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drawings/drawing3.xml" ContentType="application/vnd.openxmlformats-officedocument.drawing+xml"/>
  <Override PartName="/xl/tables/table1.xml" ContentType="application/vnd.openxmlformats-officedocument.spreadsheetml.table+xml"/>
  <Override PartName="/xl/drawings/drawing4.xml" ContentType="application/vnd.openxmlformats-officedocument.drawing+xml"/>
  <Override PartName="/xl/tables/table2.xml" ContentType="application/vnd.openxmlformats-officedocument.spreadsheetml.table+xml"/>
  <Override PartName="/xl/drawings/drawing5.xml" ContentType="application/vnd.openxmlformats-officedocument.drawing+xml"/>
  <Override PartName="/xl/drawings/drawing6.xml" ContentType="application/vnd.openxmlformats-officedocument.drawing+xml"/>
  <Override PartName="/xl/tables/table3.xml" ContentType="application/vnd.openxmlformats-officedocument.spreadsheetml.table+xml"/>
  <Override PartName="/xl/comments2.xml" ContentType="application/vnd.openxmlformats-officedocument.spreadsheetml.comments+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workbookProtection workbookPassword="CEFC" lockStructure="1"/>
  <bookViews>
    <workbookView xWindow="-110" yWindow="-110" windowWidth="19420" windowHeight="10420" tabRatio="718" activeTab="4"/>
  </bookViews>
  <sheets>
    <sheet name="INTRO" sheetId="9" r:id="rId1"/>
    <sheet name="DASHBOARD" sheetId="1" r:id="rId2"/>
    <sheet name="SD" sheetId="3" r:id="rId3"/>
    <sheet name="STUDATA" sheetId="5" r:id="rId4"/>
    <sheet name="Distribution" sheetId="4" r:id="rId5"/>
    <sheet name="Enrolment" sheetId="2" r:id="rId6"/>
    <sheet name="Balance" sheetId="7" r:id="rId7"/>
    <sheet name="Daily Report" sheetId="6" r:id="rId8"/>
    <sheet name="PEEO Daily REPORT" sheetId="8" r:id="rId9"/>
  </sheets>
  <externalReferences>
    <externalReference r:id="rId10"/>
  </externalReferences>
  <definedNames>
    <definedName name="_21_11_2020">Balance!$D$9:$V$9</definedName>
    <definedName name="_22_11_2020">Balance!$D$10:$V$10</definedName>
    <definedName name="_23_11_2020">Balance!$D$11:$V$11</definedName>
    <definedName name="_xlnm._FilterDatabase" localSheetId="4" hidden="1">Distribution!$B$7:$P$358</definedName>
    <definedName name="balance_1">" "</definedName>
    <definedName name="daily_bal">'[1]Daily Bal'!$B$3:$N$112</definedName>
    <definedName name="Distribution">Distribution!$B$5:$P$358</definedName>
    <definedName name="_xlnm.Print_Area" localSheetId="6">Balance!$B$2:$V$53</definedName>
    <definedName name="_xlnm.Print_Area" localSheetId="7">'Daily Report'!$B$2:$N$17</definedName>
    <definedName name="_xlnm.Print_Area" localSheetId="1">DASHBOARD!$A$1:$Q$31</definedName>
    <definedName name="_xlnm.Print_Area" localSheetId="4">Distribution!$A$1:$Q$363</definedName>
    <definedName name="_xlnm.Print_Area" localSheetId="8">'PEEO Daily REPORT'!$B$2:$H$32</definedName>
    <definedName name="STUDATA">Table1[]</definedName>
    <definedName name="Table2">Distribution!$B$8:$P$358</definedName>
  </definedNames>
  <calcPr calcId="145621"/>
</workbook>
</file>

<file path=xl/calcChain.xml><?xml version="1.0" encoding="utf-8"?>
<calcChain xmlns="http://schemas.openxmlformats.org/spreadsheetml/2006/main">
  <c r="K8" i="4" l="1"/>
  <c r="K9" i="4"/>
  <c r="K10" i="4"/>
  <c r="K11" i="4"/>
  <c r="K12" i="4"/>
  <c r="K13" i="4"/>
  <c r="K14" i="4"/>
  <c r="K15" i="4"/>
  <c r="K16" i="4"/>
  <c r="K17" i="4"/>
  <c r="K18" i="4"/>
  <c r="K19" i="4"/>
  <c r="K20" i="4"/>
  <c r="K21" i="4"/>
  <c r="K22" i="4"/>
  <c r="K23" i="4"/>
  <c r="K24" i="4"/>
  <c r="K25" i="4"/>
  <c r="K26" i="4"/>
  <c r="K27" i="4"/>
  <c r="K28" i="4"/>
  <c r="K29" i="4"/>
  <c r="K30" i="4"/>
  <c r="K31" i="4"/>
  <c r="K32" i="4"/>
  <c r="K33" i="4"/>
  <c r="K34" i="4"/>
  <c r="K35" i="4"/>
  <c r="K36" i="4"/>
  <c r="K37" i="4"/>
  <c r="K38" i="4"/>
  <c r="K39" i="4"/>
  <c r="K40" i="4"/>
  <c r="K41" i="4"/>
  <c r="K42" i="4"/>
  <c r="K43" i="4"/>
  <c r="K44" i="4"/>
  <c r="K45" i="4"/>
  <c r="K46" i="4"/>
  <c r="K47" i="4"/>
  <c r="K48" i="4"/>
  <c r="K49" i="4"/>
  <c r="K50" i="4"/>
  <c r="K51" i="4"/>
  <c r="K52" i="4"/>
  <c r="K53" i="4"/>
  <c r="K54" i="4"/>
  <c r="K55" i="4"/>
  <c r="K56" i="4"/>
  <c r="K57" i="4"/>
  <c r="K58" i="4"/>
  <c r="K59" i="4"/>
  <c r="K60" i="4"/>
  <c r="K61" i="4"/>
  <c r="K62" i="4"/>
  <c r="K63" i="4"/>
  <c r="K64" i="4"/>
  <c r="K65" i="4"/>
  <c r="K66" i="4"/>
  <c r="K67" i="4"/>
  <c r="K68" i="4"/>
  <c r="K69" i="4"/>
  <c r="K70" i="4"/>
  <c r="K71" i="4"/>
  <c r="K72" i="4"/>
  <c r="K73" i="4"/>
  <c r="K74" i="4"/>
  <c r="K75" i="4"/>
  <c r="K76" i="4"/>
  <c r="K77" i="4"/>
  <c r="K78" i="4"/>
  <c r="K79" i="4"/>
  <c r="K80" i="4"/>
  <c r="K81" i="4"/>
  <c r="K82" i="4"/>
  <c r="K83" i="4"/>
  <c r="K84" i="4"/>
  <c r="K85" i="4"/>
  <c r="K86" i="4"/>
  <c r="K87" i="4"/>
  <c r="K88" i="4"/>
  <c r="K89" i="4"/>
  <c r="K90" i="4"/>
  <c r="K91" i="4"/>
  <c r="K92" i="4"/>
  <c r="K93" i="4"/>
  <c r="K94" i="4"/>
  <c r="K95" i="4"/>
  <c r="K96" i="4"/>
  <c r="K97" i="4"/>
  <c r="K98" i="4"/>
  <c r="K99" i="4"/>
  <c r="K100" i="4"/>
  <c r="K101" i="4"/>
  <c r="K102" i="4"/>
  <c r="K103" i="4"/>
  <c r="K104" i="4"/>
  <c r="K105" i="4"/>
  <c r="K106" i="4"/>
  <c r="K107" i="4"/>
  <c r="K108" i="4"/>
  <c r="K109" i="4"/>
  <c r="K110" i="4"/>
  <c r="K111" i="4"/>
  <c r="K112" i="4"/>
  <c r="K113" i="4"/>
  <c r="K114" i="4"/>
  <c r="K115" i="4"/>
  <c r="K116" i="4"/>
  <c r="K117" i="4"/>
  <c r="K118" i="4"/>
  <c r="K119" i="4"/>
  <c r="K120" i="4"/>
  <c r="K121" i="4"/>
  <c r="K122" i="4"/>
  <c r="K123" i="4"/>
  <c r="K124" i="4"/>
  <c r="K125" i="4"/>
  <c r="K126" i="4"/>
  <c r="K127" i="4"/>
  <c r="K128" i="4"/>
  <c r="K129" i="4"/>
  <c r="K130" i="4"/>
  <c r="K131" i="4"/>
  <c r="K132" i="4"/>
  <c r="K133" i="4"/>
  <c r="K134" i="4"/>
  <c r="K135" i="4"/>
  <c r="K136" i="4"/>
  <c r="K137" i="4"/>
  <c r="K138" i="4"/>
  <c r="K139" i="4"/>
  <c r="K140" i="4"/>
  <c r="K141" i="4"/>
  <c r="K142" i="4"/>
  <c r="K143" i="4"/>
  <c r="K144" i="4"/>
  <c r="K145" i="4"/>
  <c r="K146" i="4"/>
  <c r="K147" i="4"/>
  <c r="K148" i="4"/>
  <c r="K149" i="4"/>
  <c r="K150" i="4"/>
  <c r="K151" i="4"/>
  <c r="K152" i="4"/>
  <c r="K153" i="4"/>
  <c r="K154" i="4"/>
  <c r="K155" i="4"/>
  <c r="K156" i="4"/>
  <c r="K157" i="4"/>
  <c r="K158" i="4"/>
  <c r="K159" i="4"/>
  <c r="K160" i="4"/>
  <c r="K161" i="4"/>
  <c r="K162" i="4"/>
  <c r="K163" i="4"/>
  <c r="K164" i="4"/>
  <c r="K165" i="4"/>
  <c r="K166" i="4"/>
  <c r="K167" i="4"/>
  <c r="K168" i="4"/>
  <c r="K169" i="4"/>
  <c r="K170" i="4"/>
  <c r="K171" i="4"/>
  <c r="K172" i="4"/>
  <c r="K173" i="4"/>
  <c r="K174" i="4"/>
  <c r="K175" i="4"/>
  <c r="K176" i="4"/>
  <c r="K177" i="4"/>
  <c r="K178" i="4"/>
  <c r="K179" i="4"/>
  <c r="K180" i="4"/>
  <c r="K181" i="4"/>
  <c r="K182" i="4"/>
  <c r="K183" i="4"/>
  <c r="K184" i="4"/>
  <c r="K185" i="4"/>
  <c r="K186" i="4"/>
  <c r="K187" i="4"/>
  <c r="K188" i="4"/>
  <c r="K189" i="4"/>
  <c r="K190" i="4"/>
  <c r="K191" i="4"/>
  <c r="K192" i="4"/>
  <c r="K193" i="4"/>
  <c r="K194" i="4"/>
  <c r="K195" i="4"/>
  <c r="K196" i="4"/>
  <c r="K197" i="4"/>
  <c r="K198" i="4"/>
  <c r="K199" i="4"/>
  <c r="K200" i="4"/>
  <c r="K201" i="4"/>
  <c r="K202" i="4"/>
  <c r="K203" i="4"/>
  <c r="K204" i="4"/>
  <c r="K205" i="4"/>
  <c r="K206" i="4"/>
  <c r="K207" i="4"/>
  <c r="K208" i="4"/>
  <c r="K209" i="4"/>
  <c r="K210" i="4"/>
  <c r="K211" i="4"/>
  <c r="K212" i="4"/>
  <c r="K213" i="4"/>
  <c r="K214" i="4"/>
  <c r="K215" i="4"/>
  <c r="K216" i="4"/>
  <c r="K217" i="4"/>
  <c r="K218" i="4"/>
  <c r="K219" i="4"/>
  <c r="K220" i="4"/>
  <c r="K221" i="4"/>
  <c r="K222" i="4"/>
  <c r="K223" i="4"/>
  <c r="K224" i="4"/>
  <c r="K225" i="4"/>
  <c r="K226" i="4"/>
  <c r="K227" i="4"/>
  <c r="K228" i="4"/>
  <c r="K229" i="4"/>
  <c r="K230" i="4"/>
  <c r="K231" i="4"/>
  <c r="K232" i="4"/>
  <c r="K233" i="4"/>
  <c r="K234" i="4"/>
  <c r="K235" i="4"/>
  <c r="K236" i="4"/>
  <c r="K237" i="4"/>
  <c r="K238" i="4"/>
  <c r="K239" i="4"/>
  <c r="K240" i="4"/>
  <c r="K241" i="4"/>
  <c r="K242" i="4"/>
  <c r="K243" i="4"/>
  <c r="K244" i="4"/>
  <c r="K245" i="4"/>
  <c r="K246" i="4"/>
  <c r="K247" i="4"/>
  <c r="K248" i="4"/>
  <c r="K249" i="4"/>
  <c r="K250" i="4"/>
  <c r="K251" i="4"/>
  <c r="K252" i="4"/>
  <c r="K253" i="4"/>
  <c r="K254" i="4"/>
  <c r="K255" i="4"/>
  <c r="K256" i="4"/>
  <c r="K257" i="4"/>
  <c r="K258" i="4"/>
  <c r="K259" i="4"/>
  <c r="K260" i="4"/>
  <c r="K261" i="4"/>
  <c r="K262" i="4"/>
  <c r="K263" i="4"/>
  <c r="K264" i="4"/>
  <c r="K265" i="4"/>
  <c r="K266" i="4"/>
  <c r="K267" i="4"/>
  <c r="K268" i="4"/>
  <c r="K269" i="4"/>
  <c r="K270" i="4"/>
  <c r="K271" i="4"/>
  <c r="K272" i="4"/>
  <c r="K273" i="4"/>
  <c r="K274" i="4"/>
  <c r="K275" i="4"/>
  <c r="K276" i="4"/>
  <c r="K277" i="4"/>
  <c r="K278" i="4"/>
  <c r="K279" i="4"/>
  <c r="K280" i="4"/>
  <c r="K281" i="4"/>
  <c r="K282" i="4"/>
  <c r="K283" i="4"/>
  <c r="K284" i="4"/>
  <c r="K285" i="4"/>
  <c r="K286" i="4"/>
  <c r="K287" i="4"/>
  <c r="K288" i="4"/>
  <c r="K289" i="4"/>
  <c r="K290" i="4"/>
  <c r="K291" i="4"/>
  <c r="K292" i="4"/>
  <c r="K293" i="4"/>
  <c r="K294" i="4"/>
  <c r="K295" i="4"/>
  <c r="K296" i="4"/>
  <c r="K297" i="4"/>
  <c r="K298" i="4"/>
  <c r="K299" i="4"/>
  <c r="K300" i="4"/>
  <c r="K301" i="4"/>
  <c r="K302" i="4"/>
  <c r="K303" i="4"/>
  <c r="K304" i="4"/>
  <c r="K305" i="4"/>
  <c r="K306" i="4"/>
  <c r="K307" i="4"/>
  <c r="K308" i="4"/>
  <c r="K309" i="4"/>
  <c r="K310" i="4"/>
  <c r="K311" i="4"/>
  <c r="K312" i="4"/>
  <c r="K313" i="4"/>
  <c r="K314" i="4"/>
  <c r="K315" i="4"/>
  <c r="K316" i="4"/>
  <c r="K317" i="4"/>
  <c r="K318" i="4"/>
  <c r="K319" i="4"/>
  <c r="K320" i="4"/>
  <c r="K321" i="4"/>
  <c r="K322" i="4"/>
  <c r="K323" i="4"/>
  <c r="K324" i="4"/>
  <c r="K325" i="4"/>
  <c r="K326" i="4"/>
  <c r="K327" i="4"/>
  <c r="K328" i="4"/>
  <c r="K329" i="4"/>
  <c r="K330" i="4"/>
  <c r="K331" i="4"/>
  <c r="K332" i="4"/>
  <c r="K333" i="4"/>
  <c r="K334" i="4"/>
  <c r="K335" i="4"/>
  <c r="K336" i="4"/>
  <c r="K337" i="4"/>
  <c r="K338" i="4"/>
  <c r="K339" i="4"/>
  <c r="K340" i="4"/>
  <c r="K341" i="4"/>
  <c r="K342" i="4"/>
  <c r="K343" i="4"/>
  <c r="K344" i="4"/>
  <c r="K345" i="4"/>
  <c r="K346" i="4"/>
  <c r="K347" i="4"/>
  <c r="K348" i="4"/>
  <c r="K349" i="4"/>
  <c r="K350" i="4"/>
  <c r="K351" i="4"/>
  <c r="K352" i="4"/>
  <c r="K353" i="4"/>
  <c r="K354" i="4"/>
  <c r="K355" i="4"/>
  <c r="K356" i="4"/>
  <c r="K357" i="4"/>
  <c r="K358" i="4"/>
  <c r="L13" i="1"/>
  <c r="L12" i="1"/>
  <c r="L11" i="1"/>
  <c r="L10" i="1"/>
  <c r="I13" i="1"/>
  <c r="J13" i="1"/>
  <c r="J12" i="1"/>
  <c r="J11" i="1"/>
  <c r="J10" i="1"/>
  <c r="C10" i="7"/>
  <c r="C11" i="7" s="1"/>
  <c r="C12" i="7" s="1"/>
  <c r="C13" i="7" s="1"/>
  <c r="C14" i="7" s="1"/>
  <c r="C15" i="7" s="1"/>
  <c r="C16" i="7" s="1"/>
  <c r="C17" i="7" s="1"/>
  <c r="C18" i="7" s="1"/>
  <c r="C19" i="7" s="1"/>
  <c r="C20" i="7" s="1"/>
  <c r="C21" i="7" s="1"/>
  <c r="C22" i="7" s="1"/>
  <c r="C23" i="7" s="1"/>
  <c r="C24" i="7" s="1"/>
  <c r="C25" i="7" s="1"/>
  <c r="C26" i="7" s="1"/>
  <c r="C27" i="7" s="1"/>
  <c r="C28" i="7" s="1"/>
  <c r="C29" i="7" s="1"/>
  <c r="C30" i="7" s="1"/>
  <c r="C31" i="7" s="1"/>
  <c r="C32" i="7" s="1"/>
  <c r="C33" i="7" s="1"/>
  <c r="C34" i="7" s="1"/>
  <c r="C35" i="7" s="1"/>
  <c r="C36" i="7" s="1"/>
  <c r="C37" i="7" s="1"/>
  <c r="C38" i="7" s="1"/>
  <c r="C39" i="7" s="1"/>
  <c r="C40" i="7" s="1"/>
  <c r="C41" i="7" s="1"/>
  <c r="C42" i="7" s="1"/>
  <c r="C43" i="7" s="1"/>
  <c r="B43" i="7" l="1"/>
  <c r="C44" i="7"/>
  <c r="C45" i="7" l="1"/>
  <c r="B44" i="7"/>
  <c r="B45" i="7" l="1"/>
  <c r="C46" i="7"/>
  <c r="B46" i="7" l="1"/>
  <c r="C47" i="7"/>
  <c r="C48" i="7" l="1"/>
  <c r="B47" i="7"/>
  <c r="C49" i="7" l="1"/>
  <c r="B48" i="7"/>
  <c r="B49" i="7" l="1"/>
  <c r="C50" i="7"/>
  <c r="C51" i="7" l="1"/>
  <c r="B50" i="7"/>
  <c r="C52" i="7" l="1"/>
  <c r="B51" i="7"/>
  <c r="C53" i="7" l="1"/>
  <c r="B52" i="7"/>
  <c r="B53" i="7" l="1"/>
  <c r="C54" i="7"/>
  <c r="B54" i="7" l="1"/>
  <c r="C55" i="7"/>
  <c r="C56" i="7" l="1"/>
  <c r="B55" i="7"/>
  <c r="C57" i="7" l="1"/>
  <c r="B56" i="7"/>
  <c r="B57" i="7" l="1"/>
  <c r="C58" i="7"/>
  <c r="B58" i="7" l="1"/>
  <c r="C59" i="7"/>
  <c r="C60" i="7" l="1"/>
  <c r="C61" i="7" s="1"/>
  <c r="B59" i="7"/>
  <c r="O362" i="4"/>
  <c r="O361" i="4"/>
  <c r="O360" i="4"/>
  <c r="L15" i="6"/>
  <c r="L14" i="6"/>
  <c r="L13" i="6"/>
  <c r="G31" i="8"/>
  <c r="G30" i="8"/>
  <c r="G29" i="8"/>
  <c r="B61" i="7" l="1"/>
  <c r="C62" i="7"/>
  <c r="B60" i="7"/>
  <c r="B2" i="1"/>
  <c r="B2" i="5" s="1"/>
  <c r="H11" i="8"/>
  <c r="H10" i="8"/>
  <c r="B62" i="7" l="1"/>
  <c r="C63" i="7"/>
  <c r="B63" i="7" l="1"/>
  <c r="C64" i="7"/>
  <c r="B33" i="7"/>
  <c r="B34" i="7"/>
  <c r="B35" i="7"/>
  <c r="B36" i="7"/>
  <c r="B37" i="7"/>
  <c r="B38" i="7"/>
  <c r="B39" i="7"/>
  <c r="B40" i="7"/>
  <c r="B41" i="7"/>
  <c r="B42" i="7"/>
  <c r="B32" i="7"/>
  <c r="B64" i="7" l="1"/>
  <c r="C65" i="7"/>
  <c r="B2" i="6"/>
  <c r="B2" i="8"/>
  <c r="B2" i="7"/>
  <c r="B11" i="7"/>
  <c r="B12" i="7"/>
  <c r="B13" i="7"/>
  <c r="B14" i="7"/>
  <c r="B15" i="7"/>
  <c r="B16" i="7"/>
  <c r="B17" i="7"/>
  <c r="B18" i="7"/>
  <c r="B19" i="7"/>
  <c r="B20" i="7"/>
  <c r="B21" i="7"/>
  <c r="B22" i="7"/>
  <c r="B23" i="7"/>
  <c r="B24" i="7"/>
  <c r="B25" i="7"/>
  <c r="B26" i="7"/>
  <c r="B27" i="7"/>
  <c r="B28" i="7"/>
  <c r="B29" i="7"/>
  <c r="B30" i="7"/>
  <c r="B31" i="7"/>
  <c r="B10" i="7"/>
  <c r="B9" i="7"/>
  <c r="C66" i="7" l="1"/>
  <c r="B65" i="7"/>
  <c r="B2" i="2"/>
  <c r="R28" i="4"/>
  <c r="R29" i="4"/>
  <c r="R30" i="4"/>
  <c r="R31" i="4"/>
  <c r="R32" i="4"/>
  <c r="R33" i="4"/>
  <c r="R34" i="4"/>
  <c r="R35" i="4"/>
  <c r="R36" i="4"/>
  <c r="R37" i="4"/>
  <c r="R38" i="4"/>
  <c r="R39" i="4"/>
  <c r="R40" i="4"/>
  <c r="R41" i="4"/>
  <c r="R42" i="4"/>
  <c r="R43" i="4"/>
  <c r="R44" i="4"/>
  <c r="R45" i="4"/>
  <c r="R46" i="4"/>
  <c r="R47" i="4"/>
  <c r="R48" i="4"/>
  <c r="R49" i="4"/>
  <c r="R50" i="4"/>
  <c r="R51" i="4"/>
  <c r="R52" i="4"/>
  <c r="R53" i="4"/>
  <c r="R54" i="4"/>
  <c r="R55" i="4"/>
  <c r="R56" i="4"/>
  <c r="R57" i="4"/>
  <c r="R58" i="4"/>
  <c r="R59" i="4"/>
  <c r="R60" i="4"/>
  <c r="R61" i="4"/>
  <c r="R62" i="4"/>
  <c r="R63" i="4"/>
  <c r="R64" i="4"/>
  <c r="R65" i="4"/>
  <c r="R66" i="4"/>
  <c r="R67" i="4"/>
  <c r="R68" i="4"/>
  <c r="R69" i="4"/>
  <c r="R70" i="4"/>
  <c r="R71" i="4"/>
  <c r="R72" i="4"/>
  <c r="R73" i="4"/>
  <c r="R74" i="4"/>
  <c r="R75" i="4"/>
  <c r="R76" i="4"/>
  <c r="R77" i="4"/>
  <c r="R78" i="4"/>
  <c r="R79" i="4"/>
  <c r="R80" i="4"/>
  <c r="R81" i="4"/>
  <c r="R82" i="4"/>
  <c r="R83" i="4"/>
  <c r="R84" i="4"/>
  <c r="R85" i="4"/>
  <c r="R86" i="4"/>
  <c r="R87" i="4"/>
  <c r="R88" i="4"/>
  <c r="R89" i="4"/>
  <c r="R90" i="4"/>
  <c r="R91" i="4"/>
  <c r="R92" i="4"/>
  <c r="R93" i="4"/>
  <c r="R94" i="4"/>
  <c r="R95" i="4"/>
  <c r="R96" i="4"/>
  <c r="R97" i="4"/>
  <c r="R98" i="4"/>
  <c r="R99" i="4"/>
  <c r="R100" i="4"/>
  <c r="R101" i="4"/>
  <c r="R102" i="4"/>
  <c r="R103" i="4"/>
  <c r="R104" i="4"/>
  <c r="R105" i="4"/>
  <c r="R106" i="4"/>
  <c r="R107" i="4"/>
  <c r="R108" i="4"/>
  <c r="R109" i="4"/>
  <c r="R110" i="4"/>
  <c r="R111" i="4"/>
  <c r="R112" i="4"/>
  <c r="R113" i="4"/>
  <c r="R114" i="4"/>
  <c r="R115" i="4"/>
  <c r="R116" i="4"/>
  <c r="R117" i="4"/>
  <c r="R118" i="4"/>
  <c r="R119" i="4"/>
  <c r="R120" i="4"/>
  <c r="R121" i="4"/>
  <c r="R122" i="4"/>
  <c r="R123" i="4"/>
  <c r="R124" i="4"/>
  <c r="R125" i="4"/>
  <c r="R126" i="4"/>
  <c r="R127" i="4"/>
  <c r="R128" i="4"/>
  <c r="R129" i="4"/>
  <c r="R130" i="4"/>
  <c r="R131" i="4"/>
  <c r="R132" i="4"/>
  <c r="R133" i="4"/>
  <c r="R134" i="4"/>
  <c r="R135" i="4"/>
  <c r="R136" i="4"/>
  <c r="R137" i="4"/>
  <c r="R138" i="4"/>
  <c r="R139" i="4"/>
  <c r="R140" i="4"/>
  <c r="R141" i="4"/>
  <c r="R142" i="4"/>
  <c r="R143" i="4"/>
  <c r="R144" i="4"/>
  <c r="R145" i="4"/>
  <c r="R146" i="4"/>
  <c r="R147" i="4"/>
  <c r="R148" i="4"/>
  <c r="R149" i="4"/>
  <c r="R150" i="4"/>
  <c r="R151" i="4"/>
  <c r="R152" i="4"/>
  <c r="R153" i="4"/>
  <c r="R154" i="4"/>
  <c r="R155" i="4"/>
  <c r="R156" i="4"/>
  <c r="R157" i="4"/>
  <c r="R158" i="4"/>
  <c r="R159" i="4"/>
  <c r="R160" i="4"/>
  <c r="R161" i="4"/>
  <c r="R162" i="4"/>
  <c r="R163" i="4"/>
  <c r="R164" i="4"/>
  <c r="R165" i="4"/>
  <c r="R166" i="4"/>
  <c r="R167" i="4"/>
  <c r="R168" i="4"/>
  <c r="R169" i="4"/>
  <c r="R170" i="4"/>
  <c r="R171" i="4"/>
  <c r="R172" i="4"/>
  <c r="R173" i="4"/>
  <c r="R174" i="4"/>
  <c r="R175" i="4"/>
  <c r="R176" i="4"/>
  <c r="R177" i="4"/>
  <c r="R178" i="4"/>
  <c r="R179" i="4"/>
  <c r="R180" i="4"/>
  <c r="R181" i="4"/>
  <c r="R182" i="4"/>
  <c r="R183" i="4"/>
  <c r="R184" i="4"/>
  <c r="R185" i="4"/>
  <c r="R186" i="4"/>
  <c r="R187" i="4"/>
  <c r="R188" i="4"/>
  <c r="R189" i="4"/>
  <c r="R190" i="4"/>
  <c r="R191" i="4"/>
  <c r="R192" i="4"/>
  <c r="R193" i="4"/>
  <c r="R194" i="4"/>
  <c r="R195" i="4"/>
  <c r="R196" i="4"/>
  <c r="R197" i="4"/>
  <c r="R198" i="4"/>
  <c r="R199" i="4"/>
  <c r="R200" i="4"/>
  <c r="R201" i="4"/>
  <c r="R202" i="4"/>
  <c r="R203" i="4"/>
  <c r="R204" i="4"/>
  <c r="R205" i="4"/>
  <c r="R206" i="4"/>
  <c r="R207" i="4"/>
  <c r="R208" i="4"/>
  <c r="R209" i="4"/>
  <c r="R210" i="4"/>
  <c r="R211" i="4"/>
  <c r="R212" i="4"/>
  <c r="R213" i="4"/>
  <c r="R214" i="4"/>
  <c r="R215" i="4"/>
  <c r="R216" i="4"/>
  <c r="R217" i="4"/>
  <c r="R218" i="4"/>
  <c r="R219" i="4"/>
  <c r="R220" i="4"/>
  <c r="R221" i="4"/>
  <c r="R222" i="4"/>
  <c r="R223" i="4"/>
  <c r="R224" i="4"/>
  <c r="R225" i="4"/>
  <c r="R226" i="4"/>
  <c r="R227" i="4"/>
  <c r="R228" i="4"/>
  <c r="R229" i="4"/>
  <c r="R230" i="4"/>
  <c r="R231" i="4"/>
  <c r="R232" i="4"/>
  <c r="R233" i="4"/>
  <c r="R234" i="4"/>
  <c r="R235" i="4"/>
  <c r="R236" i="4"/>
  <c r="R237" i="4"/>
  <c r="R238" i="4"/>
  <c r="R239" i="4"/>
  <c r="R240" i="4"/>
  <c r="R241" i="4"/>
  <c r="R242" i="4"/>
  <c r="R243" i="4"/>
  <c r="R244" i="4"/>
  <c r="R245" i="4"/>
  <c r="R246" i="4"/>
  <c r="R247" i="4"/>
  <c r="R248" i="4"/>
  <c r="R249" i="4"/>
  <c r="R250" i="4"/>
  <c r="R251" i="4"/>
  <c r="R252" i="4"/>
  <c r="R253" i="4"/>
  <c r="R254" i="4"/>
  <c r="R255" i="4"/>
  <c r="R256" i="4"/>
  <c r="R257" i="4"/>
  <c r="R258" i="4"/>
  <c r="R259" i="4"/>
  <c r="R260" i="4"/>
  <c r="R261" i="4"/>
  <c r="R262" i="4"/>
  <c r="R263" i="4"/>
  <c r="R264" i="4"/>
  <c r="R265" i="4"/>
  <c r="R266" i="4"/>
  <c r="R267" i="4"/>
  <c r="R268" i="4"/>
  <c r="R269" i="4"/>
  <c r="R270" i="4"/>
  <c r="R9" i="4"/>
  <c r="R10" i="4"/>
  <c r="R11" i="4"/>
  <c r="R12" i="4"/>
  <c r="R13" i="4"/>
  <c r="R14" i="4"/>
  <c r="R15" i="4"/>
  <c r="R16" i="4"/>
  <c r="R17" i="4"/>
  <c r="R18" i="4"/>
  <c r="R19" i="4"/>
  <c r="R20" i="4"/>
  <c r="R21" i="4"/>
  <c r="R22" i="4"/>
  <c r="R23" i="4"/>
  <c r="R24" i="4"/>
  <c r="R25" i="4"/>
  <c r="R26" i="4"/>
  <c r="R27" i="4"/>
  <c r="R8" i="4"/>
  <c r="B66" i="7" l="1"/>
  <c r="C67" i="7"/>
  <c r="J6" i="5"/>
  <c r="J7" i="5"/>
  <c r="J8" i="5"/>
  <c r="J9" i="5"/>
  <c r="J10" i="5"/>
  <c r="J11" i="5"/>
  <c r="J12" i="5"/>
  <c r="J13" i="5"/>
  <c r="J14" i="5"/>
  <c r="J15" i="5"/>
  <c r="J16" i="5"/>
  <c r="J17" i="5"/>
  <c r="J18" i="5"/>
  <c r="J19" i="5"/>
  <c r="J20" i="5"/>
  <c r="J21" i="5"/>
  <c r="J22" i="5"/>
  <c r="J23" i="5"/>
  <c r="J24" i="5"/>
  <c r="J25" i="5"/>
  <c r="J26" i="5"/>
  <c r="J27" i="5"/>
  <c r="J28" i="5"/>
  <c r="J29" i="5"/>
  <c r="J30" i="5"/>
  <c r="J31" i="5"/>
  <c r="J32" i="5"/>
  <c r="J33" i="5"/>
  <c r="J34" i="5"/>
  <c r="J35" i="5"/>
  <c r="J36" i="5"/>
  <c r="J37" i="5"/>
  <c r="J38" i="5"/>
  <c r="J39" i="5"/>
  <c r="J40" i="5"/>
  <c r="J41" i="5"/>
  <c r="J42" i="5"/>
  <c r="J43" i="5"/>
  <c r="J44" i="5"/>
  <c r="J45" i="5"/>
  <c r="J46" i="5"/>
  <c r="J47" i="5"/>
  <c r="J48" i="5"/>
  <c r="J49" i="5"/>
  <c r="J50" i="5"/>
  <c r="J51" i="5"/>
  <c r="J52" i="5"/>
  <c r="J53" i="5"/>
  <c r="J54" i="5"/>
  <c r="J55" i="5"/>
  <c r="J56" i="5"/>
  <c r="J57" i="5"/>
  <c r="J58" i="5"/>
  <c r="J59" i="5"/>
  <c r="J60" i="5"/>
  <c r="J61" i="5"/>
  <c r="J62" i="5"/>
  <c r="J63" i="5"/>
  <c r="J64" i="5"/>
  <c r="J65" i="5"/>
  <c r="J66" i="5"/>
  <c r="J67" i="5"/>
  <c r="J68" i="5"/>
  <c r="J69" i="5"/>
  <c r="J70" i="5"/>
  <c r="J71" i="5"/>
  <c r="J72" i="5"/>
  <c r="J73" i="5"/>
  <c r="J74" i="5"/>
  <c r="J75" i="5"/>
  <c r="J76" i="5"/>
  <c r="J77" i="5"/>
  <c r="J78" i="5"/>
  <c r="J79" i="5"/>
  <c r="J80" i="5"/>
  <c r="J81" i="5"/>
  <c r="J82" i="5"/>
  <c r="J83" i="5"/>
  <c r="J84" i="5"/>
  <c r="J85" i="5"/>
  <c r="J86" i="5"/>
  <c r="J87" i="5"/>
  <c r="J88" i="5"/>
  <c r="J89" i="5"/>
  <c r="J90" i="5"/>
  <c r="J91" i="5"/>
  <c r="J92" i="5"/>
  <c r="J93" i="5"/>
  <c r="J94" i="5"/>
  <c r="J95" i="5"/>
  <c r="J96" i="5"/>
  <c r="J97" i="5"/>
  <c r="J98" i="5"/>
  <c r="J99" i="5"/>
  <c r="J100" i="5"/>
  <c r="J101" i="5"/>
  <c r="J102" i="5"/>
  <c r="J103" i="5"/>
  <c r="J104" i="5"/>
  <c r="J105" i="5"/>
  <c r="J106" i="5"/>
  <c r="J107" i="5"/>
  <c r="J108" i="5"/>
  <c r="J109" i="5"/>
  <c r="J110" i="5"/>
  <c r="J111" i="5"/>
  <c r="J112" i="5"/>
  <c r="J113" i="5"/>
  <c r="J114" i="5"/>
  <c r="J115" i="5"/>
  <c r="J116" i="5"/>
  <c r="J117" i="5"/>
  <c r="J118" i="5"/>
  <c r="J119" i="5"/>
  <c r="J120" i="5"/>
  <c r="J121" i="5"/>
  <c r="J122" i="5"/>
  <c r="J123" i="5"/>
  <c r="J124" i="5"/>
  <c r="J125" i="5"/>
  <c r="J126" i="5"/>
  <c r="J127" i="5"/>
  <c r="J128" i="5"/>
  <c r="J129" i="5"/>
  <c r="J130" i="5"/>
  <c r="J131" i="5"/>
  <c r="J132" i="5"/>
  <c r="J133" i="5"/>
  <c r="J134" i="5"/>
  <c r="J135" i="5"/>
  <c r="J136" i="5"/>
  <c r="J137" i="5"/>
  <c r="J138" i="5"/>
  <c r="J139" i="5"/>
  <c r="J140" i="5"/>
  <c r="J141" i="5"/>
  <c r="J142" i="5"/>
  <c r="J143" i="5"/>
  <c r="J144" i="5"/>
  <c r="J145" i="5"/>
  <c r="J146" i="5"/>
  <c r="J147" i="5"/>
  <c r="J148" i="5"/>
  <c r="J149" i="5"/>
  <c r="J150" i="5"/>
  <c r="J151" i="5"/>
  <c r="J152" i="5"/>
  <c r="J153" i="5"/>
  <c r="J154" i="5"/>
  <c r="J155" i="5"/>
  <c r="J156" i="5"/>
  <c r="J157" i="5"/>
  <c r="J158" i="5"/>
  <c r="J159" i="5"/>
  <c r="J160" i="5"/>
  <c r="J161" i="5"/>
  <c r="J162" i="5"/>
  <c r="J163" i="5"/>
  <c r="J164" i="5"/>
  <c r="J165" i="5"/>
  <c r="J166" i="5"/>
  <c r="J167" i="5"/>
  <c r="J168" i="5"/>
  <c r="J169" i="5"/>
  <c r="J170" i="5"/>
  <c r="J171" i="5"/>
  <c r="J172" i="5"/>
  <c r="J173" i="5"/>
  <c r="J174" i="5"/>
  <c r="J175" i="5"/>
  <c r="J176" i="5"/>
  <c r="J177" i="5"/>
  <c r="J178" i="5"/>
  <c r="J179" i="5"/>
  <c r="J180" i="5"/>
  <c r="J181" i="5"/>
  <c r="J182" i="5"/>
  <c r="J183" i="5"/>
  <c r="J184" i="5"/>
  <c r="J185" i="5"/>
  <c r="J186" i="5"/>
  <c r="J187" i="5"/>
  <c r="J188" i="5"/>
  <c r="J189" i="5"/>
  <c r="J190" i="5"/>
  <c r="J191" i="5"/>
  <c r="J192" i="5"/>
  <c r="J193" i="5"/>
  <c r="J194" i="5"/>
  <c r="J195" i="5"/>
  <c r="J196" i="5"/>
  <c r="J197" i="5"/>
  <c r="J198" i="5"/>
  <c r="J199" i="5"/>
  <c r="J200" i="5"/>
  <c r="J201" i="5"/>
  <c r="J202" i="5"/>
  <c r="J203" i="5"/>
  <c r="J204" i="5"/>
  <c r="J205" i="5"/>
  <c r="J206" i="5"/>
  <c r="J207" i="5"/>
  <c r="J208" i="5"/>
  <c r="J209" i="5"/>
  <c r="J210" i="5"/>
  <c r="J211" i="5"/>
  <c r="J212" i="5"/>
  <c r="J213" i="5"/>
  <c r="J214" i="5"/>
  <c r="J215" i="5"/>
  <c r="J216" i="5"/>
  <c r="J217" i="5"/>
  <c r="J218" i="5"/>
  <c r="J219" i="5"/>
  <c r="J220" i="5"/>
  <c r="J221" i="5"/>
  <c r="J222" i="5"/>
  <c r="J223" i="5"/>
  <c r="J224" i="5"/>
  <c r="J225" i="5"/>
  <c r="J226" i="5"/>
  <c r="J227" i="5"/>
  <c r="J228" i="5"/>
  <c r="J229" i="5"/>
  <c r="J230" i="5"/>
  <c r="J231" i="5"/>
  <c r="J232" i="5"/>
  <c r="J233" i="5"/>
  <c r="J234" i="5"/>
  <c r="J235" i="5"/>
  <c r="J236" i="5"/>
  <c r="J237" i="5"/>
  <c r="J238" i="5"/>
  <c r="J239" i="5"/>
  <c r="J240" i="5"/>
  <c r="J241" i="5"/>
  <c r="J242" i="5"/>
  <c r="J243" i="5"/>
  <c r="J244" i="5"/>
  <c r="J245" i="5"/>
  <c r="J246" i="5"/>
  <c r="J247" i="5"/>
  <c r="J248" i="5"/>
  <c r="J249" i="5"/>
  <c r="J250" i="5"/>
  <c r="J251" i="5"/>
  <c r="J252" i="5"/>
  <c r="J253" i="5"/>
  <c r="J254" i="5"/>
  <c r="J255" i="5"/>
  <c r="J256" i="5"/>
  <c r="J257" i="5"/>
  <c r="J258" i="5"/>
  <c r="J259" i="5"/>
  <c r="J260" i="5"/>
  <c r="J261" i="5"/>
  <c r="J262" i="5"/>
  <c r="J263" i="5"/>
  <c r="J264" i="5"/>
  <c r="J265" i="5"/>
  <c r="J266" i="5"/>
  <c r="J267" i="5"/>
  <c r="J268" i="5"/>
  <c r="J269" i="5"/>
  <c r="J270" i="5"/>
  <c r="J271" i="5"/>
  <c r="J272" i="5"/>
  <c r="J273" i="5"/>
  <c r="J274" i="5"/>
  <c r="J275" i="5"/>
  <c r="J276" i="5"/>
  <c r="J277" i="5"/>
  <c r="J278" i="5"/>
  <c r="J279" i="5"/>
  <c r="J280" i="5"/>
  <c r="J281" i="5"/>
  <c r="J282" i="5"/>
  <c r="J283" i="5"/>
  <c r="J284" i="5"/>
  <c r="J285" i="5"/>
  <c r="J286" i="5"/>
  <c r="J287" i="5"/>
  <c r="J288" i="5"/>
  <c r="J289" i="5"/>
  <c r="J290" i="5"/>
  <c r="J291" i="5"/>
  <c r="J292" i="5"/>
  <c r="J293" i="5"/>
  <c r="J294" i="5"/>
  <c r="J295" i="5"/>
  <c r="J296" i="5"/>
  <c r="J297" i="5"/>
  <c r="J298" i="5"/>
  <c r="J299" i="5"/>
  <c r="J300" i="5"/>
  <c r="J301" i="5"/>
  <c r="J302" i="5"/>
  <c r="J303" i="5"/>
  <c r="J304" i="5"/>
  <c r="J305" i="5"/>
  <c r="J306" i="5"/>
  <c r="J307" i="5"/>
  <c r="J308" i="5"/>
  <c r="J309" i="5"/>
  <c r="J310" i="5"/>
  <c r="J311" i="5"/>
  <c r="J312" i="5"/>
  <c r="J313" i="5"/>
  <c r="J314" i="5"/>
  <c r="J315" i="5"/>
  <c r="J316" i="5"/>
  <c r="J317" i="5"/>
  <c r="J318" i="5"/>
  <c r="J319" i="5"/>
  <c r="J320" i="5"/>
  <c r="J321" i="5"/>
  <c r="J322" i="5"/>
  <c r="J323" i="5"/>
  <c r="J324" i="5"/>
  <c r="J325" i="5"/>
  <c r="J326" i="5"/>
  <c r="J327" i="5"/>
  <c r="J328" i="5"/>
  <c r="J329" i="5"/>
  <c r="J330" i="5"/>
  <c r="J331" i="5"/>
  <c r="J332" i="5"/>
  <c r="J333" i="5"/>
  <c r="J334" i="5"/>
  <c r="J335" i="5"/>
  <c r="J336" i="5"/>
  <c r="J337" i="5"/>
  <c r="J338" i="5"/>
  <c r="J339" i="5"/>
  <c r="J340" i="5"/>
  <c r="J341" i="5"/>
  <c r="J342" i="5"/>
  <c r="J343" i="5"/>
  <c r="J344" i="5"/>
  <c r="J345" i="5"/>
  <c r="J346" i="5"/>
  <c r="J347" i="5"/>
  <c r="J348" i="5"/>
  <c r="J349" i="5"/>
  <c r="J350" i="5"/>
  <c r="J351" i="5"/>
  <c r="J352" i="5"/>
  <c r="J353" i="5"/>
  <c r="J354" i="5"/>
  <c r="J355" i="5"/>
  <c r="J356" i="5"/>
  <c r="J357" i="5"/>
  <c r="J358" i="5"/>
  <c r="J359" i="5"/>
  <c r="J360" i="5"/>
  <c r="J361" i="5"/>
  <c r="J362" i="5"/>
  <c r="J363" i="5"/>
  <c r="J364" i="5"/>
  <c r="J365" i="5"/>
  <c r="J366" i="5"/>
  <c r="J367" i="5"/>
  <c r="J368" i="5"/>
  <c r="J369" i="5"/>
  <c r="J370" i="5"/>
  <c r="J371" i="5"/>
  <c r="J372" i="5"/>
  <c r="J373" i="5"/>
  <c r="J374" i="5"/>
  <c r="J375" i="5"/>
  <c r="J376" i="5"/>
  <c r="J377" i="5"/>
  <c r="J378" i="5"/>
  <c r="J379" i="5"/>
  <c r="J380" i="5"/>
  <c r="J381" i="5"/>
  <c r="J382" i="5"/>
  <c r="J383" i="5"/>
  <c r="J384" i="5"/>
  <c r="J385" i="5"/>
  <c r="J386" i="5"/>
  <c r="J387" i="5"/>
  <c r="C68" i="7" l="1"/>
  <c r="B67" i="7"/>
  <c r="B2" i="4"/>
  <c r="C69" i="7" l="1"/>
  <c r="B68" i="7"/>
  <c r="I6" i="5"/>
  <c r="I7" i="5"/>
  <c r="I8" i="5"/>
  <c r="I9" i="5"/>
  <c r="I10" i="5"/>
  <c r="I11" i="5"/>
  <c r="I12" i="5"/>
  <c r="I13" i="5"/>
  <c r="I14" i="5"/>
  <c r="I15" i="5"/>
  <c r="I16" i="5"/>
  <c r="I17" i="5"/>
  <c r="I18" i="5"/>
  <c r="I19" i="5"/>
  <c r="I20" i="5"/>
  <c r="I21" i="5"/>
  <c r="I22" i="5"/>
  <c r="I23" i="5"/>
  <c r="I24" i="5"/>
  <c r="I25" i="5"/>
  <c r="I26" i="5"/>
  <c r="I27" i="5"/>
  <c r="I28" i="5"/>
  <c r="I29" i="5"/>
  <c r="I30" i="5"/>
  <c r="I31" i="5"/>
  <c r="I32" i="5"/>
  <c r="I33" i="5"/>
  <c r="I34" i="5"/>
  <c r="I35" i="5"/>
  <c r="I36" i="5"/>
  <c r="I37" i="5"/>
  <c r="I38" i="5"/>
  <c r="I39" i="5"/>
  <c r="I40" i="5"/>
  <c r="I41" i="5"/>
  <c r="I42" i="5"/>
  <c r="I43" i="5"/>
  <c r="I44" i="5"/>
  <c r="I45" i="5"/>
  <c r="I46" i="5"/>
  <c r="I47" i="5"/>
  <c r="I48" i="5"/>
  <c r="I49" i="5"/>
  <c r="I50" i="5"/>
  <c r="I51" i="5"/>
  <c r="I52" i="5"/>
  <c r="I53" i="5"/>
  <c r="I54" i="5"/>
  <c r="I55" i="5"/>
  <c r="I56" i="5"/>
  <c r="I57" i="5"/>
  <c r="I58" i="5"/>
  <c r="I59" i="5"/>
  <c r="I60" i="5"/>
  <c r="I61" i="5"/>
  <c r="I62" i="5"/>
  <c r="I63" i="5"/>
  <c r="I64" i="5"/>
  <c r="I65" i="5"/>
  <c r="I66" i="5"/>
  <c r="I67" i="5"/>
  <c r="I68" i="5"/>
  <c r="I69" i="5"/>
  <c r="I70" i="5"/>
  <c r="I71" i="5"/>
  <c r="I72" i="5"/>
  <c r="I73" i="5"/>
  <c r="I74" i="5"/>
  <c r="I75" i="5"/>
  <c r="I76" i="5"/>
  <c r="I77" i="5"/>
  <c r="I78" i="5"/>
  <c r="I79" i="5"/>
  <c r="I80" i="5"/>
  <c r="I81" i="5"/>
  <c r="I82" i="5"/>
  <c r="I83" i="5"/>
  <c r="I84" i="5"/>
  <c r="I85" i="5"/>
  <c r="I86" i="5"/>
  <c r="I87" i="5"/>
  <c r="I88" i="5"/>
  <c r="I89" i="5"/>
  <c r="I90" i="5"/>
  <c r="I91" i="5"/>
  <c r="I92" i="5"/>
  <c r="I93" i="5"/>
  <c r="I94" i="5"/>
  <c r="I95" i="5"/>
  <c r="I96" i="5"/>
  <c r="I97" i="5"/>
  <c r="I98" i="5"/>
  <c r="I99" i="5"/>
  <c r="I100" i="5"/>
  <c r="I101" i="5"/>
  <c r="I102" i="5"/>
  <c r="I103" i="5"/>
  <c r="I104" i="5"/>
  <c r="I105" i="5"/>
  <c r="I106" i="5"/>
  <c r="I107" i="5"/>
  <c r="I108" i="5"/>
  <c r="I109" i="5"/>
  <c r="I110" i="5"/>
  <c r="I111" i="5"/>
  <c r="I112" i="5"/>
  <c r="I113" i="5"/>
  <c r="I114" i="5"/>
  <c r="I115" i="5"/>
  <c r="I116" i="5"/>
  <c r="I117" i="5"/>
  <c r="I118" i="5"/>
  <c r="I119" i="5"/>
  <c r="I120" i="5"/>
  <c r="I121" i="5"/>
  <c r="I122" i="5"/>
  <c r="I123" i="5"/>
  <c r="I124" i="5"/>
  <c r="I125" i="5"/>
  <c r="I126" i="5"/>
  <c r="I127" i="5"/>
  <c r="I128" i="5"/>
  <c r="I129" i="5"/>
  <c r="I130" i="5"/>
  <c r="I131" i="5"/>
  <c r="I132" i="5"/>
  <c r="I133" i="5"/>
  <c r="I134" i="5"/>
  <c r="I135" i="5"/>
  <c r="I136" i="5"/>
  <c r="I137" i="5"/>
  <c r="I138" i="5"/>
  <c r="I139" i="5"/>
  <c r="I140" i="5"/>
  <c r="I141" i="5"/>
  <c r="I142" i="5"/>
  <c r="I143" i="5"/>
  <c r="I144" i="5"/>
  <c r="I145" i="5"/>
  <c r="I146" i="5"/>
  <c r="I147" i="5"/>
  <c r="I148" i="5"/>
  <c r="I149" i="5"/>
  <c r="I150" i="5"/>
  <c r="I151" i="5"/>
  <c r="I152" i="5"/>
  <c r="I153" i="5"/>
  <c r="I154" i="5"/>
  <c r="I155" i="5"/>
  <c r="I156" i="5"/>
  <c r="I157" i="5"/>
  <c r="I158" i="5"/>
  <c r="I159" i="5"/>
  <c r="I160" i="5"/>
  <c r="I161" i="5"/>
  <c r="I162" i="5"/>
  <c r="I163" i="5"/>
  <c r="I164" i="5"/>
  <c r="I165" i="5"/>
  <c r="I166" i="5"/>
  <c r="I167" i="5"/>
  <c r="I168" i="5"/>
  <c r="I169" i="5"/>
  <c r="I170" i="5"/>
  <c r="I171" i="5"/>
  <c r="I172" i="5"/>
  <c r="I173" i="5"/>
  <c r="I174" i="5"/>
  <c r="I175" i="5"/>
  <c r="I176" i="5"/>
  <c r="I177" i="5"/>
  <c r="I178" i="5"/>
  <c r="I179" i="5"/>
  <c r="I180" i="5"/>
  <c r="I181" i="5"/>
  <c r="I182" i="5"/>
  <c r="I183" i="5"/>
  <c r="I184" i="5"/>
  <c r="I185" i="5"/>
  <c r="I186" i="5"/>
  <c r="I187" i="5"/>
  <c r="I188" i="5"/>
  <c r="I189" i="5"/>
  <c r="I190" i="5"/>
  <c r="I191" i="5"/>
  <c r="I192" i="5"/>
  <c r="I193" i="5"/>
  <c r="I194" i="5"/>
  <c r="I195" i="5"/>
  <c r="I196" i="5"/>
  <c r="I197" i="5"/>
  <c r="I198" i="5"/>
  <c r="I199" i="5"/>
  <c r="I200" i="5"/>
  <c r="I201" i="5"/>
  <c r="I202" i="5"/>
  <c r="I203" i="5"/>
  <c r="I204" i="5"/>
  <c r="I205" i="5"/>
  <c r="I206" i="5"/>
  <c r="I207" i="5"/>
  <c r="I208" i="5"/>
  <c r="I209" i="5"/>
  <c r="I210" i="5"/>
  <c r="I211" i="5"/>
  <c r="I212" i="5"/>
  <c r="I213" i="5"/>
  <c r="I214" i="5"/>
  <c r="I215" i="5"/>
  <c r="I216" i="5"/>
  <c r="I217" i="5"/>
  <c r="I218" i="5"/>
  <c r="I219" i="5"/>
  <c r="I220" i="5"/>
  <c r="I221" i="5"/>
  <c r="I222" i="5"/>
  <c r="I223" i="5"/>
  <c r="I224" i="5"/>
  <c r="I225" i="5"/>
  <c r="I226" i="5"/>
  <c r="I227" i="5"/>
  <c r="I228" i="5"/>
  <c r="I229" i="5"/>
  <c r="I230" i="5"/>
  <c r="I231" i="5"/>
  <c r="I232" i="5"/>
  <c r="I233" i="5"/>
  <c r="I234" i="5"/>
  <c r="I235" i="5"/>
  <c r="I236" i="5"/>
  <c r="I237" i="5"/>
  <c r="I238" i="5"/>
  <c r="I239" i="5"/>
  <c r="I240" i="5"/>
  <c r="I241" i="5"/>
  <c r="I242" i="5"/>
  <c r="I243" i="5"/>
  <c r="I244" i="5"/>
  <c r="I245" i="5"/>
  <c r="I246" i="5"/>
  <c r="I247" i="5"/>
  <c r="I248" i="5"/>
  <c r="I249" i="5"/>
  <c r="I250" i="5"/>
  <c r="I251" i="5"/>
  <c r="I252" i="5"/>
  <c r="I253" i="5"/>
  <c r="I254" i="5"/>
  <c r="I255" i="5"/>
  <c r="I256" i="5"/>
  <c r="I257" i="5"/>
  <c r="I258" i="5"/>
  <c r="I259" i="5"/>
  <c r="I260" i="5"/>
  <c r="I261" i="5"/>
  <c r="I262" i="5"/>
  <c r="I263" i="5"/>
  <c r="I264" i="5"/>
  <c r="I265" i="5"/>
  <c r="I266" i="5"/>
  <c r="I267" i="5"/>
  <c r="I268" i="5"/>
  <c r="I269" i="5"/>
  <c r="I270" i="5"/>
  <c r="I271" i="5"/>
  <c r="I272" i="5"/>
  <c r="I273" i="5"/>
  <c r="I274" i="5"/>
  <c r="I275" i="5"/>
  <c r="I276" i="5"/>
  <c r="I277" i="5"/>
  <c r="I278" i="5"/>
  <c r="I279" i="5"/>
  <c r="I280" i="5"/>
  <c r="I281" i="5"/>
  <c r="I282" i="5"/>
  <c r="I283" i="5"/>
  <c r="I284" i="5"/>
  <c r="I285" i="5"/>
  <c r="I286" i="5"/>
  <c r="I287" i="5"/>
  <c r="I288" i="5"/>
  <c r="I289" i="5"/>
  <c r="I290" i="5"/>
  <c r="I291" i="5"/>
  <c r="I292" i="5"/>
  <c r="I293" i="5"/>
  <c r="I294" i="5"/>
  <c r="I295" i="5"/>
  <c r="I296" i="5"/>
  <c r="I297" i="5"/>
  <c r="I298" i="5"/>
  <c r="I299" i="5"/>
  <c r="I300" i="5"/>
  <c r="I301" i="5"/>
  <c r="I302" i="5"/>
  <c r="I303" i="5"/>
  <c r="I304" i="5"/>
  <c r="I305" i="5"/>
  <c r="I306" i="5"/>
  <c r="I307" i="5"/>
  <c r="I308" i="5"/>
  <c r="I309" i="5"/>
  <c r="I310" i="5"/>
  <c r="I311" i="5"/>
  <c r="I312" i="5"/>
  <c r="I313" i="5"/>
  <c r="I314" i="5"/>
  <c r="I315" i="5"/>
  <c r="I316" i="5"/>
  <c r="I317" i="5"/>
  <c r="I318" i="5"/>
  <c r="I319" i="5"/>
  <c r="I320" i="5"/>
  <c r="I321" i="5"/>
  <c r="I322" i="5"/>
  <c r="I323" i="5"/>
  <c r="I324" i="5"/>
  <c r="I325" i="5"/>
  <c r="I326" i="5"/>
  <c r="I327" i="5"/>
  <c r="I328" i="5"/>
  <c r="I329" i="5"/>
  <c r="I330" i="5"/>
  <c r="I331" i="5"/>
  <c r="I332" i="5"/>
  <c r="I333" i="5"/>
  <c r="I334" i="5"/>
  <c r="I335" i="5"/>
  <c r="I336" i="5"/>
  <c r="I337" i="5"/>
  <c r="I338" i="5"/>
  <c r="I339" i="5"/>
  <c r="I340" i="5"/>
  <c r="I341" i="5"/>
  <c r="I342" i="5"/>
  <c r="I343" i="5"/>
  <c r="I344" i="5"/>
  <c r="I345" i="5"/>
  <c r="I346" i="5"/>
  <c r="I347" i="5"/>
  <c r="I348" i="5"/>
  <c r="I349" i="5"/>
  <c r="I350" i="5"/>
  <c r="I351" i="5"/>
  <c r="I352" i="5"/>
  <c r="I353" i="5"/>
  <c r="I354" i="5"/>
  <c r="I355" i="5"/>
  <c r="I356" i="5"/>
  <c r="I357" i="5"/>
  <c r="I358" i="5"/>
  <c r="I359" i="5"/>
  <c r="I360" i="5"/>
  <c r="I361" i="5"/>
  <c r="I362" i="5"/>
  <c r="I363" i="5"/>
  <c r="I364" i="5"/>
  <c r="I365" i="5"/>
  <c r="I366" i="5"/>
  <c r="I367" i="5"/>
  <c r="I368" i="5"/>
  <c r="I369" i="5"/>
  <c r="I370" i="5"/>
  <c r="I371" i="5"/>
  <c r="I372" i="5"/>
  <c r="I373" i="5"/>
  <c r="I374" i="5"/>
  <c r="I375" i="5"/>
  <c r="I376" i="5"/>
  <c r="I377" i="5"/>
  <c r="I378" i="5"/>
  <c r="I379" i="5"/>
  <c r="I380" i="5"/>
  <c r="I381" i="5"/>
  <c r="I382" i="5"/>
  <c r="I383" i="5"/>
  <c r="I384" i="5"/>
  <c r="I385" i="5"/>
  <c r="I386" i="5"/>
  <c r="I387" i="5"/>
  <c r="H6" i="5"/>
  <c r="H7" i="5"/>
  <c r="H8" i="5"/>
  <c r="H9" i="5"/>
  <c r="H10" i="5"/>
  <c r="H11" i="5"/>
  <c r="H12" i="5"/>
  <c r="H13" i="5"/>
  <c r="H14" i="5"/>
  <c r="H15" i="5"/>
  <c r="H16" i="5"/>
  <c r="H17" i="5"/>
  <c r="H18" i="5"/>
  <c r="H19" i="5"/>
  <c r="H20" i="5"/>
  <c r="H21" i="5"/>
  <c r="H22" i="5"/>
  <c r="H23" i="5"/>
  <c r="H24" i="5"/>
  <c r="H25" i="5"/>
  <c r="H26" i="5"/>
  <c r="H27" i="5"/>
  <c r="H28" i="5"/>
  <c r="H29" i="5"/>
  <c r="H30" i="5"/>
  <c r="H31" i="5"/>
  <c r="H32" i="5"/>
  <c r="H33" i="5"/>
  <c r="H34" i="5"/>
  <c r="H35" i="5"/>
  <c r="H36" i="5"/>
  <c r="H37" i="5"/>
  <c r="H38" i="5"/>
  <c r="H39" i="5"/>
  <c r="H40" i="5"/>
  <c r="H41" i="5"/>
  <c r="H42" i="5"/>
  <c r="H43" i="5"/>
  <c r="H44" i="5"/>
  <c r="H45" i="5"/>
  <c r="H46" i="5"/>
  <c r="H47" i="5"/>
  <c r="H48" i="5"/>
  <c r="H49" i="5"/>
  <c r="H50" i="5"/>
  <c r="H51" i="5"/>
  <c r="H52" i="5"/>
  <c r="H53" i="5"/>
  <c r="H54" i="5"/>
  <c r="H55" i="5"/>
  <c r="H56" i="5"/>
  <c r="H57" i="5"/>
  <c r="H58" i="5"/>
  <c r="H59" i="5"/>
  <c r="H60" i="5"/>
  <c r="H61" i="5"/>
  <c r="H62" i="5"/>
  <c r="H63" i="5"/>
  <c r="H64" i="5"/>
  <c r="H65" i="5"/>
  <c r="H66" i="5"/>
  <c r="H67" i="5"/>
  <c r="H68" i="5"/>
  <c r="H69" i="5"/>
  <c r="H70" i="5"/>
  <c r="H71" i="5"/>
  <c r="H72" i="5"/>
  <c r="H73" i="5"/>
  <c r="H74" i="5"/>
  <c r="H75" i="5"/>
  <c r="H76" i="5"/>
  <c r="H77" i="5"/>
  <c r="H78" i="5"/>
  <c r="H79" i="5"/>
  <c r="H80" i="5"/>
  <c r="H81" i="5"/>
  <c r="H82" i="5"/>
  <c r="H83" i="5"/>
  <c r="H84" i="5"/>
  <c r="H85" i="5"/>
  <c r="H86" i="5"/>
  <c r="H87" i="5"/>
  <c r="H88" i="5"/>
  <c r="H89" i="5"/>
  <c r="H90" i="5"/>
  <c r="H91" i="5"/>
  <c r="H92" i="5"/>
  <c r="H93" i="5"/>
  <c r="H94" i="5"/>
  <c r="H95" i="5"/>
  <c r="H96" i="5"/>
  <c r="H97" i="5"/>
  <c r="H98" i="5"/>
  <c r="H99" i="5"/>
  <c r="H100" i="5"/>
  <c r="H101" i="5"/>
  <c r="H102" i="5"/>
  <c r="H103" i="5"/>
  <c r="H104" i="5"/>
  <c r="H105" i="5"/>
  <c r="H106" i="5"/>
  <c r="H107" i="5"/>
  <c r="H108" i="5"/>
  <c r="H109" i="5"/>
  <c r="H110" i="5"/>
  <c r="H111" i="5"/>
  <c r="H112" i="5"/>
  <c r="H113" i="5"/>
  <c r="H114" i="5"/>
  <c r="H115" i="5"/>
  <c r="H116" i="5"/>
  <c r="H117" i="5"/>
  <c r="H118" i="5"/>
  <c r="H119" i="5"/>
  <c r="H120" i="5"/>
  <c r="H121" i="5"/>
  <c r="H122" i="5"/>
  <c r="H123" i="5"/>
  <c r="H124" i="5"/>
  <c r="H125" i="5"/>
  <c r="H126" i="5"/>
  <c r="H127" i="5"/>
  <c r="H128" i="5"/>
  <c r="H129" i="5"/>
  <c r="H130" i="5"/>
  <c r="H131" i="5"/>
  <c r="H132" i="5"/>
  <c r="H133" i="5"/>
  <c r="H134" i="5"/>
  <c r="H135" i="5"/>
  <c r="H136" i="5"/>
  <c r="H137" i="5"/>
  <c r="H138" i="5"/>
  <c r="H139" i="5"/>
  <c r="H140" i="5"/>
  <c r="H141" i="5"/>
  <c r="H142" i="5"/>
  <c r="H143" i="5"/>
  <c r="H144" i="5"/>
  <c r="H145" i="5"/>
  <c r="H146" i="5"/>
  <c r="H147" i="5"/>
  <c r="H148" i="5"/>
  <c r="H149" i="5"/>
  <c r="H150" i="5"/>
  <c r="H151" i="5"/>
  <c r="H152" i="5"/>
  <c r="H153" i="5"/>
  <c r="H154" i="5"/>
  <c r="H155" i="5"/>
  <c r="H156" i="5"/>
  <c r="H157" i="5"/>
  <c r="H158" i="5"/>
  <c r="H159" i="5"/>
  <c r="H160" i="5"/>
  <c r="H161" i="5"/>
  <c r="H162" i="5"/>
  <c r="H163" i="5"/>
  <c r="H164" i="5"/>
  <c r="H165" i="5"/>
  <c r="H166" i="5"/>
  <c r="H167" i="5"/>
  <c r="H168" i="5"/>
  <c r="H169" i="5"/>
  <c r="H170" i="5"/>
  <c r="H171" i="5"/>
  <c r="H172" i="5"/>
  <c r="H173" i="5"/>
  <c r="H174" i="5"/>
  <c r="H175" i="5"/>
  <c r="H176" i="5"/>
  <c r="H177" i="5"/>
  <c r="H178" i="5"/>
  <c r="H179" i="5"/>
  <c r="H180" i="5"/>
  <c r="H181" i="5"/>
  <c r="H182" i="5"/>
  <c r="H183" i="5"/>
  <c r="H184" i="5"/>
  <c r="H185" i="5"/>
  <c r="H186" i="5"/>
  <c r="H187" i="5"/>
  <c r="H188" i="5"/>
  <c r="H189" i="5"/>
  <c r="H190" i="5"/>
  <c r="H191" i="5"/>
  <c r="H192" i="5"/>
  <c r="H193" i="5"/>
  <c r="H194" i="5"/>
  <c r="H195" i="5"/>
  <c r="H196" i="5"/>
  <c r="H197" i="5"/>
  <c r="H198" i="5"/>
  <c r="H199" i="5"/>
  <c r="H200" i="5"/>
  <c r="H201" i="5"/>
  <c r="H202" i="5"/>
  <c r="H203" i="5"/>
  <c r="H204" i="5"/>
  <c r="H205" i="5"/>
  <c r="H206" i="5"/>
  <c r="H207" i="5"/>
  <c r="H208" i="5"/>
  <c r="H209" i="5"/>
  <c r="H210" i="5"/>
  <c r="H211" i="5"/>
  <c r="H212" i="5"/>
  <c r="H213" i="5"/>
  <c r="H214" i="5"/>
  <c r="H215" i="5"/>
  <c r="H216" i="5"/>
  <c r="H217" i="5"/>
  <c r="H218" i="5"/>
  <c r="H219" i="5"/>
  <c r="H220" i="5"/>
  <c r="H221" i="5"/>
  <c r="H222" i="5"/>
  <c r="H223" i="5"/>
  <c r="H224" i="5"/>
  <c r="H225" i="5"/>
  <c r="H226" i="5"/>
  <c r="H227" i="5"/>
  <c r="H228" i="5"/>
  <c r="H229" i="5"/>
  <c r="H230" i="5"/>
  <c r="H231" i="5"/>
  <c r="H232" i="5"/>
  <c r="H233" i="5"/>
  <c r="H234" i="5"/>
  <c r="H235" i="5"/>
  <c r="H236" i="5"/>
  <c r="H237" i="5"/>
  <c r="H238" i="5"/>
  <c r="H239" i="5"/>
  <c r="H240" i="5"/>
  <c r="H241" i="5"/>
  <c r="H242" i="5"/>
  <c r="H243" i="5"/>
  <c r="H244" i="5"/>
  <c r="H245" i="5"/>
  <c r="H246" i="5"/>
  <c r="H247" i="5"/>
  <c r="H248" i="5"/>
  <c r="H249" i="5"/>
  <c r="H250" i="5"/>
  <c r="H251" i="5"/>
  <c r="H252" i="5"/>
  <c r="H253" i="5"/>
  <c r="H254" i="5"/>
  <c r="H255" i="5"/>
  <c r="H256" i="5"/>
  <c r="H257" i="5"/>
  <c r="H258" i="5"/>
  <c r="H259" i="5"/>
  <c r="H260" i="5"/>
  <c r="H261" i="5"/>
  <c r="H262" i="5"/>
  <c r="H263" i="5"/>
  <c r="H264" i="5"/>
  <c r="H265" i="5"/>
  <c r="H266" i="5"/>
  <c r="H267" i="5"/>
  <c r="H268" i="5"/>
  <c r="H269" i="5"/>
  <c r="H270" i="5"/>
  <c r="H271" i="5"/>
  <c r="H272" i="5"/>
  <c r="H273" i="5"/>
  <c r="H274" i="5"/>
  <c r="H275" i="5"/>
  <c r="H276" i="5"/>
  <c r="H277" i="5"/>
  <c r="H278" i="5"/>
  <c r="H279" i="5"/>
  <c r="H280" i="5"/>
  <c r="H281" i="5"/>
  <c r="H282" i="5"/>
  <c r="H283" i="5"/>
  <c r="H284" i="5"/>
  <c r="H285" i="5"/>
  <c r="H286" i="5"/>
  <c r="H287" i="5"/>
  <c r="H288" i="5"/>
  <c r="H289" i="5"/>
  <c r="H290" i="5"/>
  <c r="H291" i="5"/>
  <c r="H292" i="5"/>
  <c r="H293" i="5"/>
  <c r="H294" i="5"/>
  <c r="H295" i="5"/>
  <c r="H296" i="5"/>
  <c r="H297" i="5"/>
  <c r="H298" i="5"/>
  <c r="H299" i="5"/>
  <c r="H300" i="5"/>
  <c r="H301" i="5"/>
  <c r="H302" i="5"/>
  <c r="H303" i="5"/>
  <c r="H304" i="5"/>
  <c r="H305" i="5"/>
  <c r="H306" i="5"/>
  <c r="H307" i="5"/>
  <c r="H308" i="5"/>
  <c r="H309" i="5"/>
  <c r="H310" i="5"/>
  <c r="H311" i="5"/>
  <c r="H312" i="5"/>
  <c r="H313" i="5"/>
  <c r="H314" i="5"/>
  <c r="H315" i="5"/>
  <c r="H316" i="5"/>
  <c r="H317" i="5"/>
  <c r="H318" i="5"/>
  <c r="H319" i="5"/>
  <c r="H320" i="5"/>
  <c r="H321" i="5"/>
  <c r="H322" i="5"/>
  <c r="H323" i="5"/>
  <c r="H324" i="5"/>
  <c r="H325" i="5"/>
  <c r="H326" i="5"/>
  <c r="H327" i="5"/>
  <c r="H328" i="5"/>
  <c r="H329" i="5"/>
  <c r="H330" i="5"/>
  <c r="H331" i="5"/>
  <c r="H332" i="5"/>
  <c r="H333" i="5"/>
  <c r="H334" i="5"/>
  <c r="H335" i="5"/>
  <c r="H336" i="5"/>
  <c r="H337" i="5"/>
  <c r="H338" i="5"/>
  <c r="H339" i="5"/>
  <c r="H340" i="5"/>
  <c r="H341" i="5"/>
  <c r="H342" i="5"/>
  <c r="H343" i="5"/>
  <c r="H344" i="5"/>
  <c r="H345" i="5"/>
  <c r="H346" i="5"/>
  <c r="H347" i="5"/>
  <c r="H348" i="5"/>
  <c r="H349" i="5"/>
  <c r="H350" i="5"/>
  <c r="H351" i="5"/>
  <c r="H352" i="5"/>
  <c r="H353" i="5"/>
  <c r="H354" i="5"/>
  <c r="H355" i="5"/>
  <c r="H356" i="5"/>
  <c r="H357" i="5"/>
  <c r="H358" i="5"/>
  <c r="H359" i="5"/>
  <c r="H360" i="5"/>
  <c r="H361" i="5"/>
  <c r="H362" i="5"/>
  <c r="H363" i="5"/>
  <c r="H364" i="5"/>
  <c r="H365" i="5"/>
  <c r="H366" i="5"/>
  <c r="H367" i="5"/>
  <c r="H368" i="5"/>
  <c r="H369" i="5"/>
  <c r="H370" i="5"/>
  <c r="H371" i="5"/>
  <c r="H372" i="5"/>
  <c r="H373" i="5"/>
  <c r="H374" i="5"/>
  <c r="H375" i="5"/>
  <c r="H376" i="5"/>
  <c r="H377" i="5"/>
  <c r="H378" i="5"/>
  <c r="H379" i="5"/>
  <c r="H380" i="5"/>
  <c r="H381" i="5"/>
  <c r="H382" i="5"/>
  <c r="H383" i="5"/>
  <c r="H384" i="5"/>
  <c r="H385" i="5"/>
  <c r="H386" i="5"/>
  <c r="H387" i="5"/>
  <c r="G6" i="5"/>
  <c r="E8" i="4" s="1"/>
  <c r="G7" i="5"/>
  <c r="E9" i="4" s="1"/>
  <c r="G8" i="5"/>
  <c r="E10" i="4" s="1"/>
  <c r="G9" i="5"/>
  <c r="E11" i="4" s="1"/>
  <c r="G10" i="5"/>
  <c r="E12" i="4" s="1"/>
  <c r="G11" i="5"/>
  <c r="E13" i="4" s="1"/>
  <c r="G12" i="5"/>
  <c r="E14" i="4" s="1"/>
  <c r="G13" i="5"/>
  <c r="E15" i="4" s="1"/>
  <c r="G14" i="5"/>
  <c r="E16" i="4" s="1"/>
  <c r="G15" i="5"/>
  <c r="E17" i="4" s="1"/>
  <c r="G16" i="5"/>
  <c r="E18" i="4" s="1"/>
  <c r="G17" i="5"/>
  <c r="E19" i="4" s="1"/>
  <c r="G18" i="5"/>
  <c r="E20" i="4" s="1"/>
  <c r="G19" i="5"/>
  <c r="E21" i="4" s="1"/>
  <c r="G20" i="5"/>
  <c r="E22" i="4" s="1"/>
  <c r="G21" i="5"/>
  <c r="E23" i="4" s="1"/>
  <c r="G22" i="5"/>
  <c r="E24" i="4" s="1"/>
  <c r="G23" i="5"/>
  <c r="E25" i="4" s="1"/>
  <c r="G24" i="5"/>
  <c r="E26" i="4" s="1"/>
  <c r="G25" i="5"/>
  <c r="E27" i="4" s="1"/>
  <c r="G26" i="5"/>
  <c r="E28" i="4" s="1"/>
  <c r="G27" i="5"/>
  <c r="E29" i="4" s="1"/>
  <c r="G28" i="5"/>
  <c r="E30" i="4" s="1"/>
  <c r="G29" i="5"/>
  <c r="E31" i="4" s="1"/>
  <c r="G30" i="5"/>
  <c r="E32" i="4" s="1"/>
  <c r="G31" i="5"/>
  <c r="E33" i="4" s="1"/>
  <c r="G32" i="5"/>
  <c r="E34" i="4" s="1"/>
  <c r="G33" i="5"/>
  <c r="E35" i="4" s="1"/>
  <c r="G34" i="5"/>
  <c r="E36" i="4" s="1"/>
  <c r="G35" i="5"/>
  <c r="E37" i="4" s="1"/>
  <c r="G36" i="5"/>
  <c r="E38" i="4" s="1"/>
  <c r="G37" i="5"/>
  <c r="E39" i="4" s="1"/>
  <c r="G38" i="5"/>
  <c r="E40" i="4" s="1"/>
  <c r="G39" i="5"/>
  <c r="E41" i="4" s="1"/>
  <c r="G40" i="5"/>
  <c r="E42" i="4" s="1"/>
  <c r="G41" i="5"/>
  <c r="E43" i="4" s="1"/>
  <c r="G42" i="5"/>
  <c r="E44" i="4" s="1"/>
  <c r="G43" i="5"/>
  <c r="E45" i="4" s="1"/>
  <c r="G44" i="5"/>
  <c r="E46" i="4" s="1"/>
  <c r="G45" i="5"/>
  <c r="E47" i="4" s="1"/>
  <c r="G46" i="5"/>
  <c r="E48" i="4" s="1"/>
  <c r="G47" i="5"/>
  <c r="E49" i="4" s="1"/>
  <c r="G48" i="5"/>
  <c r="E50" i="4" s="1"/>
  <c r="G49" i="5"/>
  <c r="E51" i="4" s="1"/>
  <c r="G50" i="5"/>
  <c r="E52" i="4" s="1"/>
  <c r="G51" i="5"/>
  <c r="E53" i="4" s="1"/>
  <c r="G52" i="5"/>
  <c r="E54" i="4" s="1"/>
  <c r="G53" i="5"/>
  <c r="E55" i="4" s="1"/>
  <c r="G54" i="5"/>
  <c r="E56" i="4" s="1"/>
  <c r="G55" i="5"/>
  <c r="E57" i="4" s="1"/>
  <c r="G56" i="5"/>
  <c r="E58" i="4" s="1"/>
  <c r="G57" i="5"/>
  <c r="E59" i="4" s="1"/>
  <c r="G58" i="5"/>
  <c r="E60" i="4" s="1"/>
  <c r="G59" i="5"/>
  <c r="E61" i="4" s="1"/>
  <c r="G60" i="5"/>
  <c r="E62" i="4" s="1"/>
  <c r="G61" i="5"/>
  <c r="E63" i="4" s="1"/>
  <c r="G62" i="5"/>
  <c r="E64" i="4" s="1"/>
  <c r="G63" i="5"/>
  <c r="E65" i="4" s="1"/>
  <c r="G64" i="5"/>
  <c r="E66" i="4" s="1"/>
  <c r="G65" i="5"/>
  <c r="E67" i="4" s="1"/>
  <c r="G66" i="5"/>
  <c r="E68" i="4" s="1"/>
  <c r="G67" i="5"/>
  <c r="E69" i="4" s="1"/>
  <c r="G68" i="5"/>
  <c r="E70" i="4" s="1"/>
  <c r="G69" i="5"/>
  <c r="E71" i="4" s="1"/>
  <c r="G70" i="5"/>
  <c r="E72" i="4" s="1"/>
  <c r="G71" i="5"/>
  <c r="E73" i="4" s="1"/>
  <c r="G72" i="5"/>
  <c r="E74" i="4" s="1"/>
  <c r="G73" i="5"/>
  <c r="E75" i="4" s="1"/>
  <c r="G74" i="5"/>
  <c r="E76" i="4" s="1"/>
  <c r="G75" i="5"/>
  <c r="E77" i="4" s="1"/>
  <c r="G76" i="5"/>
  <c r="E78" i="4" s="1"/>
  <c r="G77" i="5"/>
  <c r="E79" i="4" s="1"/>
  <c r="G78" i="5"/>
  <c r="E80" i="4" s="1"/>
  <c r="G79" i="5"/>
  <c r="E81" i="4" s="1"/>
  <c r="G80" i="5"/>
  <c r="E82" i="4" s="1"/>
  <c r="G81" i="5"/>
  <c r="E83" i="4" s="1"/>
  <c r="G82" i="5"/>
  <c r="E84" i="4" s="1"/>
  <c r="G83" i="5"/>
  <c r="E85" i="4" s="1"/>
  <c r="G84" i="5"/>
  <c r="E86" i="4" s="1"/>
  <c r="G85" i="5"/>
  <c r="E87" i="4" s="1"/>
  <c r="G86" i="5"/>
  <c r="E88" i="4" s="1"/>
  <c r="G87" i="5"/>
  <c r="E89" i="4" s="1"/>
  <c r="G88" i="5"/>
  <c r="E90" i="4" s="1"/>
  <c r="G89" i="5"/>
  <c r="E91" i="4" s="1"/>
  <c r="G90" i="5"/>
  <c r="E92" i="4" s="1"/>
  <c r="G91" i="5"/>
  <c r="E93" i="4" s="1"/>
  <c r="G92" i="5"/>
  <c r="E94" i="4" s="1"/>
  <c r="G93" i="5"/>
  <c r="E95" i="4" s="1"/>
  <c r="G94" i="5"/>
  <c r="E96" i="4" s="1"/>
  <c r="G95" i="5"/>
  <c r="E97" i="4" s="1"/>
  <c r="G96" i="5"/>
  <c r="E98" i="4" s="1"/>
  <c r="G97" i="5"/>
  <c r="E99" i="4" s="1"/>
  <c r="G98" i="5"/>
  <c r="E100" i="4" s="1"/>
  <c r="G99" i="5"/>
  <c r="E101" i="4" s="1"/>
  <c r="G100" i="5"/>
  <c r="E102" i="4" s="1"/>
  <c r="G101" i="5"/>
  <c r="E103" i="4" s="1"/>
  <c r="G102" i="5"/>
  <c r="E104" i="4" s="1"/>
  <c r="G103" i="5"/>
  <c r="E105" i="4" s="1"/>
  <c r="G104" i="5"/>
  <c r="E106" i="4" s="1"/>
  <c r="G105" i="5"/>
  <c r="E107" i="4" s="1"/>
  <c r="G106" i="5"/>
  <c r="E108" i="4" s="1"/>
  <c r="G107" i="5"/>
  <c r="E109" i="4" s="1"/>
  <c r="G108" i="5"/>
  <c r="E110" i="4" s="1"/>
  <c r="G109" i="5"/>
  <c r="E111" i="4" s="1"/>
  <c r="G110" i="5"/>
  <c r="E112" i="4" s="1"/>
  <c r="G111" i="5"/>
  <c r="E113" i="4" s="1"/>
  <c r="G112" i="5"/>
  <c r="E114" i="4" s="1"/>
  <c r="G113" i="5"/>
  <c r="E115" i="4" s="1"/>
  <c r="G114" i="5"/>
  <c r="E116" i="4" s="1"/>
  <c r="G115" i="5"/>
  <c r="E117" i="4" s="1"/>
  <c r="G116" i="5"/>
  <c r="E118" i="4" s="1"/>
  <c r="G117" i="5"/>
  <c r="E119" i="4" s="1"/>
  <c r="G118" i="5"/>
  <c r="E120" i="4" s="1"/>
  <c r="G119" i="5"/>
  <c r="E121" i="4" s="1"/>
  <c r="G120" i="5"/>
  <c r="E122" i="4" s="1"/>
  <c r="G121" i="5"/>
  <c r="E123" i="4" s="1"/>
  <c r="G122" i="5"/>
  <c r="E124" i="4" s="1"/>
  <c r="G123" i="5"/>
  <c r="E125" i="4" s="1"/>
  <c r="G124" i="5"/>
  <c r="E126" i="4" s="1"/>
  <c r="G125" i="5"/>
  <c r="E127" i="4" s="1"/>
  <c r="G126" i="5"/>
  <c r="E128" i="4" s="1"/>
  <c r="G127" i="5"/>
  <c r="E129" i="4" s="1"/>
  <c r="G128" i="5"/>
  <c r="E130" i="4" s="1"/>
  <c r="G129" i="5"/>
  <c r="E131" i="4" s="1"/>
  <c r="G130" i="5"/>
  <c r="E132" i="4" s="1"/>
  <c r="G131" i="5"/>
  <c r="E133" i="4" s="1"/>
  <c r="G132" i="5"/>
  <c r="E134" i="4" s="1"/>
  <c r="G133" i="5"/>
  <c r="E135" i="4" s="1"/>
  <c r="G134" i="5"/>
  <c r="E136" i="4" s="1"/>
  <c r="G135" i="5"/>
  <c r="E137" i="4" s="1"/>
  <c r="G136" i="5"/>
  <c r="E138" i="4" s="1"/>
  <c r="G137" i="5"/>
  <c r="E139" i="4" s="1"/>
  <c r="G138" i="5"/>
  <c r="E140" i="4" s="1"/>
  <c r="G139" i="5"/>
  <c r="E141" i="4" s="1"/>
  <c r="G140" i="5"/>
  <c r="E142" i="4" s="1"/>
  <c r="G141" i="5"/>
  <c r="E143" i="4" s="1"/>
  <c r="G142" i="5"/>
  <c r="E144" i="4" s="1"/>
  <c r="G143" i="5"/>
  <c r="E145" i="4" s="1"/>
  <c r="G144" i="5"/>
  <c r="E146" i="4" s="1"/>
  <c r="G145" i="5"/>
  <c r="E147" i="4" s="1"/>
  <c r="G146" i="5"/>
  <c r="E148" i="4" s="1"/>
  <c r="G147" i="5"/>
  <c r="E149" i="4" s="1"/>
  <c r="G148" i="5"/>
  <c r="E150" i="4" s="1"/>
  <c r="G149" i="5"/>
  <c r="E151" i="4" s="1"/>
  <c r="G150" i="5"/>
  <c r="E152" i="4" s="1"/>
  <c r="G151" i="5"/>
  <c r="E153" i="4" s="1"/>
  <c r="G152" i="5"/>
  <c r="E154" i="4" s="1"/>
  <c r="G153" i="5"/>
  <c r="E155" i="4" s="1"/>
  <c r="G154" i="5"/>
  <c r="E156" i="4" s="1"/>
  <c r="G155" i="5"/>
  <c r="E157" i="4" s="1"/>
  <c r="G156" i="5"/>
  <c r="E158" i="4" s="1"/>
  <c r="G157" i="5"/>
  <c r="E159" i="4" s="1"/>
  <c r="G158" i="5"/>
  <c r="E160" i="4" s="1"/>
  <c r="G159" i="5"/>
  <c r="E161" i="4" s="1"/>
  <c r="G160" i="5"/>
  <c r="E162" i="4" s="1"/>
  <c r="G161" i="5"/>
  <c r="E163" i="4" s="1"/>
  <c r="G162" i="5"/>
  <c r="E164" i="4" s="1"/>
  <c r="G163" i="5"/>
  <c r="E165" i="4" s="1"/>
  <c r="G164" i="5"/>
  <c r="E166" i="4" s="1"/>
  <c r="G165" i="5"/>
  <c r="E167" i="4" s="1"/>
  <c r="G166" i="5"/>
  <c r="E168" i="4" s="1"/>
  <c r="G167" i="5"/>
  <c r="E169" i="4" s="1"/>
  <c r="G168" i="5"/>
  <c r="E170" i="4" s="1"/>
  <c r="G169" i="5"/>
  <c r="E171" i="4" s="1"/>
  <c r="G170" i="5"/>
  <c r="E172" i="4" s="1"/>
  <c r="G171" i="5"/>
  <c r="E173" i="4" s="1"/>
  <c r="G172" i="5"/>
  <c r="E174" i="4" s="1"/>
  <c r="G173" i="5"/>
  <c r="E175" i="4" s="1"/>
  <c r="G174" i="5"/>
  <c r="E176" i="4" s="1"/>
  <c r="G175" i="5"/>
  <c r="E177" i="4" s="1"/>
  <c r="G176" i="5"/>
  <c r="E178" i="4" s="1"/>
  <c r="G177" i="5"/>
  <c r="E179" i="4" s="1"/>
  <c r="G178" i="5"/>
  <c r="E180" i="4" s="1"/>
  <c r="G179" i="5"/>
  <c r="E181" i="4" s="1"/>
  <c r="G180" i="5"/>
  <c r="E182" i="4" s="1"/>
  <c r="G181" i="5"/>
  <c r="E183" i="4" s="1"/>
  <c r="G182" i="5"/>
  <c r="E184" i="4" s="1"/>
  <c r="G183" i="5"/>
  <c r="E185" i="4" s="1"/>
  <c r="G184" i="5"/>
  <c r="E186" i="4" s="1"/>
  <c r="G185" i="5"/>
  <c r="E187" i="4" s="1"/>
  <c r="G186" i="5"/>
  <c r="E188" i="4" s="1"/>
  <c r="G187" i="5"/>
  <c r="E189" i="4" s="1"/>
  <c r="G188" i="5"/>
  <c r="E190" i="4" s="1"/>
  <c r="G189" i="5"/>
  <c r="E191" i="4" s="1"/>
  <c r="G190" i="5"/>
  <c r="E192" i="4" s="1"/>
  <c r="G191" i="5"/>
  <c r="E193" i="4" s="1"/>
  <c r="G192" i="5"/>
  <c r="E194" i="4" s="1"/>
  <c r="G193" i="5"/>
  <c r="E195" i="4" s="1"/>
  <c r="G194" i="5"/>
  <c r="E196" i="4" s="1"/>
  <c r="G195" i="5"/>
  <c r="E197" i="4" s="1"/>
  <c r="G196" i="5"/>
  <c r="E198" i="4" s="1"/>
  <c r="G197" i="5"/>
  <c r="E199" i="4" s="1"/>
  <c r="G198" i="5"/>
  <c r="E200" i="4" s="1"/>
  <c r="G199" i="5"/>
  <c r="E201" i="4" s="1"/>
  <c r="G200" i="5"/>
  <c r="E202" i="4" s="1"/>
  <c r="G201" i="5"/>
  <c r="E203" i="4" s="1"/>
  <c r="G202" i="5"/>
  <c r="E204" i="4" s="1"/>
  <c r="G203" i="5"/>
  <c r="E205" i="4" s="1"/>
  <c r="G204" i="5"/>
  <c r="E206" i="4" s="1"/>
  <c r="G205" i="5"/>
  <c r="E207" i="4" s="1"/>
  <c r="G206" i="5"/>
  <c r="E208" i="4" s="1"/>
  <c r="G207" i="5"/>
  <c r="E209" i="4" s="1"/>
  <c r="G208" i="5"/>
  <c r="E210" i="4" s="1"/>
  <c r="G209" i="5"/>
  <c r="E211" i="4" s="1"/>
  <c r="G210" i="5"/>
  <c r="E212" i="4" s="1"/>
  <c r="G211" i="5"/>
  <c r="E213" i="4" s="1"/>
  <c r="G212" i="5"/>
  <c r="E214" i="4" s="1"/>
  <c r="G213" i="5"/>
  <c r="E215" i="4" s="1"/>
  <c r="G214" i="5"/>
  <c r="E216" i="4" s="1"/>
  <c r="G215" i="5"/>
  <c r="E217" i="4" s="1"/>
  <c r="G216" i="5"/>
  <c r="E218" i="4" s="1"/>
  <c r="G217" i="5"/>
  <c r="E219" i="4" s="1"/>
  <c r="G218" i="5"/>
  <c r="E220" i="4" s="1"/>
  <c r="G219" i="5"/>
  <c r="E221" i="4" s="1"/>
  <c r="G220" i="5"/>
  <c r="E222" i="4" s="1"/>
  <c r="G221" i="5"/>
  <c r="E223" i="4" s="1"/>
  <c r="G222" i="5"/>
  <c r="E224" i="4" s="1"/>
  <c r="G223" i="5"/>
  <c r="E225" i="4" s="1"/>
  <c r="G224" i="5"/>
  <c r="E226" i="4" s="1"/>
  <c r="G225" i="5"/>
  <c r="E227" i="4" s="1"/>
  <c r="G226" i="5"/>
  <c r="E228" i="4" s="1"/>
  <c r="G227" i="5"/>
  <c r="E229" i="4" s="1"/>
  <c r="G228" i="5"/>
  <c r="E230" i="4" s="1"/>
  <c r="G229" i="5"/>
  <c r="E231" i="4" s="1"/>
  <c r="G230" i="5"/>
  <c r="E232" i="4" s="1"/>
  <c r="G231" i="5"/>
  <c r="E233" i="4" s="1"/>
  <c r="G232" i="5"/>
  <c r="E234" i="4" s="1"/>
  <c r="G233" i="5"/>
  <c r="E235" i="4" s="1"/>
  <c r="G234" i="5"/>
  <c r="E236" i="4" s="1"/>
  <c r="G235" i="5"/>
  <c r="E237" i="4" s="1"/>
  <c r="G236" i="5"/>
  <c r="E238" i="4" s="1"/>
  <c r="G237" i="5"/>
  <c r="E239" i="4" s="1"/>
  <c r="G238" i="5"/>
  <c r="E240" i="4" s="1"/>
  <c r="G239" i="5"/>
  <c r="E241" i="4" s="1"/>
  <c r="G240" i="5"/>
  <c r="E242" i="4" s="1"/>
  <c r="G241" i="5"/>
  <c r="E243" i="4" s="1"/>
  <c r="G242" i="5"/>
  <c r="E244" i="4" s="1"/>
  <c r="G243" i="5"/>
  <c r="E245" i="4" s="1"/>
  <c r="G244" i="5"/>
  <c r="E246" i="4" s="1"/>
  <c r="G245" i="5"/>
  <c r="E247" i="4" s="1"/>
  <c r="G246" i="5"/>
  <c r="E248" i="4" s="1"/>
  <c r="G247" i="5"/>
  <c r="E249" i="4" s="1"/>
  <c r="G248" i="5"/>
  <c r="E250" i="4" s="1"/>
  <c r="G249" i="5"/>
  <c r="E251" i="4" s="1"/>
  <c r="G250" i="5"/>
  <c r="E252" i="4" s="1"/>
  <c r="G251" i="5"/>
  <c r="E253" i="4" s="1"/>
  <c r="G252" i="5"/>
  <c r="E254" i="4" s="1"/>
  <c r="G253" i="5"/>
  <c r="E255" i="4" s="1"/>
  <c r="G254" i="5"/>
  <c r="E256" i="4" s="1"/>
  <c r="G255" i="5"/>
  <c r="E257" i="4" s="1"/>
  <c r="G256" i="5"/>
  <c r="E258" i="4" s="1"/>
  <c r="G257" i="5"/>
  <c r="E259" i="4" s="1"/>
  <c r="G258" i="5"/>
  <c r="E260" i="4" s="1"/>
  <c r="G259" i="5"/>
  <c r="E261" i="4" s="1"/>
  <c r="G260" i="5"/>
  <c r="E262" i="4" s="1"/>
  <c r="G261" i="5"/>
  <c r="E263" i="4" s="1"/>
  <c r="G262" i="5"/>
  <c r="E264" i="4" s="1"/>
  <c r="G263" i="5"/>
  <c r="E265" i="4" s="1"/>
  <c r="G264" i="5"/>
  <c r="E266" i="4" s="1"/>
  <c r="G265" i="5"/>
  <c r="E267" i="4" s="1"/>
  <c r="G266" i="5"/>
  <c r="E268" i="4" s="1"/>
  <c r="G267" i="5"/>
  <c r="E269" i="4" s="1"/>
  <c r="G268" i="5"/>
  <c r="E270" i="4" s="1"/>
  <c r="G269" i="5"/>
  <c r="E271" i="4" s="1"/>
  <c r="G270" i="5"/>
  <c r="E272" i="4" s="1"/>
  <c r="G271" i="5"/>
  <c r="E273" i="4" s="1"/>
  <c r="G272" i="5"/>
  <c r="E274" i="4" s="1"/>
  <c r="G273" i="5"/>
  <c r="E275" i="4" s="1"/>
  <c r="G274" i="5"/>
  <c r="E276" i="4" s="1"/>
  <c r="G275" i="5"/>
  <c r="E277" i="4" s="1"/>
  <c r="G276" i="5"/>
  <c r="E278" i="4" s="1"/>
  <c r="G277" i="5"/>
  <c r="E279" i="4" s="1"/>
  <c r="G278" i="5"/>
  <c r="E280" i="4" s="1"/>
  <c r="G279" i="5"/>
  <c r="E281" i="4" s="1"/>
  <c r="G280" i="5"/>
  <c r="E282" i="4" s="1"/>
  <c r="G281" i="5"/>
  <c r="E283" i="4" s="1"/>
  <c r="G282" i="5"/>
  <c r="E284" i="4" s="1"/>
  <c r="G283" i="5"/>
  <c r="E285" i="4" s="1"/>
  <c r="G284" i="5"/>
  <c r="E286" i="4" s="1"/>
  <c r="G285" i="5"/>
  <c r="E287" i="4" s="1"/>
  <c r="G286" i="5"/>
  <c r="E288" i="4" s="1"/>
  <c r="G287" i="5"/>
  <c r="E289" i="4" s="1"/>
  <c r="G288" i="5"/>
  <c r="E290" i="4" s="1"/>
  <c r="G289" i="5"/>
  <c r="E291" i="4" s="1"/>
  <c r="G290" i="5"/>
  <c r="E292" i="4" s="1"/>
  <c r="G291" i="5"/>
  <c r="E293" i="4" s="1"/>
  <c r="G292" i="5"/>
  <c r="E294" i="4" s="1"/>
  <c r="G293" i="5"/>
  <c r="E295" i="4" s="1"/>
  <c r="G294" i="5"/>
  <c r="E296" i="4" s="1"/>
  <c r="G295" i="5"/>
  <c r="E297" i="4" s="1"/>
  <c r="G296" i="5"/>
  <c r="E298" i="4" s="1"/>
  <c r="G297" i="5"/>
  <c r="E299" i="4" s="1"/>
  <c r="G298" i="5"/>
  <c r="E300" i="4" s="1"/>
  <c r="G299" i="5"/>
  <c r="E301" i="4" s="1"/>
  <c r="G300" i="5"/>
  <c r="E302" i="4" s="1"/>
  <c r="G301" i="5"/>
  <c r="E303" i="4" s="1"/>
  <c r="G302" i="5"/>
  <c r="E304" i="4" s="1"/>
  <c r="G303" i="5"/>
  <c r="E305" i="4" s="1"/>
  <c r="G304" i="5"/>
  <c r="E306" i="4" s="1"/>
  <c r="G305" i="5"/>
  <c r="E307" i="4" s="1"/>
  <c r="G306" i="5"/>
  <c r="E308" i="4" s="1"/>
  <c r="G307" i="5"/>
  <c r="E309" i="4" s="1"/>
  <c r="G308" i="5"/>
  <c r="E310" i="4" s="1"/>
  <c r="G309" i="5"/>
  <c r="E311" i="4" s="1"/>
  <c r="G310" i="5"/>
  <c r="E312" i="4" s="1"/>
  <c r="G311" i="5"/>
  <c r="E313" i="4" s="1"/>
  <c r="G312" i="5"/>
  <c r="E314" i="4" s="1"/>
  <c r="G313" i="5"/>
  <c r="E315" i="4" s="1"/>
  <c r="G314" i="5"/>
  <c r="E316" i="4" s="1"/>
  <c r="G315" i="5"/>
  <c r="E317" i="4" s="1"/>
  <c r="G316" i="5"/>
  <c r="E318" i="4" s="1"/>
  <c r="G317" i="5"/>
  <c r="E319" i="4" s="1"/>
  <c r="G318" i="5"/>
  <c r="E320" i="4" s="1"/>
  <c r="G319" i="5"/>
  <c r="E321" i="4" s="1"/>
  <c r="G320" i="5"/>
  <c r="E322" i="4" s="1"/>
  <c r="G321" i="5"/>
  <c r="E323" i="4" s="1"/>
  <c r="G322" i="5"/>
  <c r="E324" i="4" s="1"/>
  <c r="G323" i="5"/>
  <c r="E325" i="4" s="1"/>
  <c r="G324" i="5"/>
  <c r="E326" i="4" s="1"/>
  <c r="G325" i="5"/>
  <c r="E327" i="4" s="1"/>
  <c r="G326" i="5"/>
  <c r="E328" i="4" s="1"/>
  <c r="G327" i="5"/>
  <c r="E329" i="4" s="1"/>
  <c r="G328" i="5"/>
  <c r="E330" i="4" s="1"/>
  <c r="G329" i="5"/>
  <c r="E331" i="4" s="1"/>
  <c r="G330" i="5"/>
  <c r="E332" i="4" s="1"/>
  <c r="G331" i="5"/>
  <c r="E333" i="4" s="1"/>
  <c r="G332" i="5"/>
  <c r="E334" i="4" s="1"/>
  <c r="G333" i="5"/>
  <c r="E335" i="4" s="1"/>
  <c r="G334" i="5"/>
  <c r="E336" i="4" s="1"/>
  <c r="G335" i="5"/>
  <c r="E337" i="4" s="1"/>
  <c r="G336" i="5"/>
  <c r="E338" i="4" s="1"/>
  <c r="G337" i="5"/>
  <c r="E339" i="4" s="1"/>
  <c r="G338" i="5"/>
  <c r="E340" i="4" s="1"/>
  <c r="G339" i="5"/>
  <c r="E341" i="4" s="1"/>
  <c r="G340" i="5"/>
  <c r="E342" i="4" s="1"/>
  <c r="G341" i="5"/>
  <c r="E343" i="4" s="1"/>
  <c r="G342" i="5"/>
  <c r="E344" i="4" s="1"/>
  <c r="G343" i="5"/>
  <c r="E345" i="4" s="1"/>
  <c r="G344" i="5"/>
  <c r="E346" i="4" s="1"/>
  <c r="G345" i="5"/>
  <c r="E347" i="4" s="1"/>
  <c r="G346" i="5"/>
  <c r="E348" i="4" s="1"/>
  <c r="G347" i="5"/>
  <c r="E349" i="4" s="1"/>
  <c r="G348" i="5"/>
  <c r="E350" i="4" s="1"/>
  <c r="G349" i="5"/>
  <c r="E351" i="4" s="1"/>
  <c r="G350" i="5"/>
  <c r="E352" i="4" s="1"/>
  <c r="G351" i="5"/>
  <c r="E353" i="4" s="1"/>
  <c r="G352" i="5"/>
  <c r="E354" i="4" s="1"/>
  <c r="G353" i="5"/>
  <c r="E355" i="4" s="1"/>
  <c r="G354" i="5"/>
  <c r="E356" i="4" s="1"/>
  <c r="G355" i="5"/>
  <c r="E357" i="4" s="1"/>
  <c r="G356" i="5"/>
  <c r="E358" i="4" s="1"/>
  <c r="G357" i="5"/>
  <c r="G358" i="5"/>
  <c r="G359" i="5"/>
  <c r="G360" i="5"/>
  <c r="G361" i="5"/>
  <c r="G362" i="5"/>
  <c r="G363" i="5"/>
  <c r="G364" i="5"/>
  <c r="G365" i="5"/>
  <c r="G366" i="5"/>
  <c r="G367" i="5"/>
  <c r="G368" i="5"/>
  <c r="G369" i="5"/>
  <c r="G370" i="5"/>
  <c r="G371" i="5"/>
  <c r="G372" i="5"/>
  <c r="G373" i="5"/>
  <c r="G374" i="5"/>
  <c r="G375" i="5"/>
  <c r="G376" i="5"/>
  <c r="G377" i="5"/>
  <c r="G378" i="5"/>
  <c r="G379" i="5"/>
  <c r="G380" i="5"/>
  <c r="G381" i="5"/>
  <c r="G382" i="5"/>
  <c r="G383" i="5"/>
  <c r="G384" i="5"/>
  <c r="G385" i="5"/>
  <c r="G386" i="5"/>
  <c r="G387" i="5"/>
  <c r="F6" i="5"/>
  <c r="D8" i="4" s="1"/>
  <c r="F7" i="5"/>
  <c r="D9" i="4" s="1"/>
  <c r="F8" i="5"/>
  <c r="D10" i="4" s="1"/>
  <c r="F9" i="5"/>
  <c r="D11" i="4" s="1"/>
  <c r="F10" i="5"/>
  <c r="D12" i="4" s="1"/>
  <c r="F11" i="5"/>
  <c r="D13" i="4" s="1"/>
  <c r="F12" i="5"/>
  <c r="D14" i="4" s="1"/>
  <c r="F13" i="5"/>
  <c r="D15" i="4" s="1"/>
  <c r="F14" i="5"/>
  <c r="D16" i="4" s="1"/>
  <c r="F15" i="5"/>
  <c r="D17" i="4" s="1"/>
  <c r="F16" i="5"/>
  <c r="D18" i="4" s="1"/>
  <c r="F17" i="5"/>
  <c r="D19" i="4" s="1"/>
  <c r="F18" i="5"/>
  <c r="D20" i="4" s="1"/>
  <c r="F19" i="5"/>
  <c r="D21" i="4" s="1"/>
  <c r="F20" i="5"/>
  <c r="D22" i="4" s="1"/>
  <c r="F21" i="5"/>
  <c r="D23" i="4" s="1"/>
  <c r="F22" i="5"/>
  <c r="D24" i="4" s="1"/>
  <c r="F23" i="5"/>
  <c r="D25" i="4" s="1"/>
  <c r="F24" i="5"/>
  <c r="D26" i="4" s="1"/>
  <c r="F25" i="5"/>
  <c r="D27" i="4" s="1"/>
  <c r="F26" i="5"/>
  <c r="D28" i="4" s="1"/>
  <c r="F27" i="5"/>
  <c r="D29" i="4" s="1"/>
  <c r="F28" i="5"/>
  <c r="D30" i="4" s="1"/>
  <c r="F29" i="5"/>
  <c r="D31" i="4" s="1"/>
  <c r="F30" i="5"/>
  <c r="D32" i="4" s="1"/>
  <c r="F31" i="5"/>
  <c r="D33" i="4" s="1"/>
  <c r="F32" i="5"/>
  <c r="D34" i="4" s="1"/>
  <c r="F33" i="5"/>
  <c r="D35" i="4" s="1"/>
  <c r="F34" i="5"/>
  <c r="D36" i="4" s="1"/>
  <c r="F35" i="5"/>
  <c r="D37" i="4" s="1"/>
  <c r="F36" i="5"/>
  <c r="D38" i="4" s="1"/>
  <c r="F37" i="5"/>
  <c r="D39" i="4" s="1"/>
  <c r="F38" i="5"/>
  <c r="D40" i="4" s="1"/>
  <c r="F39" i="5"/>
  <c r="D41" i="4" s="1"/>
  <c r="F40" i="5"/>
  <c r="D42" i="4" s="1"/>
  <c r="F41" i="5"/>
  <c r="D43" i="4" s="1"/>
  <c r="F42" i="5"/>
  <c r="D44" i="4" s="1"/>
  <c r="F43" i="5"/>
  <c r="D45" i="4" s="1"/>
  <c r="F44" i="5"/>
  <c r="D46" i="4" s="1"/>
  <c r="F45" i="5"/>
  <c r="D47" i="4" s="1"/>
  <c r="F46" i="5"/>
  <c r="D48" i="4" s="1"/>
  <c r="F47" i="5"/>
  <c r="D49" i="4" s="1"/>
  <c r="F48" i="5"/>
  <c r="D50" i="4" s="1"/>
  <c r="F49" i="5"/>
  <c r="D51" i="4" s="1"/>
  <c r="F50" i="5"/>
  <c r="D52" i="4" s="1"/>
  <c r="F51" i="5"/>
  <c r="D53" i="4" s="1"/>
  <c r="F52" i="5"/>
  <c r="D54" i="4" s="1"/>
  <c r="F53" i="5"/>
  <c r="D55" i="4" s="1"/>
  <c r="F54" i="5"/>
  <c r="D56" i="4" s="1"/>
  <c r="F55" i="5"/>
  <c r="D57" i="4" s="1"/>
  <c r="F56" i="5"/>
  <c r="D58" i="4" s="1"/>
  <c r="F57" i="5"/>
  <c r="D59" i="4" s="1"/>
  <c r="F58" i="5"/>
  <c r="D60" i="4" s="1"/>
  <c r="F59" i="5"/>
  <c r="D61" i="4" s="1"/>
  <c r="F60" i="5"/>
  <c r="D62" i="4" s="1"/>
  <c r="F61" i="5"/>
  <c r="D63" i="4" s="1"/>
  <c r="F62" i="5"/>
  <c r="D64" i="4" s="1"/>
  <c r="F63" i="5"/>
  <c r="D65" i="4" s="1"/>
  <c r="F64" i="5"/>
  <c r="D66" i="4" s="1"/>
  <c r="F65" i="5"/>
  <c r="D67" i="4" s="1"/>
  <c r="F66" i="5"/>
  <c r="D68" i="4" s="1"/>
  <c r="F67" i="5"/>
  <c r="D69" i="4" s="1"/>
  <c r="F68" i="5"/>
  <c r="D70" i="4" s="1"/>
  <c r="F69" i="5"/>
  <c r="D71" i="4" s="1"/>
  <c r="F70" i="5"/>
  <c r="D72" i="4" s="1"/>
  <c r="F71" i="5"/>
  <c r="D73" i="4" s="1"/>
  <c r="F72" i="5"/>
  <c r="D74" i="4" s="1"/>
  <c r="F73" i="5"/>
  <c r="D75" i="4" s="1"/>
  <c r="F74" i="5"/>
  <c r="D76" i="4" s="1"/>
  <c r="F75" i="5"/>
  <c r="D77" i="4" s="1"/>
  <c r="F76" i="5"/>
  <c r="D78" i="4" s="1"/>
  <c r="F77" i="5"/>
  <c r="D79" i="4" s="1"/>
  <c r="F78" i="5"/>
  <c r="D80" i="4" s="1"/>
  <c r="F79" i="5"/>
  <c r="D81" i="4" s="1"/>
  <c r="F80" i="5"/>
  <c r="D82" i="4" s="1"/>
  <c r="F81" i="5"/>
  <c r="D83" i="4" s="1"/>
  <c r="F82" i="5"/>
  <c r="D84" i="4" s="1"/>
  <c r="F83" i="5"/>
  <c r="D85" i="4" s="1"/>
  <c r="F84" i="5"/>
  <c r="D86" i="4" s="1"/>
  <c r="F85" i="5"/>
  <c r="D87" i="4" s="1"/>
  <c r="F86" i="5"/>
  <c r="D88" i="4" s="1"/>
  <c r="F87" i="5"/>
  <c r="D89" i="4" s="1"/>
  <c r="F88" i="5"/>
  <c r="D90" i="4" s="1"/>
  <c r="F89" i="5"/>
  <c r="D91" i="4" s="1"/>
  <c r="F90" i="5"/>
  <c r="D92" i="4" s="1"/>
  <c r="F91" i="5"/>
  <c r="D93" i="4" s="1"/>
  <c r="F92" i="5"/>
  <c r="D94" i="4" s="1"/>
  <c r="F93" i="5"/>
  <c r="D95" i="4" s="1"/>
  <c r="F94" i="5"/>
  <c r="D96" i="4" s="1"/>
  <c r="F95" i="5"/>
  <c r="D97" i="4" s="1"/>
  <c r="F96" i="5"/>
  <c r="D98" i="4" s="1"/>
  <c r="F97" i="5"/>
  <c r="D99" i="4" s="1"/>
  <c r="F98" i="5"/>
  <c r="D100" i="4" s="1"/>
  <c r="F99" i="5"/>
  <c r="D101" i="4" s="1"/>
  <c r="F100" i="5"/>
  <c r="D102" i="4" s="1"/>
  <c r="F101" i="5"/>
  <c r="D103" i="4" s="1"/>
  <c r="F102" i="5"/>
  <c r="D104" i="4" s="1"/>
  <c r="F103" i="5"/>
  <c r="D105" i="4" s="1"/>
  <c r="F104" i="5"/>
  <c r="D106" i="4" s="1"/>
  <c r="F105" i="5"/>
  <c r="D107" i="4" s="1"/>
  <c r="F106" i="5"/>
  <c r="D108" i="4" s="1"/>
  <c r="F107" i="5"/>
  <c r="D109" i="4" s="1"/>
  <c r="F108" i="5"/>
  <c r="D110" i="4" s="1"/>
  <c r="F109" i="5"/>
  <c r="D111" i="4" s="1"/>
  <c r="F110" i="5"/>
  <c r="D112" i="4" s="1"/>
  <c r="F111" i="5"/>
  <c r="D113" i="4" s="1"/>
  <c r="F112" i="5"/>
  <c r="D114" i="4" s="1"/>
  <c r="F113" i="5"/>
  <c r="D115" i="4" s="1"/>
  <c r="F114" i="5"/>
  <c r="D116" i="4" s="1"/>
  <c r="F115" i="5"/>
  <c r="D117" i="4" s="1"/>
  <c r="F116" i="5"/>
  <c r="D118" i="4" s="1"/>
  <c r="F117" i="5"/>
  <c r="D119" i="4" s="1"/>
  <c r="F118" i="5"/>
  <c r="D120" i="4" s="1"/>
  <c r="F119" i="5"/>
  <c r="D121" i="4" s="1"/>
  <c r="F120" i="5"/>
  <c r="D122" i="4" s="1"/>
  <c r="F121" i="5"/>
  <c r="D123" i="4" s="1"/>
  <c r="F122" i="5"/>
  <c r="D124" i="4" s="1"/>
  <c r="F123" i="5"/>
  <c r="D125" i="4" s="1"/>
  <c r="F124" i="5"/>
  <c r="D126" i="4" s="1"/>
  <c r="F125" i="5"/>
  <c r="D127" i="4" s="1"/>
  <c r="F126" i="5"/>
  <c r="D128" i="4" s="1"/>
  <c r="F127" i="5"/>
  <c r="D129" i="4" s="1"/>
  <c r="F128" i="5"/>
  <c r="D130" i="4" s="1"/>
  <c r="F129" i="5"/>
  <c r="D131" i="4" s="1"/>
  <c r="F130" i="5"/>
  <c r="D132" i="4" s="1"/>
  <c r="F131" i="5"/>
  <c r="D133" i="4" s="1"/>
  <c r="F132" i="5"/>
  <c r="D134" i="4" s="1"/>
  <c r="F133" i="5"/>
  <c r="D135" i="4" s="1"/>
  <c r="F134" i="5"/>
  <c r="D136" i="4" s="1"/>
  <c r="F135" i="5"/>
  <c r="D137" i="4" s="1"/>
  <c r="F136" i="5"/>
  <c r="D138" i="4" s="1"/>
  <c r="F137" i="5"/>
  <c r="D139" i="4" s="1"/>
  <c r="F138" i="5"/>
  <c r="D140" i="4" s="1"/>
  <c r="F139" i="5"/>
  <c r="D141" i="4" s="1"/>
  <c r="F140" i="5"/>
  <c r="D142" i="4" s="1"/>
  <c r="F141" i="5"/>
  <c r="D143" i="4" s="1"/>
  <c r="F142" i="5"/>
  <c r="D144" i="4" s="1"/>
  <c r="F143" i="5"/>
  <c r="D145" i="4" s="1"/>
  <c r="F144" i="5"/>
  <c r="D146" i="4" s="1"/>
  <c r="F145" i="5"/>
  <c r="D147" i="4" s="1"/>
  <c r="F146" i="5"/>
  <c r="D148" i="4" s="1"/>
  <c r="F147" i="5"/>
  <c r="D149" i="4" s="1"/>
  <c r="F148" i="5"/>
  <c r="D150" i="4" s="1"/>
  <c r="F149" i="5"/>
  <c r="D151" i="4" s="1"/>
  <c r="F150" i="5"/>
  <c r="D152" i="4" s="1"/>
  <c r="F151" i="5"/>
  <c r="D153" i="4" s="1"/>
  <c r="F152" i="5"/>
  <c r="D154" i="4" s="1"/>
  <c r="F153" i="5"/>
  <c r="D155" i="4" s="1"/>
  <c r="F154" i="5"/>
  <c r="D156" i="4" s="1"/>
  <c r="F155" i="5"/>
  <c r="D157" i="4" s="1"/>
  <c r="F156" i="5"/>
  <c r="D158" i="4" s="1"/>
  <c r="F157" i="5"/>
  <c r="D159" i="4" s="1"/>
  <c r="F158" i="5"/>
  <c r="D160" i="4" s="1"/>
  <c r="F159" i="5"/>
  <c r="D161" i="4" s="1"/>
  <c r="F160" i="5"/>
  <c r="D162" i="4" s="1"/>
  <c r="F161" i="5"/>
  <c r="D163" i="4" s="1"/>
  <c r="F162" i="5"/>
  <c r="D164" i="4" s="1"/>
  <c r="F163" i="5"/>
  <c r="D165" i="4" s="1"/>
  <c r="F164" i="5"/>
  <c r="D166" i="4" s="1"/>
  <c r="F165" i="5"/>
  <c r="D167" i="4" s="1"/>
  <c r="F166" i="5"/>
  <c r="D168" i="4" s="1"/>
  <c r="F167" i="5"/>
  <c r="D169" i="4" s="1"/>
  <c r="F168" i="5"/>
  <c r="D170" i="4" s="1"/>
  <c r="F169" i="5"/>
  <c r="D171" i="4" s="1"/>
  <c r="F170" i="5"/>
  <c r="D172" i="4" s="1"/>
  <c r="F171" i="5"/>
  <c r="D173" i="4" s="1"/>
  <c r="F172" i="5"/>
  <c r="D174" i="4" s="1"/>
  <c r="F173" i="5"/>
  <c r="D175" i="4" s="1"/>
  <c r="F174" i="5"/>
  <c r="D176" i="4" s="1"/>
  <c r="F175" i="5"/>
  <c r="D177" i="4" s="1"/>
  <c r="F176" i="5"/>
  <c r="D178" i="4" s="1"/>
  <c r="F177" i="5"/>
  <c r="D179" i="4" s="1"/>
  <c r="F178" i="5"/>
  <c r="D180" i="4" s="1"/>
  <c r="F179" i="5"/>
  <c r="D181" i="4" s="1"/>
  <c r="F180" i="5"/>
  <c r="D182" i="4" s="1"/>
  <c r="F181" i="5"/>
  <c r="D183" i="4" s="1"/>
  <c r="F182" i="5"/>
  <c r="D184" i="4" s="1"/>
  <c r="F183" i="5"/>
  <c r="D185" i="4" s="1"/>
  <c r="F184" i="5"/>
  <c r="D186" i="4" s="1"/>
  <c r="F185" i="5"/>
  <c r="D187" i="4" s="1"/>
  <c r="F186" i="5"/>
  <c r="D188" i="4" s="1"/>
  <c r="F187" i="5"/>
  <c r="D189" i="4" s="1"/>
  <c r="F188" i="5"/>
  <c r="D190" i="4" s="1"/>
  <c r="F189" i="5"/>
  <c r="D191" i="4" s="1"/>
  <c r="F190" i="5"/>
  <c r="D192" i="4" s="1"/>
  <c r="F191" i="5"/>
  <c r="D193" i="4" s="1"/>
  <c r="F192" i="5"/>
  <c r="D194" i="4" s="1"/>
  <c r="F193" i="5"/>
  <c r="D195" i="4" s="1"/>
  <c r="F194" i="5"/>
  <c r="D196" i="4" s="1"/>
  <c r="F195" i="5"/>
  <c r="D197" i="4" s="1"/>
  <c r="F196" i="5"/>
  <c r="D198" i="4" s="1"/>
  <c r="F197" i="5"/>
  <c r="D199" i="4" s="1"/>
  <c r="F198" i="5"/>
  <c r="D200" i="4" s="1"/>
  <c r="F199" i="5"/>
  <c r="D201" i="4" s="1"/>
  <c r="F200" i="5"/>
  <c r="D202" i="4" s="1"/>
  <c r="F201" i="5"/>
  <c r="D203" i="4" s="1"/>
  <c r="F202" i="5"/>
  <c r="D204" i="4" s="1"/>
  <c r="F203" i="5"/>
  <c r="D205" i="4" s="1"/>
  <c r="F204" i="5"/>
  <c r="D206" i="4" s="1"/>
  <c r="F205" i="5"/>
  <c r="D207" i="4" s="1"/>
  <c r="F206" i="5"/>
  <c r="D208" i="4" s="1"/>
  <c r="F207" i="5"/>
  <c r="D209" i="4" s="1"/>
  <c r="F208" i="5"/>
  <c r="D210" i="4" s="1"/>
  <c r="F209" i="5"/>
  <c r="D211" i="4" s="1"/>
  <c r="F210" i="5"/>
  <c r="D212" i="4" s="1"/>
  <c r="F211" i="5"/>
  <c r="D213" i="4" s="1"/>
  <c r="F212" i="5"/>
  <c r="D214" i="4" s="1"/>
  <c r="F213" i="5"/>
  <c r="D215" i="4" s="1"/>
  <c r="F214" i="5"/>
  <c r="D216" i="4" s="1"/>
  <c r="F215" i="5"/>
  <c r="D217" i="4" s="1"/>
  <c r="F216" i="5"/>
  <c r="D218" i="4" s="1"/>
  <c r="F217" i="5"/>
  <c r="D219" i="4" s="1"/>
  <c r="F218" i="5"/>
  <c r="D220" i="4" s="1"/>
  <c r="F219" i="5"/>
  <c r="D221" i="4" s="1"/>
  <c r="F220" i="5"/>
  <c r="D222" i="4" s="1"/>
  <c r="F221" i="5"/>
  <c r="D223" i="4" s="1"/>
  <c r="F222" i="5"/>
  <c r="D224" i="4" s="1"/>
  <c r="F223" i="5"/>
  <c r="D225" i="4" s="1"/>
  <c r="F224" i="5"/>
  <c r="D226" i="4" s="1"/>
  <c r="F225" i="5"/>
  <c r="D227" i="4" s="1"/>
  <c r="F226" i="5"/>
  <c r="D228" i="4" s="1"/>
  <c r="F227" i="5"/>
  <c r="D229" i="4" s="1"/>
  <c r="F228" i="5"/>
  <c r="D230" i="4" s="1"/>
  <c r="F229" i="5"/>
  <c r="D231" i="4" s="1"/>
  <c r="F230" i="5"/>
  <c r="D232" i="4" s="1"/>
  <c r="F231" i="5"/>
  <c r="D233" i="4" s="1"/>
  <c r="F232" i="5"/>
  <c r="D234" i="4" s="1"/>
  <c r="F233" i="5"/>
  <c r="D235" i="4" s="1"/>
  <c r="F234" i="5"/>
  <c r="D236" i="4" s="1"/>
  <c r="F235" i="5"/>
  <c r="D237" i="4" s="1"/>
  <c r="F236" i="5"/>
  <c r="D238" i="4" s="1"/>
  <c r="F237" i="5"/>
  <c r="D239" i="4" s="1"/>
  <c r="F238" i="5"/>
  <c r="D240" i="4" s="1"/>
  <c r="F239" i="5"/>
  <c r="D241" i="4" s="1"/>
  <c r="F240" i="5"/>
  <c r="D242" i="4" s="1"/>
  <c r="F241" i="5"/>
  <c r="D243" i="4" s="1"/>
  <c r="F242" i="5"/>
  <c r="D244" i="4" s="1"/>
  <c r="F243" i="5"/>
  <c r="D245" i="4" s="1"/>
  <c r="F244" i="5"/>
  <c r="D246" i="4" s="1"/>
  <c r="F245" i="5"/>
  <c r="D247" i="4" s="1"/>
  <c r="F246" i="5"/>
  <c r="D248" i="4" s="1"/>
  <c r="F247" i="5"/>
  <c r="D249" i="4" s="1"/>
  <c r="F248" i="5"/>
  <c r="D250" i="4" s="1"/>
  <c r="F249" i="5"/>
  <c r="D251" i="4" s="1"/>
  <c r="F250" i="5"/>
  <c r="D252" i="4" s="1"/>
  <c r="F251" i="5"/>
  <c r="D253" i="4" s="1"/>
  <c r="F252" i="5"/>
  <c r="D254" i="4" s="1"/>
  <c r="F253" i="5"/>
  <c r="D255" i="4" s="1"/>
  <c r="F254" i="5"/>
  <c r="D256" i="4" s="1"/>
  <c r="F255" i="5"/>
  <c r="D257" i="4" s="1"/>
  <c r="F256" i="5"/>
  <c r="D258" i="4" s="1"/>
  <c r="F257" i="5"/>
  <c r="D259" i="4" s="1"/>
  <c r="F258" i="5"/>
  <c r="D260" i="4" s="1"/>
  <c r="F259" i="5"/>
  <c r="D261" i="4" s="1"/>
  <c r="F260" i="5"/>
  <c r="D262" i="4" s="1"/>
  <c r="F261" i="5"/>
  <c r="D263" i="4" s="1"/>
  <c r="F262" i="5"/>
  <c r="D264" i="4" s="1"/>
  <c r="F263" i="5"/>
  <c r="D265" i="4" s="1"/>
  <c r="F264" i="5"/>
  <c r="D266" i="4" s="1"/>
  <c r="F265" i="5"/>
  <c r="D267" i="4" s="1"/>
  <c r="F266" i="5"/>
  <c r="D268" i="4" s="1"/>
  <c r="F267" i="5"/>
  <c r="D269" i="4" s="1"/>
  <c r="F268" i="5"/>
  <c r="D270" i="4" s="1"/>
  <c r="F269" i="5"/>
  <c r="D271" i="4" s="1"/>
  <c r="F270" i="5"/>
  <c r="D272" i="4" s="1"/>
  <c r="F271" i="5"/>
  <c r="D273" i="4" s="1"/>
  <c r="F272" i="5"/>
  <c r="D274" i="4" s="1"/>
  <c r="F273" i="5"/>
  <c r="D275" i="4" s="1"/>
  <c r="F274" i="5"/>
  <c r="D276" i="4" s="1"/>
  <c r="F275" i="5"/>
  <c r="D277" i="4" s="1"/>
  <c r="F276" i="5"/>
  <c r="D278" i="4" s="1"/>
  <c r="F277" i="5"/>
  <c r="D279" i="4" s="1"/>
  <c r="F278" i="5"/>
  <c r="D280" i="4" s="1"/>
  <c r="F279" i="5"/>
  <c r="D281" i="4" s="1"/>
  <c r="F280" i="5"/>
  <c r="D282" i="4" s="1"/>
  <c r="F281" i="5"/>
  <c r="D283" i="4" s="1"/>
  <c r="F282" i="5"/>
  <c r="D284" i="4" s="1"/>
  <c r="F283" i="5"/>
  <c r="D285" i="4" s="1"/>
  <c r="F284" i="5"/>
  <c r="D286" i="4" s="1"/>
  <c r="F285" i="5"/>
  <c r="D287" i="4" s="1"/>
  <c r="F286" i="5"/>
  <c r="D288" i="4" s="1"/>
  <c r="F287" i="5"/>
  <c r="D289" i="4" s="1"/>
  <c r="F288" i="5"/>
  <c r="D290" i="4" s="1"/>
  <c r="F289" i="5"/>
  <c r="D291" i="4" s="1"/>
  <c r="F290" i="5"/>
  <c r="D292" i="4" s="1"/>
  <c r="F291" i="5"/>
  <c r="D293" i="4" s="1"/>
  <c r="F292" i="5"/>
  <c r="D294" i="4" s="1"/>
  <c r="F293" i="5"/>
  <c r="D295" i="4" s="1"/>
  <c r="F294" i="5"/>
  <c r="D296" i="4" s="1"/>
  <c r="F295" i="5"/>
  <c r="D297" i="4" s="1"/>
  <c r="F296" i="5"/>
  <c r="D298" i="4" s="1"/>
  <c r="F297" i="5"/>
  <c r="D299" i="4" s="1"/>
  <c r="F298" i="5"/>
  <c r="D300" i="4" s="1"/>
  <c r="F299" i="5"/>
  <c r="D301" i="4" s="1"/>
  <c r="F300" i="5"/>
  <c r="D302" i="4" s="1"/>
  <c r="F301" i="5"/>
  <c r="D303" i="4" s="1"/>
  <c r="F302" i="5"/>
  <c r="D304" i="4" s="1"/>
  <c r="F303" i="5"/>
  <c r="D305" i="4" s="1"/>
  <c r="F304" i="5"/>
  <c r="D306" i="4" s="1"/>
  <c r="F305" i="5"/>
  <c r="D307" i="4" s="1"/>
  <c r="F306" i="5"/>
  <c r="D308" i="4" s="1"/>
  <c r="F307" i="5"/>
  <c r="D309" i="4" s="1"/>
  <c r="F308" i="5"/>
  <c r="D310" i="4" s="1"/>
  <c r="F309" i="5"/>
  <c r="D311" i="4" s="1"/>
  <c r="F310" i="5"/>
  <c r="D312" i="4" s="1"/>
  <c r="F311" i="5"/>
  <c r="D313" i="4" s="1"/>
  <c r="F312" i="5"/>
  <c r="D314" i="4" s="1"/>
  <c r="F313" i="5"/>
  <c r="D315" i="4" s="1"/>
  <c r="F314" i="5"/>
  <c r="D316" i="4" s="1"/>
  <c r="F315" i="5"/>
  <c r="D317" i="4" s="1"/>
  <c r="F316" i="5"/>
  <c r="D318" i="4" s="1"/>
  <c r="F317" i="5"/>
  <c r="D319" i="4" s="1"/>
  <c r="F318" i="5"/>
  <c r="D320" i="4" s="1"/>
  <c r="F319" i="5"/>
  <c r="D321" i="4" s="1"/>
  <c r="F320" i="5"/>
  <c r="D322" i="4" s="1"/>
  <c r="F321" i="5"/>
  <c r="D323" i="4" s="1"/>
  <c r="F322" i="5"/>
  <c r="D324" i="4" s="1"/>
  <c r="F323" i="5"/>
  <c r="D325" i="4" s="1"/>
  <c r="F324" i="5"/>
  <c r="D326" i="4" s="1"/>
  <c r="F325" i="5"/>
  <c r="D327" i="4" s="1"/>
  <c r="F326" i="5"/>
  <c r="D328" i="4" s="1"/>
  <c r="F327" i="5"/>
  <c r="D329" i="4" s="1"/>
  <c r="F328" i="5"/>
  <c r="D330" i="4" s="1"/>
  <c r="F329" i="5"/>
  <c r="D331" i="4" s="1"/>
  <c r="F330" i="5"/>
  <c r="D332" i="4" s="1"/>
  <c r="F331" i="5"/>
  <c r="D333" i="4" s="1"/>
  <c r="F332" i="5"/>
  <c r="D334" i="4" s="1"/>
  <c r="F333" i="5"/>
  <c r="D335" i="4" s="1"/>
  <c r="F334" i="5"/>
  <c r="D336" i="4" s="1"/>
  <c r="F335" i="5"/>
  <c r="D337" i="4" s="1"/>
  <c r="F336" i="5"/>
  <c r="D338" i="4" s="1"/>
  <c r="F337" i="5"/>
  <c r="D339" i="4" s="1"/>
  <c r="F338" i="5"/>
  <c r="D340" i="4" s="1"/>
  <c r="F339" i="5"/>
  <c r="D341" i="4" s="1"/>
  <c r="F340" i="5"/>
  <c r="D342" i="4" s="1"/>
  <c r="F341" i="5"/>
  <c r="D343" i="4" s="1"/>
  <c r="F342" i="5"/>
  <c r="D344" i="4" s="1"/>
  <c r="F343" i="5"/>
  <c r="D345" i="4" s="1"/>
  <c r="F344" i="5"/>
  <c r="D346" i="4" s="1"/>
  <c r="F345" i="5"/>
  <c r="D347" i="4" s="1"/>
  <c r="F346" i="5"/>
  <c r="D348" i="4" s="1"/>
  <c r="F347" i="5"/>
  <c r="D349" i="4" s="1"/>
  <c r="F348" i="5"/>
  <c r="D350" i="4" s="1"/>
  <c r="F349" i="5"/>
  <c r="D351" i="4" s="1"/>
  <c r="F350" i="5"/>
  <c r="D352" i="4" s="1"/>
  <c r="F351" i="5"/>
  <c r="D353" i="4" s="1"/>
  <c r="F352" i="5"/>
  <c r="D354" i="4" s="1"/>
  <c r="F353" i="5"/>
  <c r="D355" i="4" s="1"/>
  <c r="F354" i="5"/>
  <c r="D356" i="4" s="1"/>
  <c r="F355" i="5"/>
  <c r="D357" i="4" s="1"/>
  <c r="F356" i="5"/>
  <c r="D358" i="4" s="1"/>
  <c r="F357" i="5"/>
  <c r="F358" i="5"/>
  <c r="F359" i="5"/>
  <c r="F360" i="5"/>
  <c r="F361" i="5"/>
  <c r="F362" i="5"/>
  <c r="F363" i="5"/>
  <c r="F364" i="5"/>
  <c r="F365" i="5"/>
  <c r="F366" i="5"/>
  <c r="F367" i="5"/>
  <c r="F368" i="5"/>
  <c r="F369" i="5"/>
  <c r="F370" i="5"/>
  <c r="F371" i="5"/>
  <c r="F372" i="5"/>
  <c r="F373" i="5"/>
  <c r="F374" i="5"/>
  <c r="F375" i="5"/>
  <c r="F376" i="5"/>
  <c r="F377" i="5"/>
  <c r="F378" i="5"/>
  <c r="F379" i="5"/>
  <c r="F380" i="5"/>
  <c r="F381" i="5"/>
  <c r="F382" i="5"/>
  <c r="F383" i="5"/>
  <c r="F384" i="5"/>
  <c r="F385" i="5"/>
  <c r="F386" i="5"/>
  <c r="F387" i="5"/>
  <c r="E6" i="5"/>
  <c r="C8" i="4" s="1"/>
  <c r="E7" i="5"/>
  <c r="C9" i="4" s="1"/>
  <c r="E8" i="5"/>
  <c r="C10" i="4" s="1"/>
  <c r="E9" i="5"/>
  <c r="C11" i="4" s="1"/>
  <c r="E10" i="5"/>
  <c r="C12" i="4" s="1"/>
  <c r="E11" i="5"/>
  <c r="C13" i="4" s="1"/>
  <c r="E12" i="5"/>
  <c r="C14" i="4" s="1"/>
  <c r="E13" i="5"/>
  <c r="C15" i="4" s="1"/>
  <c r="E14" i="5"/>
  <c r="C16" i="4" s="1"/>
  <c r="E15" i="5"/>
  <c r="C17" i="4" s="1"/>
  <c r="E16" i="5"/>
  <c r="C18" i="4" s="1"/>
  <c r="E17" i="5"/>
  <c r="C19" i="4" s="1"/>
  <c r="E18" i="5"/>
  <c r="C20" i="4" s="1"/>
  <c r="E19" i="5"/>
  <c r="C21" i="4" s="1"/>
  <c r="E20" i="5"/>
  <c r="C22" i="4" s="1"/>
  <c r="E21" i="5"/>
  <c r="C23" i="4" s="1"/>
  <c r="E22" i="5"/>
  <c r="C24" i="4" s="1"/>
  <c r="E23" i="5"/>
  <c r="C25" i="4" s="1"/>
  <c r="E24" i="5"/>
  <c r="C26" i="4" s="1"/>
  <c r="E25" i="5"/>
  <c r="C27" i="4" s="1"/>
  <c r="E26" i="5"/>
  <c r="C28" i="4" s="1"/>
  <c r="E27" i="5"/>
  <c r="C29" i="4" s="1"/>
  <c r="E28" i="5"/>
  <c r="C30" i="4" s="1"/>
  <c r="E29" i="5"/>
  <c r="C31" i="4" s="1"/>
  <c r="E30" i="5"/>
  <c r="C32" i="4" s="1"/>
  <c r="E31" i="5"/>
  <c r="C33" i="4" s="1"/>
  <c r="E32" i="5"/>
  <c r="C34" i="4" s="1"/>
  <c r="E33" i="5"/>
  <c r="C35" i="4" s="1"/>
  <c r="E34" i="5"/>
  <c r="C36" i="4" s="1"/>
  <c r="E35" i="5"/>
  <c r="C37" i="4" s="1"/>
  <c r="E36" i="5"/>
  <c r="C38" i="4" s="1"/>
  <c r="E37" i="5"/>
  <c r="C39" i="4" s="1"/>
  <c r="E38" i="5"/>
  <c r="C40" i="4" s="1"/>
  <c r="E39" i="5"/>
  <c r="C41" i="4" s="1"/>
  <c r="E40" i="5"/>
  <c r="C42" i="4" s="1"/>
  <c r="E41" i="5"/>
  <c r="C43" i="4" s="1"/>
  <c r="E42" i="5"/>
  <c r="C44" i="4" s="1"/>
  <c r="E43" i="5"/>
  <c r="C45" i="4" s="1"/>
  <c r="E44" i="5"/>
  <c r="C46" i="4" s="1"/>
  <c r="E45" i="5"/>
  <c r="C47" i="4" s="1"/>
  <c r="E46" i="5"/>
  <c r="C48" i="4" s="1"/>
  <c r="E47" i="5"/>
  <c r="C49" i="4" s="1"/>
  <c r="E48" i="5"/>
  <c r="E49" i="5"/>
  <c r="C51" i="4" s="1"/>
  <c r="E50" i="5"/>
  <c r="C52" i="4" s="1"/>
  <c r="E51" i="5"/>
  <c r="C53" i="4" s="1"/>
  <c r="E52" i="5"/>
  <c r="E53" i="5"/>
  <c r="C55" i="4" s="1"/>
  <c r="E54" i="5"/>
  <c r="C56" i="4" s="1"/>
  <c r="E55" i="5"/>
  <c r="C57" i="4" s="1"/>
  <c r="E56" i="5"/>
  <c r="E57" i="5"/>
  <c r="C59" i="4" s="1"/>
  <c r="E58" i="5"/>
  <c r="C60" i="4" s="1"/>
  <c r="E59" i="5"/>
  <c r="C61" i="4" s="1"/>
  <c r="E60" i="5"/>
  <c r="E61" i="5"/>
  <c r="C63" i="4" s="1"/>
  <c r="E62" i="5"/>
  <c r="C64" i="4" s="1"/>
  <c r="E63" i="5"/>
  <c r="C65" i="4" s="1"/>
  <c r="E64" i="5"/>
  <c r="E65" i="5"/>
  <c r="C67" i="4" s="1"/>
  <c r="E66" i="5"/>
  <c r="C68" i="4" s="1"/>
  <c r="E67" i="5"/>
  <c r="C69" i="4" s="1"/>
  <c r="E68" i="5"/>
  <c r="E69" i="5"/>
  <c r="C71" i="4" s="1"/>
  <c r="E70" i="5"/>
  <c r="C72" i="4" s="1"/>
  <c r="E71" i="5"/>
  <c r="C73" i="4" s="1"/>
  <c r="E72" i="5"/>
  <c r="E73" i="5"/>
  <c r="C75" i="4" s="1"/>
  <c r="E74" i="5"/>
  <c r="C76" i="4" s="1"/>
  <c r="E75" i="5"/>
  <c r="C77" i="4" s="1"/>
  <c r="E76" i="5"/>
  <c r="E77" i="5"/>
  <c r="C79" i="4" s="1"/>
  <c r="E78" i="5"/>
  <c r="C80" i="4" s="1"/>
  <c r="E79" i="5"/>
  <c r="C81" i="4" s="1"/>
  <c r="E80" i="5"/>
  <c r="E81" i="5"/>
  <c r="C83" i="4" s="1"/>
  <c r="E82" i="5"/>
  <c r="C84" i="4" s="1"/>
  <c r="E83" i="5"/>
  <c r="C85" i="4" s="1"/>
  <c r="E84" i="5"/>
  <c r="E85" i="5"/>
  <c r="C87" i="4" s="1"/>
  <c r="E86" i="5"/>
  <c r="C88" i="4" s="1"/>
  <c r="E87" i="5"/>
  <c r="C89" i="4" s="1"/>
  <c r="E88" i="5"/>
  <c r="E89" i="5"/>
  <c r="C91" i="4" s="1"/>
  <c r="E90" i="5"/>
  <c r="C92" i="4" s="1"/>
  <c r="E91" i="5"/>
  <c r="C93" i="4" s="1"/>
  <c r="E92" i="5"/>
  <c r="E93" i="5"/>
  <c r="C95" i="4" s="1"/>
  <c r="E94" i="5"/>
  <c r="C96" i="4" s="1"/>
  <c r="E95" i="5"/>
  <c r="C97" i="4" s="1"/>
  <c r="E96" i="5"/>
  <c r="E97" i="5"/>
  <c r="C99" i="4" s="1"/>
  <c r="E98" i="5"/>
  <c r="C100" i="4" s="1"/>
  <c r="E99" i="5"/>
  <c r="C101" i="4" s="1"/>
  <c r="E100" i="5"/>
  <c r="E101" i="5"/>
  <c r="C103" i="4" s="1"/>
  <c r="E102" i="5"/>
  <c r="C104" i="4" s="1"/>
  <c r="E103" i="5"/>
  <c r="C105" i="4" s="1"/>
  <c r="E104" i="5"/>
  <c r="E105" i="5"/>
  <c r="C107" i="4" s="1"/>
  <c r="E106" i="5"/>
  <c r="C108" i="4" s="1"/>
  <c r="E107" i="5"/>
  <c r="C109" i="4" s="1"/>
  <c r="E108" i="5"/>
  <c r="E109" i="5"/>
  <c r="C111" i="4" s="1"/>
  <c r="E110" i="5"/>
  <c r="C112" i="4" s="1"/>
  <c r="E111" i="5"/>
  <c r="C113" i="4" s="1"/>
  <c r="E112" i="5"/>
  <c r="E113" i="5"/>
  <c r="C115" i="4" s="1"/>
  <c r="E114" i="5"/>
  <c r="C116" i="4" s="1"/>
  <c r="E115" i="5"/>
  <c r="C117" i="4" s="1"/>
  <c r="E116" i="5"/>
  <c r="E117" i="5"/>
  <c r="C119" i="4" s="1"/>
  <c r="E118" i="5"/>
  <c r="C120" i="4" s="1"/>
  <c r="E119" i="5"/>
  <c r="C121" i="4" s="1"/>
  <c r="E120" i="5"/>
  <c r="E121" i="5"/>
  <c r="C123" i="4" s="1"/>
  <c r="E122" i="5"/>
  <c r="C124" i="4" s="1"/>
  <c r="E123" i="5"/>
  <c r="C125" i="4" s="1"/>
  <c r="E124" i="5"/>
  <c r="E125" i="5"/>
  <c r="C127" i="4" s="1"/>
  <c r="E126" i="5"/>
  <c r="C128" i="4" s="1"/>
  <c r="E127" i="5"/>
  <c r="C129" i="4" s="1"/>
  <c r="E128" i="5"/>
  <c r="E129" i="5"/>
  <c r="C131" i="4" s="1"/>
  <c r="E130" i="5"/>
  <c r="C132" i="4" s="1"/>
  <c r="E131" i="5"/>
  <c r="C133" i="4" s="1"/>
  <c r="E132" i="5"/>
  <c r="E133" i="5"/>
  <c r="C135" i="4" s="1"/>
  <c r="E134" i="5"/>
  <c r="C136" i="4" s="1"/>
  <c r="E135" i="5"/>
  <c r="C137" i="4" s="1"/>
  <c r="E136" i="5"/>
  <c r="E137" i="5"/>
  <c r="C139" i="4" s="1"/>
  <c r="E138" i="5"/>
  <c r="C140" i="4" s="1"/>
  <c r="E139" i="5"/>
  <c r="C141" i="4" s="1"/>
  <c r="E140" i="5"/>
  <c r="E141" i="5"/>
  <c r="C143" i="4" s="1"/>
  <c r="E142" i="5"/>
  <c r="C144" i="4" s="1"/>
  <c r="E143" i="5"/>
  <c r="C145" i="4" s="1"/>
  <c r="E144" i="5"/>
  <c r="E145" i="5"/>
  <c r="C147" i="4" s="1"/>
  <c r="E146" i="5"/>
  <c r="C148" i="4" s="1"/>
  <c r="E147" i="5"/>
  <c r="C149" i="4" s="1"/>
  <c r="E148" i="5"/>
  <c r="E149" i="5"/>
  <c r="C151" i="4" s="1"/>
  <c r="E150" i="5"/>
  <c r="C152" i="4" s="1"/>
  <c r="E151" i="5"/>
  <c r="C153" i="4" s="1"/>
  <c r="E152" i="5"/>
  <c r="E153" i="5"/>
  <c r="C155" i="4" s="1"/>
  <c r="E154" i="5"/>
  <c r="C156" i="4" s="1"/>
  <c r="E155" i="5"/>
  <c r="C157" i="4" s="1"/>
  <c r="E156" i="5"/>
  <c r="E157" i="5"/>
  <c r="C159" i="4" s="1"/>
  <c r="E158" i="5"/>
  <c r="C160" i="4" s="1"/>
  <c r="E159" i="5"/>
  <c r="C161" i="4" s="1"/>
  <c r="E160" i="5"/>
  <c r="E161" i="5"/>
  <c r="C163" i="4" s="1"/>
  <c r="E162" i="5"/>
  <c r="C164" i="4" s="1"/>
  <c r="E163" i="5"/>
  <c r="C165" i="4" s="1"/>
  <c r="E164" i="5"/>
  <c r="E165" i="5"/>
  <c r="C167" i="4" s="1"/>
  <c r="E166" i="5"/>
  <c r="C168" i="4" s="1"/>
  <c r="E167" i="5"/>
  <c r="C169" i="4" s="1"/>
  <c r="E168" i="5"/>
  <c r="E169" i="5"/>
  <c r="C171" i="4" s="1"/>
  <c r="E170" i="5"/>
  <c r="C172" i="4" s="1"/>
  <c r="E171" i="5"/>
  <c r="C173" i="4" s="1"/>
  <c r="E172" i="5"/>
  <c r="E173" i="5"/>
  <c r="C175" i="4" s="1"/>
  <c r="E174" i="5"/>
  <c r="C176" i="4" s="1"/>
  <c r="E175" i="5"/>
  <c r="C177" i="4" s="1"/>
  <c r="E176" i="5"/>
  <c r="E177" i="5"/>
  <c r="C179" i="4" s="1"/>
  <c r="E178" i="5"/>
  <c r="C180" i="4" s="1"/>
  <c r="E179" i="5"/>
  <c r="C181" i="4" s="1"/>
  <c r="E180" i="5"/>
  <c r="E181" i="5"/>
  <c r="C183" i="4" s="1"/>
  <c r="E182" i="5"/>
  <c r="C184" i="4" s="1"/>
  <c r="E183" i="5"/>
  <c r="C185" i="4" s="1"/>
  <c r="E184" i="5"/>
  <c r="E185" i="5"/>
  <c r="C187" i="4" s="1"/>
  <c r="E186" i="5"/>
  <c r="C188" i="4" s="1"/>
  <c r="E187" i="5"/>
  <c r="C189" i="4" s="1"/>
  <c r="E188" i="5"/>
  <c r="E189" i="5"/>
  <c r="C191" i="4" s="1"/>
  <c r="E190" i="5"/>
  <c r="C192" i="4" s="1"/>
  <c r="E191" i="5"/>
  <c r="C193" i="4" s="1"/>
  <c r="E192" i="5"/>
  <c r="E193" i="5"/>
  <c r="C195" i="4" s="1"/>
  <c r="E194" i="5"/>
  <c r="C196" i="4" s="1"/>
  <c r="E195" i="5"/>
  <c r="C197" i="4" s="1"/>
  <c r="E196" i="5"/>
  <c r="E197" i="5"/>
  <c r="C199" i="4" s="1"/>
  <c r="E198" i="5"/>
  <c r="C200" i="4" s="1"/>
  <c r="E199" i="5"/>
  <c r="C201" i="4" s="1"/>
  <c r="E200" i="5"/>
  <c r="E201" i="5"/>
  <c r="C203" i="4" s="1"/>
  <c r="E202" i="5"/>
  <c r="C204" i="4" s="1"/>
  <c r="E203" i="5"/>
  <c r="C205" i="4" s="1"/>
  <c r="E204" i="5"/>
  <c r="E205" i="5"/>
  <c r="C207" i="4" s="1"/>
  <c r="E206" i="5"/>
  <c r="C208" i="4" s="1"/>
  <c r="E207" i="5"/>
  <c r="C209" i="4" s="1"/>
  <c r="E208" i="5"/>
  <c r="E209" i="5"/>
  <c r="C211" i="4" s="1"/>
  <c r="E210" i="5"/>
  <c r="C212" i="4" s="1"/>
  <c r="E211" i="5"/>
  <c r="C213" i="4" s="1"/>
  <c r="E212" i="5"/>
  <c r="E213" i="5"/>
  <c r="C215" i="4" s="1"/>
  <c r="E214" i="5"/>
  <c r="C216" i="4" s="1"/>
  <c r="E215" i="5"/>
  <c r="C217" i="4" s="1"/>
  <c r="E216" i="5"/>
  <c r="E217" i="5"/>
  <c r="C219" i="4" s="1"/>
  <c r="E218" i="5"/>
  <c r="C220" i="4" s="1"/>
  <c r="E219" i="5"/>
  <c r="C221" i="4" s="1"/>
  <c r="E220" i="5"/>
  <c r="E221" i="5"/>
  <c r="C223" i="4" s="1"/>
  <c r="E222" i="5"/>
  <c r="C224" i="4" s="1"/>
  <c r="E223" i="5"/>
  <c r="C225" i="4" s="1"/>
  <c r="E224" i="5"/>
  <c r="E225" i="5"/>
  <c r="C227" i="4" s="1"/>
  <c r="E226" i="5"/>
  <c r="C228" i="4" s="1"/>
  <c r="E227" i="5"/>
  <c r="C229" i="4" s="1"/>
  <c r="E228" i="5"/>
  <c r="E229" i="5"/>
  <c r="C231" i="4" s="1"/>
  <c r="E230" i="5"/>
  <c r="C232" i="4" s="1"/>
  <c r="E231" i="5"/>
  <c r="C233" i="4" s="1"/>
  <c r="E232" i="5"/>
  <c r="E233" i="5"/>
  <c r="C235" i="4" s="1"/>
  <c r="E234" i="5"/>
  <c r="C236" i="4" s="1"/>
  <c r="E235" i="5"/>
  <c r="C237" i="4" s="1"/>
  <c r="E236" i="5"/>
  <c r="E237" i="5"/>
  <c r="C239" i="4" s="1"/>
  <c r="E238" i="5"/>
  <c r="C240" i="4" s="1"/>
  <c r="E239" i="5"/>
  <c r="C241" i="4" s="1"/>
  <c r="E240" i="5"/>
  <c r="E241" i="5"/>
  <c r="C243" i="4" s="1"/>
  <c r="E242" i="5"/>
  <c r="C244" i="4" s="1"/>
  <c r="E243" i="5"/>
  <c r="C245" i="4" s="1"/>
  <c r="E244" i="5"/>
  <c r="E245" i="5"/>
  <c r="C247" i="4" s="1"/>
  <c r="E246" i="5"/>
  <c r="C248" i="4" s="1"/>
  <c r="E247" i="5"/>
  <c r="C249" i="4" s="1"/>
  <c r="E248" i="5"/>
  <c r="E249" i="5"/>
  <c r="C251" i="4" s="1"/>
  <c r="E250" i="5"/>
  <c r="C252" i="4" s="1"/>
  <c r="E251" i="5"/>
  <c r="C253" i="4" s="1"/>
  <c r="E252" i="5"/>
  <c r="E253" i="5"/>
  <c r="C255" i="4" s="1"/>
  <c r="E254" i="5"/>
  <c r="C256" i="4" s="1"/>
  <c r="E255" i="5"/>
  <c r="C257" i="4" s="1"/>
  <c r="E256" i="5"/>
  <c r="E257" i="5"/>
  <c r="C259" i="4" s="1"/>
  <c r="E258" i="5"/>
  <c r="C260" i="4" s="1"/>
  <c r="E259" i="5"/>
  <c r="C261" i="4" s="1"/>
  <c r="E260" i="5"/>
  <c r="E261" i="5"/>
  <c r="C263" i="4" s="1"/>
  <c r="E262" i="5"/>
  <c r="C264" i="4" s="1"/>
  <c r="E263" i="5"/>
  <c r="C265" i="4" s="1"/>
  <c r="E264" i="5"/>
  <c r="E265" i="5"/>
  <c r="C267" i="4" s="1"/>
  <c r="E266" i="5"/>
  <c r="C268" i="4" s="1"/>
  <c r="E267" i="5"/>
  <c r="C269" i="4" s="1"/>
  <c r="E268" i="5"/>
  <c r="E269" i="5"/>
  <c r="C271" i="4" s="1"/>
  <c r="E270" i="5"/>
  <c r="C272" i="4" s="1"/>
  <c r="E271" i="5"/>
  <c r="C273" i="4" s="1"/>
  <c r="E272" i="5"/>
  <c r="E273" i="5"/>
  <c r="C275" i="4" s="1"/>
  <c r="E274" i="5"/>
  <c r="C276" i="4" s="1"/>
  <c r="E275" i="5"/>
  <c r="C277" i="4" s="1"/>
  <c r="E276" i="5"/>
  <c r="E277" i="5"/>
  <c r="C279" i="4" s="1"/>
  <c r="E278" i="5"/>
  <c r="C280" i="4" s="1"/>
  <c r="E279" i="5"/>
  <c r="C281" i="4" s="1"/>
  <c r="E280" i="5"/>
  <c r="E281" i="5"/>
  <c r="C283" i="4" s="1"/>
  <c r="E282" i="5"/>
  <c r="C284" i="4" s="1"/>
  <c r="E283" i="5"/>
  <c r="C285" i="4" s="1"/>
  <c r="E284" i="5"/>
  <c r="E285" i="5"/>
  <c r="C287" i="4" s="1"/>
  <c r="E286" i="5"/>
  <c r="C288" i="4" s="1"/>
  <c r="E287" i="5"/>
  <c r="C289" i="4" s="1"/>
  <c r="E288" i="5"/>
  <c r="E289" i="5"/>
  <c r="C291" i="4" s="1"/>
  <c r="E290" i="5"/>
  <c r="C292" i="4" s="1"/>
  <c r="E291" i="5"/>
  <c r="C293" i="4" s="1"/>
  <c r="E292" i="5"/>
  <c r="E293" i="5"/>
  <c r="C295" i="4" s="1"/>
  <c r="E294" i="5"/>
  <c r="C296" i="4" s="1"/>
  <c r="E295" i="5"/>
  <c r="C297" i="4" s="1"/>
  <c r="E296" i="5"/>
  <c r="E297" i="5"/>
  <c r="C299" i="4" s="1"/>
  <c r="E298" i="5"/>
  <c r="C300" i="4" s="1"/>
  <c r="E299" i="5"/>
  <c r="C301" i="4" s="1"/>
  <c r="E300" i="5"/>
  <c r="E301" i="5"/>
  <c r="C303" i="4" s="1"/>
  <c r="E302" i="5"/>
  <c r="C304" i="4" s="1"/>
  <c r="E303" i="5"/>
  <c r="C305" i="4" s="1"/>
  <c r="E304" i="5"/>
  <c r="E305" i="5"/>
  <c r="C307" i="4" s="1"/>
  <c r="E306" i="5"/>
  <c r="C308" i="4" s="1"/>
  <c r="E307" i="5"/>
  <c r="C309" i="4" s="1"/>
  <c r="E308" i="5"/>
  <c r="E309" i="5"/>
  <c r="C311" i="4" s="1"/>
  <c r="E310" i="5"/>
  <c r="C312" i="4" s="1"/>
  <c r="E311" i="5"/>
  <c r="C313" i="4" s="1"/>
  <c r="E312" i="5"/>
  <c r="E313" i="5"/>
  <c r="C315" i="4" s="1"/>
  <c r="E314" i="5"/>
  <c r="C316" i="4" s="1"/>
  <c r="E315" i="5"/>
  <c r="C317" i="4" s="1"/>
  <c r="E316" i="5"/>
  <c r="E317" i="5"/>
  <c r="C319" i="4" s="1"/>
  <c r="E318" i="5"/>
  <c r="C320" i="4" s="1"/>
  <c r="E319" i="5"/>
  <c r="C321" i="4" s="1"/>
  <c r="E320" i="5"/>
  <c r="E321" i="5"/>
  <c r="C323" i="4" s="1"/>
  <c r="E322" i="5"/>
  <c r="C324" i="4" s="1"/>
  <c r="E323" i="5"/>
  <c r="C325" i="4" s="1"/>
  <c r="E324" i="5"/>
  <c r="E325" i="5"/>
  <c r="C327" i="4" s="1"/>
  <c r="E326" i="5"/>
  <c r="C328" i="4" s="1"/>
  <c r="E327" i="5"/>
  <c r="C329" i="4" s="1"/>
  <c r="E328" i="5"/>
  <c r="E329" i="5"/>
  <c r="C331" i="4" s="1"/>
  <c r="E330" i="5"/>
  <c r="C332" i="4" s="1"/>
  <c r="E331" i="5"/>
  <c r="C333" i="4" s="1"/>
  <c r="E332" i="5"/>
  <c r="E333" i="5"/>
  <c r="C335" i="4" s="1"/>
  <c r="E334" i="5"/>
  <c r="C336" i="4" s="1"/>
  <c r="E335" i="5"/>
  <c r="C337" i="4" s="1"/>
  <c r="E336" i="5"/>
  <c r="E337" i="5"/>
  <c r="C339" i="4" s="1"/>
  <c r="E338" i="5"/>
  <c r="C340" i="4" s="1"/>
  <c r="E339" i="5"/>
  <c r="C341" i="4" s="1"/>
  <c r="E340" i="5"/>
  <c r="E341" i="5"/>
  <c r="C343" i="4" s="1"/>
  <c r="E342" i="5"/>
  <c r="C344" i="4" s="1"/>
  <c r="E343" i="5"/>
  <c r="C345" i="4" s="1"/>
  <c r="E344" i="5"/>
  <c r="C346" i="4" s="1"/>
  <c r="E345" i="5"/>
  <c r="C347" i="4" s="1"/>
  <c r="E346" i="5"/>
  <c r="C348" i="4" s="1"/>
  <c r="E347" i="5"/>
  <c r="C349" i="4" s="1"/>
  <c r="E348" i="5"/>
  <c r="C350" i="4" s="1"/>
  <c r="E349" i="5"/>
  <c r="C351" i="4" s="1"/>
  <c r="E350" i="5"/>
  <c r="C352" i="4" s="1"/>
  <c r="E351" i="5"/>
  <c r="C353" i="4" s="1"/>
  <c r="E352" i="5"/>
  <c r="C354" i="4" s="1"/>
  <c r="E353" i="5"/>
  <c r="C355" i="4" s="1"/>
  <c r="E354" i="5"/>
  <c r="C356" i="4" s="1"/>
  <c r="E355" i="5"/>
  <c r="C357" i="4" s="1"/>
  <c r="E356" i="5"/>
  <c r="C358" i="4" s="1"/>
  <c r="E357" i="5"/>
  <c r="B357" i="5" s="1"/>
  <c r="E358" i="5"/>
  <c r="E359" i="5"/>
  <c r="E360" i="5"/>
  <c r="E361" i="5"/>
  <c r="B361" i="5" s="1"/>
  <c r="E362" i="5"/>
  <c r="E363" i="5"/>
  <c r="E364" i="5"/>
  <c r="E365" i="5"/>
  <c r="B365" i="5" s="1"/>
  <c r="E366" i="5"/>
  <c r="E367" i="5"/>
  <c r="E368" i="5"/>
  <c r="E369" i="5"/>
  <c r="B369" i="5" s="1"/>
  <c r="E370" i="5"/>
  <c r="E371" i="5"/>
  <c r="E372" i="5"/>
  <c r="E373" i="5"/>
  <c r="B373" i="5" s="1"/>
  <c r="E374" i="5"/>
  <c r="E375" i="5"/>
  <c r="E376" i="5"/>
  <c r="B376" i="5" s="1"/>
  <c r="E377" i="5"/>
  <c r="B377" i="5" s="1"/>
  <c r="E378" i="5"/>
  <c r="E379" i="5"/>
  <c r="E380" i="5"/>
  <c r="B380" i="5" s="1"/>
  <c r="E381" i="5"/>
  <c r="E382" i="5"/>
  <c r="E383" i="5"/>
  <c r="E384" i="5"/>
  <c r="B384" i="5" s="1"/>
  <c r="E385" i="5"/>
  <c r="B385" i="5" s="1"/>
  <c r="E386" i="5"/>
  <c r="E387" i="5"/>
  <c r="D6" i="5"/>
  <c r="D7" i="5"/>
  <c r="D8" i="5"/>
  <c r="D9" i="5"/>
  <c r="D10" i="5"/>
  <c r="D11" i="5"/>
  <c r="D12" i="5"/>
  <c r="D13" i="5"/>
  <c r="D14" i="5"/>
  <c r="D15" i="5"/>
  <c r="D16" i="5"/>
  <c r="D17" i="5"/>
  <c r="D18" i="5"/>
  <c r="D19" i="5"/>
  <c r="D20" i="5"/>
  <c r="D21" i="5"/>
  <c r="D22" i="5"/>
  <c r="D23" i="5"/>
  <c r="D24" i="5"/>
  <c r="D25" i="5"/>
  <c r="D26" i="5"/>
  <c r="D27" i="5"/>
  <c r="D28" i="5"/>
  <c r="D29" i="5"/>
  <c r="D30" i="5"/>
  <c r="D31" i="5"/>
  <c r="D32" i="5"/>
  <c r="D33" i="5"/>
  <c r="D34" i="5"/>
  <c r="D35" i="5"/>
  <c r="D36" i="5"/>
  <c r="D37" i="5"/>
  <c r="D38" i="5"/>
  <c r="D39" i="5"/>
  <c r="D40" i="5"/>
  <c r="D41" i="5"/>
  <c r="D42" i="5"/>
  <c r="D43" i="5"/>
  <c r="D44" i="5"/>
  <c r="D45" i="5"/>
  <c r="D46" i="5"/>
  <c r="D47" i="5"/>
  <c r="D48" i="5"/>
  <c r="D49" i="5"/>
  <c r="D50" i="5"/>
  <c r="D51" i="5"/>
  <c r="D52" i="5"/>
  <c r="D53" i="5"/>
  <c r="D54" i="5"/>
  <c r="D55" i="5"/>
  <c r="D56" i="5"/>
  <c r="D57" i="5"/>
  <c r="D58" i="5"/>
  <c r="D59" i="5"/>
  <c r="D60" i="5"/>
  <c r="D61" i="5"/>
  <c r="D62" i="5"/>
  <c r="D63" i="5"/>
  <c r="D64" i="5"/>
  <c r="D65" i="5"/>
  <c r="D66" i="5"/>
  <c r="D67" i="5"/>
  <c r="D68" i="5"/>
  <c r="D69" i="5"/>
  <c r="D70" i="5"/>
  <c r="D71" i="5"/>
  <c r="D72" i="5"/>
  <c r="D73" i="5"/>
  <c r="D74" i="5"/>
  <c r="D75" i="5"/>
  <c r="D76" i="5"/>
  <c r="D77" i="5"/>
  <c r="D78" i="5"/>
  <c r="D79" i="5"/>
  <c r="D80" i="5"/>
  <c r="D81" i="5"/>
  <c r="D82" i="5"/>
  <c r="D83" i="5"/>
  <c r="D84" i="5"/>
  <c r="D85" i="5"/>
  <c r="D86" i="5"/>
  <c r="D87" i="5"/>
  <c r="D88" i="5"/>
  <c r="D89" i="5"/>
  <c r="D90" i="5"/>
  <c r="D91" i="5"/>
  <c r="D92" i="5"/>
  <c r="D93" i="5"/>
  <c r="D94" i="5"/>
  <c r="D95" i="5"/>
  <c r="D96" i="5"/>
  <c r="D97" i="5"/>
  <c r="D98" i="5"/>
  <c r="D99" i="5"/>
  <c r="D100" i="5"/>
  <c r="D101" i="5"/>
  <c r="D102" i="5"/>
  <c r="D103" i="5"/>
  <c r="D104" i="5"/>
  <c r="D105" i="5"/>
  <c r="D106" i="5"/>
  <c r="D107" i="5"/>
  <c r="D108" i="5"/>
  <c r="D109" i="5"/>
  <c r="D110" i="5"/>
  <c r="D111" i="5"/>
  <c r="D112" i="5"/>
  <c r="D113" i="5"/>
  <c r="D114" i="5"/>
  <c r="D115" i="5"/>
  <c r="D116" i="5"/>
  <c r="D117" i="5"/>
  <c r="D118" i="5"/>
  <c r="D119" i="5"/>
  <c r="D120" i="5"/>
  <c r="D121" i="5"/>
  <c r="D122" i="5"/>
  <c r="D123" i="5"/>
  <c r="D124" i="5"/>
  <c r="D125" i="5"/>
  <c r="D126" i="5"/>
  <c r="D127" i="5"/>
  <c r="D128" i="5"/>
  <c r="D129" i="5"/>
  <c r="D130" i="5"/>
  <c r="D131" i="5"/>
  <c r="D132" i="5"/>
  <c r="D133" i="5"/>
  <c r="D134" i="5"/>
  <c r="D135" i="5"/>
  <c r="D136" i="5"/>
  <c r="D137" i="5"/>
  <c r="D138" i="5"/>
  <c r="D139" i="5"/>
  <c r="D140" i="5"/>
  <c r="D141" i="5"/>
  <c r="D142" i="5"/>
  <c r="D143" i="5"/>
  <c r="D144" i="5"/>
  <c r="D145" i="5"/>
  <c r="D146" i="5"/>
  <c r="D147" i="5"/>
  <c r="D148" i="5"/>
  <c r="D149" i="5"/>
  <c r="D150" i="5"/>
  <c r="D151" i="5"/>
  <c r="D152" i="5"/>
  <c r="D153" i="5"/>
  <c r="D154" i="5"/>
  <c r="D155" i="5"/>
  <c r="D156" i="5"/>
  <c r="D157" i="5"/>
  <c r="D158" i="5"/>
  <c r="D159" i="5"/>
  <c r="D160" i="5"/>
  <c r="D161" i="5"/>
  <c r="D162" i="5"/>
  <c r="D163" i="5"/>
  <c r="D164" i="5"/>
  <c r="D165" i="5"/>
  <c r="D166" i="5"/>
  <c r="D167" i="5"/>
  <c r="D168" i="5"/>
  <c r="D169" i="5"/>
  <c r="D170" i="5"/>
  <c r="D171" i="5"/>
  <c r="D172" i="5"/>
  <c r="D173" i="5"/>
  <c r="D174" i="5"/>
  <c r="D175" i="5"/>
  <c r="D176" i="5"/>
  <c r="D177" i="5"/>
  <c r="D178" i="5"/>
  <c r="D179" i="5"/>
  <c r="D180" i="5"/>
  <c r="D181" i="5"/>
  <c r="D182" i="5"/>
  <c r="D183" i="5"/>
  <c r="D184" i="5"/>
  <c r="D185" i="5"/>
  <c r="D186" i="5"/>
  <c r="D187" i="5"/>
  <c r="D188" i="5"/>
  <c r="D189" i="5"/>
  <c r="D190" i="5"/>
  <c r="D191" i="5"/>
  <c r="D192" i="5"/>
  <c r="D193" i="5"/>
  <c r="D194" i="5"/>
  <c r="D195" i="5"/>
  <c r="D196" i="5"/>
  <c r="D197" i="5"/>
  <c r="D198" i="5"/>
  <c r="D199" i="5"/>
  <c r="D200" i="5"/>
  <c r="D201" i="5"/>
  <c r="D202" i="5"/>
  <c r="D203" i="5"/>
  <c r="D204" i="5"/>
  <c r="D205" i="5"/>
  <c r="D206" i="5"/>
  <c r="D207" i="5"/>
  <c r="D208" i="5"/>
  <c r="D209" i="5"/>
  <c r="D210" i="5"/>
  <c r="D211" i="5"/>
  <c r="D212" i="5"/>
  <c r="D213" i="5"/>
  <c r="D214" i="5"/>
  <c r="D215" i="5"/>
  <c r="D216" i="5"/>
  <c r="D217" i="5"/>
  <c r="D218" i="5"/>
  <c r="D219" i="5"/>
  <c r="D220" i="5"/>
  <c r="D221" i="5"/>
  <c r="D222" i="5"/>
  <c r="D223" i="5"/>
  <c r="D224" i="5"/>
  <c r="D225" i="5"/>
  <c r="D226" i="5"/>
  <c r="D227" i="5"/>
  <c r="D228" i="5"/>
  <c r="D229" i="5"/>
  <c r="D230" i="5"/>
  <c r="D231" i="5"/>
  <c r="D232" i="5"/>
  <c r="D233" i="5"/>
  <c r="D234" i="5"/>
  <c r="D235" i="5"/>
  <c r="D236" i="5"/>
  <c r="D237" i="5"/>
  <c r="D238" i="5"/>
  <c r="D239" i="5"/>
  <c r="D240" i="5"/>
  <c r="D241" i="5"/>
  <c r="D242" i="5"/>
  <c r="D243" i="5"/>
  <c r="D244" i="5"/>
  <c r="D245" i="5"/>
  <c r="D246" i="5"/>
  <c r="D247" i="5"/>
  <c r="D248" i="5"/>
  <c r="D249" i="5"/>
  <c r="D250" i="5"/>
  <c r="D251" i="5"/>
  <c r="D252" i="5"/>
  <c r="D253" i="5"/>
  <c r="D254" i="5"/>
  <c r="D255" i="5"/>
  <c r="D256" i="5"/>
  <c r="D257" i="5"/>
  <c r="D258" i="5"/>
  <c r="D259" i="5"/>
  <c r="D260" i="5"/>
  <c r="D261" i="5"/>
  <c r="D262" i="5"/>
  <c r="D263" i="5"/>
  <c r="D264" i="5"/>
  <c r="D265" i="5"/>
  <c r="D266" i="5"/>
  <c r="D267" i="5"/>
  <c r="D268" i="5"/>
  <c r="D269" i="5"/>
  <c r="D270" i="5"/>
  <c r="D271" i="5"/>
  <c r="D272" i="5"/>
  <c r="D273" i="5"/>
  <c r="D274" i="5"/>
  <c r="D275" i="5"/>
  <c r="D276" i="5"/>
  <c r="D277" i="5"/>
  <c r="D278" i="5"/>
  <c r="D279" i="5"/>
  <c r="D280" i="5"/>
  <c r="D281" i="5"/>
  <c r="D282" i="5"/>
  <c r="D283" i="5"/>
  <c r="D284" i="5"/>
  <c r="D285" i="5"/>
  <c r="D286" i="5"/>
  <c r="D287" i="5"/>
  <c r="D288" i="5"/>
  <c r="D289" i="5"/>
  <c r="D290" i="5"/>
  <c r="D291" i="5"/>
  <c r="D292" i="5"/>
  <c r="D293" i="5"/>
  <c r="D294" i="5"/>
  <c r="D295" i="5"/>
  <c r="D296" i="5"/>
  <c r="D297" i="5"/>
  <c r="D298" i="5"/>
  <c r="D299" i="5"/>
  <c r="D300" i="5"/>
  <c r="D301" i="5"/>
  <c r="D302" i="5"/>
  <c r="D303" i="5"/>
  <c r="D304" i="5"/>
  <c r="D305" i="5"/>
  <c r="D306" i="5"/>
  <c r="D307" i="5"/>
  <c r="D308" i="5"/>
  <c r="D309" i="5"/>
  <c r="D310" i="5"/>
  <c r="D311" i="5"/>
  <c r="D312" i="5"/>
  <c r="D313" i="5"/>
  <c r="D314" i="5"/>
  <c r="D315" i="5"/>
  <c r="D316" i="5"/>
  <c r="D317" i="5"/>
  <c r="D318" i="5"/>
  <c r="D319" i="5"/>
  <c r="D320" i="5"/>
  <c r="D321" i="5"/>
  <c r="D322" i="5"/>
  <c r="D323" i="5"/>
  <c r="D324" i="5"/>
  <c r="D325" i="5"/>
  <c r="D326" i="5"/>
  <c r="D327" i="5"/>
  <c r="D328" i="5"/>
  <c r="D329" i="5"/>
  <c r="D330" i="5"/>
  <c r="D331" i="5"/>
  <c r="D332" i="5"/>
  <c r="D333" i="5"/>
  <c r="D334" i="5"/>
  <c r="D335" i="5"/>
  <c r="D336" i="5"/>
  <c r="D337" i="5"/>
  <c r="D338" i="5"/>
  <c r="D339" i="5"/>
  <c r="D340" i="5"/>
  <c r="D341" i="5"/>
  <c r="D342" i="5"/>
  <c r="D343" i="5"/>
  <c r="D344" i="5"/>
  <c r="D345" i="5"/>
  <c r="D346" i="5"/>
  <c r="D347" i="5"/>
  <c r="D348" i="5"/>
  <c r="D349" i="5"/>
  <c r="D350" i="5"/>
  <c r="D351" i="5"/>
  <c r="D352" i="5"/>
  <c r="D353" i="5"/>
  <c r="D354" i="5"/>
  <c r="D355" i="5"/>
  <c r="D356" i="5"/>
  <c r="D357" i="5"/>
  <c r="D358" i="5"/>
  <c r="D359" i="5"/>
  <c r="D360" i="5"/>
  <c r="D361" i="5"/>
  <c r="D362" i="5"/>
  <c r="D363" i="5"/>
  <c r="D364" i="5"/>
  <c r="D365" i="5"/>
  <c r="D366" i="5"/>
  <c r="D367" i="5"/>
  <c r="D368" i="5"/>
  <c r="D369" i="5"/>
  <c r="D370" i="5"/>
  <c r="D371" i="5"/>
  <c r="D372" i="5"/>
  <c r="D373" i="5"/>
  <c r="D374" i="5"/>
  <c r="D375" i="5"/>
  <c r="D376" i="5"/>
  <c r="D377" i="5"/>
  <c r="D378" i="5"/>
  <c r="D379" i="5"/>
  <c r="D380" i="5"/>
  <c r="D381" i="5"/>
  <c r="D382" i="5"/>
  <c r="D383" i="5"/>
  <c r="D384" i="5"/>
  <c r="D385" i="5"/>
  <c r="D386" i="5"/>
  <c r="D387" i="5"/>
  <c r="C7" i="5"/>
  <c r="F9" i="4" s="1"/>
  <c r="C8" i="5"/>
  <c r="F10" i="4" s="1"/>
  <c r="C9" i="5"/>
  <c r="F11" i="4" s="1"/>
  <c r="C10" i="5"/>
  <c r="F12" i="4" s="1"/>
  <c r="C11" i="5"/>
  <c r="F13" i="4" s="1"/>
  <c r="C12" i="5"/>
  <c r="F14" i="4" s="1"/>
  <c r="C13" i="5"/>
  <c r="F15" i="4" s="1"/>
  <c r="C14" i="5"/>
  <c r="F16" i="4" s="1"/>
  <c r="C15" i="5"/>
  <c r="F17" i="4" s="1"/>
  <c r="C16" i="5"/>
  <c r="F18" i="4" s="1"/>
  <c r="C17" i="5"/>
  <c r="F19" i="4" s="1"/>
  <c r="C18" i="5"/>
  <c r="F20" i="4" s="1"/>
  <c r="C19" i="5"/>
  <c r="F21" i="4" s="1"/>
  <c r="C20" i="5"/>
  <c r="F22" i="4" s="1"/>
  <c r="C21" i="5"/>
  <c r="F23" i="4" s="1"/>
  <c r="C22" i="5"/>
  <c r="F24" i="4" s="1"/>
  <c r="C23" i="5"/>
  <c r="F25" i="4" s="1"/>
  <c r="C24" i="5"/>
  <c r="F26" i="4" s="1"/>
  <c r="C25" i="5"/>
  <c r="F27" i="4" s="1"/>
  <c r="C26" i="5"/>
  <c r="F28" i="4" s="1"/>
  <c r="C27" i="5"/>
  <c r="F29" i="4" s="1"/>
  <c r="C28" i="5"/>
  <c r="F30" i="4" s="1"/>
  <c r="C29" i="5"/>
  <c r="F31" i="4" s="1"/>
  <c r="C30" i="5"/>
  <c r="F32" i="4" s="1"/>
  <c r="C31" i="5"/>
  <c r="F33" i="4" s="1"/>
  <c r="C32" i="5"/>
  <c r="F34" i="4" s="1"/>
  <c r="C33" i="5"/>
  <c r="F35" i="4" s="1"/>
  <c r="C34" i="5"/>
  <c r="F36" i="4" s="1"/>
  <c r="C35" i="5"/>
  <c r="F37" i="4" s="1"/>
  <c r="C36" i="5"/>
  <c r="F38" i="4" s="1"/>
  <c r="C37" i="5"/>
  <c r="F39" i="4" s="1"/>
  <c r="C38" i="5"/>
  <c r="F40" i="4" s="1"/>
  <c r="C39" i="5"/>
  <c r="F41" i="4" s="1"/>
  <c r="C40" i="5"/>
  <c r="F42" i="4" s="1"/>
  <c r="C41" i="5"/>
  <c r="F43" i="4" s="1"/>
  <c r="C42" i="5"/>
  <c r="F44" i="4" s="1"/>
  <c r="C43" i="5"/>
  <c r="F45" i="4" s="1"/>
  <c r="C44" i="5"/>
  <c r="F46" i="4" s="1"/>
  <c r="C45" i="5"/>
  <c r="F47" i="4" s="1"/>
  <c r="C46" i="5"/>
  <c r="F48" i="4" s="1"/>
  <c r="C47" i="5"/>
  <c r="F49" i="4" s="1"/>
  <c r="C48" i="5"/>
  <c r="F50" i="4" s="1"/>
  <c r="C49" i="5"/>
  <c r="F51" i="4" s="1"/>
  <c r="C50" i="5"/>
  <c r="F52" i="4" s="1"/>
  <c r="C51" i="5"/>
  <c r="F53" i="4" s="1"/>
  <c r="C52" i="5"/>
  <c r="F54" i="4" s="1"/>
  <c r="C53" i="5"/>
  <c r="F55" i="4" s="1"/>
  <c r="C54" i="5"/>
  <c r="F56" i="4" s="1"/>
  <c r="C55" i="5"/>
  <c r="F57" i="4" s="1"/>
  <c r="C56" i="5"/>
  <c r="F58" i="4" s="1"/>
  <c r="C57" i="5"/>
  <c r="F59" i="4" s="1"/>
  <c r="C58" i="5"/>
  <c r="F60" i="4" s="1"/>
  <c r="C59" i="5"/>
  <c r="F61" i="4" s="1"/>
  <c r="C60" i="5"/>
  <c r="F62" i="4" s="1"/>
  <c r="C61" i="5"/>
  <c r="F63" i="4" s="1"/>
  <c r="C62" i="5"/>
  <c r="F64" i="4" s="1"/>
  <c r="C63" i="5"/>
  <c r="F65" i="4" s="1"/>
  <c r="C64" i="5"/>
  <c r="F66" i="4" s="1"/>
  <c r="C65" i="5"/>
  <c r="F67" i="4" s="1"/>
  <c r="C66" i="5"/>
  <c r="F68" i="4" s="1"/>
  <c r="C67" i="5"/>
  <c r="F69" i="4" s="1"/>
  <c r="C68" i="5"/>
  <c r="F70" i="4" s="1"/>
  <c r="C69" i="5"/>
  <c r="F71" i="4" s="1"/>
  <c r="C70" i="5"/>
  <c r="F72" i="4" s="1"/>
  <c r="C71" i="5"/>
  <c r="F73" i="4" s="1"/>
  <c r="C72" i="5"/>
  <c r="F74" i="4" s="1"/>
  <c r="C73" i="5"/>
  <c r="F75" i="4" s="1"/>
  <c r="C74" i="5"/>
  <c r="F76" i="4" s="1"/>
  <c r="C75" i="5"/>
  <c r="F77" i="4" s="1"/>
  <c r="C76" i="5"/>
  <c r="F78" i="4" s="1"/>
  <c r="C77" i="5"/>
  <c r="F79" i="4" s="1"/>
  <c r="C78" i="5"/>
  <c r="F80" i="4" s="1"/>
  <c r="C79" i="5"/>
  <c r="F81" i="4" s="1"/>
  <c r="C80" i="5"/>
  <c r="F82" i="4" s="1"/>
  <c r="C81" i="5"/>
  <c r="F83" i="4" s="1"/>
  <c r="C82" i="5"/>
  <c r="F84" i="4" s="1"/>
  <c r="C83" i="5"/>
  <c r="F85" i="4" s="1"/>
  <c r="C84" i="5"/>
  <c r="F86" i="4" s="1"/>
  <c r="C85" i="5"/>
  <c r="F87" i="4" s="1"/>
  <c r="C86" i="5"/>
  <c r="F88" i="4" s="1"/>
  <c r="C87" i="5"/>
  <c r="F89" i="4" s="1"/>
  <c r="C88" i="5"/>
  <c r="F90" i="4" s="1"/>
  <c r="C89" i="5"/>
  <c r="F91" i="4" s="1"/>
  <c r="C90" i="5"/>
  <c r="F92" i="4" s="1"/>
  <c r="C91" i="5"/>
  <c r="F93" i="4" s="1"/>
  <c r="C92" i="5"/>
  <c r="F94" i="4" s="1"/>
  <c r="C93" i="5"/>
  <c r="F95" i="4" s="1"/>
  <c r="C94" i="5"/>
  <c r="F96" i="4" s="1"/>
  <c r="C95" i="5"/>
  <c r="F97" i="4" s="1"/>
  <c r="C96" i="5"/>
  <c r="F98" i="4" s="1"/>
  <c r="C97" i="5"/>
  <c r="F99" i="4" s="1"/>
  <c r="C98" i="5"/>
  <c r="F100" i="4" s="1"/>
  <c r="C99" i="5"/>
  <c r="F101" i="4" s="1"/>
  <c r="C100" i="5"/>
  <c r="F102" i="4" s="1"/>
  <c r="C101" i="5"/>
  <c r="F103" i="4" s="1"/>
  <c r="C102" i="5"/>
  <c r="F104" i="4" s="1"/>
  <c r="C103" i="5"/>
  <c r="F105" i="4" s="1"/>
  <c r="C104" i="5"/>
  <c r="F106" i="4" s="1"/>
  <c r="C105" i="5"/>
  <c r="F107" i="4" s="1"/>
  <c r="C106" i="5"/>
  <c r="F108" i="4" s="1"/>
  <c r="C107" i="5"/>
  <c r="F109" i="4" s="1"/>
  <c r="C108" i="5"/>
  <c r="F110" i="4" s="1"/>
  <c r="C109" i="5"/>
  <c r="F111" i="4" s="1"/>
  <c r="C110" i="5"/>
  <c r="F112" i="4" s="1"/>
  <c r="C111" i="5"/>
  <c r="F113" i="4" s="1"/>
  <c r="C112" i="5"/>
  <c r="F114" i="4" s="1"/>
  <c r="C113" i="5"/>
  <c r="F115" i="4" s="1"/>
  <c r="C114" i="5"/>
  <c r="F116" i="4" s="1"/>
  <c r="C115" i="5"/>
  <c r="F117" i="4" s="1"/>
  <c r="C116" i="5"/>
  <c r="F118" i="4" s="1"/>
  <c r="C117" i="5"/>
  <c r="F119" i="4" s="1"/>
  <c r="C118" i="5"/>
  <c r="F120" i="4" s="1"/>
  <c r="C119" i="5"/>
  <c r="F121" i="4" s="1"/>
  <c r="C120" i="5"/>
  <c r="F122" i="4" s="1"/>
  <c r="C121" i="5"/>
  <c r="F123" i="4" s="1"/>
  <c r="C122" i="5"/>
  <c r="F124" i="4" s="1"/>
  <c r="C123" i="5"/>
  <c r="F125" i="4" s="1"/>
  <c r="C124" i="5"/>
  <c r="F126" i="4" s="1"/>
  <c r="C125" i="5"/>
  <c r="F127" i="4" s="1"/>
  <c r="C126" i="5"/>
  <c r="F128" i="4" s="1"/>
  <c r="C127" i="5"/>
  <c r="F129" i="4" s="1"/>
  <c r="C128" i="5"/>
  <c r="F130" i="4" s="1"/>
  <c r="C129" i="5"/>
  <c r="F131" i="4" s="1"/>
  <c r="C130" i="5"/>
  <c r="F132" i="4" s="1"/>
  <c r="C131" i="5"/>
  <c r="F133" i="4" s="1"/>
  <c r="C132" i="5"/>
  <c r="F134" i="4" s="1"/>
  <c r="C133" i="5"/>
  <c r="F135" i="4" s="1"/>
  <c r="C134" i="5"/>
  <c r="F136" i="4" s="1"/>
  <c r="M136" i="4" s="1"/>
  <c r="C135" i="5"/>
  <c r="F137" i="4" s="1"/>
  <c r="C136" i="5"/>
  <c r="F138" i="4" s="1"/>
  <c r="C137" i="5"/>
  <c r="F139" i="4" s="1"/>
  <c r="C138" i="5"/>
  <c r="F140" i="4" s="1"/>
  <c r="C139" i="5"/>
  <c r="F141" i="4" s="1"/>
  <c r="C140" i="5"/>
  <c r="F142" i="4" s="1"/>
  <c r="C141" i="5"/>
  <c r="F143" i="4" s="1"/>
  <c r="C142" i="5"/>
  <c r="F144" i="4" s="1"/>
  <c r="M144" i="4" s="1"/>
  <c r="C143" i="5"/>
  <c r="F145" i="4" s="1"/>
  <c r="C144" i="5"/>
  <c r="F146" i="4" s="1"/>
  <c r="C145" i="5"/>
  <c r="F147" i="4" s="1"/>
  <c r="C146" i="5"/>
  <c r="F148" i="4" s="1"/>
  <c r="M148" i="4" s="1"/>
  <c r="C147" i="5"/>
  <c r="F149" i="4" s="1"/>
  <c r="C148" i="5"/>
  <c r="F150" i="4" s="1"/>
  <c r="C149" i="5"/>
  <c r="F151" i="4" s="1"/>
  <c r="C150" i="5"/>
  <c r="F152" i="4" s="1"/>
  <c r="C151" i="5"/>
  <c r="F153" i="4" s="1"/>
  <c r="C152" i="5"/>
  <c r="F154" i="4" s="1"/>
  <c r="C153" i="5"/>
  <c r="F155" i="4" s="1"/>
  <c r="C154" i="5"/>
  <c r="F156" i="4" s="1"/>
  <c r="M156" i="4" s="1"/>
  <c r="C155" i="5"/>
  <c r="F157" i="4" s="1"/>
  <c r="C156" i="5"/>
  <c r="F158" i="4" s="1"/>
  <c r="C157" i="5"/>
  <c r="F159" i="4" s="1"/>
  <c r="C158" i="5"/>
  <c r="F160" i="4" s="1"/>
  <c r="M160" i="4" s="1"/>
  <c r="C159" i="5"/>
  <c r="F161" i="4" s="1"/>
  <c r="C160" i="5"/>
  <c r="F162" i="4" s="1"/>
  <c r="C161" i="5"/>
  <c r="F163" i="4" s="1"/>
  <c r="C162" i="5"/>
  <c r="F164" i="4" s="1"/>
  <c r="M164" i="4" s="1"/>
  <c r="C163" i="5"/>
  <c r="F165" i="4" s="1"/>
  <c r="C164" i="5"/>
  <c r="F166" i="4" s="1"/>
  <c r="C165" i="5"/>
  <c r="F167" i="4" s="1"/>
  <c r="C166" i="5"/>
  <c r="F168" i="4" s="1"/>
  <c r="C167" i="5"/>
  <c r="F169" i="4" s="1"/>
  <c r="C168" i="5"/>
  <c r="F170" i="4" s="1"/>
  <c r="C169" i="5"/>
  <c r="F171" i="4" s="1"/>
  <c r="C170" i="5"/>
  <c r="F172" i="4" s="1"/>
  <c r="M172" i="4" s="1"/>
  <c r="C171" i="5"/>
  <c r="F173" i="4" s="1"/>
  <c r="C172" i="5"/>
  <c r="F174" i="4" s="1"/>
  <c r="C173" i="5"/>
  <c r="F175" i="4" s="1"/>
  <c r="C174" i="5"/>
  <c r="F176" i="4" s="1"/>
  <c r="C175" i="5"/>
  <c r="F177" i="4" s="1"/>
  <c r="C176" i="5"/>
  <c r="F178" i="4" s="1"/>
  <c r="C177" i="5"/>
  <c r="F179" i="4" s="1"/>
  <c r="C178" i="5"/>
  <c r="F180" i="4" s="1"/>
  <c r="M180" i="4" s="1"/>
  <c r="C179" i="5"/>
  <c r="F181" i="4" s="1"/>
  <c r="C180" i="5"/>
  <c r="F182" i="4" s="1"/>
  <c r="C181" i="5"/>
  <c r="F183" i="4" s="1"/>
  <c r="C182" i="5"/>
  <c r="F184" i="4" s="1"/>
  <c r="C183" i="5"/>
  <c r="F185" i="4" s="1"/>
  <c r="C184" i="5"/>
  <c r="F186" i="4" s="1"/>
  <c r="C185" i="5"/>
  <c r="F187" i="4" s="1"/>
  <c r="C186" i="5"/>
  <c r="F188" i="4" s="1"/>
  <c r="M188" i="4" s="1"/>
  <c r="C187" i="5"/>
  <c r="F189" i="4" s="1"/>
  <c r="C188" i="5"/>
  <c r="F190" i="4" s="1"/>
  <c r="C189" i="5"/>
  <c r="F191" i="4" s="1"/>
  <c r="C190" i="5"/>
  <c r="F192" i="4" s="1"/>
  <c r="M192" i="4" s="1"/>
  <c r="C191" i="5"/>
  <c r="F193" i="4" s="1"/>
  <c r="C192" i="5"/>
  <c r="F194" i="4" s="1"/>
  <c r="C193" i="5"/>
  <c r="F195" i="4" s="1"/>
  <c r="C194" i="5"/>
  <c r="F196" i="4" s="1"/>
  <c r="M196" i="4" s="1"/>
  <c r="C195" i="5"/>
  <c r="F197" i="4" s="1"/>
  <c r="C196" i="5"/>
  <c r="F198" i="4" s="1"/>
  <c r="C197" i="5"/>
  <c r="F199" i="4" s="1"/>
  <c r="C198" i="5"/>
  <c r="F200" i="4" s="1"/>
  <c r="M200" i="4" s="1"/>
  <c r="C199" i="5"/>
  <c r="F201" i="4" s="1"/>
  <c r="C200" i="5"/>
  <c r="F202" i="4" s="1"/>
  <c r="C201" i="5"/>
  <c r="F203" i="4" s="1"/>
  <c r="C202" i="5"/>
  <c r="F204" i="4" s="1"/>
  <c r="M204" i="4" s="1"/>
  <c r="C203" i="5"/>
  <c r="F205" i="4" s="1"/>
  <c r="C204" i="5"/>
  <c r="F206" i="4" s="1"/>
  <c r="C205" i="5"/>
  <c r="F207" i="4" s="1"/>
  <c r="C206" i="5"/>
  <c r="F208" i="4" s="1"/>
  <c r="M208" i="4" s="1"/>
  <c r="C207" i="5"/>
  <c r="F209" i="4" s="1"/>
  <c r="C208" i="5"/>
  <c r="F210" i="4" s="1"/>
  <c r="C209" i="5"/>
  <c r="F211" i="4" s="1"/>
  <c r="C210" i="5"/>
  <c r="F212" i="4" s="1"/>
  <c r="M212" i="4" s="1"/>
  <c r="C211" i="5"/>
  <c r="F213" i="4" s="1"/>
  <c r="C212" i="5"/>
  <c r="F214" i="4" s="1"/>
  <c r="C213" i="5"/>
  <c r="F215" i="4" s="1"/>
  <c r="C214" i="5"/>
  <c r="F216" i="4" s="1"/>
  <c r="C215" i="5"/>
  <c r="F217" i="4" s="1"/>
  <c r="C216" i="5"/>
  <c r="F218" i="4" s="1"/>
  <c r="C217" i="5"/>
  <c r="F219" i="4" s="1"/>
  <c r="C218" i="5"/>
  <c r="F220" i="4" s="1"/>
  <c r="M220" i="4" s="1"/>
  <c r="C219" i="5"/>
  <c r="F221" i="4" s="1"/>
  <c r="C220" i="5"/>
  <c r="F222" i="4" s="1"/>
  <c r="C221" i="5"/>
  <c r="F223" i="4" s="1"/>
  <c r="C222" i="5"/>
  <c r="F224" i="4" s="1"/>
  <c r="C223" i="5"/>
  <c r="F225" i="4" s="1"/>
  <c r="C224" i="5"/>
  <c r="F226" i="4" s="1"/>
  <c r="C225" i="5"/>
  <c r="F227" i="4" s="1"/>
  <c r="C226" i="5"/>
  <c r="F228" i="4" s="1"/>
  <c r="M228" i="4" s="1"/>
  <c r="C227" i="5"/>
  <c r="F229" i="4" s="1"/>
  <c r="C228" i="5"/>
  <c r="F230" i="4" s="1"/>
  <c r="C229" i="5"/>
  <c r="F231" i="4" s="1"/>
  <c r="C230" i="5"/>
  <c r="F232" i="4" s="1"/>
  <c r="C231" i="5"/>
  <c r="F233" i="4" s="1"/>
  <c r="C232" i="5"/>
  <c r="F234" i="4" s="1"/>
  <c r="C233" i="5"/>
  <c r="F235" i="4" s="1"/>
  <c r="C234" i="5"/>
  <c r="F236" i="4" s="1"/>
  <c r="M236" i="4" s="1"/>
  <c r="C235" i="5"/>
  <c r="F237" i="4" s="1"/>
  <c r="C236" i="5"/>
  <c r="F238" i="4" s="1"/>
  <c r="C237" i="5"/>
  <c r="F239" i="4" s="1"/>
  <c r="C238" i="5"/>
  <c r="F240" i="4" s="1"/>
  <c r="C239" i="5"/>
  <c r="F241" i="4" s="1"/>
  <c r="C240" i="5"/>
  <c r="F242" i="4" s="1"/>
  <c r="C241" i="5"/>
  <c r="F243" i="4" s="1"/>
  <c r="C242" i="5"/>
  <c r="F244" i="4" s="1"/>
  <c r="M244" i="4" s="1"/>
  <c r="C243" i="5"/>
  <c r="F245" i="4" s="1"/>
  <c r="C244" i="5"/>
  <c r="F246" i="4" s="1"/>
  <c r="C245" i="5"/>
  <c r="F247" i="4" s="1"/>
  <c r="C246" i="5"/>
  <c r="F248" i="4" s="1"/>
  <c r="C247" i="5"/>
  <c r="F249" i="4" s="1"/>
  <c r="C248" i="5"/>
  <c r="F250" i="4" s="1"/>
  <c r="C249" i="5"/>
  <c r="F251" i="4" s="1"/>
  <c r="C250" i="5"/>
  <c r="F252" i="4" s="1"/>
  <c r="M252" i="4" s="1"/>
  <c r="C251" i="5"/>
  <c r="F253" i="4" s="1"/>
  <c r="C252" i="5"/>
  <c r="F254" i="4" s="1"/>
  <c r="C253" i="5"/>
  <c r="F255" i="4" s="1"/>
  <c r="C254" i="5"/>
  <c r="F256" i="4" s="1"/>
  <c r="C255" i="5"/>
  <c r="F257" i="4" s="1"/>
  <c r="C256" i="5"/>
  <c r="F258" i="4" s="1"/>
  <c r="C257" i="5"/>
  <c r="F259" i="4" s="1"/>
  <c r="C258" i="5"/>
  <c r="F260" i="4" s="1"/>
  <c r="M260" i="4" s="1"/>
  <c r="C259" i="5"/>
  <c r="F261" i="4" s="1"/>
  <c r="C260" i="5"/>
  <c r="F262" i="4" s="1"/>
  <c r="C261" i="5"/>
  <c r="F263" i="4" s="1"/>
  <c r="C262" i="5"/>
  <c r="F264" i="4" s="1"/>
  <c r="C263" i="5"/>
  <c r="F265" i="4" s="1"/>
  <c r="C264" i="5"/>
  <c r="F266" i="4" s="1"/>
  <c r="C265" i="5"/>
  <c r="F267" i="4" s="1"/>
  <c r="C266" i="5"/>
  <c r="F268" i="4" s="1"/>
  <c r="M268" i="4" s="1"/>
  <c r="C267" i="5"/>
  <c r="F269" i="4" s="1"/>
  <c r="C268" i="5"/>
  <c r="F270" i="4" s="1"/>
  <c r="C269" i="5"/>
  <c r="F271" i="4" s="1"/>
  <c r="C270" i="5"/>
  <c r="F272" i="4" s="1"/>
  <c r="C271" i="5"/>
  <c r="F273" i="4" s="1"/>
  <c r="C272" i="5"/>
  <c r="F274" i="4" s="1"/>
  <c r="C273" i="5"/>
  <c r="F275" i="4" s="1"/>
  <c r="C274" i="5"/>
  <c r="F276" i="4" s="1"/>
  <c r="C275" i="5"/>
  <c r="F277" i="4" s="1"/>
  <c r="C276" i="5"/>
  <c r="F278" i="4" s="1"/>
  <c r="C277" i="5"/>
  <c r="F279" i="4" s="1"/>
  <c r="C278" i="5"/>
  <c r="F280" i="4" s="1"/>
  <c r="C279" i="5"/>
  <c r="F281" i="4" s="1"/>
  <c r="C280" i="5"/>
  <c r="F282" i="4" s="1"/>
  <c r="C281" i="5"/>
  <c r="F283" i="4" s="1"/>
  <c r="C282" i="5"/>
  <c r="F284" i="4" s="1"/>
  <c r="C283" i="5"/>
  <c r="F285" i="4" s="1"/>
  <c r="C284" i="5"/>
  <c r="F286" i="4" s="1"/>
  <c r="C285" i="5"/>
  <c r="F287" i="4" s="1"/>
  <c r="C286" i="5"/>
  <c r="F288" i="4" s="1"/>
  <c r="C287" i="5"/>
  <c r="F289" i="4" s="1"/>
  <c r="C288" i="5"/>
  <c r="F290" i="4" s="1"/>
  <c r="C289" i="5"/>
  <c r="F291" i="4" s="1"/>
  <c r="C290" i="5"/>
  <c r="F292" i="4" s="1"/>
  <c r="C291" i="5"/>
  <c r="F293" i="4" s="1"/>
  <c r="C292" i="5"/>
  <c r="F294" i="4" s="1"/>
  <c r="C293" i="5"/>
  <c r="F295" i="4" s="1"/>
  <c r="C294" i="5"/>
  <c r="F296" i="4" s="1"/>
  <c r="M296" i="4" s="1"/>
  <c r="C295" i="5"/>
  <c r="F297" i="4" s="1"/>
  <c r="C296" i="5"/>
  <c r="F298" i="4" s="1"/>
  <c r="C297" i="5"/>
  <c r="F299" i="4" s="1"/>
  <c r="C298" i="5"/>
  <c r="F300" i="4" s="1"/>
  <c r="M300" i="4" s="1"/>
  <c r="C299" i="5"/>
  <c r="F301" i="4" s="1"/>
  <c r="C300" i="5"/>
  <c r="F302" i="4" s="1"/>
  <c r="C301" i="5"/>
  <c r="F303" i="4" s="1"/>
  <c r="C302" i="5"/>
  <c r="F304" i="4" s="1"/>
  <c r="M304" i="4" s="1"/>
  <c r="C303" i="5"/>
  <c r="F305" i="4" s="1"/>
  <c r="C304" i="5"/>
  <c r="F306" i="4" s="1"/>
  <c r="C305" i="5"/>
  <c r="F307" i="4" s="1"/>
  <c r="C306" i="5"/>
  <c r="F308" i="4" s="1"/>
  <c r="M308" i="4" s="1"/>
  <c r="C307" i="5"/>
  <c r="F309" i="4" s="1"/>
  <c r="C308" i="5"/>
  <c r="F310" i="4" s="1"/>
  <c r="C309" i="5"/>
  <c r="F311" i="4" s="1"/>
  <c r="C310" i="5"/>
  <c r="F312" i="4" s="1"/>
  <c r="C311" i="5"/>
  <c r="F313" i="4" s="1"/>
  <c r="C312" i="5"/>
  <c r="F314" i="4" s="1"/>
  <c r="C313" i="5"/>
  <c r="F315" i="4" s="1"/>
  <c r="C314" i="5"/>
  <c r="F316" i="4" s="1"/>
  <c r="M316" i="4" s="1"/>
  <c r="C315" i="5"/>
  <c r="F317" i="4" s="1"/>
  <c r="C316" i="5"/>
  <c r="F318" i="4" s="1"/>
  <c r="C317" i="5"/>
  <c r="F319" i="4" s="1"/>
  <c r="C318" i="5"/>
  <c r="F320" i="4" s="1"/>
  <c r="C319" i="5"/>
  <c r="F321" i="4" s="1"/>
  <c r="C320" i="5"/>
  <c r="F322" i="4" s="1"/>
  <c r="C321" i="5"/>
  <c r="F323" i="4" s="1"/>
  <c r="C322" i="5"/>
  <c r="F324" i="4" s="1"/>
  <c r="M324" i="4" s="1"/>
  <c r="C323" i="5"/>
  <c r="F325" i="4" s="1"/>
  <c r="C324" i="5"/>
  <c r="F326" i="4" s="1"/>
  <c r="C325" i="5"/>
  <c r="F327" i="4" s="1"/>
  <c r="C326" i="5"/>
  <c r="F328" i="4" s="1"/>
  <c r="C327" i="5"/>
  <c r="F329" i="4" s="1"/>
  <c r="C328" i="5"/>
  <c r="F330" i="4" s="1"/>
  <c r="C329" i="5"/>
  <c r="F331" i="4" s="1"/>
  <c r="C330" i="5"/>
  <c r="F332" i="4" s="1"/>
  <c r="C331" i="5"/>
  <c r="F333" i="4" s="1"/>
  <c r="C332" i="5"/>
  <c r="F334" i="4" s="1"/>
  <c r="C333" i="5"/>
  <c r="F335" i="4" s="1"/>
  <c r="C334" i="5"/>
  <c r="F336" i="4" s="1"/>
  <c r="C335" i="5"/>
  <c r="F337" i="4" s="1"/>
  <c r="C336" i="5"/>
  <c r="F338" i="4" s="1"/>
  <c r="C337" i="5"/>
  <c r="F339" i="4" s="1"/>
  <c r="C338" i="5"/>
  <c r="F340" i="4" s="1"/>
  <c r="C339" i="5"/>
  <c r="F341" i="4" s="1"/>
  <c r="C340" i="5"/>
  <c r="F342" i="4" s="1"/>
  <c r="C341" i="5"/>
  <c r="F343" i="4" s="1"/>
  <c r="C342" i="5"/>
  <c r="F344" i="4" s="1"/>
  <c r="C343" i="5"/>
  <c r="F345" i="4" s="1"/>
  <c r="C344" i="5"/>
  <c r="F346" i="4" s="1"/>
  <c r="C345" i="5"/>
  <c r="F347" i="4" s="1"/>
  <c r="C346" i="5"/>
  <c r="F348" i="4" s="1"/>
  <c r="C347" i="5"/>
  <c r="F349" i="4" s="1"/>
  <c r="C348" i="5"/>
  <c r="F350" i="4" s="1"/>
  <c r="C349" i="5"/>
  <c r="F351" i="4" s="1"/>
  <c r="C350" i="5"/>
  <c r="F352" i="4" s="1"/>
  <c r="C351" i="5"/>
  <c r="F353" i="4" s="1"/>
  <c r="C352" i="5"/>
  <c r="F354" i="4" s="1"/>
  <c r="C353" i="5"/>
  <c r="F355" i="4" s="1"/>
  <c r="C354" i="5"/>
  <c r="F356" i="4" s="1"/>
  <c r="C355" i="5"/>
  <c r="F357" i="4" s="1"/>
  <c r="C356" i="5"/>
  <c r="F358" i="4" s="1"/>
  <c r="C357" i="5"/>
  <c r="C358" i="5"/>
  <c r="C359" i="5"/>
  <c r="C360" i="5"/>
  <c r="C361" i="5"/>
  <c r="C362" i="5"/>
  <c r="C363" i="5"/>
  <c r="C364" i="5"/>
  <c r="C365" i="5"/>
  <c r="C366" i="5"/>
  <c r="C367" i="5"/>
  <c r="C368" i="5"/>
  <c r="C369" i="5"/>
  <c r="C370" i="5"/>
  <c r="C371" i="5"/>
  <c r="C372" i="5"/>
  <c r="C373" i="5"/>
  <c r="C374" i="5"/>
  <c r="C375" i="5"/>
  <c r="C376" i="5"/>
  <c r="C377" i="5"/>
  <c r="C378" i="5"/>
  <c r="C379" i="5"/>
  <c r="C380" i="5"/>
  <c r="C381" i="5"/>
  <c r="C382" i="5"/>
  <c r="C383" i="5"/>
  <c r="C384" i="5"/>
  <c r="C385" i="5"/>
  <c r="C386" i="5"/>
  <c r="C387" i="5"/>
  <c r="C6" i="5"/>
  <c r="B7" i="5"/>
  <c r="B9" i="4" s="1"/>
  <c r="B8" i="5"/>
  <c r="B10" i="4" s="1"/>
  <c r="B10" i="5"/>
  <c r="B12" i="4" s="1"/>
  <c r="B11" i="5"/>
  <c r="B13" i="4" s="1"/>
  <c r="B12" i="5"/>
  <c r="B14" i="4" s="1"/>
  <c r="B14" i="5"/>
  <c r="B16" i="4" s="1"/>
  <c r="B15" i="5"/>
  <c r="B17" i="4" s="1"/>
  <c r="B16" i="5"/>
  <c r="B18" i="4" s="1"/>
  <c r="B18" i="5"/>
  <c r="B20" i="4" s="1"/>
  <c r="B19" i="5"/>
  <c r="B21" i="4" s="1"/>
  <c r="B20" i="5"/>
  <c r="B22" i="4" s="1"/>
  <c r="B22" i="5"/>
  <c r="B24" i="4" s="1"/>
  <c r="B23" i="5"/>
  <c r="B25" i="4" s="1"/>
  <c r="B24" i="5"/>
  <c r="B26" i="4" s="1"/>
  <c r="B26" i="5"/>
  <c r="B28" i="4" s="1"/>
  <c r="B27" i="5"/>
  <c r="B29" i="4" s="1"/>
  <c r="B28" i="5"/>
  <c r="B30" i="4" s="1"/>
  <c r="B30" i="5"/>
  <c r="B32" i="4" s="1"/>
  <c r="B31" i="5"/>
  <c r="B33" i="4" s="1"/>
  <c r="B32" i="5"/>
  <c r="B34" i="4" s="1"/>
  <c r="B34" i="5"/>
  <c r="B36" i="4" s="1"/>
  <c r="B35" i="5"/>
  <c r="B37" i="4" s="1"/>
  <c r="B36" i="5"/>
  <c r="B38" i="4" s="1"/>
  <c r="B38" i="5"/>
  <c r="B40" i="4" s="1"/>
  <c r="B39" i="5"/>
  <c r="B41" i="4" s="1"/>
  <c r="B40" i="5"/>
  <c r="B42" i="4" s="1"/>
  <c r="B42" i="5"/>
  <c r="B44" i="4" s="1"/>
  <c r="B43" i="5"/>
  <c r="B45" i="4" s="1"/>
  <c r="B45" i="5"/>
  <c r="B47" i="4" s="1"/>
  <c r="B46" i="5"/>
  <c r="B48" i="4" s="1"/>
  <c r="B47" i="5"/>
  <c r="B49" i="4" s="1"/>
  <c r="B50" i="5"/>
  <c r="B52" i="4" s="1"/>
  <c r="B51" i="5"/>
  <c r="B53" i="4" s="1"/>
  <c r="B54" i="5"/>
  <c r="B56" i="4" s="1"/>
  <c r="B55" i="5"/>
  <c r="B57" i="4" s="1"/>
  <c r="B58" i="5"/>
  <c r="B60" i="4" s="1"/>
  <c r="B59" i="5"/>
  <c r="B61" i="4" s="1"/>
  <c r="B61" i="5"/>
  <c r="B63" i="4" s="1"/>
  <c r="B62" i="5"/>
  <c r="B64" i="4" s="1"/>
  <c r="B63" i="5"/>
  <c r="B65" i="4" s="1"/>
  <c r="B66" i="5"/>
  <c r="B68" i="4" s="1"/>
  <c r="B67" i="5"/>
  <c r="B69" i="4" s="1"/>
  <c r="B70" i="5"/>
  <c r="B72" i="4" s="1"/>
  <c r="B71" i="5"/>
  <c r="B73" i="4" s="1"/>
  <c r="B74" i="5"/>
  <c r="B76" i="4" s="1"/>
  <c r="B75" i="5"/>
  <c r="B77" i="4" s="1"/>
  <c r="B77" i="5"/>
  <c r="B79" i="4" s="1"/>
  <c r="B78" i="5"/>
  <c r="B80" i="4" s="1"/>
  <c r="B79" i="5"/>
  <c r="B81" i="4" s="1"/>
  <c r="B82" i="5"/>
  <c r="B84" i="4" s="1"/>
  <c r="B83" i="5"/>
  <c r="B85" i="4" s="1"/>
  <c r="B86" i="5"/>
  <c r="B88" i="4" s="1"/>
  <c r="B87" i="5"/>
  <c r="B89" i="4" s="1"/>
  <c r="B90" i="5"/>
  <c r="B92" i="4" s="1"/>
  <c r="B91" i="5"/>
  <c r="B93" i="4" s="1"/>
  <c r="B93" i="5"/>
  <c r="B95" i="4" s="1"/>
  <c r="B94" i="5"/>
  <c r="B96" i="4" s="1"/>
  <c r="B95" i="5"/>
  <c r="B97" i="4" s="1"/>
  <c r="B98" i="5"/>
  <c r="B100" i="4" s="1"/>
  <c r="B99" i="5"/>
  <c r="B101" i="4" s="1"/>
  <c r="B102" i="5"/>
  <c r="B104" i="4" s="1"/>
  <c r="B103" i="5"/>
  <c r="B105" i="4" s="1"/>
  <c r="B106" i="5"/>
  <c r="B108" i="4" s="1"/>
  <c r="B107" i="5"/>
  <c r="B109" i="4" s="1"/>
  <c r="B109" i="5"/>
  <c r="B111" i="4" s="1"/>
  <c r="B110" i="5"/>
  <c r="B112" i="4" s="1"/>
  <c r="B111" i="5"/>
  <c r="B113" i="4" s="1"/>
  <c r="B114" i="5"/>
  <c r="B116" i="4" s="1"/>
  <c r="B115" i="5"/>
  <c r="B117" i="4" s="1"/>
  <c r="B118" i="5"/>
  <c r="B120" i="4" s="1"/>
  <c r="B119" i="5"/>
  <c r="B121" i="4" s="1"/>
  <c r="B122" i="5"/>
  <c r="B124" i="4" s="1"/>
  <c r="B123" i="5"/>
  <c r="B125" i="4" s="1"/>
  <c r="B125" i="5"/>
  <c r="B127" i="4" s="1"/>
  <c r="B126" i="5"/>
  <c r="B128" i="4" s="1"/>
  <c r="B127" i="5"/>
  <c r="B129" i="4" s="1"/>
  <c r="B130" i="5"/>
  <c r="B132" i="4" s="1"/>
  <c r="B131" i="5"/>
  <c r="B133" i="4" s="1"/>
  <c r="B134" i="5"/>
  <c r="B136" i="4" s="1"/>
  <c r="B135" i="5"/>
  <c r="B137" i="4" s="1"/>
  <c r="B138" i="5"/>
  <c r="B140" i="4" s="1"/>
  <c r="B139" i="5"/>
  <c r="B141" i="4" s="1"/>
  <c r="B141" i="5"/>
  <c r="B143" i="4" s="1"/>
  <c r="B142" i="5"/>
  <c r="B144" i="4" s="1"/>
  <c r="B143" i="5"/>
  <c r="B145" i="4" s="1"/>
  <c r="B146" i="5"/>
  <c r="B148" i="4" s="1"/>
  <c r="B147" i="5"/>
  <c r="B149" i="4" s="1"/>
  <c r="B150" i="5"/>
  <c r="B152" i="4" s="1"/>
  <c r="B151" i="5"/>
  <c r="B153" i="4" s="1"/>
  <c r="B154" i="5"/>
  <c r="B156" i="4" s="1"/>
  <c r="B155" i="5"/>
  <c r="B157" i="4" s="1"/>
  <c r="B157" i="5"/>
  <c r="B159" i="4" s="1"/>
  <c r="B158" i="5"/>
  <c r="B160" i="4" s="1"/>
  <c r="B159" i="5"/>
  <c r="B161" i="4" s="1"/>
  <c r="B162" i="5"/>
  <c r="B164" i="4" s="1"/>
  <c r="B163" i="5"/>
  <c r="B165" i="4" s="1"/>
  <c r="B166" i="5"/>
  <c r="B168" i="4" s="1"/>
  <c r="B167" i="5"/>
  <c r="B169" i="4" s="1"/>
  <c r="B170" i="5"/>
  <c r="B172" i="4" s="1"/>
  <c r="B171" i="5"/>
  <c r="B173" i="4" s="1"/>
  <c r="B173" i="5"/>
  <c r="B175" i="4" s="1"/>
  <c r="B174" i="5"/>
  <c r="B176" i="4" s="1"/>
  <c r="B175" i="5"/>
  <c r="B177" i="4" s="1"/>
  <c r="B178" i="5"/>
  <c r="B180" i="4" s="1"/>
  <c r="B179" i="5"/>
  <c r="B181" i="4" s="1"/>
  <c r="B182" i="5"/>
  <c r="B184" i="4" s="1"/>
  <c r="B183" i="5"/>
  <c r="B185" i="4" s="1"/>
  <c r="B186" i="5"/>
  <c r="B188" i="4" s="1"/>
  <c r="B187" i="5"/>
  <c r="B189" i="4" s="1"/>
  <c r="B189" i="5"/>
  <c r="B191" i="4" s="1"/>
  <c r="B190" i="5"/>
  <c r="B192" i="4" s="1"/>
  <c r="B191" i="5"/>
  <c r="B193" i="4" s="1"/>
  <c r="B194" i="5"/>
  <c r="B196" i="4" s="1"/>
  <c r="B195" i="5"/>
  <c r="B197" i="4" s="1"/>
  <c r="B198" i="5"/>
  <c r="B200" i="4" s="1"/>
  <c r="B199" i="5"/>
  <c r="B201" i="4" s="1"/>
  <c r="B202" i="5"/>
  <c r="B204" i="4" s="1"/>
  <c r="B203" i="5"/>
  <c r="B205" i="4" s="1"/>
  <c r="B205" i="5"/>
  <c r="B207" i="4" s="1"/>
  <c r="B206" i="5"/>
  <c r="B208" i="4" s="1"/>
  <c r="B207" i="5"/>
  <c r="B209" i="4" s="1"/>
  <c r="B210" i="5"/>
  <c r="B212" i="4" s="1"/>
  <c r="B211" i="5"/>
  <c r="B213" i="4" s="1"/>
  <c r="B214" i="5"/>
  <c r="B216" i="4" s="1"/>
  <c r="B215" i="5"/>
  <c r="B217" i="4" s="1"/>
  <c r="B218" i="5"/>
  <c r="B220" i="4" s="1"/>
  <c r="B219" i="5"/>
  <c r="B221" i="4" s="1"/>
  <c r="B221" i="5"/>
  <c r="B223" i="4" s="1"/>
  <c r="B222" i="5"/>
  <c r="B224" i="4" s="1"/>
  <c r="B223" i="5"/>
  <c r="B225" i="4" s="1"/>
  <c r="B226" i="5"/>
  <c r="B228" i="4" s="1"/>
  <c r="B227" i="5"/>
  <c r="B229" i="4" s="1"/>
  <c r="B230" i="5"/>
  <c r="B232" i="4" s="1"/>
  <c r="B231" i="5"/>
  <c r="B233" i="4" s="1"/>
  <c r="B234" i="5"/>
  <c r="B236" i="4" s="1"/>
  <c r="B235" i="5"/>
  <c r="B237" i="4" s="1"/>
  <c r="B237" i="5"/>
  <c r="B239" i="4" s="1"/>
  <c r="B238" i="5"/>
  <c r="B240" i="4" s="1"/>
  <c r="B239" i="5"/>
  <c r="B241" i="4" s="1"/>
  <c r="B242" i="5"/>
  <c r="B244" i="4" s="1"/>
  <c r="B243" i="5"/>
  <c r="B245" i="4" s="1"/>
  <c r="B246" i="5"/>
  <c r="B248" i="4" s="1"/>
  <c r="B247" i="5"/>
  <c r="B249" i="4" s="1"/>
  <c r="B250" i="5"/>
  <c r="B252" i="4" s="1"/>
  <c r="B251" i="5"/>
  <c r="B253" i="4" s="1"/>
  <c r="B253" i="5"/>
  <c r="B255" i="4" s="1"/>
  <c r="B254" i="5"/>
  <c r="B256" i="4" s="1"/>
  <c r="B255" i="5"/>
  <c r="B257" i="4" s="1"/>
  <c r="B258" i="5"/>
  <c r="B260" i="4" s="1"/>
  <c r="B259" i="5"/>
  <c r="B261" i="4" s="1"/>
  <c r="B262" i="5"/>
  <c r="B264" i="4" s="1"/>
  <c r="B263" i="5"/>
  <c r="B265" i="4" s="1"/>
  <c r="B266" i="5"/>
  <c r="B268" i="4" s="1"/>
  <c r="B267" i="5"/>
  <c r="B269" i="4" s="1"/>
  <c r="B269" i="5"/>
  <c r="B271" i="4" s="1"/>
  <c r="B270" i="5"/>
  <c r="B272" i="4" s="1"/>
  <c r="B271" i="5"/>
  <c r="B273" i="4" s="1"/>
  <c r="B274" i="5"/>
  <c r="B276" i="4" s="1"/>
  <c r="B275" i="5"/>
  <c r="B277" i="4" s="1"/>
  <c r="B278" i="5"/>
  <c r="B280" i="4" s="1"/>
  <c r="B279" i="5"/>
  <c r="B281" i="4" s="1"/>
  <c r="B282" i="5"/>
  <c r="B284" i="4" s="1"/>
  <c r="B283" i="5"/>
  <c r="B285" i="4" s="1"/>
  <c r="B285" i="5"/>
  <c r="B287" i="4" s="1"/>
  <c r="B286" i="5"/>
  <c r="B288" i="4" s="1"/>
  <c r="B287" i="5"/>
  <c r="B289" i="4" s="1"/>
  <c r="B290" i="5"/>
  <c r="B292" i="4" s="1"/>
  <c r="B291" i="5"/>
  <c r="B293" i="4" s="1"/>
  <c r="B294" i="5"/>
  <c r="B296" i="4" s="1"/>
  <c r="B295" i="5"/>
  <c r="B297" i="4" s="1"/>
  <c r="B298" i="5"/>
  <c r="B300" i="4" s="1"/>
  <c r="B299" i="5"/>
  <c r="B301" i="4" s="1"/>
  <c r="B301" i="5"/>
  <c r="B303" i="4" s="1"/>
  <c r="B302" i="5"/>
  <c r="B304" i="4" s="1"/>
  <c r="B303" i="5"/>
  <c r="B305" i="4" s="1"/>
  <c r="B306" i="5"/>
  <c r="B308" i="4" s="1"/>
  <c r="B307" i="5"/>
  <c r="B309" i="4" s="1"/>
  <c r="B310" i="5"/>
  <c r="B312" i="4" s="1"/>
  <c r="B311" i="5"/>
  <c r="B313" i="4" s="1"/>
  <c r="B314" i="5"/>
  <c r="B316" i="4" s="1"/>
  <c r="B315" i="5"/>
  <c r="B317" i="4" s="1"/>
  <c r="B317" i="5"/>
  <c r="B319" i="4" s="1"/>
  <c r="B318" i="5"/>
  <c r="B320" i="4" s="1"/>
  <c r="B319" i="5"/>
  <c r="B321" i="4" s="1"/>
  <c r="B322" i="5"/>
  <c r="B324" i="4" s="1"/>
  <c r="B323" i="5"/>
  <c r="B325" i="4" s="1"/>
  <c r="B326" i="5"/>
  <c r="B328" i="4" s="1"/>
  <c r="B327" i="5"/>
  <c r="B329" i="4" s="1"/>
  <c r="B330" i="5"/>
  <c r="B332" i="4" s="1"/>
  <c r="B331" i="5"/>
  <c r="B333" i="4" s="1"/>
  <c r="B333" i="5"/>
  <c r="B335" i="4" s="1"/>
  <c r="B334" i="5"/>
  <c r="B336" i="4" s="1"/>
  <c r="B335" i="5"/>
  <c r="B337" i="4" s="1"/>
  <c r="B338" i="5"/>
  <c r="B340" i="4" s="1"/>
  <c r="B339" i="5"/>
  <c r="B341" i="4" s="1"/>
  <c r="B342" i="5"/>
  <c r="B344" i="4" s="1"/>
  <c r="B343" i="5"/>
  <c r="B345" i="4" s="1"/>
  <c r="B344" i="5"/>
  <c r="B346" i="4" s="1"/>
  <c r="B346" i="5"/>
  <c r="B348" i="4" s="1"/>
  <c r="B347" i="5"/>
  <c r="B349" i="4" s="1"/>
  <c r="B348" i="5"/>
  <c r="B350" i="4" s="1"/>
  <c r="B350" i="5"/>
  <c r="B352" i="4" s="1"/>
  <c r="B351" i="5"/>
  <c r="B353" i="4" s="1"/>
  <c r="B352" i="5"/>
  <c r="B354" i="4" s="1"/>
  <c r="B354" i="5"/>
  <c r="B356" i="4" s="1"/>
  <c r="B355" i="5"/>
  <c r="B357" i="4" s="1"/>
  <c r="B356" i="5"/>
  <c r="B358" i="4" s="1"/>
  <c r="B358" i="5"/>
  <c r="B359" i="5"/>
  <c r="B360" i="5"/>
  <c r="B362" i="5"/>
  <c r="B363" i="5"/>
  <c r="B364" i="5"/>
  <c r="B366" i="5"/>
  <c r="B367" i="5"/>
  <c r="B368" i="5"/>
  <c r="B370" i="5"/>
  <c r="B371" i="5"/>
  <c r="B372" i="5"/>
  <c r="B374" i="5"/>
  <c r="B375" i="5"/>
  <c r="B378" i="5"/>
  <c r="B379" i="5"/>
  <c r="B381" i="5"/>
  <c r="B382" i="5"/>
  <c r="B383" i="5"/>
  <c r="B386" i="5"/>
  <c r="B387" i="5"/>
  <c r="B337" i="5" l="1"/>
  <c r="B339" i="4" s="1"/>
  <c r="B321" i="5"/>
  <c r="B323" i="4" s="1"/>
  <c r="B305" i="5"/>
  <c r="B307" i="4" s="1"/>
  <c r="B289" i="5"/>
  <c r="B291" i="4" s="1"/>
  <c r="B273" i="5"/>
  <c r="B275" i="4" s="1"/>
  <c r="B257" i="5"/>
  <c r="B259" i="4" s="1"/>
  <c r="B241" i="5"/>
  <c r="B243" i="4" s="1"/>
  <c r="B225" i="5"/>
  <c r="B227" i="4" s="1"/>
  <c r="B209" i="5"/>
  <c r="B211" i="4" s="1"/>
  <c r="B193" i="5"/>
  <c r="B195" i="4" s="1"/>
  <c r="B177" i="5"/>
  <c r="B179" i="4" s="1"/>
  <c r="B161" i="5"/>
  <c r="B163" i="4" s="1"/>
  <c r="B145" i="5"/>
  <c r="B147" i="4" s="1"/>
  <c r="B129" i="5"/>
  <c r="B131" i="4" s="1"/>
  <c r="B113" i="5"/>
  <c r="B115" i="4" s="1"/>
  <c r="B97" i="5"/>
  <c r="B99" i="4" s="1"/>
  <c r="B81" i="5"/>
  <c r="B83" i="4" s="1"/>
  <c r="B65" i="5"/>
  <c r="B67" i="4" s="1"/>
  <c r="B49" i="5"/>
  <c r="B51" i="4" s="1"/>
  <c r="N323" i="4"/>
  <c r="M263" i="4"/>
  <c r="B353" i="5"/>
  <c r="B355" i="4" s="1"/>
  <c r="B349" i="5"/>
  <c r="B351" i="4" s="1"/>
  <c r="B345" i="5"/>
  <c r="B347" i="4" s="1"/>
  <c r="B341" i="5"/>
  <c r="B343" i="4" s="1"/>
  <c r="B325" i="5"/>
  <c r="B327" i="4" s="1"/>
  <c r="B309" i="5"/>
  <c r="B311" i="4" s="1"/>
  <c r="B293" i="5"/>
  <c r="B295" i="4" s="1"/>
  <c r="B277" i="5"/>
  <c r="B279" i="4" s="1"/>
  <c r="B261" i="5"/>
  <c r="B263" i="4" s="1"/>
  <c r="B245" i="5"/>
  <c r="B247" i="4" s="1"/>
  <c r="B229" i="5"/>
  <c r="B231" i="4" s="1"/>
  <c r="B213" i="5"/>
  <c r="B215" i="4" s="1"/>
  <c r="B197" i="5"/>
  <c r="B199" i="4" s="1"/>
  <c r="B181" i="5"/>
  <c r="B183" i="4" s="1"/>
  <c r="B165" i="5"/>
  <c r="B167" i="4" s="1"/>
  <c r="B149" i="5"/>
  <c r="B151" i="4" s="1"/>
  <c r="B133" i="5"/>
  <c r="B135" i="4" s="1"/>
  <c r="B117" i="5"/>
  <c r="B119" i="4" s="1"/>
  <c r="B101" i="5"/>
  <c r="B103" i="4" s="1"/>
  <c r="B85" i="5"/>
  <c r="B87" i="4" s="1"/>
  <c r="B69" i="5"/>
  <c r="B71" i="4" s="1"/>
  <c r="B53" i="5"/>
  <c r="B55" i="4" s="1"/>
  <c r="M305" i="4"/>
  <c r="M297" i="4"/>
  <c r="M281" i="4"/>
  <c r="N273" i="4"/>
  <c r="N269" i="4"/>
  <c r="N265" i="4"/>
  <c r="N261" i="4"/>
  <c r="B329" i="5"/>
  <c r="B331" i="4" s="1"/>
  <c r="B313" i="5"/>
  <c r="B315" i="4" s="1"/>
  <c r="B297" i="5"/>
  <c r="B299" i="4" s="1"/>
  <c r="B281" i="5"/>
  <c r="B283" i="4" s="1"/>
  <c r="B265" i="5"/>
  <c r="B267" i="4" s="1"/>
  <c r="B249" i="5"/>
  <c r="B251" i="4" s="1"/>
  <c r="B233" i="5"/>
  <c r="B235" i="4" s="1"/>
  <c r="B217" i="5"/>
  <c r="B219" i="4" s="1"/>
  <c r="B201" i="5"/>
  <c r="B203" i="4" s="1"/>
  <c r="B185" i="5"/>
  <c r="B187" i="4" s="1"/>
  <c r="B169" i="5"/>
  <c r="B171" i="4" s="1"/>
  <c r="B153" i="5"/>
  <c r="B155" i="4" s="1"/>
  <c r="B137" i="5"/>
  <c r="B139" i="4" s="1"/>
  <c r="B121" i="5"/>
  <c r="B123" i="4" s="1"/>
  <c r="B105" i="5"/>
  <c r="B107" i="4" s="1"/>
  <c r="B89" i="5"/>
  <c r="B91" i="4" s="1"/>
  <c r="B73" i="5"/>
  <c r="B75" i="4" s="1"/>
  <c r="B57" i="5"/>
  <c r="B59" i="4" s="1"/>
  <c r="B41" i="5"/>
  <c r="B43" i="4" s="1"/>
  <c r="B37" i="5"/>
  <c r="B39" i="4" s="1"/>
  <c r="B33" i="5"/>
  <c r="B35" i="4" s="1"/>
  <c r="B29" i="5"/>
  <c r="B31" i="4" s="1"/>
  <c r="B25" i="5"/>
  <c r="B27" i="4" s="1"/>
  <c r="B21" i="5"/>
  <c r="B23" i="4" s="1"/>
  <c r="B17" i="5"/>
  <c r="B19" i="4" s="1"/>
  <c r="B13" i="5"/>
  <c r="B15" i="4" s="1"/>
  <c r="B9" i="5"/>
  <c r="B11" i="4" s="1"/>
  <c r="C70" i="7"/>
  <c r="B69" i="7"/>
  <c r="M358" i="4"/>
  <c r="N358" i="4"/>
  <c r="N354" i="4"/>
  <c r="M354" i="4"/>
  <c r="M350" i="4"/>
  <c r="N350" i="4"/>
  <c r="N346" i="4"/>
  <c r="M346" i="4"/>
  <c r="C342" i="4"/>
  <c r="B340" i="5"/>
  <c r="B342" i="4" s="1"/>
  <c r="C338" i="4"/>
  <c r="B336" i="5"/>
  <c r="B338" i="4" s="1"/>
  <c r="C334" i="4"/>
  <c r="B332" i="5"/>
  <c r="B334" i="4" s="1"/>
  <c r="C330" i="4"/>
  <c r="B328" i="5"/>
  <c r="B330" i="4" s="1"/>
  <c r="C326" i="4"/>
  <c r="B324" i="5"/>
  <c r="B326" i="4" s="1"/>
  <c r="C322" i="4"/>
  <c r="B320" i="5"/>
  <c r="B322" i="4" s="1"/>
  <c r="C318" i="4"/>
  <c r="B316" i="5"/>
  <c r="B318" i="4" s="1"/>
  <c r="C314" i="4"/>
  <c r="B312" i="5"/>
  <c r="B314" i="4" s="1"/>
  <c r="C310" i="4"/>
  <c r="B308" i="5"/>
  <c r="B310" i="4" s="1"/>
  <c r="C306" i="4"/>
  <c r="N306" i="4" s="1"/>
  <c r="B304" i="5"/>
  <c r="B306" i="4" s="1"/>
  <c r="C302" i="4"/>
  <c r="N302" i="4" s="1"/>
  <c r="B300" i="5"/>
  <c r="B302" i="4" s="1"/>
  <c r="C298" i="4"/>
  <c r="N298" i="4" s="1"/>
  <c r="B296" i="5"/>
  <c r="B298" i="4" s="1"/>
  <c r="C294" i="4"/>
  <c r="N294" i="4" s="1"/>
  <c r="B292" i="5"/>
  <c r="B294" i="4" s="1"/>
  <c r="C290" i="4"/>
  <c r="B288" i="5"/>
  <c r="B290" i="4" s="1"/>
  <c r="C286" i="4"/>
  <c r="B284" i="5"/>
  <c r="B286" i="4" s="1"/>
  <c r="C282" i="4"/>
  <c r="B280" i="5"/>
  <c r="B282" i="4" s="1"/>
  <c r="C278" i="4"/>
  <c r="B276" i="5"/>
  <c r="B278" i="4" s="1"/>
  <c r="C274" i="4"/>
  <c r="N274" i="4" s="1"/>
  <c r="B272" i="5"/>
  <c r="B274" i="4" s="1"/>
  <c r="C270" i="4"/>
  <c r="N270" i="4" s="1"/>
  <c r="B268" i="5"/>
  <c r="B270" i="4" s="1"/>
  <c r="C266" i="4"/>
  <c r="B264" i="5"/>
  <c r="B266" i="4" s="1"/>
  <c r="C262" i="4"/>
  <c r="N262" i="4" s="1"/>
  <c r="B260" i="5"/>
  <c r="B262" i="4" s="1"/>
  <c r="C258" i="4"/>
  <c r="B256" i="5"/>
  <c r="B258" i="4" s="1"/>
  <c r="C254" i="4"/>
  <c r="N254" i="4" s="1"/>
  <c r="B252" i="5"/>
  <c r="B254" i="4" s="1"/>
  <c r="C250" i="4"/>
  <c r="B248" i="5"/>
  <c r="B250" i="4" s="1"/>
  <c r="C246" i="4"/>
  <c r="N246" i="4" s="1"/>
  <c r="B244" i="5"/>
  <c r="B246" i="4" s="1"/>
  <c r="C242" i="4"/>
  <c r="B240" i="5"/>
  <c r="B242" i="4" s="1"/>
  <c r="C238" i="4"/>
  <c r="M238" i="4" s="1"/>
  <c r="B236" i="5"/>
  <c r="B238" i="4" s="1"/>
  <c r="C234" i="4"/>
  <c r="B232" i="5"/>
  <c r="B234" i="4" s="1"/>
  <c r="C230" i="4"/>
  <c r="N230" i="4" s="1"/>
  <c r="B228" i="5"/>
  <c r="B230" i="4" s="1"/>
  <c r="C226" i="4"/>
  <c r="B224" i="5"/>
  <c r="B226" i="4" s="1"/>
  <c r="C222" i="4"/>
  <c r="N222" i="4" s="1"/>
  <c r="B220" i="5"/>
  <c r="B222" i="4" s="1"/>
  <c r="C218" i="4"/>
  <c r="B216" i="5"/>
  <c r="B218" i="4" s="1"/>
  <c r="C214" i="4"/>
  <c r="N214" i="4" s="1"/>
  <c r="B212" i="5"/>
  <c r="B214" i="4" s="1"/>
  <c r="C210" i="4"/>
  <c r="B208" i="5"/>
  <c r="B210" i="4" s="1"/>
  <c r="C206" i="4"/>
  <c r="N206" i="4" s="1"/>
  <c r="B204" i="5"/>
  <c r="B206" i="4" s="1"/>
  <c r="C202" i="4"/>
  <c r="B200" i="5"/>
  <c r="B202" i="4" s="1"/>
  <c r="C198" i="4"/>
  <c r="N198" i="4" s="1"/>
  <c r="B196" i="5"/>
  <c r="B198" i="4" s="1"/>
  <c r="C194" i="4"/>
  <c r="B192" i="5"/>
  <c r="B194" i="4" s="1"/>
  <c r="C190" i="4"/>
  <c r="N190" i="4" s="1"/>
  <c r="B188" i="5"/>
  <c r="B190" i="4" s="1"/>
  <c r="C186" i="4"/>
  <c r="M186" i="4" s="1"/>
  <c r="B184" i="5"/>
  <c r="B186" i="4" s="1"/>
  <c r="C182" i="4"/>
  <c r="N182" i="4" s="1"/>
  <c r="B180" i="5"/>
  <c r="B182" i="4" s="1"/>
  <c r="C178" i="4"/>
  <c r="B176" i="5"/>
  <c r="B178" i="4" s="1"/>
  <c r="C174" i="4"/>
  <c r="N174" i="4" s="1"/>
  <c r="B172" i="5"/>
  <c r="B174" i="4" s="1"/>
  <c r="C170" i="4"/>
  <c r="B168" i="5"/>
  <c r="B170" i="4" s="1"/>
  <c r="C166" i="4"/>
  <c r="M166" i="4" s="1"/>
  <c r="B164" i="5"/>
  <c r="B166" i="4" s="1"/>
  <c r="C162" i="4"/>
  <c r="M162" i="4" s="1"/>
  <c r="B160" i="5"/>
  <c r="B162" i="4" s="1"/>
  <c r="C158" i="4"/>
  <c r="N158" i="4" s="1"/>
  <c r="B156" i="5"/>
  <c r="B158" i="4" s="1"/>
  <c r="C154" i="4"/>
  <c r="B152" i="5"/>
  <c r="B154" i="4" s="1"/>
  <c r="C150" i="4"/>
  <c r="M150" i="4" s="1"/>
  <c r="B148" i="5"/>
  <c r="B150" i="4" s="1"/>
  <c r="C146" i="4"/>
  <c r="B144" i="5"/>
  <c r="B146" i="4" s="1"/>
  <c r="C142" i="4"/>
  <c r="N142" i="4" s="1"/>
  <c r="B140" i="5"/>
  <c r="B142" i="4" s="1"/>
  <c r="C138" i="4"/>
  <c r="M138" i="4" s="1"/>
  <c r="B136" i="5"/>
  <c r="B138" i="4" s="1"/>
  <c r="C134" i="4"/>
  <c r="M134" i="4" s="1"/>
  <c r="B132" i="5"/>
  <c r="B134" i="4" s="1"/>
  <c r="C130" i="4"/>
  <c r="B128" i="5"/>
  <c r="B130" i="4" s="1"/>
  <c r="C126" i="4"/>
  <c r="B124" i="5"/>
  <c r="B126" i="4" s="1"/>
  <c r="C122" i="4"/>
  <c r="B120" i="5"/>
  <c r="B122" i="4" s="1"/>
  <c r="C118" i="4"/>
  <c r="B116" i="5"/>
  <c r="B118" i="4" s="1"/>
  <c r="C114" i="4"/>
  <c r="B112" i="5"/>
  <c r="B114" i="4" s="1"/>
  <c r="C110" i="4"/>
  <c r="B108" i="5"/>
  <c r="B110" i="4" s="1"/>
  <c r="C106" i="4"/>
  <c r="B104" i="5"/>
  <c r="B106" i="4" s="1"/>
  <c r="C102" i="4"/>
  <c r="B100" i="5"/>
  <c r="B102" i="4" s="1"/>
  <c r="C98" i="4"/>
  <c r="B96" i="5"/>
  <c r="B98" i="4" s="1"/>
  <c r="C94" i="4"/>
  <c r="B92" i="5"/>
  <c r="B94" i="4" s="1"/>
  <c r="C90" i="4"/>
  <c r="B88" i="5"/>
  <c r="B90" i="4" s="1"/>
  <c r="C86" i="4"/>
  <c r="B84" i="5"/>
  <c r="B86" i="4" s="1"/>
  <c r="C82" i="4"/>
  <c r="B80" i="5"/>
  <c r="B82" i="4" s="1"/>
  <c r="C78" i="4"/>
  <c r="B76" i="5"/>
  <c r="B78" i="4" s="1"/>
  <c r="C74" i="4"/>
  <c r="B72" i="5"/>
  <c r="B74" i="4" s="1"/>
  <c r="C70" i="4"/>
  <c r="B68" i="5"/>
  <c r="B70" i="4" s="1"/>
  <c r="C66" i="4"/>
  <c r="B64" i="5"/>
  <c r="B66" i="4" s="1"/>
  <c r="C62" i="4"/>
  <c r="B60" i="5"/>
  <c r="B62" i="4" s="1"/>
  <c r="C58" i="4"/>
  <c r="B56" i="5"/>
  <c r="B58" i="4" s="1"/>
  <c r="C54" i="4"/>
  <c r="B52" i="5"/>
  <c r="B54" i="4" s="1"/>
  <c r="C50" i="4"/>
  <c r="B48" i="5"/>
  <c r="B50" i="4" s="1"/>
  <c r="M298" i="4"/>
  <c r="M274" i="4"/>
  <c r="M234" i="4"/>
  <c r="M226" i="4"/>
  <c r="M218" i="4"/>
  <c r="M170" i="4"/>
  <c r="M154" i="4"/>
  <c r="N357" i="4"/>
  <c r="M357" i="4"/>
  <c r="M353" i="4"/>
  <c r="N353" i="4"/>
  <c r="N349" i="4"/>
  <c r="M349" i="4"/>
  <c r="N345" i="4"/>
  <c r="M345" i="4"/>
  <c r="M341" i="4"/>
  <c r="N341" i="4"/>
  <c r="M337" i="4"/>
  <c r="N337" i="4"/>
  <c r="M333" i="4"/>
  <c r="N333" i="4"/>
  <c r="M329" i="4"/>
  <c r="N329" i="4"/>
  <c r="N325" i="4"/>
  <c r="M325" i="4"/>
  <c r="N321" i="4"/>
  <c r="M321" i="4"/>
  <c r="M317" i="4"/>
  <c r="N317" i="4"/>
  <c r="N313" i="4"/>
  <c r="M313" i="4"/>
  <c r="N309" i="4"/>
  <c r="M309" i="4"/>
  <c r="M301" i="4"/>
  <c r="N301" i="4"/>
  <c r="N293" i="4"/>
  <c r="M293" i="4"/>
  <c r="N289" i="4"/>
  <c r="M289" i="4"/>
  <c r="N285" i="4"/>
  <c r="M285" i="4"/>
  <c r="N277" i="4"/>
  <c r="M277" i="4"/>
  <c r="M302" i="4"/>
  <c r="M242" i="4"/>
  <c r="M178" i="4"/>
  <c r="M146" i="4"/>
  <c r="B44" i="5"/>
  <c r="B46" i="4" s="1"/>
  <c r="M355" i="4"/>
  <c r="N355" i="4"/>
  <c r="N351" i="4"/>
  <c r="M351" i="4"/>
  <c r="M347" i="4"/>
  <c r="N347" i="4"/>
  <c r="M343" i="4"/>
  <c r="N343" i="4"/>
  <c r="N339" i="4"/>
  <c r="M339" i="4"/>
  <c r="M335" i="4"/>
  <c r="N335" i="4"/>
  <c r="M331" i="4"/>
  <c r="N331" i="4"/>
  <c r="N327" i="4"/>
  <c r="M327" i="4"/>
  <c r="M323" i="4"/>
  <c r="M319" i="4"/>
  <c r="N319" i="4"/>
  <c r="M315" i="4"/>
  <c r="N315" i="4"/>
  <c r="M311" i="4"/>
  <c r="N311" i="4"/>
  <c r="M307" i="4"/>
  <c r="N307" i="4"/>
  <c r="M303" i="4"/>
  <c r="N303" i="4"/>
  <c r="M299" i="4"/>
  <c r="N299" i="4"/>
  <c r="M295" i="4"/>
  <c r="N295" i="4"/>
  <c r="N291" i="4"/>
  <c r="M291" i="4"/>
  <c r="M287" i="4"/>
  <c r="N287" i="4"/>
  <c r="M283" i="4"/>
  <c r="N283" i="4"/>
  <c r="M279" i="4"/>
  <c r="N279" i="4"/>
  <c r="M275" i="4"/>
  <c r="N275" i="4"/>
  <c r="N271" i="4"/>
  <c r="M271" i="4"/>
  <c r="M267" i="4"/>
  <c r="N267" i="4"/>
  <c r="N263" i="4"/>
  <c r="N259" i="4"/>
  <c r="M259" i="4"/>
  <c r="N305" i="4"/>
  <c r="N297" i="4"/>
  <c r="N281" i="4"/>
  <c r="M273" i="4"/>
  <c r="M269" i="4"/>
  <c r="M265" i="4"/>
  <c r="M261" i="4"/>
  <c r="N356" i="4"/>
  <c r="M356" i="4"/>
  <c r="N352" i="4"/>
  <c r="M352" i="4"/>
  <c r="M348" i="4"/>
  <c r="N348" i="4"/>
  <c r="M344" i="4"/>
  <c r="N344" i="4"/>
  <c r="N340" i="4"/>
  <c r="M340" i="4"/>
  <c r="N336" i="4"/>
  <c r="M336" i="4"/>
  <c r="M332" i="4"/>
  <c r="N332" i="4"/>
  <c r="M328" i="4"/>
  <c r="N328" i="4"/>
  <c r="N324" i="4"/>
  <c r="M320" i="4"/>
  <c r="N320" i="4"/>
  <c r="N316" i="4"/>
  <c r="N312" i="4"/>
  <c r="M312" i="4"/>
  <c r="N308" i="4"/>
  <c r="N304" i="4"/>
  <c r="N300" i="4"/>
  <c r="N296" i="4"/>
  <c r="M292" i="4"/>
  <c r="N292" i="4"/>
  <c r="N288" i="4"/>
  <c r="M288" i="4"/>
  <c r="N284" i="4"/>
  <c r="M284" i="4"/>
  <c r="N280" i="4"/>
  <c r="M280" i="4"/>
  <c r="M276" i="4"/>
  <c r="N276" i="4"/>
  <c r="M272" i="4"/>
  <c r="N272" i="4"/>
  <c r="N268" i="4"/>
  <c r="N264" i="4"/>
  <c r="M264" i="4"/>
  <c r="N260" i="4"/>
  <c r="N255" i="4"/>
  <c r="N247" i="4"/>
  <c r="N239" i="4"/>
  <c r="N231" i="4"/>
  <c r="N223" i="4"/>
  <c r="N215" i="4"/>
  <c r="N183" i="4"/>
  <c r="N175" i="4"/>
  <c r="N167" i="4"/>
  <c r="N159" i="4"/>
  <c r="N155" i="4"/>
  <c r="N151" i="4"/>
  <c r="N143" i="4"/>
  <c r="N135" i="4"/>
  <c r="N131" i="4"/>
  <c r="N257" i="4"/>
  <c r="N249" i="4"/>
  <c r="N241" i="4"/>
  <c r="N229" i="4"/>
  <c r="N221" i="4"/>
  <c r="N213" i="4"/>
  <c r="N209" i="4"/>
  <c r="N205" i="4"/>
  <c r="N201" i="4"/>
  <c r="N197" i="4"/>
  <c r="N193" i="4"/>
  <c r="N189" i="4"/>
  <c r="N181" i="4"/>
  <c r="N173" i="4"/>
  <c r="N165" i="4"/>
  <c r="N157" i="4"/>
  <c r="N153" i="4"/>
  <c r="N149" i="4"/>
  <c r="N141" i="4"/>
  <c r="N133" i="4"/>
  <c r="B6" i="5"/>
  <c r="B8" i="4" s="1"/>
  <c r="N147" i="4"/>
  <c r="M147" i="4"/>
  <c r="N139" i="4"/>
  <c r="M139" i="4"/>
  <c r="M255" i="4"/>
  <c r="M247" i="4"/>
  <c r="M239" i="4"/>
  <c r="M231" i="4"/>
  <c r="M223" i="4"/>
  <c r="M215" i="4"/>
  <c r="M183" i="4"/>
  <c r="M175" i="4"/>
  <c r="M167" i="4"/>
  <c r="M159" i="4"/>
  <c r="M155" i="4"/>
  <c r="M151" i="4"/>
  <c r="M143" i="4"/>
  <c r="M135" i="4"/>
  <c r="M131" i="4"/>
  <c r="N250" i="4"/>
  <c r="M250" i="4"/>
  <c r="N242" i="4"/>
  <c r="N238" i="4"/>
  <c r="N234" i="4"/>
  <c r="M230" i="4"/>
  <c r="N226" i="4"/>
  <c r="N218" i="4"/>
  <c r="N210" i="4"/>
  <c r="M210" i="4"/>
  <c r="N202" i="4"/>
  <c r="M202" i="4"/>
  <c r="N194" i="4"/>
  <c r="M194" i="4"/>
  <c r="N186" i="4"/>
  <c r="M182" i="4"/>
  <c r="N178" i="4"/>
  <c r="M174" i="4"/>
  <c r="N170" i="4"/>
  <c r="N162" i="4"/>
  <c r="N154" i="4"/>
  <c r="N150" i="4"/>
  <c r="N146" i="4"/>
  <c r="N138" i="4"/>
  <c r="N253" i="4"/>
  <c r="M253" i="4"/>
  <c r="N245" i="4"/>
  <c r="M245" i="4"/>
  <c r="N237" i="4"/>
  <c r="M237" i="4"/>
  <c r="N233" i="4"/>
  <c r="M233" i="4"/>
  <c r="N225" i="4"/>
  <c r="M225" i="4"/>
  <c r="N217" i="4"/>
  <c r="M217" i="4"/>
  <c r="N185" i="4"/>
  <c r="M185" i="4"/>
  <c r="N177" i="4"/>
  <c r="M177" i="4"/>
  <c r="N169" i="4"/>
  <c r="M169" i="4"/>
  <c r="N161" i="4"/>
  <c r="M161" i="4"/>
  <c r="N145" i="4"/>
  <c r="M145" i="4"/>
  <c r="N137" i="4"/>
  <c r="M137" i="4"/>
  <c r="M257" i="4"/>
  <c r="M249" i="4"/>
  <c r="M241" i="4"/>
  <c r="M229" i="4"/>
  <c r="M221" i="4"/>
  <c r="M213" i="4"/>
  <c r="M209" i="4"/>
  <c r="M205" i="4"/>
  <c r="M201" i="4"/>
  <c r="M197" i="4"/>
  <c r="M193" i="4"/>
  <c r="M189" i="4"/>
  <c r="M181" i="4"/>
  <c r="M173" i="4"/>
  <c r="M165" i="4"/>
  <c r="M157" i="4"/>
  <c r="M153" i="4"/>
  <c r="M149" i="4"/>
  <c r="M141" i="4"/>
  <c r="M133" i="4"/>
  <c r="M256" i="4"/>
  <c r="N256" i="4"/>
  <c r="N252" i="4"/>
  <c r="N248" i="4"/>
  <c r="M248" i="4"/>
  <c r="N244" i="4"/>
  <c r="N240" i="4"/>
  <c r="M240" i="4"/>
  <c r="N236" i="4"/>
  <c r="N232" i="4"/>
  <c r="M232" i="4"/>
  <c r="N228" i="4"/>
  <c r="N224" i="4"/>
  <c r="M224" i="4"/>
  <c r="N220" i="4"/>
  <c r="N216" i="4"/>
  <c r="M216" i="4"/>
  <c r="N212" i="4"/>
  <c r="N208" i="4"/>
  <c r="N204" i="4"/>
  <c r="N200" i="4"/>
  <c r="N196" i="4"/>
  <c r="N192" i="4"/>
  <c r="N188" i="4"/>
  <c r="N184" i="4"/>
  <c r="M184" i="4"/>
  <c r="N180" i="4"/>
  <c r="N176" i="4"/>
  <c r="M176" i="4"/>
  <c r="N172" i="4"/>
  <c r="N168" i="4"/>
  <c r="M168" i="4"/>
  <c r="N164" i="4"/>
  <c r="N160" i="4"/>
  <c r="N156" i="4"/>
  <c r="N152" i="4"/>
  <c r="M152" i="4"/>
  <c r="N148" i="4"/>
  <c r="N144" i="4"/>
  <c r="N140" i="4"/>
  <c r="M140" i="4"/>
  <c r="N136" i="4"/>
  <c r="N132" i="4"/>
  <c r="M132" i="4"/>
  <c r="N251" i="4"/>
  <c r="M251" i="4"/>
  <c r="M243" i="4"/>
  <c r="N243" i="4"/>
  <c r="N235" i="4"/>
  <c r="M235" i="4"/>
  <c r="M227" i="4"/>
  <c r="N227" i="4"/>
  <c r="N219" i="4"/>
  <c r="M219" i="4"/>
  <c r="N211" i="4"/>
  <c r="M211" i="4"/>
  <c r="N207" i="4"/>
  <c r="M207" i="4"/>
  <c r="N203" i="4"/>
  <c r="M203" i="4"/>
  <c r="N199" i="4"/>
  <c r="M199" i="4"/>
  <c r="N195" i="4"/>
  <c r="M195" i="4"/>
  <c r="N191" i="4"/>
  <c r="M191" i="4"/>
  <c r="N187" i="4"/>
  <c r="M187" i="4"/>
  <c r="N179" i="4"/>
  <c r="M179" i="4"/>
  <c r="N171" i="4"/>
  <c r="M171" i="4"/>
  <c r="N163" i="4"/>
  <c r="M163" i="4"/>
  <c r="N47" i="4"/>
  <c r="M47" i="4" s="1"/>
  <c r="N43" i="4"/>
  <c r="M43" i="4" s="1"/>
  <c r="N31" i="4"/>
  <c r="M31" i="4" s="1"/>
  <c r="N27" i="4"/>
  <c r="M27" i="4" s="1"/>
  <c r="N23" i="4"/>
  <c r="M23" i="4" s="1"/>
  <c r="N19" i="4"/>
  <c r="M19" i="4" s="1"/>
  <c r="N130" i="4"/>
  <c r="N74" i="4"/>
  <c r="M74" i="4" s="1"/>
  <c r="N14" i="4"/>
  <c r="M14" i="4" s="1"/>
  <c r="N10" i="4"/>
  <c r="M10" i="4" s="1"/>
  <c r="N53" i="4"/>
  <c r="M53" i="4" s="1"/>
  <c r="N45" i="4"/>
  <c r="M45" i="4" s="1"/>
  <c r="N37" i="4"/>
  <c r="M37" i="4" s="1"/>
  <c r="N33" i="4"/>
  <c r="M33" i="4" s="1"/>
  <c r="N29" i="4"/>
  <c r="M29" i="4" s="1"/>
  <c r="N25" i="4"/>
  <c r="M25" i="4" s="1"/>
  <c r="N21" i="4"/>
  <c r="M21" i="4" s="1"/>
  <c r="N17" i="4"/>
  <c r="M17" i="4" s="1"/>
  <c r="N80" i="4"/>
  <c r="M80" i="4" s="1"/>
  <c r="N12" i="4"/>
  <c r="M12" i="4" s="1"/>
  <c r="H10" i="2"/>
  <c r="H14" i="2"/>
  <c r="G10" i="2"/>
  <c r="G14" i="2"/>
  <c r="E10" i="2"/>
  <c r="E14" i="2"/>
  <c r="D10" i="2"/>
  <c r="D14" i="2"/>
  <c r="Q10" i="2"/>
  <c r="Q14" i="2"/>
  <c r="P10" i="2"/>
  <c r="P14" i="2"/>
  <c r="N10" i="2"/>
  <c r="N14" i="2"/>
  <c r="M10" i="2"/>
  <c r="M14" i="2"/>
  <c r="K10" i="2"/>
  <c r="K14" i="2"/>
  <c r="J10" i="2"/>
  <c r="J14" i="2"/>
  <c r="H11" i="2"/>
  <c r="H7" i="2"/>
  <c r="G11" i="2"/>
  <c r="G7" i="2"/>
  <c r="E11" i="2"/>
  <c r="E7" i="2"/>
  <c r="D11" i="2"/>
  <c r="D7" i="2"/>
  <c r="Q11" i="2"/>
  <c r="Q7" i="2"/>
  <c r="P11" i="2"/>
  <c r="P7" i="2"/>
  <c r="N11" i="2"/>
  <c r="N7" i="2"/>
  <c r="M11" i="2"/>
  <c r="M7" i="2"/>
  <c r="K11" i="2"/>
  <c r="K7" i="2"/>
  <c r="J11" i="2"/>
  <c r="J7" i="2"/>
  <c r="H8" i="2"/>
  <c r="H12" i="2"/>
  <c r="G8" i="2"/>
  <c r="G12" i="2"/>
  <c r="E8" i="2"/>
  <c r="E12" i="2"/>
  <c r="D8" i="2"/>
  <c r="D12" i="2"/>
  <c r="Q8" i="2"/>
  <c r="Q12" i="2"/>
  <c r="P8" i="2"/>
  <c r="P12" i="2"/>
  <c r="N8" i="2"/>
  <c r="N12" i="2"/>
  <c r="M8" i="2"/>
  <c r="M12" i="2"/>
  <c r="K8" i="2"/>
  <c r="K12" i="2"/>
  <c r="J8" i="2"/>
  <c r="J12" i="2"/>
  <c r="H9" i="2"/>
  <c r="H13" i="2"/>
  <c r="G9" i="2"/>
  <c r="G13" i="2"/>
  <c r="E9" i="2"/>
  <c r="E13" i="2"/>
  <c r="D9" i="2"/>
  <c r="D13" i="2"/>
  <c r="Q9" i="2"/>
  <c r="Q13" i="2"/>
  <c r="P9" i="2"/>
  <c r="P13" i="2"/>
  <c r="N9" i="2"/>
  <c r="N13" i="2"/>
  <c r="M9" i="2"/>
  <c r="M13" i="2"/>
  <c r="K9" i="2"/>
  <c r="K13" i="2"/>
  <c r="J9" i="2"/>
  <c r="J13" i="2"/>
  <c r="F8" i="4"/>
  <c r="T69" i="7" s="1"/>
  <c r="N129" i="4"/>
  <c r="M129" i="4" s="1"/>
  <c r="N125" i="4"/>
  <c r="M125" i="4" s="1"/>
  <c r="N121" i="4"/>
  <c r="M121" i="4" s="1"/>
  <c r="N117" i="4"/>
  <c r="M117" i="4" s="1"/>
  <c r="N113" i="4"/>
  <c r="M113" i="4" s="1"/>
  <c r="N109" i="4"/>
  <c r="M109" i="4" s="1"/>
  <c r="N105" i="4"/>
  <c r="M105" i="4" s="1"/>
  <c r="N101" i="4"/>
  <c r="M101" i="4" s="1"/>
  <c r="N97" i="4"/>
  <c r="N93" i="4"/>
  <c r="M93" i="4" s="1"/>
  <c r="N89" i="4"/>
  <c r="M89" i="4" s="1"/>
  <c r="N85" i="4"/>
  <c r="M85" i="4" s="1"/>
  <c r="N77" i="4"/>
  <c r="M77" i="4" s="1"/>
  <c r="N73" i="4"/>
  <c r="M73" i="4" s="1"/>
  <c r="N69" i="4"/>
  <c r="M69" i="4" s="1"/>
  <c r="N65" i="4"/>
  <c r="M65" i="4" s="1"/>
  <c r="N61" i="4"/>
  <c r="M61" i="4" s="1"/>
  <c r="N57" i="4"/>
  <c r="M57" i="4" s="1"/>
  <c r="N13" i="4"/>
  <c r="M13" i="4" s="1"/>
  <c r="N9" i="4"/>
  <c r="M9" i="4" s="1"/>
  <c r="M97" i="4"/>
  <c r="M130" i="4"/>
  <c r="N39" i="4"/>
  <c r="M39" i="4" s="1"/>
  <c r="N49" i="4"/>
  <c r="M49" i="4" s="1"/>
  <c r="N55" i="4"/>
  <c r="M55" i="4" s="1"/>
  <c r="N128" i="4"/>
  <c r="M128" i="4" s="1"/>
  <c r="N124" i="4"/>
  <c r="M124" i="4" s="1"/>
  <c r="N120" i="4"/>
  <c r="M120" i="4" s="1"/>
  <c r="N116" i="4"/>
  <c r="M116" i="4" s="1"/>
  <c r="N112" i="4"/>
  <c r="M112" i="4" s="1"/>
  <c r="N108" i="4"/>
  <c r="M108" i="4" s="1"/>
  <c r="N104" i="4"/>
  <c r="M104" i="4" s="1"/>
  <c r="N100" i="4"/>
  <c r="M100" i="4" s="1"/>
  <c r="N96" i="4"/>
  <c r="M96" i="4" s="1"/>
  <c r="N92" i="4"/>
  <c r="M92" i="4" s="1"/>
  <c r="N88" i="4"/>
  <c r="M88" i="4" s="1"/>
  <c r="N84" i="4"/>
  <c r="M84" i="4" s="1"/>
  <c r="N76" i="4"/>
  <c r="M76" i="4" s="1"/>
  <c r="N72" i="4"/>
  <c r="M72" i="4" s="1"/>
  <c r="N68" i="4"/>
  <c r="M68" i="4" s="1"/>
  <c r="N64" i="4"/>
  <c r="M64" i="4" s="1"/>
  <c r="N60" i="4"/>
  <c r="M60" i="4" s="1"/>
  <c r="N56" i="4"/>
  <c r="M56" i="4" s="1"/>
  <c r="N52" i="4"/>
  <c r="M52" i="4" s="1"/>
  <c r="N48" i="4"/>
  <c r="M48" i="4" s="1"/>
  <c r="N44" i="4"/>
  <c r="M44" i="4" s="1"/>
  <c r="N40" i="4"/>
  <c r="M40" i="4" s="1"/>
  <c r="N36" i="4"/>
  <c r="M36" i="4" s="1"/>
  <c r="N32" i="4"/>
  <c r="M32" i="4" s="1"/>
  <c r="N28" i="4"/>
  <c r="M28" i="4" s="1"/>
  <c r="N24" i="4"/>
  <c r="M24" i="4" s="1"/>
  <c r="N20" i="4"/>
  <c r="M20" i="4" s="1"/>
  <c r="N16" i="4"/>
  <c r="M16" i="4" s="1"/>
  <c r="N127" i="4"/>
  <c r="M127" i="4" s="1"/>
  <c r="N123" i="4"/>
  <c r="M123" i="4" s="1"/>
  <c r="N119" i="4"/>
  <c r="M119" i="4" s="1"/>
  <c r="N115" i="4"/>
  <c r="M115" i="4" s="1"/>
  <c r="N111" i="4"/>
  <c r="M111" i="4" s="1"/>
  <c r="N107" i="4"/>
  <c r="M107" i="4" s="1"/>
  <c r="N103" i="4"/>
  <c r="M103" i="4" s="1"/>
  <c r="N99" i="4"/>
  <c r="M99" i="4" s="1"/>
  <c r="N95" i="4"/>
  <c r="M95" i="4" s="1"/>
  <c r="N91" i="4"/>
  <c r="M91" i="4" s="1"/>
  <c r="N87" i="4"/>
  <c r="M87" i="4" s="1"/>
  <c r="N83" i="4"/>
  <c r="M83" i="4" s="1"/>
  <c r="N79" i="4"/>
  <c r="M79" i="4" s="1"/>
  <c r="N75" i="4"/>
  <c r="M75" i="4" s="1"/>
  <c r="N71" i="4"/>
  <c r="M71" i="4" s="1"/>
  <c r="N67" i="4"/>
  <c r="M67" i="4" s="1"/>
  <c r="N63" i="4"/>
  <c r="M63" i="4" s="1"/>
  <c r="N59" i="4"/>
  <c r="M59" i="4" s="1"/>
  <c r="N15" i="4"/>
  <c r="M15" i="4" s="1"/>
  <c r="N11" i="4"/>
  <c r="M11" i="4" s="1"/>
  <c r="N35" i="4"/>
  <c r="M35" i="4" s="1"/>
  <c r="N41" i="4"/>
  <c r="M41" i="4" s="1"/>
  <c r="N51" i="4"/>
  <c r="M51" i="4" s="1"/>
  <c r="N81" i="4"/>
  <c r="M81" i="4" s="1"/>
  <c r="N126" i="4"/>
  <c r="M126" i="4" s="1"/>
  <c r="N122" i="4"/>
  <c r="M122" i="4" s="1"/>
  <c r="N118" i="4"/>
  <c r="M118" i="4" s="1"/>
  <c r="N114" i="4"/>
  <c r="M114" i="4" s="1"/>
  <c r="N110" i="4"/>
  <c r="M110" i="4" s="1"/>
  <c r="N106" i="4"/>
  <c r="M106" i="4" s="1"/>
  <c r="N102" i="4"/>
  <c r="M102" i="4" s="1"/>
  <c r="N98" i="4"/>
  <c r="M98" i="4" s="1"/>
  <c r="N94" i="4"/>
  <c r="M94" i="4" s="1"/>
  <c r="N90" i="4"/>
  <c r="M90" i="4" s="1"/>
  <c r="N86" i="4"/>
  <c r="M86" i="4" s="1"/>
  <c r="N82" i="4"/>
  <c r="M82" i="4" s="1"/>
  <c r="N78" i="4"/>
  <c r="M78" i="4" s="1"/>
  <c r="N70" i="4"/>
  <c r="M70" i="4" s="1"/>
  <c r="N66" i="4"/>
  <c r="M66" i="4" s="1"/>
  <c r="N62" i="4"/>
  <c r="M62" i="4" s="1"/>
  <c r="N58" i="4"/>
  <c r="M58" i="4" s="1"/>
  <c r="N54" i="4"/>
  <c r="M54" i="4" s="1"/>
  <c r="N50" i="4"/>
  <c r="M50" i="4" s="1"/>
  <c r="N46" i="4"/>
  <c r="M46" i="4" s="1"/>
  <c r="N42" i="4"/>
  <c r="M42" i="4" s="1"/>
  <c r="N38" i="4"/>
  <c r="M38" i="4" s="1"/>
  <c r="N34" i="4"/>
  <c r="M34" i="4" s="1"/>
  <c r="N30" i="4"/>
  <c r="M30" i="4" s="1"/>
  <c r="N26" i="4"/>
  <c r="M26" i="4" s="1"/>
  <c r="N22" i="4"/>
  <c r="M22" i="4" s="1"/>
  <c r="N18" i="4"/>
  <c r="M18" i="4" s="1"/>
  <c r="M142" i="4" l="1"/>
  <c r="N166" i="4"/>
  <c r="M222" i="4"/>
  <c r="N134" i="4"/>
  <c r="M158" i="4"/>
  <c r="M190" i="4"/>
  <c r="M198" i="4"/>
  <c r="M206" i="4"/>
  <c r="M214" i="4"/>
  <c r="M246" i="4"/>
  <c r="M254" i="4"/>
  <c r="M262" i="4"/>
  <c r="M43" i="7"/>
  <c r="T43" i="7"/>
  <c r="N43" i="7"/>
  <c r="O43" i="7"/>
  <c r="U43" i="7"/>
  <c r="L43" i="7"/>
  <c r="N44" i="7"/>
  <c r="U44" i="7"/>
  <c r="O44" i="7"/>
  <c r="M44" i="7"/>
  <c r="L44" i="7"/>
  <c r="T44" i="7"/>
  <c r="U45" i="7"/>
  <c r="L45" i="7"/>
  <c r="N45" i="7"/>
  <c r="T45" i="7"/>
  <c r="O45" i="7"/>
  <c r="M45" i="7"/>
  <c r="N46" i="7"/>
  <c r="O46" i="7"/>
  <c r="M46" i="7"/>
  <c r="U46" i="7"/>
  <c r="T46" i="7"/>
  <c r="L46" i="7"/>
  <c r="N47" i="7"/>
  <c r="M47" i="7"/>
  <c r="L47" i="7"/>
  <c r="T47" i="7"/>
  <c r="U47" i="7"/>
  <c r="O47" i="7"/>
  <c r="O48" i="7"/>
  <c r="N48" i="7"/>
  <c r="M48" i="7"/>
  <c r="T48" i="7"/>
  <c r="U48" i="7"/>
  <c r="L48" i="7"/>
  <c r="M49" i="7"/>
  <c r="U49" i="7"/>
  <c r="O49" i="7"/>
  <c r="N49" i="7"/>
  <c r="T49" i="7"/>
  <c r="L49" i="7"/>
  <c r="T50" i="7"/>
  <c r="L50" i="7"/>
  <c r="M50" i="7"/>
  <c r="N50" i="7"/>
  <c r="U50" i="7"/>
  <c r="V50" i="7" s="1"/>
  <c r="O50" i="7"/>
  <c r="N51" i="7"/>
  <c r="L51" i="7"/>
  <c r="O51" i="7"/>
  <c r="T51" i="7"/>
  <c r="U51" i="7"/>
  <c r="M51" i="7"/>
  <c r="O52" i="7"/>
  <c r="M52" i="7"/>
  <c r="U52" i="7"/>
  <c r="N52" i="7"/>
  <c r="L52" i="7"/>
  <c r="T52" i="7"/>
  <c r="M53" i="7"/>
  <c r="U53" i="7"/>
  <c r="O53" i="7"/>
  <c r="T53" i="7"/>
  <c r="N53" i="7"/>
  <c r="L53" i="7"/>
  <c r="T54" i="7"/>
  <c r="M54" i="7"/>
  <c r="U54" i="7"/>
  <c r="L54" i="7"/>
  <c r="O54" i="7"/>
  <c r="N54" i="7"/>
  <c r="N55" i="7"/>
  <c r="L55" i="7"/>
  <c r="O55" i="7"/>
  <c r="T55" i="7"/>
  <c r="U55" i="7"/>
  <c r="M55" i="7"/>
  <c r="O56" i="7"/>
  <c r="M56" i="7"/>
  <c r="U56" i="7"/>
  <c r="N56" i="7"/>
  <c r="L56" i="7"/>
  <c r="T56" i="7"/>
  <c r="M57" i="7"/>
  <c r="U57" i="7"/>
  <c r="N57" i="7"/>
  <c r="O57" i="7"/>
  <c r="L57" i="7"/>
  <c r="T57" i="7"/>
  <c r="T58" i="7"/>
  <c r="L58" i="7"/>
  <c r="M58" i="7"/>
  <c r="N58" i="7"/>
  <c r="U58" i="7"/>
  <c r="V58" i="7" s="1"/>
  <c r="O58" i="7"/>
  <c r="N59" i="7"/>
  <c r="L59" i="7"/>
  <c r="O59" i="7"/>
  <c r="T59" i="7"/>
  <c r="U59" i="7"/>
  <c r="M59" i="7"/>
  <c r="M61" i="7"/>
  <c r="O61" i="7"/>
  <c r="O60" i="7"/>
  <c r="T60" i="7"/>
  <c r="T61" i="7"/>
  <c r="M60" i="7"/>
  <c r="U60" i="7"/>
  <c r="N61" i="7"/>
  <c r="L61" i="7"/>
  <c r="N60" i="7"/>
  <c r="U61" i="7"/>
  <c r="L60" i="7"/>
  <c r="U62" i="7"/>
  <c r="T62" i="7"/>
  <c r="M62" i="7"/>
  <c r="N62" i="7"/>
  <c r="O62" i="7"/>
  <c r="L62" i="7"/>
  <c r="U63" i="7"/>
  <c r="T63" i="7"/>
  <c r="L63" i="7"/>
  <c r="N63" i="7"/>
  <c r="O63" i="7"/>
  <c r="M63" i="7"/>
  <c r="N64" i="7"/>
  <c r="U64" i="7"/>
  <c r="T64" i="7"/>
  <c r="O64" i="7"/>
  <c r="M64" i="7"/>
  <c r="L64" i="7"/>
  <c r="U65" i="7"/>
  <c r="N65" i="7"/>
  <c r="L65" i="7"/>
  <c r="M65" i="7"/>
  <c r="O65" i="7"/>
  <c r="T65" i="7"/>
  <c r="M66" i="7"/>
  <c r="O66" i="7"/>
  <c r="L66" i="7"/>
  <c r="T66" i="7"/>
  <c r="U66" i="7"/>
  <c r="N66" i="7"/>
  <c r="O67" i="7"/>
  <c r="N67" i="7"/>
  <c r="M67" i="7"/>
  <c r="U67" i="7"/>
  <c r="L67" i="7"/>
  <c r="T67" i="7"/>
  <c r="L68" i="7"/>
  <c r="T68" i="7"/>
  <c r="O68" i="7"/>
  <c r="M68" i="7"/>
  <c r="U68" i="7"/>
  <c r="N68" i="7"/>
  <c r="U69" i="7"/>
  <c r="V69" i="7" s="1"/>
  <c r="O69" i="7"/>
  <c r="N69" i="7"/>
  <c r="L69" i="7"/>
  <c r="M69" i="7"/>
  <c r="B70" i="7"/>
  <c r="L70" i="7"/>
  <c r="N70" i="7"/>
  <c r="C71" i="7"/>
  <c r="T70" i="7"/>
  <c r="M70" i="7"/>
  <c r="O70" i="7"/>
  <c r="U70" i="7"/>
  <c r="N278" i="4"/>
  <c r="M278" i="4"/>
  <c r="M286" i="4"/>
  <c r="N286" i="4"/>
  <c r="N310" i="4"/>
  <c r="M310" i="4"/>
  <c r="M318" i="4"/>
  <c r="N318" i="4"/>
  <c r="N326" i="4"/>
  <c r="M326" i="4"/>
  <c r="M334" i="4"/>
  <c r="N334" i="4"/>
  <c r="N342" i="4"/>
  <c r="M342" i="4"/>
  <c r="W13" i="2"/>
  <c r="W9" i="2"/>
  <c r="V12" i="2"/>
  <c r="V8" i="2"/>
  <c r="V14" i="2"/>
  <c r="V10" i="2"/>
  <c r="V7" i="2"/>
  <c r="W10" i="2"/>
  <c r="V13" i="2"/>
  <c r="X13" i="2" s="1"/>
  <c r="V9" i="2"/>
  <c r="W12" i="2"/>
  <c r="W8" i="2"/>
  <c r="V11" i="2"/>
  <c r="W7" i="2"/>
  <c r="W11" i="2"/>
  <c r="W14" i="2"/>
  <c r="M19" i="1"/>
  <c r="I19" i="1"/>
  <c r="N19" i="1"/>
  <c r="L19" i="1"/>
  <c r="H19" i="1"/>
  <c r="J19" i="1"/>
  <c r="O19" i="1"/>
  <c r="K19" i="1"/>
  <c r="M270" i="4"/>
  <c r="N258" i="4"/>
  <c r="M258" i="4"/>
  <c r="N266" i="4"/>
  <c r="M266" i="4"/>
  <c r="M282" i="4"/>
  <c r="N282" i="4"/>
  <c r="N290" i="4"/>
  <c r="M290" i="4"/>
  <c r="N314" i="4"/>
  <c r="M314" i="4"/>
  <c r="N322" i="4"/>
  <c r="M322" i="4"/>
  <c r="M330" i="4"/>
  <c r="N330" i="4"/>
  <c r="M338" i="4"/>
  <c r="N338" i="4"/>
  <c r="M294" i="4"/>
  <c r="M306" i="4"/>
  <c r="U9" i="7"/>
  <c r="U13" i="7"/>
  <c r="U17" i="7"/>
  <c r="U21" i="7"/>
  <c r="U25" i="7"/>
  <c r="U29" i="7"/>
  <c r="U33" i="7"/>
  <c r="U37" i="7"/>
  <c r="U41" i="7"/>
  <c r="T10" i="7"/>
  <c r="T14" i="7"/>
  <c r="T18" i="7"/>
  <c r="T22" i="7"/>
  <c r="T26" i="7"/>
  <c r="T30" i="7"/>
  <c r="T34" i="7"/>
  <c r="T38" i="7"/>
  <c r="T42" i="7"/>
  <c r="O11" i="7"/>
  <c r="O15" i="7"/>
  <c r="O19" i="7"/>
  <c r="O23" i="7"/>
  <c r="O27" i="7"/>
  <c r="O31" i="7"/>
  <c r="O35" i="7"/>
  <c r="O39" i="7"/>
  <c r="N9" i="7"/>
  <c r="N13" i="7"/>
  <c r="N17" i="7"/>
  <c r="N21" i="7"/>
  <c r="N25" i="7"/>
  <c r="N29" i="7"/>
  <c r="N33" i="7"/>
  <c r="N37" i="7"/>
  <c r="N41" i="7"/>
  <c r="M12" i="7"/>
  <c r="M16" i="7"/>
  <c r="M20" i="7"/>
  <c r="M24" i="7"/>
  <c r="M28" i="7"/>
  <c r="M32" i="7"/>
  <c r="M36" i="7"/>
  <c r="M40" i="7"/>
  <c r="L10" i="7"/>
  <c r="L14" i="7"/>
  <c r="L18" i="7"/>
  <c r="L22" i="7"/>
  <c r="L26" i="7"/>
  <c r="L34" i="7"/>
  <c r="L42" i="7"/>
  <c r="U10" i="7"/>
  <c r="U14" i="7"/>
  <c r="U18" i="7"/>
  <c r="U22" i="7"/>
  <c r="U26" i="7"/>
  <c r="U30" i="7"/>
  <c r="U34" i="7"/>
  <c r="U38" i="7"/>
  <c r="U42" i="7"/>
  <c r="T11" i="7"/>
  <c r="T15" i="7"/>
  <c r="T19" i="7"/>
  <c r="T23" i="7"/>
  <c r="T27" i="7"/>
  <c r="T31" i="7"/>
  <c r="T35" i="7"/>
  <c r="T39" i="7"/>
  <c r="O12" i="7"/>
  <c r="O16" i="7"/>
  <c r="O20" i="7"/>
  <c r="O24" i="7"/>
  <c r="O28" i="7"/>
  <c r="O32" i="7"/>
  <c r="O36" i="7"/>
  <c r="O40" i="7"/>
  <c r="N10" i="7"/>
  <c r="N14" i="7"/>
  <c r="N18" i="7"/>
  <c r="N22" i="7"/>
  <c r="N26" i="7"/>
  <c r="N30" i="7"/>
  <c r="N34" i="7"/>
  <c r="N38" i="7"/>
  <c r="N42" i="7"/>
  <c r="M13" i="7"/>
  <c r="M17" i="7"/>
  <c r="M21" i="7"/>
  <c r="M25" i="7"/>
  <c r="M29" i="7"/>
  <c r="M33" i="7"/>
  <c r="M37" i="7"/>
  <c r="M41" i="7"/>
  <c r="L11" i="7"/>
  <c r="L15" i="7"/>
  <c r="L19" i="7"/>
  <c r="L23" i="7"/>
  <c r="L27" i="7"/>
  <c r="L31" i="7"/>
  <c r="L35" i="7"/>
  <c r="L39" i="7"/>
  <c r="L28" i="7"/>
  <c r="L36" i="7"/>
  <c r="U11" i="7"/>
  <c r="U15" i="7"/>
  <c r="U19" i="7"/>
  <c r="U23" i="7"/>
  <c r="U27" i="7"/>
  <c r="U31" i="7"/>
  <c r="U35" i="7"/>
  <c r="U39" i="7"/>
  <c r="T12" i="7"/>
  <c r="T16" i="7"/>
  <c r="T20" i="7"/>
  <c r="T24" i="7"/>
  <c r="T28" i="7"/>
  <c r="T32" i="7"/>
  <c r="T36" i="7"/>
  <c r="T40" i="7"/>
  <c r="O9" i="7"/>
  <c r="O13" i="7"/>
  <c r="O17" i="7"/>
  <c r="O21" i="7"/>
  <c r="O25" i="7"/>
  <c r="O29" i="7"/>
  <c r="O33" i="7"/>
  <c r="O37" i="7"/>
  <c r="O41" i="7"/>
  <c r="N11" i="7"/>
  <c r="N15" i="7"/>
  <c r="N19" i="7"/>
  <c r="N23" i="7"/>
  <c r="N27" i="7"/>
  <c r="N31" i="7"/>
  <c r="N35" i="7"/>
  <c r="N39" i="7"/>
  <c r="M10" i="7"/>
  <c r="M18" i="7"/>
  <c r="M22" i="7"/>
  <c r="M26" i="7"/>
  <c r="M30" i="7"/>
  <c r="M34" i="7"/>
  <c r="M38" i="7"/>
  <c r="M42" i="7"/>
  <c r="L12" i="7"/>
  <c r="L16" i="7"/>
  <c r="L20" i="7"/>
  <c r="L24" i="7"/>
  <c r="L32" i="7"/>
  <c r="L40" i="7"/>
  <c r="U12" i="7"/>
  <c r="V12" i="7" s="1"/>
  <c r="U16" i="7"/>
  <c r="U20" i="7"/>
  <c r="U24" i="7"/>
  <c r="U28" i="7"/>
  <c r="V28" i="7" s="1"/>
  <c r="U32" i="7"/>
  <c r="U36" i="7"/>
  <c r="U40" i="7"/>
  <c r="T9" i="7"/>
  <c r="K30" i="1" s="1"/>
  <c r="T13" i="7"/>
  <c r="T17" i="7"/>
  <c r="T21" i="7"/>
  <c r="T25" i="7"/>
  <c r="T29" i="7"/>
  <c r="T33" i="7"/>
  <c r="T37" i="7"/>
  <c r="T41" i="7"/>
  <c r="O10" i="7"/>
  <c r="O14" i="7"/>
  <c r="O18" i="7"/>
  <c r="O22" i="7"/>
  <c r="O26" i="7"/>
  <c r="O30" i="7"/>
  <c r="O34" i="7"/>
  <c r="O38" i="7"/>
  <c r="O42" i="7"/>
  <c r="N12" i="7"/>
  <c r="N16" i="7"/>
  <c r="N20" i="7"/>
  <c r="N24" i="7"/>
  <c r="N28" i="7"/>
  <c r="N32" i="7"/>
  <c r="N36" i="7"/>
  <c r="N40" i="7"/>
  <c r="M11" i="7"/>
  <c r="M15" i="7"/>
  <c r="M19" i="7"/>
  <c r="M23" i="7"/>
  <c r="M27" i="7"/>
  <c r="M31" i="7"/>
  <c r="M35" i="7"/>
  <c r="M39" i="7"/>
  <c r="L9" i="7"/>
  <c r="L13" i="7"/>
  <c r="L17" i="7"/>
  <c r="L21" i="7"/>
  <c r="L25" i="7"/>
  <c r="L29" i="7"/>
  <c r="L33" i="7"/>
  <c r="L37" i="7"/>
  <c r="L41" i="7"/>
  <c r="L30" i="7"/>
  <c r="L38" i="7"/>
  <c r="O14" i="2"/>
  <c r="R14" i="2"/>
  <c r="I14" i="2"/>
  <c r="R9" i="2"/>
  <c r="I9" i="2"/>
  <c r="O8" i="2"/>
  <c r="L11" i="2"/>
  <c r="R11" i="2"/>
  <c r="I11" i="2"/>
  <c r="O10" i="2"/>
  <c r="X8" i="2"/>
  <c r="L13" i="2"/>
  <c r="O13" i="2"/>
  <c r="R13" i="2"/>
  <c r="S13" i="2"/>
  <c r="I13" i="2"/>
  <c r="L12" i="2"/>
  <c r="O12" i="2"/>
  <c r="R12" i="2"/>
  <c r="S12" i="2"/>
  <c r="U12" i="2" s="1"/>
  <c r="I12" i="2"/>
  <c r="S7" i="2"/>
  <c r="F14" i="2"/>
  <c r="S14" i="2"/>
  <c r="S9" i="2"/>
  <c r="S8" i="2"/>
  <c r="S11" i="2"/>
  <c r="S10" i="2"/>
  <c r="T13" i="2"/>
  <c r="T12" i="2"/>
  <c r="T7" i="2"/>
  <c r="T14" i="2"/>
  <c r="T9" i="2"/>
  <c r="T8" i="2"/>
  <c r="T11" i="2"/>
  <c r="T10" i="2"/>
  <c r="N8" i="4"/>
  <c r="M8" i="4" s="1"/>
  <c r="M14" i="7" s="1"/>
  <c r="X9" i="2"/>
  <c r="O9" i="2"/>
  <c r="L8" i="2"/>
  <c r="R8" i="2"/>
  <c r="I8" i="2"/>
  <c r="O11" i="2"/>
  <c r="L10" i="2"/>
  <c r="R10" i="2"/>
  <c r="I10" i="2"/>
  <c r="L9" i="2"/>
  <c r="F8" i="2"/>
  <c r="M15" i="2"/>
  <c r="O7" i="2"/>
  <c r="F7" i="2"/>
  <c r="D15" i="2"/>
  <c r="F10" i="2"/>
  <c r="F13" i="2"/>
  <c r="K15" i="2"/>
  <c r="Q15" i="2"/>
  <c r="H15" i="2"/>
  <c r="L14" i="2"/>
  <c r="F9" i="2"/>
  <c r="L7" i="2"/>
  <c r="J15" i="2"/>
  <c r="P15" i="2"/>
  <c r="R7" i="2"/>
  <c r="F11" i="2"/>
  <c r="G15" i="2"/>
  <c r="I7" i="2"/>
  <c r="F12" i="2"/>
  <c r="N15" i="2"/>
  <c r="E15" i="2"/>
  <c r="V60" i="7" l="1"/>
  <c r="V43" i="7"/>
  <c r="V68" i="7"/>
  <c r="V66" i="7"/>
  <c r="V48" i="7"/>
  <c r="V62" i="7"/>
  <c r="V36" i="7"/>
  <c r="V20" i="7"/>
  <c r="V40" i="7"/>
  <c r="V24" i="7"/>
  <c r="V67" i="7"/>
  <c r="V64" i="7"/>
  <c r="X12" i="2"/>
  <c r="V32" i="7"/>
  <c r="V16" i="7"/>
  <c r="V44" i="7"/>
  <c r="U13" i="2"/>
  <c r="V57" i="7"/>
  <c r="V53" i="7"/>
  <c r="V49" i="7"/>
  <c r="V46" i="7"/>
  <c r="X11" i="2"/>
  <c r="V65" i="7"/>
  <c r="V63" i="7"/>
  <c r="V61" i="7"/>
  <c r="V59" i="7"/>
  <c r="V56" i="7"/>
  <c r="V55" i="7"/>
  <c r="V54" i="7"/>
  <c r="V52" i="7"/>
  <c r="V51" i="7"/>
  <c r="V47" i="7"/>
  <c r="V45" i="7"/>
  <c r="M30" i="1"/>
  <c r="O30" i="1" s="1"/>
  <c r="N28" i="1"/>
  <c r="V70" i="7"/>
  <c r="B71" i="7"/>
  <c r="M71" i="7"/>
  <c r="N71" i="7"/>
  <c r="U71" i="7"/>
  <c r="L71" i="7"/>
  <c r="O71" i="7"/>
  <c r="T71" i="7"/>
  <c r="V39" i="7"/>
  <c r="V23" i="7"/>
  <c r="V30" i="7"/>
  <c r="V14" i="7"/>
  <c r="U11" i="2"/>
  <c r="L18" i="1" s="1"/>
  <c r="L20" i="1" s="1"/>
  <c r="D11" i="8"/>
  <c r="N18" i="1"/>
  <c r="N20" i="1" s="1"/>
  <c r="U8" i="2"/>
  <c r="I18" i="1" s="1"/>
  <c r="I20" i="1" s="1"/>
  <c r="U7" i="2"/>
  <c r="U10" i="2"/>
  <c r="K18" i="1" s="1"/>
  <c r="K20" i="1" s="1"/>
  <c r="U14" i="2"/>
  <c r="O18" i="1" s="1"/>
  <c r="O20" i="1" s="1"/>
  <c r="C9" i="6"/>
  <c r="M18" i="1"/>
  <c r="M20" i="1" s="1"/>
  <c r="U9" i="2"/>
  <c r="J18" i="1" s="1"/>
  <c r="J20" i="1" s="1"/>
  <c r="R9" i="7"/>
  <c r="F10" i="7" s="1"/>
  <c r="R10" i="7" s="1"/>
  <c r="F11" i="7" s="1"/>
  <c r="R11" i="7" s="1"/>
  <c r="F12" i="7" s="1"/>
  <c r="R12" i="7" s="1"/>
  <c r="F13" i="7" s="1"/>
  <c r="R13" i="7" s="1"/>
  <c r="F14" i="7" s="1"/>
  <c r="R14" i="7" s="1"/>
  <c r="F15" i="7" s="1"/>
  <c r="R15" i="7" s="1"/>
  <c r="F16" i="7" s="1"/>
  <c r="R16" i="7" s="1"/>
  <c r="F17" i="7" s="1"/>
  <c r="R17" i="7" s="1"/>
  <c r="F18" i="7" s="1"/>
  <c r="R18" i="7" s="1"/>
  <c r="F19" i="7" s="1"/>
  <c r="R19" i="7" s="1"/>
  <c r="F20" i="7" s="1"/>
  <c r="R20" i="7" s="1"/>
  <c r="F21" i="7" s="1"/>
  <c r="R21" i="7" s="1"/>
  <c r="F22" i="7" s="1"/>
  <c r="R22" i="7" s="1"/>
  <c r="F23" i="7" s="1"/>
  <c r="R23" i="7" s="1"/>
  <c r="F24" i="7" s="1"/>
  <c r="R24" i="7" s="1"/>
  <c r="F25" i="7" s="1"/>
  <c r="R25" i="7" s="1"/>
  <c r="F26" i="7" s="1"/>
  <c r="R26" i="7" s="1"/>
  <c r="F27" i="7" s="1"/>
  <c r="R27" i="7" s="1"/>
  <c r="F28" i="7" s="1"/>
  <c r="R28" i="7" s="1"/>
  <c r="F29" i="7" s="1"/>
  <c r="R29" i="7" s="1"/>
  <c r="F30" i="7" s="1"/>
  <c r="R30" i="7" s="1"/>
  <c r="F31" i="7" s="1"/>
  <c r="R31" i="7" s="1"/>
  <c r="F32" i="7" s="1"/>
  <c r="R32" i="7" s="1"/>
  <c r="F33" i="7" s="1"/>
  <c r="R33" i="7" s="1"/>
  <c r="F34" i="7" s="1"/>
  <c r="R34" i="7" s="1"/>
  <c r="F35" i="7" s="1"/>
  <c r="R35" i="7" s="1"/>
  <c r="F36" i="7" s="1"/>
  <c r="R36" i="7" s="1"/>
  <c r="F37" i="7" s="1"/>
  <c r="R37" i="7" s="1"/>
  <c r="F38" i="7" s="1"/>
  <c r="R38" i="7" s="1"/>
  <c r="F39" i="7" s="1"/>
  <c r="R39" i="7" s="1"/>
  <c r="F40" i="7" s="1"/>
  <c r="R40" i="7" s="1"/>
  <c r="F41" i="7" s="1"/>
  <c r="R41" i="7" s="1"/>
  <c r="F42" i="7" s="1"/>
  <c r="R42" i="7" s="1"/>
  <c r="F43" i="7" s="1"/>
  <c r="R43" i="7" s="1"/>
  <c r="F44" i="7" s="1"/>
  <c r="R44" i="7" s="1"/>
  <c r="F45" i="7" s="1"/>
  <c r="R45" i="7" s="1"/>
  <c r="F46" i="7" s="1"/>
  <c r="R46" i="7" s="1"/>
  <c r="F47" i="7" s="1"/>
  <c r="R47" i="7" s="1"/>
  <c r="F48" i="7" s="1"/>
  <c r="R48" i="7" s="1"/>
  <c r="F49" i="7" s="1"/>
  <c r="R49" i="7" s="1"/>
  <c r="F50" i="7" s="1"/>
  <c r="R50" i="7" s="1"/>
  <c r="F51" i="7" s="1"/>
  <c r="R51" i="7" s="1"/>
  <c r="F52" i="7" s="1"/>
  <c r="R52" i="7" s="1"/>
  <c r="F53" i="7" s="1"/>
  <c r="R53" i="7" s="1"/>
  <c r="F54" i="7" s="1"/>
  <c r="R54" i="7" s="1"/>
  <c r="F55" i="7" s="1"/>
  <c r="R55" i="7" s="1"/>
  <c r="F56" i="7" s="1"/>
  <c r="R56" i="7" s="1"/>
  <c r="F57" i="7" s="1"/>
  <c r="R57" i="7" s="1"/>
  <c r="F58" i="7" s="1"/>
  <c r="R58" i="7" s="1"/>
  <c r="F59" i="7" s="1"/>
  <c r="R59" i="7" s="1"/>
  <c r="F60" i="7" s="1"/>
  <c r="R60" i="7" s="1"/>
  <c r="F61" i="7" s="1"/>
  <c r="R61" i="7" s="1"/>
  <c r="F62" i="7" s="1"/>
  <c r="R62" i="7" s="1"/>
  <c r="F63" i="7" s="1"/>
  <c r="R63" i="7" s="1"/>
  <c r="F64" i="7" s="1"/>
  <c r="R64" i="7" s="1"/>
  <c r="F65" i="7" s="1"/>
  <c r="R65" i="7" s="1"/>
  <c r="F66" i="7" s="1"/>
  <c r="R66" i="7" s="1"/>
  <c r="F67" i="7" s="1"/>
  <c r="R67" i="7" s="1"/>
  <c r="F68" i="7" s="1"/>
  <c r="R68" i="7" s="1"/>
  <c r="F69" i="7" s="1"/>
  <c r="R69" i="7" s="1"/>
  <c r="F70" i="7" s="1"/>
  <c r="R70" i="7" s="1"/>
  <c r="F71" i="7" s="1"/>
  <c r="R71" i="7" s="1"/>
  <c r="M28" i="1"/>
  <c r="P9" i="7"/>
  <c r="D10" i="7" s="1"/>
  <c r="K28" i="1"/>
  <c r="V42" i="7"/>
  <c r="V26" i="7"/>
  <c r="F10" i="8"/>
  <c r="V31" i="7"/>
  <c r="V15" i="7"/>
  <c r="V38" i="7"/>
  <c r="V22" i="7"/>
  <c r="P19" i="1"/>
  <c r="L9" i="6"/>
  <c r="G11" i="8"/>
  <c r="K9" i="6"/>
  <c r="F11" i="8"/>
  <c r="V10" i="7"/>
  <c r="E11" i="8"/>
  <c r="D9" i="6"/>
  <c r="E10" i="8"/>
  <c r="D8" i="6"/>
  <c r="V27" i="7"/>
  <c r="V11" i="7"/>
  <c r="V34" i="7"/>
  <c r="V18" i="7"/>
  <c r="V35" i="7"/>
  <c r="V19" i="7"/>
  <c r="K8" i="6"/>
  <c r="V37" i="7"/>
  <c r="V21" i="7"/>
  <c r="V33" i="7"/>
  <c r="V17" i="7"/>
  <c r="V29" i="7"/>
  <c r="V13" i="7"/>
  <c r="V41" i="7"/>
  <c r="V25" i="7"/>
  <c r="V9" i="7"/>
  <c r="M9" i="7"/>
  <c r="S9" i="7"/>
  <c r="G10" i="7" s="1"/>
  <c r="X14" i="2"/>
  <c r="R15" i="2"/>
  <c r="X10" i="2"/>
  <c r="W15" i="2"/>
  <c r="O15" i="2"/>
  <c r="I15" i="2"/>
  <c r="V15" i="2"/>
  <c r="X7" i="2"/>
  <c r="T15" i="2"/>
  <c r="L15" i="2"/>
  <c r="F15" i="2"/>
  <c r="S15" i="2"/>
  <c r="V71" i="7" l="1"/>
  <c r="H18" i="1"/>
  <c r="U15" i="2"/>
  <c r="D10" i="8"/>
  <c r="C8" i="6"/>
  <c r="C10" i="6" s="1"/>
  <c r="Q9" i="7"/>
  <c r="E10" i="7" s="1"/>
  <c r="Q10" i="7" s="1"/>
  <c r="E11" i="7" s="1"/>
  <c r="Q11" i="7" s="1"/>
  <c r="E12" i="7" s="1"/>
  <c r="Q12" i="7" s="1"/>
  <c r="E13" i="7" s="1"/>
  <c r="Q13" i="7" s="1"/>
  <c r="E14" i="7" s="1"/>
  <c r="Q14" i="7" s="1"/>
  <c r="E15" i="7" s="1"/>
  <c r="Q15" i="7" s="1"/>
  <c r="E16" i="7" s="1"/>
  <c r="Q16" i="7" s="1"/>
  <c r="E17" i="7" s="1"/>
  <c r="Q17" i="7" s="1"/>
  <c r="E18" i="7" s="1"/>
  <c r="Q18" i="7" s="1"/>
  <c r="E19" i="7" s="1"/>
  <c r="Q19" i="7" s="1"/>
  <c r="E20" i="7" s="1"/>
  <c r="L28" i="1"/>
  <c r="P10" i="7"/>
  <c r="D11" i="7" s="1"/>
  <c r="P11" i="7" s="1"/>
  <c r="D12" i="7" s="1"/>
  <c r="P12" i="7" s="1"/>
  <c r="D13" i="7" s="1"/>
  <c r="P13" i="7" s="1"/>
  <c r="D14" i="7" s="1"/>
  <c r="P14" i="7" s="1"/>
  <c r="D15" i="7" s="1"/>
  <c r="P15" i="7" s="1"/>
  <c r="D16" i="7" s="1"/>
  <c r="P16" i="7" s="1"/>
  <c r="D17" i="7" s="1"/>
  <c r="P17" i="7" s="1"/>
  <c r="D18" i="7" s="1"/>
  <c r="P18" i="7" s="1"/>
  <c r="D19" i="7" s="1"/>
  <c r="P19" i="7" s="1"/>
  <c r="D20" i="7" s="1"/>
  <c r="O28" i="1"/>
  <c r="E9" i="6"/>
  <c r="G10" i="8"/>
  <c r="D10" i="6"/>
  <c r="K10" i="6"/>
  <c r="L8" i="6"/>
  <c r="L10" i="6" s="1"/>
  <c r="S10" i="7"/>
  <c r="G11" i="7" s="1"/>
  <c r="S11" i="7" s="1"/>
  <c r="G12" i="7" s="1"/>
  <c r="S12" i="7" s="1"/>
  <c r="G13" i="7" s="1"/>
  <c r="S13" i="7" s="1"/>
  <c r="G14" i="7" s="1"/>
  <c r="S14" i="7" s="1"/>
  <c r="G15" i="7" s="1"/>
  <c r="S15" i="7" s="1"/>
  <c r="G16" i="7" s="1"/>
  <c r="S16" i="7" s="1"/>
  <c r="G17" i="7" s="1"/>
  <c r="S17" i="7" s="1"/>
  <c r="G18" i="7" s="1"/>
  <c r="S18" i="7" s="1"/>
  <c r="G19" i="7" s="1"/>
  <c r="S19" i="7" s="1"/>
  <c r="G20" i="7" s="1"/>
  <c r="S20" i="7" s="1"/>
  <c r="G21" i="7" s="1"/>
  <c r="S21" i="7" s="1"/>
  <c r="G22" i="7" s="1"/>
  <c r="S22" i="7" s="1"/>
  <c r="G23" i="7" s="1"/>
  <c r="S23" i="7" s="1"/>
  <c r="G24" i="7" s="1"/>
  <c r="S24" i="7" s="1"/>
  <c r="G25" i="7" s="1"/>
  <c r="S25" i="7" s="1"/>
  <c r="G26" i="7" s="1"/>
  <c r="S26" i="7" s="1"/>
  <c r="G27" i="7" s="1"/>
  <c r="S27" i="7" s="1"/>
  <c r="G28" i="7" s="1"/>
  <c r="S28" i="7" s="1"/>
  <c r="G29" i="7" s="1"/>
  <c r="S29" i="7" s="1"/>
  <c r="G30" i="7" s="1"/>
  <c r="S30" i="7" s="1"/>
  <c r="G31" i="7" s="1"/>
  <c r="S31" i="7" s="1"/>
  <c r="G32" i="7" s="1"/>
  <c r="S32" i="7" s="1"/>
  <c r="G33" i="7" s="1"/>
  <c r="S33" i="7" s="1"/>
  <c r="G34" i="7" s="1"/>
  <c r="S34" i="7" s="1"/>
  <c r="G35" i="7" s="1"/>
  <c r="S35" i="7" s="1"/>
  <c r="G36" i="7" s="1"/>
  <c r="S36" i="7" s="1"/>
  <c r="G37" i="7" s="1"/>
  <c r="S37" i="7" s="1"/>
  <c r="G38" i="7" s="1"/>
  <c r="S38" i="7" s="1"/>
  <c r="G39" i="7" s="1"/>
  <c r="S39" i="7" s="1"/>
  <c r="G40" i="7" s="1"/>
  <c r="S40" i="7" s="1"/>
  <c r="G41" i="7" s="1"/>
  <c r="S41" i="7" s="1"/>
  <c r="G42" i="7" s="1"/>
  <c r="S42" i="7" s="1"/>
  <c r="G43" i="7" s="1"/>
  <c r="S43" i="7" s="1"/>
  <c r="G44" i="7" s="1"/>
  <c r="S44" i="7" s="1"/>
  <c r="G45" i="7" s="1"/>
  <c r="S45" i="7" s="1"/>
  <c r="G46" i="7" s="1"/>
  <c r="S46" i="7" s="1"/>
  <c r="G47" i="7" s="1"/>
  <c r="S47" i="7" s="1"/>
  <c r="G48" i="7" s="1"/>
  <c r="S48" i="7" s="1"/>
  <c r="G49" i="7" s="1"/>
  <c r="S49" i="7" s="1"/>
  <c r="G50" i="7" s="1"/>
  <c r="S50" i="7" s="1"/>
  <c r="G51" i="7" s="1"/>
  <c r="S51" i="7" s="1"/>
  <c r="G52" i="7" s="1"/>
  <c r="S52" i="7" s="1"/>
  <c r="G53" i="7" s="1"/>
  <c r="S53" i="7" s="1"/>
  <c r="G54" i="7" s="1"/>
  <c r="S54" i="7" s="1"/>
  <c r="G55" i="7" s="1"/>
  <c r="S55" i="7" s="1"/>
  <c r="G56" i="7" s="1"/>
  <c r="S56" i="7" s="1"/>
  <c r="G57" i="7" s="1"/>
  <c r="S57" i="7" s="1"/>
  <c r="G58" i="7" s="1"/>
  <c r="S58" i="7" s="1"/>
  <c r="G59" i="7" s="1"/>
  <c r="S59" i="7" s="1"/>
  <c r="G60" i="7" s="1"/>
  <c r="S60" i="7" s="1"/>
  <c r="G61" i="7" s="1"/>
  <c r="S61" i="7" s="1"/>
  <c r="G62" i="7" s="1"/>
  <c r="S62" i="7" s="1"/>
  <c r="G63" i="7" s="1"/>
  <c r="S63" i="7" s="1"/>
  <c r="G64" i="7" s="1"/>
  <c r="S64" i="7" s="1"/>
  <c r="G65" i="7" s="1"/>
  <c r="S65" i="7" s="1"/>
  <c r="G66" i="7" s="1"/>
  <c r="S66" i="7" s="1"/>
  <c r="G67" i="7" s="1"/>
  <c r="S67" i="7" s="1"/>
  <c r="G68" i="7" s="1"/>
  <c r="S68" i="7" s="1"/>
  <c r="G69" i="7" s="1"/>
  <c r="S69" i="7" s="1"/>
  <c r="G70" i="7" s="1"/>
  <c r="S70" i="7" s="1"/>
  <c r="G71" i="7" s="1"/>
  <c r="S71" i="7" s="1"/>
  <c r="X15" i="2"/>
  <c r="G8" i="6" l="1"/>
  <c r="G9" i="6"/>
  <c r="I9" i="6" s="1"/>
  <c r="M9" i="6" s="1"/>
  <c r="H8" i="6"/>
  <c r="H9" i="6"/>
  <c r="M26" i="1"/>
  <c r="N25" i="1"/>
  <c r="L25" i="1"/>
  <c r="M25" i="1"/>
  <c r="N26" i="1"/>
  <c r="L26" i="1"/>
  <c r="K26" i="1"/>
  <c r="K25" i="1"/>
  <c r="E8" i="6"/>
  <c r="E10" i="6" s="1"/>
  <c r="P18" i="1"/>
  <c r="P20" i="1" s="1"/>
  <c r="H20" i="1"/>
  <c r="P28" i="1"/>
  <c r="F8" i="6"/>
  <c r="F9" i="6"/>
  <c r="P20" i="7"/>
  <c r="D21" i="7" s="1"/>
  <c r="Q20" i="7"/>
  <c r="E21" i="7" s="1"/>
  <c r="M27" i="1" l="1"/>
  <c r="M29" i="1" s="1"/>
  <c r="N27" i="1"/>
  <c r="N29" i="1" s="1"/>
  <c r="J9" i="6"/>
  <c r="N9" i="6" s="1"/>
  <c r="G10" i="6"/>
  <c r="O26" i="1"/>
  <c r="H10" i="6"/>
  <c r="L27" i="1"/>
  <c r="P25" i="1"/>
  <c r="K27" i="1"/>
  <c r="O25" i="1"/>
  <c r="P26" i="1"/>
  <c r="I8" i="6"/>
  <c r="M8" i="6" s="1"/>
  <c r="M10" i="6" s="1"/>
  <c r="F10" i="6"/>
  <c r="J8" i="6"/>
  <c r="P21" i="7"/>
  <c r="D22" i="7" s="1"/>
  <c r="Q21" i="7"/>
  <c r="E22" i="7" s="1"/>
  <c r="O27" i="1" l="1"/>
  <c r="K29" i="1"/>
  <c r="O29" i="1" s="1"/>
  <c r="L29" i="1"/>
  <c r="P29" i="1" s="1"/>
  <c r="P27" i="1"/>
  <c r="I10" i="6"/>
  <c r="J10" i="6"/>
  <c r="N8" i="6"/>
  <c r="N10" i="6" s="1"/>
  <c r="P22" i="7"/>
  <c r="D23" i="7" s="1"/>
  <c r="Q22" i="7"/>
  <c r="E23" i="7" s="1"/>
  <c r="P23" i="7" l="1"/>
  <c r="D24" i="7" s="1"/>
  <c r="Q23" i="7"/>
  <c r="E24" i="7" s="1"/>
  <c r="P24" i="7" l="1"/>
  <c r="D25" i="7" s="1"/>
  <c r="Q24" i="7"/>
  <c r="E25" i="7" s="1"/>
  <c r="P25" i="7" l="1"/>
  <c r="D26" i="7" s="1"/>
  <c r="Q25" i="7"/>
  <c r="E26" i="7" s="1"/>
  <c r="P26" i="7" l="1"/>
  <c r="D27" i="7" s="1"/>
  <c r="Q26" i="7"/>
  <c r="E27" i="7" s="1"/>
  <c r="Q27" i="7" l="1"/>
  <c r="E28" i="7" s="1"/>
  <c r="P27" i="7"/>
  <c r="D28" i="7" s="1"/>
  <c r="Q28" i="7" l="1"/>
  <c r="E29" i="7" s="1"/>
  <c r="P28" i="7"/>
  <c r="D29" i="7" s="1"/>
  <c r="P29" i="7" l="1"/>
  <c r="D30" i="7" s="1"/>
  <c r="Q29" i="7"/>
  <c r="E30" i="7" s="1"/>
  <c r="P30" i="7" l="1"/>
  <c r="D31" i="7" s="1"/>
  <c r="Q30" i="7"/>
  <c r="E31" i="7" s="1"/>
  <c r="Q31" i="7" l="1"/>
  <c r="E32" i="7" s="1"/>
  <c r="Q32" i="7" s="1"/>
  <c r="E33" i="7" s="1"/>
  <c r="Q33" i="7" s="1"/>
  <c r="E34" i="7" s="1"/>
  <c r="Q34" i="7" s="1"/>
  <c r="E35" i="7" s="1"/>
  <c r="Q35" i="7" s="1"/>
  <c r="E36" i="7" s="1"/>
  <c r="Q36" i="7" s="1"/>
  <c r="E37" i="7" s="1"/>
  <c r="Q37" i="7" s="1"/>
  <c r="E38" i="7" s="1"/>
  <c r="Q38" i="7" s="1"/>
  <c r="E39" i="7" s="1"/>
  <c r="Q39" i="7" s="1"/>
  <c r="E40" i="7" s="1"/>
  <c r="Q40" i="7" s="1"/>
  <c r="E41" i="7" s="1"/>
  <c r="Q41" i="7" s="1"/>
  <c r="E42" i="7" s="1"/>
  <c r="Q42" i="7" s="1"/>
  <c r="E43" i="7" s="1"/>
  <c r="Q43" i="7" s="1"/>
  <c r="E44" i="7" s="1"/>
  <c r="Q44" i="7" s="1"/>
  <c r="E45" i="7" s="1"/>
  <c r="Q45" i="7" s="1"/>
  <c r="E46" i="7" s="1"/>
  <c r="Q46" i="7" s="1"/>
  <c r="E47" i="7" s="1"/>
  <c r="Q47" i="7" s="1"/>
  <c r="E48" i="7" s="1"/>
  <c r="Q48" i="7" s="1"/>
  <c r="E49" i="7" s="1"/>
  <c r="Q49" i="7" s="1"/>
  <c r="E50" i="7" s="1"/>
  <c r="Q50" i="7" s="1"/>
  <c r="E51" i="7" s="1"/>
  <c r="Q51" i="7" s="1"/>
  <c r="E52" i="7" s="1"/>
  <c r="Q52" i="7" s="1"/>
  <c r="E53" i="7" s="1"/>
  <c r="Q53" i="7" s="1"/>
  <c r="E54" i="7" s="1"/>
  <c r="Q54" i="7" s="1"/>
  <c r="E55" i="7" s="1"/>
  <c r="Q55" i="7" s="1"/>
  <c r="E56" i="7" s="1"/>
  <c r="Q56" i="7" s="1"/>
  <c r="E57" i="7" s="1"/>
  <c r="Q57" i="7" s="1"/>
  <c r="E58" i="7" s="1"/>
  <c r="Q58" i="7" s="1"/>
  <c r="E59" i="7" s="1"/>
  <c r="Q59" i="7" s="1"/>
  <c r="E60" i="7" s="1"/>
  <c r="Q60" i="7" s="1"/>
  <c r="E61" i="7" s="1"/>
  <c r="Q61" i="7" s="1"/>
  <c r="E62" i="7" s="1"/>
  <c r="Q62" i="7" s="1"/>
  <c r="E63" i="7" s="1"/>
  <c r="Q63" i="7" s="1"/>
  <c r="E64" i="7" s="1"/>
  <c r="Q64" i="7" s="1"/>
  <c r="E65" i="7" s="1"/>
  <c r="Q65" i="7" s="1"/>
  <c r="E66" i="7" s="1"/>
  <c r="Q66" i="7" s="1"/>
  <c r="E67" i="7" s="1"/>
  <c r="Q67" i="7" s="1"/>
  <c r="E68" i="7" s="1"/>
  <c r="Q68" i="7" s="1"/>
  <c r="E69" i="7" s="1"/>
  <c r="Q69" i="7" s="1"/>
  <c r="E70" i="7" s="1"/>
  <c r="Q70" i="7" s="1"/>
  <c r="E71" i="7" s="1"/>
  <c r="Q71" i="7" s="1"/>
  <c r="P31" i="7"/>
  <c r="D32" i="7" s="1"/>
  <c r="P32" i="7" s="1"/>
  <c r="D33" i="7" s="1"/>
  <c r="P33" i="7" s="1"/>
  <c r="D34" i="7" s="1"/>
  <c r="P34" i="7" s="1"/>
  <c r="D35" i="7" s="1"/>
  <c r="P35" i="7" s="1"/>
  <c r="D36" i="7" s="1"/>
  <c r="P36" i="7" s="1"/>
  <c r="D37" i="7" s="1"/>
  <c r="P37" i="7" s="1"/>
  <c r="D38" i="7" s="1"/>
  <c r="P38" i="7" s="1"/>
  <c r="D39" i="7" s="1"/>
  <c r="P39" i="7" s="1"/>
  <c r="D40" i="7" s="1"/>
  <c r="P40" i="7" s="1"/>
  <c r="D41" i="7" s="1"/>
  <c r="P41" i="7" s="1"/>
  <c r="D42" i="7" s="1"/>
  <c r="P42" i="7" s="1"/>
  <c r="D43" i="7" s="1"/>
  <c r="P43" i="7" s="1"/>
  <c r="D44" i="7" s="1"/>
  <c r="P44" i="7" s="1"/>
  <c r="D45" i="7" s="1"/>
  <c r="P45" i="7" s="1"/>
  <c r="D46" i="7" s="1"/>
  <c r="P46" i="7" s="1"/>
  <c r="D47" i="7" s="1"/>
  <c r="P47" i="7" s="1"/>
  <c r="D48" i="7" s="1"/>
  <c r="P48" i="7" s="1"/>
  <c r="D49" i="7" s="1"/>
  <c r="P49" i="7" s="1"/>
  <c r="D50" i="7" s="1"/>
  <c r="P50" i="7" s="1"/>
  <c r="D51" i="7" s="1"/>
  <c r="P51" i="7" s="1"/>
  <c r="D52" i="7" s="1"/>
  <c r="P52" i="7" s="1"/>
  <c r="D53" i="7" s="1"/>
  <c r="P53" i="7" s="1"/>
  <c r="D54" i="7" s="1"/>
  <c r="P54" i="7" s="1"/>
  <c r="D55" i="7" s="1"/>
  <c r="P55" i="7" s="1"/>
  <c r="D56" i="7" s="1"/>
  <c r="P56" i="7" s="1"/>
  <c r="D57" i="7" s="1"/>
  <c r="P57" i="7" s="1"/>
  <c r="D58" i="7" s="1"/>
  <c r="P58" i="7" s="1"/>
  <c r="D59" i="7" s="1"/>
  <c r="P59" i="7" s="1"/>
  <c r="D60" i="7" s="1"/>
  <c r="P60" i="7" s="1"/>
  <c r="D61" i="7" s="1"/>
  <c r="P61" i="7" s="1"/>
  <c r="D62" i="7" s="1"/>
  <c r="P62" i="7" s="1"/>
  <c r="D63" i="7" s="1"/>
  <c r="P63" i="7" s="1"/>
  <c r="D64" i="7" s="1"/>
  <c r="P64" i="7" s="1"/>
  <c r="D65" i="7" s="1"/>
  <c r="P65" i="7" s="1"/>
  <c r="D66" i="7" s="1"/>
  <c r="P66" i="7" s="1"/>
  <c r="D67" i="7" s="1"/>
  <c r="P67" i="7" s="1"/>
  <c r="D68" i="7" s="1"/>
  <c r="P68" i="7" s="1"/>
  <c r="D69" i="7" s="1"/>
  <c r="P69" i="7" s="1"/>
  <c r="D70" i="7" s="1"/>
  <c r="P70" i="7" s="1"/>
  <c r="D71" i="7" s="1"/>
  <c r="P71" i="7" s="1"/>
</calcChain>
</file>

<file path=xl/comments1.xml><?xml version="1.0" encoding="utf-8"?>
<comments xmlns="http://schemas.openxmlformats.org/spreadsheetml/2006/main">
  <authors>
    <author>User</author>
  </authors>
  <commentList>
    <comment ref="N22" authorId="0">
      <text>
        <r>
          <rPr>
            <b/>
            <sz val="9"/>
            <color indexed="81"/>
            <rFont val="Tahoma"/>
            <family val="2"/>
          </rPr>
          <t>User:</t>
        </r>
        <r>
          <rPr>
            <sz val="9"/>
            <color indexed="81"/>
            <rFont val="Tahoma"/>
            <family val="2"/>
          </rPr>
          <t xml:space="preserve">
जिस दिनांक का डेटा चाहिए वह भरे</t>
        </r>
      </text>
    </comment>
  </commentList>
</comments>
</file>

<file path=xl/comments2.xml><?xml version="1.0" encoding="utf-8"?>
<comments xmlns="http://schemas.openxmlformats.org/spreadsheetml/2006/main">
  <authors>
    <author>User</author>
  </authors>
  <commentList>
    <comment ref="D9" authorId="0">
      <text>
        <r>
          <rPr>
            <b/>
            <sz val="9"/>
            <color indexed="81"/>
            <rFont val="Tahoma"/>
          </rPr>
          <t>User:</t>
        </r>
        <r>
          <rPr>
            <sz val="9"/>
            <color indexed="81"/>
            <rFont val="Tahoma"/>
          </rPr>
          <t xml:space="preserve">
fill opening balance</t>
        </r>
      </text>
    </comment>
    <comment ref="E9" authorId="0">
      <text>
        <r>
          <rPr>
            <b/>
            <sz val="9"/>
            <color indexed="81"/>
            <rFont val="Tahoma"/>
          </rPr>
          <t>User:</t>
        </r>
        <r>
          <rPr>
            <sz val="9"/>
            <color indexed="81"/>
            <rFont val="Tahoma"/>
          </rPr>
          <t xml:space="preserve">
fill opening balance </t>
        </r>
      </text>
    </comment>
    <comment ref="F9" authorId="0">
      <text>
        <r>
          <rPr>
            <b/>
            <sz val="9"/>
            <color indexed="81"/>
            <rFont val="Tahoma"/>
          </rPr>
          <t>User:</t>
        </r>
        <r>
          <rPr>
            <sz val="9"/>
            <color indexed="81"/>
            <rFont val="Tahoma"/>
          </rPr>
          <t xml:space="preserve">
fill opening balance</t>
        </r>
      </text>
    </comment>
    <comment ref="G9" authorId="0">
      <text>
        <r>
          <rPr>
            <b/>
            <sz val="9"/>
            <color indexed="81"/>
            <rFont val="Tahoma"/>
          </rPr>
          <t>User:</t>
        </r>
        <r>
          <rPr>
            <sz val="9"/>
            <color indexed="81"/>
            <rFont val="Tahoma"/>
          </rPr>
          <t xml:space="preserve">
fill opening balance</t>
        </r>
      </text>
    </comment>
  </commentList>
</comments>
</file>

<file path=xl/sharedStrings.xml><?xml version="1.0" encoding="utf-8"?>
<sst xmlns="http://schemas.openxmlformats.org/spreadsheetml/2006/main" count="4044" uniqueCount="1190">
  <si>
    <t>विद्यालय का प्रकार</t>
  </si>
  <si>
    <t>Ø-la-</t>
  </si>
  <si>
    <t>Total</t>
  </si>
  <si>
    <t xml:space="preserve">प्रारम्भिक शेष </t>
  </si>
  <si>
    <t>गेंहू</t>
  </si>
  <si>
    <t>चावल</t>
  </si>
  <si>
    <t>कक्षा</t>
  </si>
  <si>
    <t xml:space="preserve">विद्यालय में उपलब्ध खाद्यान्न </t>
  </si>
  <si>
    <t xml:space="preserve">1 से 5 </t>
  </si>
  <si>
    <t xml:space="preserve">6 से 8 </t>
  </si>
  <si>
    <t>योग</t>
  </si>
  <si>
    <t>वितरित खाद्यान्न</t>
  </si>
  <si>
    <t xml:space="preserve"> शेष खाद्यान्न</t>
  </si>
  <si>
    <t>Class</t>
  </si>
  <si>
    <t>Section</t>
  </si>
  <si>
    <t>SRNO</t>
  </si>
  <si>
    <t>DOA</t>
  </si>
  <si>
    <t>Name</t>
  </si>
  <si>
    <t>Late Status</t>
  </si>
  <si>
    <t>FatherName</t>
  </si>
  <si>
    <t>MotherName</t>
  </si>
  <si>
    <t>Gender</t>
  </si>
  <si>
    <t>Dob</t>
  </si>
  <si>
    <t>ClassRollNo</t>
  </si>
  <si>
    <t>ExamRollNumber</t>
  </si>
  <si>
    <t>School Total Working Days</t>
  </si>
  <si>
    <t>Student Total Attendence</t>
  </si>
  <si>
    <t>Category</t>
  </si>
  <si>
    <t>Religion</t>
  </si>
  <si>
    <t>Previous Year Marks</t>
  </si>
  <si>
    <t>Name Of School</t>
  </si>
  <si>
    <t>School UDise Code</t>
  </si>
  <si>
    <t>Aadhar No of Student</t>
  </si>
  <si>
    <t>Bhamashash Card</t>
  </si>
  <si>
    <t>Mobile No Student(Father/Mother/Guardian</t>
  </si>
  <si>
    <t>Student Permanent Address</t>
  </si>
  <si>
    <t>Annual Parental Income</t>
  </si>
  <si>
    <t>CWSN Status</t>
  </si>
  <si>
    <t>BPL Status</t>
  </si>
  <si>
    <t>Minority Status</t>
  </si>
  <si>
    <t>Age On Present(In Years)</t>
  </si>
  <si>
    <t>Co-Curricular Activity</t>
  </si>
  <si>
    <t>Distance From School</t>
  </si>
  <si>
    <t>A</t>
  </si>
  <si>
    <t>Vikram Singh</t>
  </si>
  <si>
    <t>Veena Rani</t>
  </si>
  <si>
    <t>M</t>
  </si>
  <si>
    <t>SC</t>
  </si>
  <si>
    <t>Hindu</t>
  </si>
  <si>
    <t>GOVT. SENIOR SECONDARY SCHOOL 13 DOL (212120)</t>
  </si>
  <si>
    <t>XXXX6589</t>
  </si>
  <si>
    <t>VPO 13DOL,13 DOL,,335707</t>
  </si>
  <si>
    <t>N</t>
  </si>
  <si>
    <t>No</t>
  </si>
  <si>
    <t>None</t>
  </si>
  <si>
    <t>Devid</t>
  </si>
  <si>
    <t>Dharmpal</t>
  </si>
  <si>
    <t>Soniya</t>
  </si>
  <si>
    <t>XXXX4579</t>
  </si>
  <si>
    <t>VPO 13 DOL,GHARSANA,13dol,335707</t>
  </si>
  <si>
    <t>Govind</t>
  </si>
  <si>
    <t>Sohan Lal</t>
  </si>
  <si>
    <t>Saroj</t>
  </si>
  <si>
    <t>XXXX0303</t>
  </si>
  <si>
    <t>VPO 13DOL,GHARSANA,13dol,335707</t>
  </si>
  <si>
    <t>Gunjan</t>
  </si>
  <si>
    <t>Kripal Singh</t>
  </si>
  <si>
    <t>Kashmeer Kour</t>
  </si>
  <si>
    <t>F</t>
  </si>
  <si>
    <t>OBC</t>
  </si>
  <si>
    <t>Sikhs</t>
  </si>
  <si>
    <t>Yes</t>
  </si>
  <si>
    <t>Gurdeep Singh</t>
  </si>
  <si>
    <t>Gurcharan Singh</t>
  </si>
  <si>
    <t>Karmjeet Kour</t>
  </si>
  <si>
    <t>XXXX4038</t>
  </si>
  <si>
    <t>VPO 13DOL,GHARSANA,13DOL,335707</t>
  </si>
  <si>
    <t>Harshdeep</t>
  </si>
  <si>
    <t>Satpal Singh</t>
  </si>
  <si>
    <t>Simran Kour</t>
  </si>
  <si>
    <t>vpo 13DOL,GHARSANA,13DOL,335707</t>
  </si>
  <si>
    <t>Jaskaran Singh</t>
  </si>
  <si>
    <t>Chhanku Singh</t>
  </si>
  <si>
    <t>Guddi Devi</t>
  </si>
  <si>
    <t>XXXX4951</t>
  </si>
  <si>
    <t>YDFISBW</t>
  </si>
  <si>
    <t>VPO13DOL,GHARSANA,13DOL,335707</t>
  </si>
  <si>
    <t>Jasveer Singh</t>
  </si>
  <si>
    <t>Madan Singh</t>
  </si>
  <si>
    <t>Balvinder Kour</t>
  </si>
  <si>
    <t>XXXX3042</t>
  </si>
  <si>
    <t>VPO 13 DOL,GHARSANA,13DOL,335707</t>
  </si>
  <si>
    <t>Krishan</t>
  </si>
  <si>
    <t>Binjha Ram</t>
  </si>
  <si>
    <t>Mamta</t>
  </si>
  <si>
    <t>XXXX9989</t>
  </si>
  <si>
    <t>VPO 13 DOL,RAWLA MANDI,13 DOL,335707</t>
  </si>
  <si>
    <t>Kritna</t>
  </si>
  <si>
    <t>Pawan Kumar</t>
  </si>
  <si>
    <t>Prince Singh</t>
  </si>
  <si>
    <t>Rajender Singh</t>
  </si>
  <si>
    <t>Seema Bai</t>
  </si>
  <si>
    <t>Rachna</t>
  </si>
  <si>
    <t>Bhanwar Lal</t>
  </si>
  <si>
    <t>Radha</t>
  </si>
  <si>
    <t>XXXX7777</t>
  </si>
  <si>
    <t>Rajdeep</t>
  </si>
  <si>
    <t>Buta Singh</t>
  </si>
  <si>
    <t>Sandeep Kour</t>
  </si>
  <si>
    <t>XXXX7608</t>
  </si>
  <si>
    <t>yuworkc</t>
  </si>
  <si>
    <t>chak 9dol,GHARSANA,9DOL,335707</t>
  </si>
  <si>
    <t>Rajni</t>
  </si>
  <si>
    <t>Naresh Kumar</t>
  </si>
  <si>
    <t>Nisha</t>
  </si>
  <si>
    <t>XXXX6632</t>
  </si>
  <si>
    <t>Shiv Kumar</t>
  </si>
  <si>
    <t>Leelu Ram</t>
  </si>
  <si>
    <t>Ankit Kumar</t>
  </si>
  <si>
    <t>Lilu Ram</t>
  </si>
  <si>
    <t>Radha Devi</t>
  </si>
  <si>
    <t>XXXX1476</t>
  </si>
  <si>
    <t>ANUJ</t>
  </si>
  <si>
    <t>ASHOK KUMAR</t>
  </si>
  <si>
    <t>KAVITA</t>
  </si>
  <si>
    <t>XXXX1907</t>
  </si>
  <si>
    <t>CHAK 11 DOL,,GHARSANA,P.O 13 DOL,335707</t>
  </si>
  <si>
    <t>Gagan</t>
  </si>
  <si>
    <t>Gurmel Singh</t>
  </si>
  <si>
    <t>Parmjeet Kour</t>
  </si>
  <si>
    <t>XXXX9285</t>
  </si>
  <si>
    <t>YFEIIAW</t>
  </si>
  <si>
    <t>CHAK-13DOL,GHARSANA,VPO-13DOL,335707</t>
  </si>
  <si>
    <t>KHUSHPREET</t>
  </si>
  <si>
    <t>VIKRAM SINGH</t>
  </si>
  <si>
    <t>VEENA</t>
  </si>
  <si>
    <t>XXXX4779</t>
  </si>
  <si>
    <t>CHAK 13DOL,GHARSANA,13 DOL,335707</t>
  </si>
  <si>
    <t>POONAM</t>
  </si>
  <si>
    <t>SURESH KUMAR</t>
  </si>
  <si>
    <t>INDRA DEVI</t>
  </si>
  <si>
    <t>XXXX0530</t>
  </si>
  <si>
    <t>PREETI</t>
  </si>
  <si>
    <t>NAVEEN KUMAR</t>
  </si>
  <si>
    <t>SAROJ</t>
  </si>
  <si>
    <t>VBKHJPR</t>
  </si>
  <si>
    <t>GSSS 13DOL,GHARSANA,CHAK 13 DOL,335707</t>
  </si>
  <si>
    <t>PRIYANKA</t>
  </si>
  <si>
    <t>PRITHVIRAJ</t>
  </si>
  <si>
    <t>INDRA</t>
  </si>
  <si>
    <t>XXXX3332</t>
  </si>
  <si>
    <t>6mr,Anoopgarh,6msr,335701</t>
  </si>
  <si>
    <t>RANI</t>
  </si>
  <si>
    <t>MEHAR LAL</t>
  </si>
  <si>
    <t>MUMAL DEVI</t>
  </si>
  <si>
    <t>ST</t>
  </si>
  <si>
    <t>SIMRAN</t>
  </si>
  <si>
    <t>NARESH KUMAR</t>
  </si>
  <si>
    <t>NISHA</t>
  </si>
  <si>
    <t>XXXX4718</t>
  </si>
  <si>
    <t>VSVVVSP</t>
  </si>
  <si>
    <t>SUKHVEER SINGH</t>
  </si>
  <si>
    <t>ANGREJ SINGH</t>
  </si>
  <si>
    <t>VEENA RANI</t>
  </si>
  <si>
    <t>XXXX6713</t>
  </si>
  <si>
    <t>YZWNHCP</t>
  </si>
  <si>
    <t>13 DOL,GHARSANA,P.O- 13 DOL,335707</t>
  </si>
  <si>
    <t>Vishwas</t>
  </si>
  <si>
    <t>Naveen Kumar</t>
  </si>
  <si>
    <t>XXXX7280</t>
  </si>
  <si>
    <t>CHAK 13 DOL,GHARSANA,13 DOL,335707</t>
  </si>
  <si>
    <t>AAYANA</t>
  </si>
  <si>
    <t>INDRAJ</t>
  </si>
  <si>
    <t>ROSHANI DEVI</t>
  </si>
  <si>
    <t>XXXX4065</t>
  </si>
  <si>
    <t>YGYOBBF</t>
  </si>
  <si>
    <t>CHAK-13DOL,GHARSANA,PO-13DOL,335707</t>
  </si>
  <si>
    <t>ANISHA</t>
  </si>
  <si>
    <t>RAMKUMAR</t>
  </si>
  <si>
    <t>SUNITA</t>
  </si>
  <si>
    <t>XXXX0558</t>
  </si>
  <si>
    <t>V-13 DOL,GHARSANA,P.O 13 DOL,335707</t>
  </si>
  <si>
    <t>ANITA BAI</t>
  </si>
  <si>
    <t>HAMIRA RAM</t>
  </si>
  <si>
    <t>ROSHNI DEVI</t>
  </si>
  <si>
    <t>XXXX5705</t>
  </si>
  <si>
    <t>YUWOBKC</t>
  </si>
  <si>
    <t>CHAK-13DOL,GHARSANA,CHAK-13DOL,335707</t>
  </si>
  <si>
    <t>ANKUSH</t>
  </si>
  <si>
    <t>MOHANLAL</t>
  </si>
  <si>
    <t>RAJIYA</t>
  </si>
  <si>
    <t>XXXX8000</t>
  </si>
  <si>
    <t>YYQECAW</t>
  </si>
  <si>
    <t>ANMOL</t>
  </si>
  <si>
    <t>SONU</t>
  </si>
  <si>
    <t>DURGESH</t>
  </si>
  <si>
    <t>XXXX3269</t>
  </si>
  <si>
    <t>AVNOOR</t>
  </si>
  <si>
    <t>KASTURI LAL</t>
  </si>
  <si>
    <t>XXXX5883</t>
  </si>
  <si>
    <t>YOFISQW</t>
  </si>
  <si>
    <t>GAGANDEEP KOUR</t>
  </si>
  <si>
    <t>JEET SINGH</t>
  </si>
  <si>
    <t>KARAMJEET KOUR</t>
  </si>
  <si>
    <t>XXXX9872</t>
  </si>
  <si>
    <t>YDYCUKF</t>
  </si>
  <si>
    <t>JASVINDRA</t>
  </si>
  <si>
    <t>RAJESH KUMAR</t>
  </si>
  <si>
    <t>LALI BAI</t>
  </si>
  <si>
    <t>XXXX5766</t>
  </si>
  <si>
    <t>KALPNA</t>
  </si>
  <si>
    <t>PAVAN KUMAR</t>
  </si>
  <si>
    <t>XXXX6788</t>
  </si>
  <si>
    <t>VVGHBNJ</t>
  </si>
  <si>
    <t>PRINCE KUMAR</t>
  </si>
  <si>
    <t>NAVEEEN KUMAR</t>
  </si>
  <si>
    <t>SAROJ DEVI</t>
  </si>
  <si>
    <t>XXXX9973</t>
  </si>
  <si>
    <t>VPO 13 DOL,GHARSANA,CHAK 13 DOL,335707</t>
  </si>
  <si>
    <t>RITU</t>
  </si>
  <si>
    <t>XXXX8089</t>
  </si>
  <si>
    <t>SAHAJDEEP</t>
  </si>
  <si>
    <t>BUTA SINGH</t>
  </si>
  <si>
    <t>SANDEEP KAUR</t>
  </si>
  <si>
    <t>XXXX5963</t>
  </si>
  <si>
    <t>CHAK-7DOL,GHARSANA,PO-KHOBAR,335707</t>
  </si>
  <si>
    <t>SAMEER</t>
  </si>
  <si>
    <t>XXXX0197</t>
  </si>
  <si>
    <t>YUUFOBC</t>
  </si>
  <si>
    <t>Y</t>
  </si>
  <si>
    <t>SUKHCHEN SINGH</t>
  </si>
  <si>
    <t>GURCHARAN SINGH</t>
  </si>
  <si>
    <t>SARVJEET KOUR</t>
  </si>
  <si>
    <t>XXXX7178</t>
  </si>
  <si>
    <t>AARUSHI</t>
  </si>
  <si>
    <t>XXXX2023</t>
  </si>
  <si>
    <t>13DOL,GARSANA,13DOL,335707</t>
  </si>
  <si>
    <t>TARA SINGH</t>
  </si>
  <si>
    <t>SIMARAN KAUR</t>
  </si>
  <si>
    <t>XXXX7439</t>
  </si>
  <si>
    <t>YWUEMOK</t>
  </si>
  <si>
    <t>ARCHANA</t>
  </si>
  <si>
    <t>KASHMIR SINGH</t>
  </si>
  <si>
    <t>SANTOSH RANI</t>
  </si>
  <si>
    <t>XXXX5728</t>
  </si>
  <si>
    <t>WZKGPVH</t>
  </si>
  <si>
    <t>VPO 13 DOL,GHARSANA,CHAK-13 DOL,335707</t>
  </si>
  <si>
    <t>BALRAM</t>
  </si>
  <si>
    <t>RAMCHNDER</t>
  </si>
  <si>
    <t>MAYA DEVI</t>
  </si>
  <si>
    <t>XXXX5852</t>
  </si>
  <si>
    <t>WXVBVGP</t>
  </si>
  <si>
    <t>DURGA</t>
  </si>
  <si>
    <t>BABULAL</t>
  </si>
  <si>
    <t>XXXX7522</t>
  </si>
  <si>
    <t>YIIDOBF</t>
  </si>
  <si>
    <t>GURPREET KOUR</t>
  </si>
  <si>
    <t>ROOP SINGH</t>
  </si>
  <si>
    <t>SANDEEP KOUR</t>
  </si>
  <si>
    <t>XXXX9146</t>
  </si>
  <si>
    <t>YOAYSIS</t>
  </si>
  <si>
    <t>GURPREET SINGH</t>
  </si>
  <si>
    <t>Late</t>
  </si>
  <si>
    <t>LABH SINGH</t>
  </si>
  <si>
    <t>JASVEER KOUR</t>
  </si>
  <si>
    <t>XXXX8537</t>
  </si>
  <si>
    <t>HARDEEP SINGH</t>
  </si>
  <si>
    <t>SUNIL SINGH</t>
  </si>
  <si>
    <t>KOMAL</t>
  </si>
  <si>
    <t>XXXX7012</t>
  </si>
  <si>
    <t>YSYWFAB</t>
  </si>
  <si>
    <t>JASVINDER SINGH</t>
  </si>
  <si>
    <t>BALVINDER SINGH</t>
  </si>
  <si>
    <t>SANTOSH</t>
  </si>
  <si>
    <t>XXXX7425</t>
  </si>
  <si>
    <t>YYDGYIG</t>
  </si>
  <si>
    <t>KUSUM</t>
  </si>
  <si>
    <t>TARACHAND</t>
  </si>
  <si>
    <t>ANITA DEVI</t>
  </si>
  <si>
    <t>XXXX2508</t>
  </si>
  <si>
    <t>VTZHPZT</t>
  </si>
  <si>
    <t>RAHUL KUMAR</t>
  </si>
  <si>
    <t>XXXX0438</t>
  </si>
  <si>
    <t>RAJNI</t>
  </si>
  <si>
    <t>BAGGARAM</t>
  </si>
  <si>
    <t>PARAMJEET KOUR</t>
  </si>
  <si>
    <t>XXXX5270</t>
  </si>
  <si>
    <t>YQCSMAF</t>
  </si>
  <si>
    <t>SHANTI</t>
  </si>
  <si>
    <t>BINJHARAM</t>
  </si>
  <si>
    <t>MAMTA</t>
  </si>
  <si>
    <t>XXXX0417</t>
  </si>
  <si>
    <t>YSOOCWO</t>
  </si>
  <si>
    <t>13DOL,GHARSANA,13DOL,335707</t>
  </si>
  <si>
    <t>SHVETA</t>
  </si>
  <si>
    <t>MOHAN LAL</t>
  </si>
  <si>
    <t>SURTA DEVI</t>
  </si>
  <si>
    <t>XXXX4774</t>
  </si>
  <si>
    <t>VHKXXXP</t>
  </si>
  <si>
    <t>V.-13 DOL,GHARSANA,P.O-13 DOL,335707</t>
  </si>
  <si>
    <t>SUKHVINDER SINGH</t>
  </si>
  <si>
    <t>XXXX4955</t>
  </si>
  <si>
    <t>GANGA</t>
  </si>
  <si>
    <t>MAIHAR LAL</t>
  </si>
  <si>
    <t>XXXX6904</t>
  </si>
  <si>
    <t>YBBBMKO</t>
  </si>
  <si>
    <t>CHAK 13 DOL,GHARSANA,VPO- 13 DOL,335707</t>
  </si>
  <si>
    <t>ANITA</t>
  </si>
  <si>
    <t>XXXX8811</t>
  </si>
  <si>
    <t>JAMNA</t>
  </si>
  <si>
    <t>MAIHERLAL</t>
  </si>
  <si>
    <t>XXXX0012</t>
  </si>
  <si>
    <t>KAPIL</t>
  </si>
  <si>
    <t>DHARAMPAL</t>
  </si>
  <si>
    <t>SONIYA</t>
  </si>
  <si>
    <t>XXXX8026</t>
  </si>
  <si>
    <t>YQWYKCG</t>
  </si>
  <si>
    <t>CHAK 13 DOL,GHARSANA,VPO-13DOL,335707</t>
  </si>
  <si>
    <t>KASHISH</t>
  </si>
  <si>
    <t>PAWAN KUMAR</t>
  </si>
  <si>
    <t>XXXX1829</t>
  </si>
  <si>
    <t>YQBDEAK</t>
  </si>
  <si>
    <t>MONIKA</t>
  </si>
  <si>
    <t>PRITVIRAJ</t>
  </si>
  <si>
    <t>XXXX7189</t>
  </si>
  <si>
    <t>yIIDUWF</t>
  </si>
  <si>
    <t>NISHU</t>
  </si>
  <si>
    <t>SWROOP SINGH</t>
  </si>
  <si>
    <t>GURMEET KOUR</t>
  </si>
  <si>
    <t>XXXX2327</t>
  </si>
  <si>
    <t>VKKCCNJ</t>
  </si>
  <si>
    <t>PAVAN SINGH</t>
  </si>
  <si>
    <t>SURJEET SINGH</t>
  </si>
  <si>
    <t>KAMALJEET KOUR</t>
  </si>
  <si>
    <t>XXXX4319</t>
  </si>
  <si>
    <t>YSYYYSG</t>
  </si>
  <si>
    <t>PRTIGYA</t>
  </si>
  <si>
    <t>XXXX5493</t>
  </si>
  <si>
    <t>VAJEET RAM</t>
  </si>
  <si>
    <t>GYAN KAUR</t>
  </si>
  <si>
    <t>XXXX9487</t>
  </si>
  <si>
    <t>VGWGJGV</t>
  </si>
  <si>
    <t>CHAK-13 DOL P.O 13 DOL,GHARSANA,CHAK-13 DOL,335707</t>
  </si>
  <si>
    <t>REENA</t>
  </si>
  <si>
    <t>XXXX5687</t>
  </si>
  <si>
    <t>BINJARAM</t>
  </si>
  <si>
    <t>MAMTA DEVI</t>
  </si>
  <si>
    <t>XXXX0422</t>
  </si>
  <si>
    <t>YSDOCWO</t>
  </si>
  <si>
    <t>SHISHANDEEP</t>
  </si>
  <si>
    <t>XXXX2955</t>
  </si>
  <si>
    <t>V-13 DOL,GHARSANA,P.O-13 DOL,335707</t>
  </si>
  <si>
    <t>SIMARAN</t>
  </si>
  <si>
    <t>CIHHNDA SINGH</t>
  </si>
  <si>
    <t>BANSO BAI</t>
  </si>
  <si>
    <t>XXXX6285</t>
  </si>
  <si>
    <t>YIIDUYC</t>
  </si>
  <si>
    <t>Suresh Kumar</t>
  </si>
  <si>
    <t>XXXX5050</t>
  </si>
  <si>
    <t>Ward no 5,Gharsana,13 dol,335707</t>
  </si>
  <si>
    <t>Yogesh Kumar</t>
  </si>
  <si>
    <t>Parmeshwar Lal</t>
  </si>
  <si>
    <t>Roshani Devi</t>
  </si>
  <si>
    <t>XXXX4235</t>
  </si>
  <si>
    <t>AARJU</t>
  </si>
  <si>
    <t>JASWINDER</t>
  </si>
  <si>
    <t>XXXX8013</t>
  </si>
  <si>
    <t>VGXXPVT</t>
  </si>
  <si>
    <t>CHAK 13 DOL,GHARSANA,VPO - 13 DOL,335707</t>
  </si>
  <si>
    <t>AMANDEEP</t>
  </si>
  <si>
    <t>XXXX3464</t>
  </si>
  <si>
    <t>JASVEER KAUR</t>
  </si>
  <si>
    <t>XXXX4825</t>
  </si>
  <si>
    <t>v-13 dol,GHARSANA,P.O-13 DOL,335707</t>
  </si>
  <si>
    <t>ANMOL SINGH</t>
  </si>
  <si>
    <t>BASANT SINGH</t>
  </si>
  <si>
    <t>CHHINDER KOUR</t>
  </si>
  <si>
    <t>XXXX0339</t>
  </si>
  <si>
    <t>VORRVVP</t>
  </si>
  <si>
    <t>VPO-13 DOL,GHARSANA,PO. 13 DOL,335707</t>
  </si>
  <si>
    <t>DEEPAK</t>
  </si>
  <si>
    <t>OMPRAKASH</t>
  </si>
  <si>
    <t>XXXX5603</t>
  </si>
  <si>
    <t>VNBCNRT</t>
  </si>
  <si>
    <t>13 dol,GHARSANA,13 DOL B,335707</t>
  </si>
  <si>
    <t>GEETA BAI</t>
  </si>
  <si>
    <t>XXXX3144</t>
  </si>
  <si>
    <t>HUSANDEEP KOUR</t>
  </si>
  <si>
    <t>BALVEER SINGH</t>
  </si>
  <si>
    <t>LAKHVINDAR KOUR</t>
  </si>
  <si>
    <t>XXXX4894</t>
  </si>
  <si>
    <t>WDYBDSF</t>
  </si>
  <si>
    <t>JASHNDEEP</t>
  </si>
  <si>
    <t>XXXX4943</t>
  </si>
  <si>
    <t>V.P.O 13 DOL,GHARSANA,CHAK-13 DOL,335707</t>
  </si>
  <si>
    <t>Kavita</t>
  </si>
  <si>
    <t>Ishar Ram</t>
  </si>
  <si>
    <t>XXXX4584</t>
  </si>
  <si>
    <t>KUSHUM</t>
  </si>
  <si>
    <t>XXXX5437</t>
  </si>
  <si>
    <t>PRAVEEN</t>
  </si>
  <si>
    <t>KASMIR SINGH</t>
  </si>
  <si>
    <t>XXXX0622</t>
  </si>
  <si>
    <t>RAJVINDER KOUR</t>
  </si>
  <si>
    <t>XXXX4517</t>
  </si>
  <si>
    <t>RAKESH</t>
  </si>
  <si>
    <t>XXXX4229</t>
  </si>
  <si>
    <t>13 DOL,GHARSANA,VPO - 13 DOL,335707</t>
  </si>
  <si>
    <t>Rakesh</t>
  </si>
  <si>
    <t>VNKVFHT</t>
  </si>
  <si>
    <t>VPO 13DOL,GHARSANA,13DOL,335708</t>
  </si>
  <si>
    <t>SAMANDEEP KOUR</t>
  </si>
  <si>
    <t>SIMRAN KOUR</t>
  </si>
  <si>
    <t>XXXX2822</t>
  </si>
  <si>
    <t>VANDANA</t>
  </si>
  <si>
    <t>XXXX6041</t>
  </si>
  <si>
    <t>13 DOL,GHARSANA,13 DOL C,335707</t>
  </si>
  <si>
    <t>XXXX1188</t>
  </si>
  <si>
    <t>VPO 13DOL,GHARASANA,CHAK 13DOL,335707</t>
  </si>
  <si>
    <t>ANJLI</t>
  </si>
  <si>
    <t>MEHRU RAM</t>
  </si>
  <si>
    <t>XXXX0362</t>
  </si>
  <si>
    <t>Anju</t>
  </si>
  <si>
    <t>Omprakash</t>
  </si>
  <si>
    <t>Nathi Devi</t>
  </si>
  <si>
    <t>XXXX5870</t>
  </si>
  <si>
    <t>YUOFOIF</t>
  </si>
  <si>
    <t>CHAK-11KND,GHARSANA,CHAK-11KND,335707</t>
  </si>
  <si>
    <t>BHAWNA</t>
  </si>
  <si>
    <t>BABU LAL</t>
  </si>
  <si>
    <t>XXXX3981</t>
  </si>
  <si>
    <t>DHANVEER</t>
  </si>
  <si>
    <t>HARPAL SINGH</t>
  </si>
  <si>
    <t>AMARJEET KAUR</t>
  </si>
  <si>
    <t>XXXX9183</t>
  </si>
  <si>
    <t>BHOVGHT</t>
  </si>
  <si>
    <t>CHAK-14DOL,GHARSANA,PO-13DOL,335707</t>
  </si>
  <si>
    <t>GAGANDEEP</t>
  </si>
  <si>
    <t>XXXX9225</t>
  </si>
  <si>
    <t>JASPREET KOUR</t>
  </si>
  <si>
    <t>XXXX5948</t>
  </si>
  <si>
    <t>CHHINDAR KOUR</t>
  </si>
  <si>
    <t>XXXX0402</t>
  </si>
  <si>
    <t>Manju</t>
  </si>
  <si>
    <t>XXXX8033</t>
  </si>
  <si>
    <t>CHAK-11KND(A),GHARSANA,CHAK-11kND(A),335707</t>
  </si>
  <si>
    <t>RAMESH KUMAR</t>
  </si>
  <si>
    <t>ISHAR RAM</t>
  </si>
  <si>
    <t>GUDDI DEVI</t>
  </si>
  <si>
    <t>XXXX7573</t>
  </si>
  <si>
    <t>YBKAEMO</t>
  </si>
  <si>
    <t>RENU</t>
  </si>
  <si>
    <t>XXXX2343</t>
  </si>
  <si>
    <t>Saloni</t>
  </si>
  <si>
    <t>Ramchandra</t>
  </si>
  <si>
    <t>Sona Bai</t>
  </si>
  <si>
    <t>XXXX2633</t>
  </si>
  <si>
    <t>VOHGZPP</t>
  </si>
  <si>
    <t>CHAK-11KND (A),GHARSANA,CHAK-11KND(A),335707</t>
  </si>
  <si>
    <t>SOMA</t>
  </si>
  <si>
    <t>XXXX8372</t>
  </si>
  <si>
    <t>vtrxvcv</t>
  </si>
  <si>
    <t>chak-13 dol,GHARSANA,vpo-13dol,335707</t>
  </si>
  <si>
    <t>SUMAN</t>
  </si>
  <si>
    <t>GYAN KOUR</t>
  </si>
  <si>
    <t>XXXX7956</t>
  </si>
  <si>
    <t>Sunita Kumari</t>
  </si>
  <si>
    <t>Nanad Ram</t>
  </si>
  <si>
    <t>Dharmi Devi</t>
  </si>
  <si>
    <t>XXXX1061</t>
  </si>
  <si>
    <t>VKKSJNN</t>
  </si>
  <si>
    <t>VPO -13DOL,GHARSANA,VPO-13DOL,335707</t>
  </si>
  <si>
    <t>USHA</t>
  </si>
  <si>
    <t>ARJUNRAM</t>
  </si>
  <si>
    <t>RADHA DEVI</t>
  </si>
  <si>
    <t>XXXX1946</t>
  </si>
  <si>
    <t>YIIUGAF</t>
  </si>
  <si>
    <t>JASWANT SINGH</t>
  </si>
  <si>
    <t>KAILASH KAUR</t>
  </si>
  <si>
    <t>XXXX5563</t>
  </si>
  <si>
    <t>YDUGKDO</t>
  </si>
  <si>
    <t>14Dol A,Gharsana,14Dol A,335707</t>
  </si>
  <si>
    <t>ANJU</t>
  </si>
  <si>
    <t>CHANAN RAM</t>
  </si>
  <si>
    <t>MAGHI DEVI</t>
  </si>
  <si>
    <t>XXXX7171</t>
  </si>
  <si>
    <t>YACBOGG</t>
  </si>
  <si>
    <t>13 DOL,GHARSANA,VPO- 13 DOL,335707</t>
  </si>
  <si>
    <t>BAJRANG</t>
  </si>
  <si>
    <t>SATPAL</t>
  </si>
  <si>
    <t>XXXX1587</t>
  </si>
  <si>
    <t>YMAIGAW</t>
  </si>
  <si>
    <t>66 RD,KHAJUWALA,GANGAJALI,334001</t>
  </si>
  <si>
    <t>BHOJRAJ</t>
  </si>
  <si>
    <t>BHALA RAM</t>
  </si>
  <si>
    <t>XXXX5985</t>
  </si>
  <si>
    <t>VHJHJOV</t>
  </si>
  <si>
    <t>VPO 13 DOL,GHARSANA,13 DOL,335707</t>
  </si>
  <si>
    <t>BHUVNESH</t>
  </si>
  <si>
    <t>RANI DEVI</t>
  </si>
  <si>
    <t>XXXX4285</t>
  </si>
  <si>
    <t>YBKSGSK</t>
  </si>
  <si>
    <t>CHAK 13 DOL,GHARSANA,CHAK-113DOL,335707</t>
  </si>
  <si>
    <t>RAJU SINGH</t>
  </si>
  <si>
    <t>VEERPAL KOUR</t>
  </si>
  <si>
    <t>XXXX4099</t>
  </si>
  <si>
    <t>VNBCNRV</t>
  </si>
  <si>
    <t>DINESH KUMAR</t>
  </si>
  <si>
    <t>TARA CHAND</t>
  </si>
  <si>
    <t>XXXX1887</t>
  </si>
  <si>
    <t>JOGENDER SINGH</t>
  </si>
  <si>
    <t>SUKHVINDER KOUR</t>
  </si>
  <si>
    <t>XXXX1095</t>
  </si>
  <si>
    <t>YDWIOGS</t>
  </si>
  <si>
    <t>GAYTRI</t>
  </si>
  <si>
    <t>XXXX2794</t>
  </si>
  <si>
    <t>HARPREET KOUR</t>
  </si>
  <si>
    <t>MANGAL SINGH</t>
  </si>
  <si>
    <t>SIMARJEET KOUR</t>
  </si>
  <si>
    <t>XXXX6647</t>
  </si>
  <si>
    <t>YIWWEES</t>
  </si>
  <si>
    <t>MADRESH KUMAR</t>
  </si>
  <si>
    <t>RAMCHANDER</t>
  </si>
  <si>
    <t>PRAMESHVRI</t>
  </si>
  <si>
    <t>XXXX2132</t>
  </si>
  <si>
    <t>ywacedo</t>
  </si>
  <si>
    <t>chak-11dol,GHARSANA,vpo-13 dol,335707</t>
  </si>
  <si>
    <t>MALKEET SINGH</t>
  </si>
  <si>
    <t>XXXX7849</t>
  </si>
  <si>
    <t>NAVDEEP SINGH</t>
  </si>
  <si>
    <t>RAJENDER SINGH</t>
  </si>
  <si>
    <t>NIRMLA KANWAR</t>
  </si>
  <si>
    <t>GEN</t>
  </si>
  <si>
    <t>XXXX7307</t>
  </si>
  <si>
    <t>YUQDYCW</t>
  </si>
  <si>
    <t>RADHA</t>
  </si>
  <si>
    <t>SHYOPAT RAM</t>
  </si>
  <si>
    <t>LAXMI DEVI</t>
  </si>
  <si>
    <t>XXXX0944</t>
  </si>
  <si>
    <t>YVQYGCK</t>
  </si>
  <si>
    <t>RAJU</t>
  </si>
  <si>
    <t>BHAJAN SINGH</t>
  </si>
  <si>
    <t>ANGREJ KOUR</t>
  </si>
  <si>
    <t>XXXX3992</t>
  </si>
  <si>
    <t>VKJXTRX</t>
  </si>
  <si>
    <t>RAMESH SINGH</t>
  </si>
  <si>
    <t>XXXX0908</t>
  </si>
  <si>
    <t>RAVINA</t>
  </si>
  <si>
    <t>XXXX1290</t>
  </si>
  <si>
    <t>RINKU RANI</t>
  </si>
  <si>
    <t>SUNITA DEVI</t>
  </si>
  <si>
    <t>XXXX4971</t>
  </si>
  <si>
    <t>VXTGTZN</t>
  </si>
  <si>
    <t>ROSHANI</t>
  </si>
  <si>
    <t>AMARJEET KOUR</t>
  </si>
  <si>
    <t>XXXX5264</t>
  </si>
  <si>
    <t>chak-14 dol,GHARSANA,vpo-13 dol,335707</t>
  </si>
  <si>
    <t>AMANDEEP SINGH</t>
  </si>
  <si>
    <t>MUKHTYAR SINGH</t>
  </si>
  <si>
    <t>PRAKASH KOUR</t>
  </si>
  <si>
    <t>XXXX0647</t>
  </si>
  <si>
    <t>WDYBFGO</t>
  </si>
  <si>
    <t>ANJU RANI</t>
  </si>
  <si>
    <t>PALA SINGH</t>
  </si>
  <si>
    <t>JITO BAI</t>
  </si>
  <si>
    <t>13 DOL,GHARSANA,VPO 13 DOL,335707</t>
  </si>
  <si>
    <t>ANKIT</t>
  </si>
  <si>
    <t>RAMNIWAS</t>
  </si>
  <si>
    <t>TARAWANTI</t>
  </si>
  <si>
    <t>XXXX1454</t>
  </si>
  <si>
    <t>VPBOVBR</t>
  </si>
  <si>
    <t>CHAK-11DOL,GHARSANA,PO-13DOL,335707</t>
  </si>
  <si>
    <t>ARTI</t>
  </si>
  <si>
    <t>SANTOSH DEVI</t>
  </si>
  <si>
    <t>XXXX5502</t>
  </si>
  <si>
    <t>GOVIND RAM</t>
  </si>
  <si>
    <t>CHETAN RAM</t>
  </si>
  <si>
    <t>SUNDRADEVI</t>
  </si>
  <si>
    <t>XXXX7995</t>
  </si>
  <si>
    <t>WZZPCRJ</t>
  </si>
  <si>
    <t>W.N 10,GHARSANA, 7DOL,335707</t>
  </si>
  <si>
    <t>GURMEET SINGH</t>
  </si>
  <si>
    <t>XXXX2186</t>
  </si>
  <si>
    <t>ykikukb</t>
  </si>
  <si>
    <t>18 DODD,KHAJUWALA,HANUMAN NAGAR,334808</t>
  </si>
  <si>
    <t>SUKHPAL SINGH</t>
  </si>
  <si>
    <t>MANJEET KOUR</t>
  </si>
  <si>
    <t>XXXX9688</t>
  </si>
  <si>
    <t>YFKOQMW</t>
  </si>
  <si>
    <t>INDAR JEET</t>
  </si>
  <si>
    <t>KARAMPAL</t>
  </si>
  <si>
    <t>KANTA</t>
  </si>
  <si>
    <t>XXXX8475</t>
  </si>
  <si>
    <t>YBGUSMF</t>
  </si>
  <si>
    <t>w.n,gharsana,9DOL-B,335707</t>
  </si>
  <si>
    <t>SONA BAI</t>
  </si>
  <si>
    <t>XXXX3758</t>
  </si>
  <si>
    <t>11KND A,GARSANA,11KND A,335707</t>
  </si>
  <si>
    <t>KAMALDEEP</t>
  </si>
  <si>
    <t>JASKARAN SINGH</t>
  </si>
  <si>
    <t>JASPAL KOUR</t>
  </si>
  <si>
    <t>XXXX2717</t>
  </si>
  <si>
    <t>CHAK 14 DOL A,GARSANA,14 DOL A,335707</t>
  </si>
  <si>
    <t>KARAN KALUNDA</t>
  </si>
  <si>
    <t>BHOORA RAM</t>
  </si>
  <si>
    <t>NIRMALA</t>
  </si>
  <si>
    <t>XXXX3599</t>
  </si>
  <si>
    <t>YOCYFCK</t>
  </si>
  <si>
    <t>w.n 05,gharsana,9D.O.L,335707</t>
  </si>
  <si>
    <t>KARAN KUMAR</t>
  </si>
  <si>
    <t>NARENDAR KUMAR</t>
  </si>
  <si>
    <t>VIMLA DEVI</t>
  </si>
  <si>
    <t>XXXX5028</t>
  </si>
  <si>
    <t>BCBKRTT</t>
  </si>
  <si>
    <t>w.n 6,gharsana,7DOL-B,335707</t>
  </si>
  <si>
    <t>LOVEPREET</t>
  </si>
  <si>
    <t>XXXX7267</t>
  </si>
  <si>
    <t>MAINA DEVI</t>
  </si>
  <si>
    <t>VEERU RAM</t>
  </si>
  <si>
    <t>KAMLA DEVI</t>
  </si>
  <si>
    <t>XXXX9895</t>
  </si>
  <si>
    <t>WDYBBBS</t>
  </si>
  <si>
    <t>PAPPU RAM</t>
  </si>
  <si>
    <t>SURJA DEVI</t>
  </si>
  <si>
    <t>XXXX3662</t>
  </si>
  <si>
    <t>VHCKTPP</t>
  </si>
  <si>
    <t>MANJU KUMARI</t>
  </si>
  <si>
    <t>SYOPAT RAM</t>
  </si>
  <si>
    <t>XXXX2969</t>
  </si>
  <si>
    <t>YBQYGCK</t>
  </si>
  <si>
    <t>MANPREET KOUR</t>
  </si>
  <si>
    <t>XXXX0249</t>
  </si>
  <si>
    <t>NAVNEET NATH</t>
  </si>
  <si>
    <t>KALU NATH</t>
  </si>
  <si>
    <t>XXXX8659</t>
  </si>
  <si>
    <t>WXVBBCN</t>
  </si>
  <si>
    <t>W.N 06,gharsana,7dol,335707</t>
  </si>
  <si>
    <t>NIRUPAMA CHOUDRY</t>
  </si>
  <si>
    <t>GOPI RAM</t>
  </si>
  <si>
    <t>SHARDA DEVI</t>
  </si>
  <si>
    <t>XXXX0707</t>
  </si>
  <si>
    <t>VBJVPHX</t>
  </si>
  <si>
    <t>W.N. 06,GHARSANA,7DOL,335707</t>
  </si>
  <si>
    <t>PARIKSHA</t>
  </si>
  <si>
    <t>XXXX7562</t>
  </si>
  <si>
    <t>PAYAL</t>
  </si>
  <si>
    <t>KALU RAM</t>
  </si>
  <si>
    <t>ANSUIYA</t>
  </si>
  <si>
    <t>XXXX6582</t>
  </si>
  <si>
    <t>VWOCORH</t>
  </si>
  <si>
    <t>BANWARI LAL</t>
  </si>
  <si>
    <t>VIJETA</t>
  </si>
  <si>
    <t>XXXX7720</t>
  </si>
  <si>
    <t>YUFSIWW</t>
  </si>
  <si>
    <t>w.n 09,gharsana,9DOL,335707</t>
  </si>
  <si>
    <t>RAJENDER</t>
  </si>
  <si>
    <t>FUMAN SINGH</t>
  </si>
  <si>
    <t>SARJEETO</t>
  </si>
  <si>
    <t>XXXX4673</t>
  </si>
  <si>
    <t>VTRXSWH</t>
  </si>
  <si>
    <t>CHAK-13 DOL,GHARSANA,VPO 13 DOL,335707</t>
  </si>
  <si>
    <t>RAJPAL SINGH</t>
  </si>
  <si>
    <t>GURDEEP SINGH</t>
  </si>
  <si>
    <t>XXXX0054</t>
  </si>
  <si>
    <t>YGWGKGC</t>
  </si>
  <si>
    <t>CHAK 14 DOL,GHARSANA,VPO- 13 DOL,335707</t>
  </si>
  <si>
    <t>SAKILA</t>
  </si>
  <si>
    <t>SUBHASH CHANDER</t>
  </si>
  <si>
    <t>KRISHNA DEVI</t>
  </si>
  <si>
    <t>XXXX2786</t>
  </si>
  <si>
    <t>YKKIBKC</t>
  </si>
  <si>
    <t>SANDEEP SINGH</t>
  </si>
  <si>
    <t>GURPAL SINGH</t>
  </si>
  <si>
    <t>XXXX2911</t>
  </si>
  <si>
    <t>SANJANA</t>
  </si>
  <si>
    <t>XXXX3200</t>
  </si>
  <si>
    <t>MAYA</t>
  </si>
  <si>
    <t>XXXX7475</t>
  </si>
  <si>
    <t>SATPAL SINGH</t>
  </si>
  <si>
    <t>XXXX7336</t>
  </si>
  <si>
    <t>CHAK-13 DOL,GHARSANA,VPO- 13 DOL,335707</t>
  </si>
  <si>
    <t>SHALU KUMARI</t>
  </si>
  <si>
    <t>KANTA DEVI</t>
  </si>
  <si>
    <t>XXXX5431</t>
  </si>
  <si>
    <t>VKXXCHT</t>
  </si>
  <si>
    <t>SHARDA</t>
  </si>
  <si>
    <t>DANARAM</t>
  </si>
  <si>
    <t>JANKI DEVI</t>
  </si>
  <si>
    <t>XXXX2511</t>
  </si>
  <si>
    <t>BCHPSHV</t>
  </si>
  <si>
    <t>KRISHNA</t>
  </si>
  <si>
    <t>XXXX5892</t>
  </si>
  <si>
    <t>BALDEV SINGH</t>
  </si>
  <si>
    <t>XXXX6283</t>
  </si>
  <si>
    <t>GURDAYAL SINGH</t>
  </si>
  <si>
    <t>XXXX8962</t>
  </si>
  <si>
    <t>VNHGVBJ</t>
  </si>
  <si>
    <t>WARD NO 10,GANGANAGAR,DOL B KHOBER,335707</t>
  </si>
  <si>
    <t>SUMIT</t>
  </si>
  <si>
    <t>DIWAN CHAND</t>
  </si>
  <si>
    <t>XXXX9087</t>
  </si>
  <si>
    <t>VKNCZHV</t>
  </si>
  <si>
    <t>GSSS 13DOL,GHARSANA,VPO-13 DOL,335707</t>
  </si>
  <si>
    <t>SUNIL KUMAR</t>
  </si>
  <si>
    <t>PRITHVI RAM</t>
  </si>
  <si>
    <t>XXXX3352</t>
  </si>
  <si>
    <t>VWVWTJH</t>
  </si>
  <si>
    <t>w.n 7,GHARSANA,7DOL,335707</t>
  </si>
  <si>
    <t>ABHAY SINGH</t>
  </si>
  <si>
    <t>GURMAIL SINGH</t>
  </si>
  <si>
    <t>AMANPREET</t>
  </si>
  <si>
    <t>XXXX3206</t>
  </si>
  <si>
    <t>YAWDUUO</t>
  </si>
  <si>
    <t>ANNU</t>
  </si>
  <si>
    <t>HIRA SINGH</t>
  </si>
  <si>
    <t>SANDAL KOUR</t>
  </si>
  <si>
    <t>XXXX7742</t>
  </si>
  <si>
    <t>YACIIMO</t>
  </si>
  <si>
    <t>HANSH RAJ</t>
  </si>
  <si>
    <t>NEETU</t>
  </si>
  <si>
    <t>XXXX2428</t>
  </si>
  <si>
    <t>WXVBSZH</t>
  </si>
  <si>
    <t>BALVINDRA SINGH</t>
  </si>
  <si>
    <t>XXXX4751</t>
  </si>
  <si>
    <t>WDYBUEG</t>
  </si>
  <si>
    <t>BASANT KUMAR</t>
  </si>
  <si>
    <t>XXXX4311</t>
  </si>
  <si>
    <t>chak-9 dol,GHARSANA,p.o- khober,335707</t>
  </si>
  <si>
    <t>CHANDNI</t>
  </si>
  <si>
    <t>GURMEL SINGH</t>
  </si>
  <si>
    <t>AMANPREET KAUR</t>
  </si>
  <si>
    <t>XXXX7485</t>
  </si>
  <si>
    <t>13 DOL GHARSANA,GHARSANA,GHARSANA,335707</t>
  </si>
  <si>
    <t>CHARANJEET KOUR</t>
  </si>
  <si>
    <t>XXXX6341</t>
  </si>
  <si>
    <t>CHARANJEET SINGH</t>
  </si>
  <si>
    <t>XXXX9287</t>
  </si>
  <si>
    <t>Disha</t>
  </si>
  <si>
    <t>Bhala Ram</t>
  </si>
  <si>
    <t>Saroj Devi</t>
  </si>
  <si>
    <t>XXXX7570</t>
  </si>
  <si>
    <t>vhjhjov</t>
  </si>
  <si>
    <t>chak-13 dol,GHARSANA,p.o- 13 dol,335707</t>
  </si>
  <si>
    <t>HARMAN DEEP</t>
  </si>
  <si>
    <t>BHOLA SINGH</t>
  </si>
  <si>
    <t>KULVINDER KAUR</t>
  </si>
  <si>
    <t>XXXX2029</t>
  </si>
  <si>
    <t>VRRWTSN</t>
  </si>
  <si>
    <t>chak-7 dol,GHARSANA,p.o- khober,335707</t>
  </si>
  <si>
    <t>JITENDER</t>
  </si>
  <si>
    <t>XXXX8465</t>
  </si>
  <si>
    <t>W.N06 ,gharshana,9DOL,335707</t>
  </si>
  <si>
    <t>Om Prakash</t>
  </si>
  <si>
    <t>Sushila Devi</t>
  </si>
  <si>
    <t>XXXX1153</t>
  </si>
  <si>
    <t>YWOCOQC</t>
  </si>
  <si>
    <t>KUMKUM</t>
  </si>
  <si>
    <t>PARMESHWARI DEVI</t>
  </si>
  <si>
    <t>XXXX1200</t>
  </si>
  <si>
    <t>YWACECO</t>
  </si>
  <si>
    <t>VPO 13 DOL,GHARSANA,11 DOL -B ,335707</t>
  </si>
  <si>
    <t>TARA DEVI</t>
  </si>
  <si>
    <t>XXXX9692</t>
  </si>
  <si>
    <t>MANJU</t>
  </si>
  <si>
    <t>PRITHVI RAJ</t>
  </si>
  <si>
    <t>VIDYA DEVI</t>
  </si>
  <si>
    <t>XXXX1459</t>
  </si>
  <si>
    <t>YACYUBC</t>
  </si>
  <si>
    <t>V.P.O.13DOL,GHARSANA,13DOL,335707</t>
  </si>
  <si>
    <t>HANSRAJ</t>
  </si>
  <si>
    <t>POOJA DEVI</t>
  </si>
  <si>
    <t>XXXX0932</t>
  </si>
  <si>
    <t>VNKVPHR</t>
  </si>
  <si>
    <t>MUKESH</t>
  </si>
  <si>
    <t>MAHAVEER PRASAD</t>
  </si>
  <si>
    <t>XXXX4875</t>
  </si>
  <si>
    <t>VKJRNRP</t>
  </si>
  <si>
    <t>MUKESH KUMAR</t>
  </si>
  <si>
    <t>XXXX7917</t>
  </si>
  <si>
    <t>NATHI DEVI</t>
  </si>
  <si>
    <t>XXXX9232</t>
  </si>
  <si>
    <t>CHAK 11 KND,GHARSANA,VPO- 13 DOL,335707</t>
  </si>
  <si>
    <t>PARDEEP SINGH</t>
  </si>
  <si>
    <t>CHHINDA SINGH</t>
  </si>
  <si>
    <t>BANSHO BAI</t>
  </si>
  <si>
    <t>XXXX8784</t>
  </si>
  <si>
    <t>VXTGVRV</t>
  </si>
  <si>
    <t>13DOL,GHARASANA,VPO 13DOL,335707</t>
  </si>
  <si>
    <t>PINTU KANWAR</t>
  </si>
  <si>
    <t>XXXX5395</t>
  </si>
  <si>
    <t>POOJA</t>
  </si>
  <si>
    <t>XXXX7413</t>
  </si>
  <si>
    <t>Bangadsar,Kolayat,Bangadsar,334305</t>
  </si>
  <si>
    <t>PRAVEEN KOUR</t>
  </si>
  <si>
    <t>GURDEV SINGH</t>
  </si>
  <si>
    <t>XXXX9833</t>
  </si>
  <si>
    <t>VHHWCHX</t>
  </si>
  <si>
    <t>PREM KUMAR</t>
  </si>
  <si>
    <t>DEVILAL</t>
  </si>
  <si>
    <t>XXXX2064</t>
  </si>
  <si>
    <t>VGXXPBJ</t>
  </si>
  <si>
    <t>RAJENDER KUMAR</t>
  </si>
  <si>
    <t>BAGWANTI</t>
  </si>
  <si>
    <t>XXXX1683</t>
  </si>
  <si>
    <t>vwpjjsr</t>
  </si>
  <si>
    <t>DULICHAND</t>
  </si>
  <si>
    <t>RUPA DEVI</t>
  </si>
  <si>
    <t>XXXX8789</t>
  </si>
  <si>
    <t>VXTGVWP</t>
  </si>
  <si>
    <t>SONA DEVI</t>
  </si>
  <si>
    <t>XXXX0230</t>
  </si>
  <si>
    <t>RAJKAMAL</t>
  </si>
  <si>
    <t>SHIV KUMAR</t>
  </si>
  <si>
    <t>NIRMLA</t>
  </si>
  <si>
    <t>XXXX9604</t>
  </si>
  <si>
    <t>WFMQKQC</t>
  </si>
  <si>
    <t>VPO 13 DOL,GHARSANA,11 DOL -B,335707</t>
  </si>
  <si>
    <t>RAMAN</t>
  </si>
  <si>
    <t>JASWINDER SINGH</t>
  </si>
  <si>
    <t>XXXX9898</t>
  </si>
  <si>
    <t>VOCVOBP</t>
  </si>
  <si>
    <t>RAMANDEEP KAUR</t>
  </si>
  <si>
    <t>BAGGA SINGH</t>
  </si>
  <si>
    <t>XXXX6267</t>
  </si>
  <si>
    <t>VNNXOBX</t>
  </si>
  <si>
    <t>RAMANDEEP SINGH</t>
  </si>
  <si>
    <t>XXXX6277</t>
  </si>
  <si>
    <t>XXXX8635</t>
  </si>
  <si>
    <t>RANJEET SINGH</t>
  </si>
  <si>
    <t>TOTA SINGH</t>
  </si>
  <si>
    <t>RAJ KOUR</t>
  </si>
  <si>
    <t>XXXX6402</t>
  </si>
  <si>
    <t>WXVBXGN</t>
  </si>
  <si>
    <t>ROHIT</t>
  </si>
  <si>
    <t>XXXX9085</t>
  </si>
  <si>
    <t>7 DOL,GHARSANA,7 DOL,335707</t>
  </si>
  <si>
    <t>SAMTA</t>
  </si>
  <si>
    <t>BAGGA RAM</t>
  </si>
  <si>
    <t>XXXX9995</t>
  </si>
  <si>
    <t>JAGGA SINGH</t>
  </si>
  <si>
    <t>SUKHJEET KOUR</t>
  </si>
  <si>
    <t>XXXX3901</t>
  </si>
  <si>
    <t>VWNZJRX</t>
  </si>
  <si>
    <t>SANGAM</t>
  </si>
  <si>
    <t>XXXX7409</t>
  </si>
  <si>
    <t>chak-13 dol,GHARSANA,p.o-13 dol,335707</t>
  </si>
  <si>
    <t>SANGEETA</t>
  </si>
  <si>
    <t>XXXX1589</t>
  </si>
  <si>
    <t>YBKAPMO</t>
  </si>
  <si>
    <t>SANTOSH KUMARI</t>
  </si>
  <si>
    <t>SUNDRA DEVI</t>
  </si>
  <si>
    <t>XXXX4418</t>
  </si>
  <si>
    <t>w.n 06,GHARSHANA,7DOL,335707</t>
  </si>
  <si>
    <t>SAKUNTLA DEVI</t>
  </si>
  <si>
    <t>XXXX3579</t>
  </si>
  <si>
    <t>VWTBXVV</t>
  </si>
  <si>
    <t>w.n 07,gharsana,7dol,335707</t>
  </si>
  <si>
    <t>SUDHIR KUMAR</t>
  </si>
  <si>
    <t>RAVINDER KUMAR</t>
  </si>
  <si>
    <t>XXXX6978</t>
  </si>
  <si>
    <t>VBTXBGN</t>
  </si>
  <si>
    <t>chak-7 dol,GHARSANA,p.o khober,335707</t>
  </si>
  <si>
    <t>SUMAN KAUR</t>
  </si>
  <si>
    <t>JAGSIR SINGH</t>
  </si>
  <si>
    <t>SIMAR KOUR</t>
  </si>
  <si>
    <t>XXXX6530</t>
  </si>
  <si>
    <t>YOAEFYB</t>
  </si>
  <si>
    <t>CHAK-7DOL,GHARSANA,P.O KHOBER,335707</t>
  </si>
  <si>
    <t>SUSHILA</t>
  </si>
  <si>
    <t>SUKHPREET KAUR</t>
  </si>
  <si>
    <t>XXXX4621</t>
  </si>
  <si>
    <t>VWKGKJX</t>
  </si>
  <si>
    <t>W.n 5,Gharsana,9DOL A,335707</t>
  </si>
  <si>
    <t>Tammana</t>
  </si>
  <si>
    <t>Gorishankar</t>
  </si>
  <si>
    <t>Manohari Devi</t>
  </si>
  <si>
    <t>XXXX6231</t>
  </si>
  <si>
    <t>Ujwal</t>
  </si>
  <si>
    <t>Lalchand</t>
  </si>
  <si>
    <t>Manju Devi</t>
  </si>
  <si>
    <t>XXXX9177</t>
  </si>
  <si>
    <t>VIKRAM</t>
  </si>
  <si>
    <t>BHAGWANA RAM</t>
  </si>
  <si>
    <t>KHATU DEVI</t>
  </si>
  <si>
    <t>XXXX6082</t>
  </si>
  <si>
    <t>VVBOBXN</t>
  </si>
  <si>
    <t>ALKA</t>
  </si>
  <si>
    <t>VISHNU RAM</t>
  </si>
  <si>
    <t>XXXX9216</t>
  </si>
  <si>
    <t>VKNSWRH</t>
  </si>
  <si>
    <t>V.P.O. 13DOL,GHARSANA,13DOL,335707</t>
  </si>
  <si>
    <t>ANIL KUMAR</t>
  </si>
  <si>
    <t>XXXX4438</t>
  </si>
  <si>
    <t>13DOL,GHARSANA,,335707</t>
  </si>
  <si>
    <t>ANJANA</t>
  </si>
  <si>
    <t>ARSHDEEP KAUR</t>
  </si>
  <si>
    <t>PARVINDER KAUR</t>
  </si>
  <si>
    <t>XXXX4583</t>
  </si>
  <si>
    <t>YFQGKOG</t>
  </si>
  <si>
    <t>CHAK-7DOL,GHARSSANA,PO-KHOBAR,335707</t>
  </si>
  <si>
    <t>XXXX2859</t>
  </si>
  <si>
    <t>V.P.O. 13DOL,GHARASANA,13 DOL,335707</t>
  </si>
  <si>
    <t>XXXX1517</t>
  </si>
  <si>
    <t>V.P.O. 13 DOL ,GHARASANA,13 DOL ,335707</t>
  </si>
  <si>
    <t>HARBANSH SINGH</t>
  </si>
  <si>
    <t>XXXX1545</t>
  </si>
  <si>
    <t>YACWYMB</t>
  </si>
  <si>
    <t>V.P.O. 13 DOL,GHARASANA,13 DOL ,335707</t>
  </si>
  <si>
    <t>HARPREET SINGH</t>
  </si>
  <si>
    <t>FATEH SINGH</t>
  </si>
  <si>
    <t>JASVINDER KOUR</t>
  </si>
  <si>
    <t>XXXX1600</t>
  </si>
  <si>
    <t>VKKNTTH</t>
  </si>
  <si>
    <t>11 DOL-B,GHARSANA , VPO-13 DOL ,335707</t>
  </si>
  <si>
    <t>KIRNA</t>
  </si>
  <si>
    <t>GIRDHARI LAL</t>
  </si>
  <si>
    <t>MANJU DEVI</t>
  </si>
  <si>
    <t>XXXX8267</t>
  </si>
  <si>
    <t>VSNCTPH</t>
  </si>
  <si>
    <t>CHAK-12GD,GHARSANA,PO-19GD,335707</t>
  </si>
  <si>
    <t>KALAWATI DEVI</t>
  </si>
  <si>
    <t>XXXX6666</t>
  </si>
  <si>
    <t>YASQGBB</t>
  </si>
  <si>
    <t>CHAK-12GD,GHARSANA,CHAK-19GD,335707</t>
  </si>
  <si>
    <t>MANGI LAL</t>
  </si>
  <si>
    <t>PRABHU RAM</t>
  </si>
  <si>
    <t>SAVITRI DEVI</t>
  </si>
  <si>
    <t>XXXX8320</t>
  </si>
  <si>
    <t>WZKNSXH</t>
  </si>
  <si>
    <t>V.P.O.13DOL ,GHARSANA,13DOL (B),335707</t>
  </si>
  <si>
    <t>XXXX7719</t>
  </si>
  <si>
    <t>MEENA KUMARI</t>
  </si>
  <si>
    <t>SAJAN RAM</t>
  </si>
  <si>
    <t>XXXX2532</t>
  </si>
  <si>
    <t>YQCYMGF</t>
  </si>
  <si>
    <t>Mejar Singh</t>
  </si>
  <si>
    <t>Gurdyal Singh</t>
  </si>
  <si>
    <t>Sunita Devi</t>
  </si>
  <si>
    <t>XXXX5104</t>
  </si>
  <si>
    <t>rd 860 ,kolayat,bangadsar,334305</t>
  </si>
  <si>
    <t>XXXX4220</t>
  </si>
  <si>
    <t>66 RD,KHJUWALA,GANGAJALI,334001</t>
  </si>
  <si>
    <t>DEVI LAL</t>
  </si>
  <si>
    <t>XXXX3879</t>
  </si>
  <si>
    <t>V.P.O.13DOL,GARSHANA,13DOL,335707</t>
  </si>
  <si>
    <t>RAVI KUMAR</t>
  </si>
  <si>
    <t>XXXX0689</t>
  </si>
  <si>
    <t>RAVINDER</t>
  </si>
  <si>
    <t>XXXX8781</t>
  </si>
  <si>
    <t>V.P.O.13DOL ,GHARSANA,13DOL,335707</t>
  </si>
  <si>
    <t>SANT LAL</t>
  </si>
  <si>
    <t>XXXX8629</t>
  </si>
  <si>
    <t>YUCIUBB</t>
  </si>
  <si>
    <t>VPO-13DOL,GHARSANA,13DOL,335707</t>
  </si>
  <si>
    <t>SUKHDEEP SINGH</t>
  </si>
  <si>
    <t>SARVJEET SINGH</t>
  </si>
  <si>
    <t>XXXX0800</t>
  </si>
  <si>
    <t>V.P.O. 13 DOL ,GHARASANA,14 DOL,335707</t>
  </si>
  <si>
    <t>XXXX9392</t>
  </si>
  <si>
    <t>13 DOL,GHARSANA,PO.-13 DOL,335707</t>
  </si>
  <si>
    <t>HANUMAN</t>
  </si>
  <si>
    <t>XXXX2228</t>
  </si>
  <si>
    <t>YQKMKMS</t>
  </si>
  <si>
    <t>CHAK-9 DOL,GHARSANA,P.O KHOBER,335707</t>
  </si>
  <si>
    <t>VIKASHDEEP HANS</t>
  </si>
  <si>
    <t>XXXX0794</t>
  </si>
  <si>
    <t>11 DOL B ,GHARSANA ,VPO- 13 DOL ,335707</t>
  </si>
  <si>
    <t>AJAY</t>
  </si>
  <si>
    <t>KALA SINGH</t>
  </si>
  <si>
    <t>XXXX3763</t>
  </si>
  <si>
    <t>WFKGOIB</t>
  </si>
  <si>
    <t>13 DOL ,GHARSANA ,VPO -13 DOL ,335707</t>
  </si>
  <si>
    <t>XXXX7166</t>
  </si>
  <si>
    <t>YGUUKWW</t>
  </si>
  <si>
    <t>13 DOL ,GHARSANA ,VPO- 13 DOL ,335707</t>
  </si>
  <si>
    <t>BALWANT SINGH</t>
  </si>
  <si>
    <t>RAJ KAUR</t>
  </si>
  <si>
    <t>XXXX8132</t>
  </si>
  <si>
    <t>YBWOOEC</t>
  </si>
  <si>
    <t>7 DOL,GARSANA,7 DOL,335707</t>
  </si>
  <si>
    <t>KAMALDEEP KAUR</t>
  </si>
  <si>
    <t>XXXX2956</t>
  </si>
  <si>
    <t>MANPREET SINGH</t>
  </si>
  <si>
    <t>JAGDISH SINGH</t>
  </si>
  <si>
    <t>RANJEET KAUR</t>
  </si>
  <si>
    <t>XXXX2701</t>
  </si>
  <si>
    <t>WXVBTVJ</t>
  </si>
  <si>
    <t>NAMITA</t>
  </si>
  <si>
    <t>XXXX6237</t>
  </si>
  <si>
    <t>VTRXVCV</t>
  </si>
  <si>
    <t>4 DOL,GHARSANA,4 DOL,335707</t>
  </si>
  <si>
    <t>BHAGIRATH</t>
  </si>
  <si>
    <t>GOMTI DEVI</t>
  </si>
  <si>
    <t>XXXX1563</t>
  </si>
  <si>
    <t>VXTNHTP</t>
  </si>
  <si>
    <t>DANA RAM</t>
  </si>
  <si>
    <t>XXXX1763</t>
  </si>
  <si>
    <t>POONAM D/O DANA RAM,RAISINGHNAGAR,CHAK 29 NP GP THAKRI,335051</t>
  </si>
  <si>
    <t>PRIYANKA KUMARI</t>
  </si>
  <si>
    <t>MAHAVEER PRASHAD</t>
  </si>
  <si>
    <t>KALAWATI</t>
  </si>
  <si>
    <t>XXXX7165</t>
  </si>
  <si>
    <t>YAGGFEK</t>
  </si>
  <si>
    <t>13 DOL ,GHARSANA ,VPO - 13 DOL ,335707</t>
  </si>
  <si>
    <t>MANPHOOL RAM</t>
  </si>
  <si>
    <t>XXXX1358</t>
  </si>
  <si>
    <t>VHJZPNJ</t>
  </si>
  <si>
    <t>JAYPAL</t>
  </si>
  <si>
    <t>XXXX4641</t>
  </si>
  <si>
    <t>YOOIYBW</t>
  </si>
  <si>
    <t>CHAK-11DOL(B),GHARSANA,PO-13DOL,335707</t>
  </si>
  <si>
    <t>SAPNA RANI</t>
  </si>
  <si>
    <t>XXXX1045</t>
  </si>
  <si>
    <t>SARLA</t>
  </si>
  <si>
    <t>XXXX0322</t>
  </si>
  <si>
    <t>SHIKSHA</t>
  </si>
  <si>
    <t>XXXX2659</t>
  </si>
  <si>
    <t>13 DOL,GHARSANA, VPO -13 DOL ,335707</t>
  </si>
  <si>
    <t>KEVAL SINGH</t>
  </si>
  <si>
    <t>SUKHPREET KOUR</t>
  </si>
  <si>
    <t>XXXX8325</t>
  </si>
  <si>
    <t>VPSJCJN</t>
  </si>
  <si>
    <t>SITA KUMARI</t>
  </si>
  <si>
    <t>XXXX3048</t>
  </si>
  <si>
    <t>13 DOL ,GHARSANA ,VPO 13 DOL,335707</t>
  </si>
  <si>
    <t>XXXX4109</t>
  </si>
  <si>
    <t>YULIVBB</t>
  </si>
  <si>
    <t>SUMAN DEVI</t>
  </si>
  <si>
    <t>BHAIRA RAM</t>
  </si>
  <si>
    <t>GEETA DEVI</t>
  </si>
  <si>
    <t>XXXX7736</t>
  </si>
  <si>
    <t>VOBNPKX</t>
  </si>
  <si>
    <t>13 DOL ,GHARSANA ,VPO - 13 DOL,335707</t>
  </si>
  <si>
    <t>SUMANDEEP KAUR</t>
  </si>
  <si>
    <t>BEANT SINGH</t>
  </si>
  <si>
    <t>PRITAM KAUR</t>
  </si>
  <si>
    <t>XXXX7657</t>
  </si>
  <si>
    <t>YIQSCWC</t>
  </si>
  <si>
    <t>14 DOL ,GHARSANA ,VPO -13 DOL ,335707</t>
  </si>
  <si>
    <t>SUNITA RANI</t>
  </si>
  <si>
    <t>FUMMAN SINGH</t>
  </si>
  <si>
    <t>XXXX7583</t>
  </si>
  <si>
    <t>VPO-13 DOL,GHARSANA,VPO 13 DOL,335707</t>
  </si>
  <si>
    <t>Surender Kumar</t>
  </si>
  <si>
    <t>Banta Ram</t>
  </si>
  <si>
    <t>Paramjeet</t>
  </si>
  <si>
    <t>VIKAS KUMAR</t>
  </si>
  <si>
    <t>MANGTU RAM</t>
  </si>
  <si>
    <t>RAJJO DEVI</t>
  </si>
  <si>
    <t>XXXX2684</t>
  </si>
  <si>
    <t>VHCVBOR</t>
  </si>
  <si>
    <t>VISHAL KUMAR</t>
  </si>
  <si>
    <t>RANJEET KUMAR</t>
  </si>
  <si>
    <t>KAMLESH</t>
  </si>
  <si>
    <t>XXXX6824</t>
  </si>
  <si>
    <t>क्र0स0</t>
  </si>
  <si>
    <t>नाम विद्यार्थी</t>
  </si>
  <si>
    <t xml:space="preserve">पिता का नाम </t>
  </si>
  <si>
    <t xml:space="preserve">कक्षा </t>
  </si>
  <si>
    <t>SR NO</t>
  </si>
  <si>
    <t>GENDER</t>
  </si>
  <si>
    <t>कैटेगरी</t>
  </si>
  <si>
    <t>MOBILE NO</t>
  </si>
  <si>
    <t>uke fo|kFkhZ</t>
  </si>
  <si>
    <t>ekrk&amp;firk@vfHkHkkod dk uke</t>
  </si>
  <si>
    <t>d{kk</t>
  </si>
  <si>
    <t>[kk|kUu izkIrdRrkZ ds gLrk{kj</t>
  </si>
  <si>
    <t>fnukad</t>
  </si>
  <si>
    <t>xsgwa</t>
  </si>
  <si>
    <t>pkoy</t>
  </si>
  <si>
    <t>;ksx</t>
  </si>
  <si>
    <t>वितरण YES  /NO</t>
  </si>
  <si>
    <t>Sr.No.</t>
  </si>
  <si>
    <t>General</t>
  </si>
  <si>
    <t>SBC</t>
  </si>
  <si>
    <t>Total Enrollment</t>
  </si>
  <si>
    <t>Boys</t>
  </si>
  <si>
    <t>Girls</t>
  </si>
  <si>
    <t>TOTAL</t>
  </si>
  <si>
    <t>DAYS</t>
  </si>
  <si>
    <t>NO</t>
  </si>
  <si>
    <t>लाभान्वित विद्यार्थी</t>
  </si>
  <si>
    <t>S.No.</t>
  </si>
  <si>
    <t>Date</t>
  </si>
  <si>
    <t>Distributed</t>
  </si>
  <si>
    <t>Balance after Distribution</t>
  </si>
  <si>
    <t>Class 1 to 5</t>
  </si>
  <si>
    <t>Class 6 to 8</t>
  </si>
  <si>
    <t>Wheat</t>
  </si>
  <si>
    <t>Rice</t>
  </si>
  <si>
    <t>Opening Balance</t>
  </si>
  <si>
    <t>1</t>
  </si>
  <si>
    <t>2</t>
  </si>
  <si>
    <t>3</t>
  </si>
  <si>
    <t>4</t>
  </si>
  <si>
    <t>5</t>
  </si>
  <si>
    <t>6</t>
  </si>
  <si>
    <t>7</t>
  </si>
  <si>
    <t>8</t>
  </si>
  <si>
    <t>9</t>
  </si>
  <si>
    <t>10</t>
  </si>
  <si>
    <t>11</t>
  </si>
  <si>
    <t>12</t>
  </si>
  <si>
    <t>विद्यालय</t>
  </si>
  <si>
    <t>नामांकन</t>
  </si>
  <si>
    <t>लाभान्वित विद्यार्थीयों की संख्या</t>
  </si>
  <si>
    <t xml:space="preserve">गेंहू की मात्रा </t>
  </si>
  <si>
    <t xml:space="preserve">चावल की मात्रा </t>
  </si>
  <si>
    <t>दिनांक</t>
  </si>
  <si>
    <t>1-5</t>
  </si>
  <si>
    <t>6-8</t>
  </si>
  <si>
    <t>GSSS 13 DOL</t>
  </si>
  <si>
    <t>GUPS 7DOL</t>
  </si>
  <si>
    <t>GPS 6DOL</t>
  </si>
  <si>
    <t>GPS 9DOL B</t>
  </si>
  <si>
    <t>GPS 14DOL</t>
  </si>
  <si>
    <t>[kk|kUu dh ek=k
¼fdyksxzke esa½</t>
  </si>
  <si>
    <t>13</t>
  </si>
  <si>
    <t>14</t>
  </si>
  <si>
    <t>15</t>
  </si>
  <si>
    <t>16</t>
  </si>
  <si>
    <t>17</t>
  </si>
  <si>
    <t>18</t>
  </si>
  <si>
    <t>19</t>
  </si>
  <si>
    <t>DATE</t>
  </si>
  <si>
    <t>1 TO 5</t>
  </si>
  <si>
    <t>6 TO 8</t>
  </si>
  <si>
    <t>20</t>
  </si>
  <si>
    <t>21</t>
  </si>
  <si>
    <t>YES</t>
  </si>
  <si>
    <t>क्रमांक</t>
  </si>
  <si>
    <t>श्रीमान मुख्य ब्लॉक शिक्षा अधिकारी</t>
  </si>
  <si>
    <t>घडसाना</t>
  </si>
  <si>
    <t>दिनाँक</t>
  </si>
  <si>
    <t>कार्यालय</t>
  </si>
  <si>
    <t>प्रधानाचार्य</t>
  </si>
  <si>
    <t>राजकीय उच्च माध्यमिक विद्यालय</t>
  </si>
  <si>
    <t>13डीओएल, श्री गंगानगर</t>
  </si>
  <si>
    <t>2nd</t>
  </si>
  <si>
    <t>3rd</t>
  </si>
  <si>
    <t>4th</t>
  </si>
  <si>
    <t>5th</t>
  </si>
  <si>
    <t>6th</t>
  </si>
  <si>
    <t>7th</t>
  </si>
  <si>
    <t>8th</t>
  </si>
  <si>
    <t>1st</t>
  </si>
  <si>
    <t>वंचित विद्यार्थी</t>
  </si>
  <si>
    <t>TARGET ACHIEVED</t>
  </si>
  <si>
    <t xml:space="preserve">Aryan </t>
  </si>
  <si>
    <t>क्र.स.</t>
  </si>
  <si>
    <t xml:space="preserve">माह </t>
  </si>
  <si>
    <t>कार्यदिवस</t>
  </si>
  <si>
    <t xml:space="preserve">कक्षा 6 से 8 खाद्यान्न मात्रा (गेहूँ/चावल) </t>
  </si>
  <si>
    <t xml:space="preserve">कक्षा 1 से 5 खाद्यान्न मात्रा (गेहूँ/चावल) </t>
  </si>
  <si>
    <t xml:space="preserve">राज्य सरकार द्वारा निर्धारित मात्रा प्रति विद्यार्थी </t>
  </si>
  <si>
    <t>HOW TO USE</t>
  </si>
  <si>
    <t>Disclaimer: -</t>
  </si>
  <si>
    <t>All care has been taken to keep the information upto date and correct and is for educational purpose only. You are encouraged to consult your Accountant or Advisor before taking any decesion based on this calculator</t>
  </si>
  <si>
    <t xml:space="preserve">                                  सुधार हेतु सुझाव  आमंत्रित  है </t>
  </si>
  <si>
    <t xml:space="preserve">                                         joshihansraj72@gmail.com</t>
  </si>
  <si>
    <t>2. SD SHEET</t>
  </si>
  <si>
    <t>3. STU_DATA sheet</t>
  </si>
  <si>
    <t xml:space="preserve">4. DISTRIBUTION SHEET </t>
  </si>
  <si>
    <t>5. ENROLMENT</t>
  </si>
  <si>
    <t>6. BALANCE SHEET</t>
  </si>
  <si>
    <t>7. DAILY REPORT</t>
  </si>
  <si>
    <t>7. PEEO DAILY REPORT</t>
  </si>
  <si>
    <t xml:space="preserve">1से 12 तक </t>
  </si>
  <si>
    <t>1. DASHBOARD :-</t>
  </si>
  <si>
    <t>SHALA DARPAN से STUDENTS DETAILS की EXCEL FILE DOWNLOAD करके कॉपी करके पेस्ट करनी है</t>
  </si>
  <si>
    <t>यह शीट ऑटो GENERATE होगी जिसमे कक्षा 1 से 8 तक के समस्त नामांकित विद्यार्थी होंगे।</t>
  </si>
  <si>
    <t>यह शीट LOCKED है और ऑटो GENERATE होगी जिसमे कक्षा 1 से 8 तक के समस्त नामांकित और लाभान्वित विद्यार्थी की सूचना कक्षावार होंगी।</t>
  </si>
  <si>
    <t>इस शीट मे प्रतिदिन की वितरण सूचना प्राप्त कर सकते है और रेकॉर्ड संधारण कर सकते है।जिस दिन की सूचना चाहिए ऊपर हरे रंग के CELL मे दिनाँक भरे और सूचना AUTO GENERATE होगी</t>
  </si>
  <si>
    <t>इस शीट मे प्रतिदिन की वितरण सूचना  अपने अधीन विद्यालयों से प्राप्त कर सकते है और रेकॉर्ड संधारण कर सकते है।जिस दिन की सूचना चाहिए ऊपर हरे रंग के CELL मे दिनाँक भरे और सूचना  पीईईओ विद्यालय की AUTO GENERATE होगी अधीनस्थ विद्यालयों की MANUALLY भर कर CBEO कार्यालय को भेज सकते है(यह श्री गंगानगर जिले के लिए निर्धारित फ़ारमैट है)</t>
  </si>
  <si>
    <t>DASHBOARD SHEET में अन्य शीट पर जाने के बटन है क्लिक करके सीधा पहुँच सकते है।साथ ही कार्य प्रगति का अवलोकन भी कर सकते है कितना वितरण हुआ है।</t>
  </si>
  <si>
    <t>Received/ ADJUSMENT(+,-)</t>
  </si>
  <si>
    <r>
      <t xml:space="preserve"> सप्लायर से प्राप्त/( </t>
    </r>
    <r>
      <rPr>
        <sz val="11"/>
        <color theme="1"/>
        <rFont val="Calibri"/>
        <family val="2"/>
      </rPr>
      <t>± P↔</t>
    </r>
    <r>
      <rPr>
        <sz val="11"/>
        <color theme="1"/>
        <rFont val="Calibri"/>
        <family val="2"/>
        <scheme val="minor"/>
      </rPr>
      <t xml:space="preserve"> M )</t>
    </r>
  </si>
  <si>
    <t>प्रारम्भिक शेष</t>
  </si>
  <si>
    <t>सप्लायर से प्राप्त/ ± P↔ M</t>
  </si>
  <si>
    <t>शेष खाद्यान्न</t>
  </si>
  <si>
    <t>लाभान्वित</t>
  </si>
  <si>
    <r>
      <t xml:space="preserve">कक्षा स्तर </t>
    </r>
    <r>
      <rPr>
        <sz val="11"/>
        <color theme="0"/>
        <rFont val="Wingdings"/>
        <charset val="2"/>
      </rPr>
      <t>F</t>
    </r>
  </si>
  <si>
    <t>खाद्यान्न  वितरण स्थिति दिनांक</t>
  </si>
  <si>
    <t>कुल दिन</t>
  </si>
  <si>
    <t xml:space="preserve">MDM DISTRIUBUTION (JAN TO MARCH 2021) EXCEL UTILITY </t>
  </si>
  <si>
    <t>माह जनवरी 2021 से मार्च 2021 के लिए कक्षा 1 से 8 एमडीएम वितरण एवं रेकॉर्ड संधारण   बाबत इस UTILITY का प्रयोग किया जा सकता है । FILE को SAVE करने के लिए अपनी सुविधा से नाम देकर SAVE AS से Save करें।यह excel utility केवल मात्र के लिए सहायतार्थ तैयार की गई है ।यद्यपि इसे तैयार करने में पूर्ण सावधानी बरती गई है फिर भी किसी भूल चूक के लिए तैयार कर्ता उत्तरदायी नहीं है । किसी भी गणना के लिए त्रुटि पाए जाने पर  विभाग के नियम मान्य होंगे  किसी प्रकार की तकनीकी कमी पाए जाने पर नीचे दिये गए EMAIL द्वारा अवगत कराने का श्रम करावे।</t>
  </si>
  <si>
    <t>इस शीट के कॉलम 6,7,8,9 और 11 मे एंट्री करनी है बाकी लॉक है।कॉलम 6 मे जिस विद्यार्थी को एमडीएम वितरण कर रहे "YES" चयन करे बाकी NO रखे।कॉलम 7 से 9 मे कितने दिनों का राशन देना है,दिनो की संख्या लिखे।कॉलम 11 में गेहूँ की मात्रा लिखे।अंत मे कॉलम 15 मे वितरण की दिनाँक लिखे।</t>
  </si>
  <si>
    <r>
      <t>BALANCE SHEET में प्रतिदिन का BALANCE जिसमे प्रारम्भिक शेष और वितरण तथा अंतिम शेष इत्यादि सूचना होंगी।यदि सप्लायर से राशन प्राप्त होता है या प्राइमरी से मिडल या विपरीत ट्रान्सफर करना हो तो -,+ करे।</t>
    </r>
    <r>
      <rPr>
        <sz val="10"/>
        <color rgb="FFFF0000"/>
        <rFont val="Arial"/>
        <family val="2"/>
      </rPr>
      <t>प्रारम्भिक शेष पीली सेल मे दर्ज करें</t>
    </r>
    <r>
      <rPr>
        <sz val="10"/>
        <color theme="1"/>
        <rFont val="Arial"/>
        <family val="2"/>
      </rPr>
      <t>। तो संबन्धित दिनाँक की पंक्ति मे कॉलम 7 से 10 मे दर्ज करे जो UNLOKED है</t>
    </r>
  </si>
  <si>
    <t>जिस विद्यार्थी को एमडीएम वितरण किया जाना है उसके नाम के आगे कॉलम 6 मे YES चयन करे और कॉलम 7 से 9 में कितने दिनों का एमडीएम वितरण करना है भरे एवं कॉलम 11 में वितरित गेहूं की मात्रा भरे,कॉलम 15 मे वितरण दिनांक भरे।</t>
  </si>
  <si>
    <t>विषय :- कोविड -19 के कारण माह JAN-21 to Mar-21 के लिए विद्यार्थियों को वितरित MDM की सूचना निर्धारित फोरमेट में प्रेषित है।</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</si>
</sst>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000\ &quot;KG&quot;"/>
    <numFmt numFmtId="165" formatCode="0.000\ &quot;KG&quot;"/>
    <numFmt numFmtId="166" formatCode="0.000"/>
  </numFmts>
  <fonts count="64"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4"/>
      <color theme="1"/>
      <name val="Kruti Dev 010"/>
    </font>
    <font>
      <b/>
      <sz val="12"/>
      <color theme="1"/>
      <name val="Calibri"/>
      <family val="2"/>
      <scheme val="minor"/>
    </font>
    <font>
      <b/>
      <sz val="26"/>
      <color theme="1"/>
      <name val="DevLys 010"/>
    </font>
    <font>
      <b/>
      <sz val="14"/>
      <color theme="1"/>
      <name val="Kruti Dev 010"/>
    </font>
    <font>
      <sz val="11"/>
      <color rgb="FF000000"/>
      <name val="Arial"/>
      <family val="2"/>
    </font>
    <font>
      <b/>
      <sz val="11"/>
      <color rgb="FFFF0000"/>
      <name val="Arial"/>
      <family val="2"/>
    </font>
    <font>
      <sz val="11"/>
      <name val="Calibri"/>
      <family val="2"/>
      <scheme val="minor"/>
    </font>
    <font>
      <b/>
      <sz val="11"/>
      <color theme="1"/>
      <name val="Cambria"/>
      <family val="1"/>
      <scheme val="major"/>
    </font>
    <font>
      <sz val="9"/>
      <color theme="1"/>
      <name val="Calibri"/>
      <family val="2"/>
      <scheme val="minor"/>
    </font>
    <font>
      <sz val="11"/>
      <color theme="1"/>
      <name val="Cambria"/>
      <family val="1"/>
      <scheme val="major"/>
    </font>
    <font>
      <sz val="11"/>
      <color theme="1" tint="4.9989318521683403E-2"/>
      <name val="Calibri"/>
      <family val="2"/>
      <scheme val="minor"/>
    </font>
    <font>
      <b/>
      <sz val="11"/>
      <color theme="1" tint="4.9989318521683403E-2"/>
      <name val="Calibri"/>
      <family val="2"/>
      <scheme val="minor"/>
    </font>
    <font>
      <b/>
      <sz val="10"/>
      <color theme="1"/>
      <name val="Cambria"/>
      <family val="1"/>
      <scheme val="major"/>
    </font>
    <font>
      <b/>
      <sz val="26"/>
      <color theme="1"/>
      <name val="Cambria"/>
      <family val="1"/>
      <scheme val="major"/>
    </font>
    <font>
      <b/>
      <sz val="22"/>
      <color theme="1"/>
      <name val="Cambria"/>
      <family val="1"/>
      <scheme val="major"/>
    </font>
    <font>
      <b/>
      <sz val="14"/>
      <color theme="1"/>
      <name val="Cambria"/>
      <family val="1"/>
      <scheme val="major"/>
    </font>
    <font>
      <b/>
      <sz val="22"/>
      <color theme="1"/>
      <name val="Calibri"/>
      <family val="2"/>
      <scheme val="minor"/>
    </font>
    <font>
      <b/>
      <sz val="9"/>
      <color theme="1"/>
      <name val="Calibri"/>
      <family val="2"/>
      <scheme val="minor"/>
    </font>
    <font>
      <b/>
      <sz val="12"/>
      <color rgb="FFFF0000"/>
      <name val="Calibri"/>
      <family val="2"/>
      <scheme val="minor"/>
    </font>
    <font>
      <sz val="14"/>
      <color rgb="FF002060"/>
      <name val="Calibri"/>
      <family val="2"/>
      <scheme val="minor"/>
    </font>
    <font>
      <b/>
      <sz val="11"/>
      <color rgb="FF7030A0"/>
      <name val="Arial"/>
      <family val="2"/>
    </font>
    <font>
      <b/>
      <sz val="11"/>
      <color theme="5"/>
      <name val="Cambria"/>
      <family val="1"/>
      <scheme val="major"/>
    </font>
    <font>
      <b/>
      <sz val="20"/>
      <color theme="1"/>
      <name val="Cambria"/>
      <family val="1"/>
      <scheme val="major"/>
    </font>
    <font>
      <sz val="14"/>
      <color theme="1"/>
      <name val="Cambria"/>
      <family val="1"/>
      <scheme val="major"/>
    </font>
    <font>
      <b/>
      <sz val="12"/>
      <color theme="1"/>
      <name val="Cambria"/>
      <family val="1"/>
      <scheme val="major"/>
    </font>
    <font>
      <b/>
      <sz val="22"/>
      <name val="Times New Roman"/>
      <family val="1"/>
    </font>
    <font>
      <b/>
      <sz val="14"/>
      <name val="Times New Roman"/>
      <family val="1"/>
    </font>
    <font>
      <sz val="11"/>
      <color theme="1"/>
      <name val="Arial"/>
      <family val="2"/>
    </font>
    <font>
      <sz val="10"/>
      <color theme="1"/>
      <name val="Arial"/>
      <family val="2"/>
    </font>
    <font>
      <sz val="10"/>
      <color theme="0"/>
      <name val="Arial"/>
      <family val="2"/>
    </font>
    <font>
      <sz val="11"/>
      <color theme="0"/>
      <name val="Arial"/>
      <family val="2"/>
    </font>
    <font>
      <sz val="11"/>
      <color indexed="8"/>
      <name val="Calibri"/>
      <family val="2"/>
      <scheme val="minor"/>
    </font>
    <font>
      <sz val="9"/>
      <color indexed="81"/>
      <name val="Tahoma"/>
    </font>
    <font>
      <b/>
      <sz val="9"/>
      <color indexed="81"/>
      <name val="Tahoma"/>
    </font>
    <font>
      <sz val="11"/>
      <color theme="1"/>
      <name val="Calibri"/>
      <family val="2"/>
    </font>
    <font>
      <sz val="8"/>
      <color theme="1"/>
      <name val="Calibri"/>
      <family val="2"/>
      <scheme val="minor"/>
    </font>
    <font>
      <b/>
      <sz val="14"/>
      <color theme="1"/>
      <name val="Calibri"/>
      <family val="2"/>
      <scheme val="minor"/>
    </font>
    <font>
      <b/>
      <i/>
      <sz val="11"/>
      <color theme="1"/>
      <name val="Calibri"/>
      <family val="2"/>
      <scheme val="minor"/>
    </font>
    <font>
      <sz val="11"/>
      <color theme="0"/>
      <name val="Cambria"/>
      <family val="1"/>
      <scheme val="major"/>
    </font>
    <font>
      <sz val="9"/>
      <color indexed="81"/>
      <name val="Tahoma"/>
      <family val="2"/>
    </font>
    <font>
      <b/>
      <sz val="9"/>
      <color indexed="81"/>
      <name val="Tahoma"/>
      <family val="2"/>
    </font>
    <font>
      <sz val="11"/>
      <color theme="0"/>
      <name val="Wingdings"/>
      <charset val="2"/>
    </font>
    <font>
      <b/>
      <sz val="14"/>
      <color theme="0"/>
      <name val="Cambria"/>
      <family val="1"/>
      <scheme val="major"/>
    </font>
    <font>
      <sz val="14"/>
      <color theme="0"/>
      <name val="Calibri"/>
      <family val="2"/>
      <scheme val="minor"/>
    </font>
    <font>
      <sz val="8"/>
      <name val="Calibri"/>
      <family val="2"/>
      <scheme val="minor"/>
    </font>
    <font>
      <sz val="10"/>
      <color rgb="FFFF0000"/>
      <name val="Arial"/>
      <family val="2"/>
    </font>
  </fonts>
  <fills count="5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CC"/>
        <bgColor indexed="64"/>
      </patternFill>
    </fill>
    <fill>
      <patternFill patternType="solid">
        <fgColor rgb="FFFFC000"/>
        <bgColor indexed="64"/>
      </patternFill>
    </fill>
    <fill>
      <gradientFill type="path" left="0.5" right="0.5" top="0.5" bottom="0.5">
        <stop position="0">
          <color rgb="FFFFC000"/>
        </stop>
        <stop position="1">
          <color theme="0"/>
        </stop>
      </gradientFill>
    </fill>
    <fill>
      <gradientFill type="path" left="0.5" right="0.5" top="0.5" bottom="0.5">
        <stop position="0">
          <color theme="0"/>
        </stop>
        <stop position="1">
          <color rgb="FFFFC000"/>
        </stop>
      </gradientFill>
    </fill>
    <fill>
      <patternFill patternType="solid">
        <fgColor theme="0"/>
        <bgColor indexed="64"/>
      </patternFill>
    </fill>
    <fill>
      <gradientFill type="path" left="0.5" right="0.5" top="0.5" bottom="0.5">
        <stop position="0">
          <color theme="0"/>
        </stop>
        <stop position="1">
          <color theme="9" tint="0.40000610370189521"/>
        </stop>
      </gradientFill>
    </fill>
    <fill>
      <gradientFill type="path" left="0.5" right="0.5" top="0.5" bottom="0.5">
        <stop position="0">
          <color theme="0"/>
        </stop>
        <stop position="1">
          <color theme="9" tint="0.59999389629810485"/>
        </stop>
      </gradientFill>
    </fill>
    <fill>
      <patternFill patternType="solid">
        <fgColor theme="9" tint="0.79998168889431442"/>
        <bgColor indexed="64"/>
      </patternFill>
    </fill>
    <fill>
      <gradientFill type="path">
        <stop position="0">
          <color theme="0"/>
        </stop>
        <stop position="1">
          <color rgb="FFFF0000"/>
        </stop>
      </gradientFill>
    </fill>
    <fill>
      <patternFill patternType="solid">
        <fgColor theme="9" tint="0.59999389629810485"/>
        <bgColor indexed="64"/>
      </patternFill>
    </fill>
    <fill>
      <patternFill patternType="solid">
        <fgColor rgb="FFFFFFFF"/>
        <bgColor indexed="64"/>
      </patternFill>
    </fill>
    <fill>
      <patternFill patternType="solid">
        <fgColor rgb="FFCCCCCC"/>
        <bgColor indexed="64"/>
      </patternFill>
    </fill>
    <fill>
      <patternFill patternType="solid">
        <fgColor rgb="FFFFFF00"/>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0" tint="-4.9989318521683403E-2"/>
        <bgColor auto="1"/>
      </patternFill>
    </fill>
    <fill>
      <patternFill patternType="solid">
        <fgColor rgb="FFFFFF66"/>
        <bgColor indexed="64"/>
      </patternFill>
    </fill>
    <fill>
      <patternFill patternType="solid">
        <fgColor theme="6" tint="0.59999389629810485"/>
        <bgColor indexed="64"/>
      </patternFill>
    </fill>
    <fill>
      <patternFill patternType="solid">
        <fgColor rgb="FF99FFCC"/>
        <bgColor indexed="64"/>
      </patternFill>
    </fill>
    <fill>
      <patternFill patternType="solid">
        <fgColor rgb="FFFF0000"/>
        <bgColor indexed="64"/>
      </patternFill>
    </fill>
    <fill>
      <patternFill patternType="solid">
        <fgColor rgb="FF00FF99"/>
        <bgColor indexed="64"/>
      </patternFill>
    </fill>
    <fill>
      <patternFill patternType="solid">
        <fgColor theme="1"/>
        <bgColor indexed="64"/>
      </patternFill>
    </fill>
    <fill>
      <patternFill patternType="solid">
        <fgColor rgb="FFFFCCCC"/>
        <bgColor indexed="64"/>
      </patternFill>
    </fill>
    <fill>
      <patternFill patternType="solid">
        <fgColor rgb="FFC00000"/>
        <bgColor indexed="64"/>
      </patternFill>
    </fill>
  </fills>
  <borders count="10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style="thick">
        <color indexed="64"/>
      </right>
      <top style="thick">
        <color indexed="64"/>
      </top>
      <bottom style="thick">
        <color indexed="64"/>
      </bottom>
      <diagonal/>
    </border>
    <border>
      <left style="medium">
        <color indexed="64"/>
      </left>
      <right style="thin">
        <color theme="9" tint="0.39994506668294322"/>
      </right>
      <top/>
      <bottom style="thin">
        <color theme="9" tint="0.39994506668294322"/>
      </bottom>
      <diagonal/>
    </border>
    <border>
      <left style="thin">
        <color theme="9" tint="0.39994506668294322"/>
      </left>
      <right style="thin">
        <color theme="9" tint="0.39994506668294322"/>
      </right>
      <top/>
      <bottom style="thin">
        <color theme="9" tint="0.39994506668294322"/>
      </bottom>
      <diagonal/>
    </border>
    <border>
      <left style="thin">
        <color theme="9" tint="0.39994506668294322"/>
      </left>
      <right style="medium">
        <color indexed="64"/>
      </right>
      <top/>
      <bottom style="thin">
        <color theme="9" tint="0.39994506668294322"/>
      </bottom>
      <diagonal/>
    </border>
    <border>
      <left style="thin">
        <color indexed="64"/>
      </left>
      <right style="thin">
        <color indexed="64"/>
      </right>
      <top style="thin">
        <color indexed="64"/>
      </top>
      <bottom/>
      <diagonal/>
    </border>
    <border>
      <left style="medium">
        <color indexed="64"/>
      </left>
      <right style="thin">
        <color theme="9" tint="0.39994506668294322"/>
      </right>
      <top style="thin">
        <color theme="9" tint="0.39994506668294322"/>
      </top>
      <bottom/>
      <diagonal/>
    </border>
    <border>
      <left style="thin">
        <color theme="9" tint="0.39994506668294322"/>
      </left>
      <right style="thin">
        <color theme="9" tint="0.39994506668294322"/>
      </right>
      <top style="thin">
        <color theme="9" tint="0.39994506668294322"/>
      </top>
      <bottom/>
      <diagonal/>
    </border>
    <border>
      <left style="thin">
        <color theme="9" tint="0.39994506668294322"/>
      </left>
      <right style="medium">
        <color indexed="64"/>
      </right>
      <top style="thin">
        <color theme="9" tint="0.39994506668294322"/>
      </top>
      <bottom/>
      <diagonal/>
    </border>
    <border>
      <left/>
      <right style="thin">
        <color theme="9" tint="0.59996337778862885"/>
      </right>
      <top/>
      <bottom style="thin">
        <color theme="9" tint="0.59996337778862885"/>
      </bottom>
      <diagonal/>
    </border>
    <border>
      <left style="thin">
        <color theme="9" tint="0.59996337778862885"/>
      </left>
      <right style="thin">
        <color theme="9" tint="0.59996337778862885"/>
      </right>
      <top/>
      <bottom style="thin">
        <color theme="9" tint="0.59996337778862885"/>
      </bottom>
      <diagonal/>
    </border>
    <border>
      <left style="thin">
        <color theme="9" tint="0.59996337778862885"/>
      </left>
      <right/>
      <top/>
      <bottom style="thin">
        <color theme="9" tint="0.59996337778862885"/>
      </bottom>
      <diagonal/>
    </border>
    <border>
      <left/>
      <right style="thin">
        <color theme="9" tint="0.59996337778862885"/>
      </right>
      <top style="thin">
        <color theme="9" tint="0.59996337778862885"/>
      </top>
      <bottom style="thin">
        <color theme="9" tint="0.59996337778862885"/>
      </bottom>
      <diagonal/>
    </border>
    <border>
      <left style="thin">
        <color theme="9" tint="0.59996337778862885"/>
      </left>
      <right style="thin">
        <color theme="9" tint="0.59996337778862885"/>
      </right>
      <top style="thin">
        <color theme="9" tint="0.59996337778862885"/>
      </top>
      <bottom style="thin">
        <color theme="9" tint="0.59996337778862885"/>
      </bottom>
      <diagonal/>
    </border>
    <border>
      <left style="thin">
        <color theme="9" tint="0.59996337778862885"/>
      </left>
      <right/>
      <top style="thin">
        <color theme="9" tint="0.59996337778862885"/>
      </top>
      <bottom style="thin">
        <color theme="9" tint="0.59996337778862885"/>
      </bottom>
      <diagonal/>
    </border>
    <border>
      <left/>
      <right style="thin">
        <color theme="9" tint="0.59996337778862885"/>
      </right>
      <top style="thin">
        <color theme="9" tint="0.59996337778862885"/>
      </top>
      <bottom/>
      <diagonal/>
    </border>
    <border>
      <left style="thin">
        <color theme="9" tint="0.59996337778862885"/>
      </left>
      <right style="thin">
        <color theme="9" tint="0.59996337778862885"/>
      </right>
      <top style="thin">
        <color theme="9" tint="0.59996337778862885"/>
      </top>
      <bottom/>
      <diagonal/>
    </border>
    <border>
      <left style="thin">
        <color theme="9" tint="0.59996337778862885"/>
      </left>
      <right/>
      <top style="thin">
        <color theme="9" tint="0.59996337778862885"/>
      </top>
      <bottom/>
      <diagonal/>
    </border>
    <border>
      <left style="thin">
        <color theme="9" tint="0.59996337778862885"/>
      </left>
      <right style="thin">
        <color theme="9" tint="0.59996337778862885"/>
      </right>
      <top style="medium">
        <color indexed="64"/>
      </top>
      <bottom style="thin">
        <color theme="9" tint="0.59996337778862885"/>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thin">
        <color indexed="64"/>
      </right>
      <top/>
      <bottom/>
      <diagonal/>
    </border>
    <border>
      <left/>
      <right style="thin">
        <color theme="9" tint="0.59996337778862885"/>
      </right>
      <top style="medium">
        <color indexed="64"/>
      </top>
      <bottom style="thin">
        <color theme="9" tint="0.59996337778862885"/>
      </bottom>
      <diagonal/>
    </border>
    <border>
      <left style="thin">
        <color theme="9" tint="0.59996337778862885"/>
      </left>
      <right/>
      <top style="medium">
        <color indexed="64"/>
      </top>
      <bottom style="thin">
        <color theme="9" tint="0.59996337778862885"/>
      </bottom>
      <diagonal/>
    </border>
    <border>
      <left style="medium">
        <color indexed="64"/>
      </left>
      <right style="thin">
        <color indexed="64"/>
      </right>
      <top/>
      <bottom/>
      <diagonal/>
    </border>
    <border>
      <left style="thin">
        <color indexed="64"/>
      </left>
      <right style="medium">
        <color indexed="64"/>
      </right>
      <top/>
      <bottom/>
      <diagonal/>
    </border>
    <border>
      <left style="thin">
        <color theme="6" tint="0.39994506668294322"/>
      </left>
      <right style="thin">
        <color theme="6" tint="0.39994506668294322"/>
      </right>
      <top style="thin">
        <color theme="6" tint="0.39994506668294322"/>
      </top>
      <bottom style="thin">
        <color theme="6" tint="0.39994506668294322"/>
      </bottom>
      <diagonal/>
    </border>
    <border>
      <left style="thin">
        <color theme="6" tint="0.39994506668294322"/>
      </left>
      <right style="thin">
        <color theme="6" tint="0.39994506668294322"/>
      </right>
      <top style="thin">
        <color theme="6" tint="0.39994506668294322"/>
      </top>
      <bottom style="thick">
        <color theme="6" tint="0.39994506668294322"/>
      </bottom>
      <diagonal/>
    </border>
    <border>
      <left style="thick">
        <color theme="6" tint="0.39994506668294322"/>
      </left>
      <right style="thin">
        <color theme="6" tint="0.39994506668294322"/>
      </right>
      <top/>
      <bottom style="thin">
        <color theme="6" tint="0.39994506668294322"/>
      </bottom>
      <diagonal/>
    </border>
    <border>
      <left style="thin">
        <color theme="6" tint="0.39994506668294322"/>
      </left>
      <right style="thin">
        <color theme="6" tint="0.39994506668294322"/>
      </right>
      <top/>
      <bottom style="thin">
        <color theme="6" tint="0.39994506668294322"/>
      </bottom>
      <diagonal/>
    </border>
    <border>
      <left style="thick">
        <color theme="6" tint="0.39991454817346722"/>
      </left>
      <right style="thin">
        <color theme="6" tint="0.39994506668294322"/>
      </right>
      <top style="thick">
        <color theme="6" tint="0.39991454817346722"/>
      </top>
      <bottom style="thin">
        <color theme="6" tint="0.39994506668294322"/>
      </bottom>
      <diagonal/>
    </border>
    <border>
      <left style="thin">
        <color theme="6" tint="0.39994506668294322"/>
      </left>
      <right style="thin">
        <color theme="6" tint="0.39994506668294322"/>
      </right>
      <top style="thick">
        <color theme="6" tint="0.39991454817346722"/>
      </top>
      <bottom style="thin">
        <color theme="6" tint="0.39994506668294322"/>
      </bottom>
      <diagonal/>
    </border>
    <border>
      <left style="thick">
        <color theme="6" tint="0.39991454817346722"/>
      </left>
      <right style="thin">
        <color theme="6" tint="0.39994506668294322"/>
      </right>
      <top style="thin">
        <color theme="6" tint="0.39994506668294322"/>
      </top>
      <bottom style="thin">
        <color theme="6" tint="0.39994506668294322"/>
      </bottom>
      <diagonal/>
    </border>
    <border>
      <left/>
      <right style="thin">
        <color theme="6" tint="0.39994506668294322"/>
      </right>
      <top/>
      <bottom/>
      <diagonal/>
    </border>
    <border>
      <left style="thin">
        <color theme="6" tint="0.39994506668294322"/>
      </left>
      <right style="thin">
        <color theme="6" tint="0.39994506668294322"/>
      </right>
      <top/>
      <bottom/>
      <diagonal/>
    </border>
    <border>
      <left style="thin">
        <color theme="6" tint="0.39994506668294322"/>
      </left>
      <right/>
      <top/>
      <bottom/>
      <diagonal/>
    </border>
    <border>
      <left style="thick">
        <color theme="6" tint="0.39991454817346722"/>
      </left>
      <right style="thin">
        <color theme="6" tint="0.39994506668294322"/>
      </right>
      <top style="thin">
        <color theme="6" tint="0.39994506668294322"/>
      </top>
      <bottom/>
      <diagonal/>
    </border>
    <border>
      <left style="thin">
        <color theme="6" tint="0.39994506668294322"/>
      </left>
      <right style="thin">
        <color theme="6" tint="0.39994506668294322"/>
      </right>
      <top style="thin">
        <color theme="6" tint="0.39994506668294322"/>
      </top>
      <bottom/>
      <diagonal/>
    </border>
    <border>
      <left style="thin">
        <color rgb="FF92D050"/>
      </left>
      <right style="thin">
        <color rgb="FF92D050"/>
      </right>
      <top style="thin">
        <color rgb="FF92D050"/>
      </top>
      <bottom style="thin">
        <color rgb="FF92D050"/>
      </bottom>
      <diagonal/>
    </border>
    <border>
      <left style="thin">
        <color theme="6" tint="0.39994506668294322"/>
      </left>
      <right/>
      <top style="thick">
        <color theme="6" tint="0.39991454817346722"/>
      </top>
      <bottom style="thin">
        <color theme="6" tint="0.39994506668294322"/>
      </bottom>
      <diagonal/>
    </border>
    <border>
      <left style="thin">
        <color theme="6" tint="0.39994506668294322"/>
      </left>
      <right/>
      <top style="thin">
        <color theme="6" tint="0.39994506668294322"/>
      </top>
      <bottom style="thin">
        <color theme="6" tint="0.39994506668294322"/>
      </bottom>
      <diagonal/>
    </border>
    <border>
      <left style="thin">
        <color theme="6" tint="0.39994506668294322"/>
      </left>
      <right/>
      <top style="thin">
        <color theme="6" tint="0.39994506668294322"/>
      </top>
      <bottom/>
      <diagonal/>
    </border>
    <border>
      <left style="medium">
        <color rgb="FF92D050"/>
      </left>
      <right style="thin">
        <color rgb="FF92D050"/>
      </right>
      <top style="medium">
        <color rgb="FF92D050"/>
      </top>
      <bottom style="thin">
        <color rgb="FF92D050"/>
      </bottom>
      <diagonal/>
    </border>
    <border>
      <left style="thin">
        <color rgb="FF92D050"/>
      </left>
      <right style="thin">
        <color rgb="FF92D050"/>
      </right>
      <top style="medium">
        <color rgb="FF92D050"/>
      </top>
      <bottom style="thin">
        <color rgb="FF92D050"/>
      </bottom>
      <diagonal/>
    </border>
    <border>
      <left style="thin">
        <color rgb="FF92D050"/>
      </left>
      <right style="medium">
        <color rgb="FF92D050"/>
      </right>
      <top style="medium">
        <color rgb="FF92D050"/>
      </top>
      <bottom style="thin">
        <color rgb="FF92D050"/>
      </bottom>
      <diagonal/>
    </border>
    <border>
      <left style="medium">
        <color rgb="FF92D050"/>
      </left>
      <right style="thin">
        <color rgb="FF92D050"/>
      </right>
      <top style="thin">
        <color rgb="FF92D050"/>
      </top>
      <bottom style="thin">
        <color rgb="FF92D050"/>
      </bottom>
      <diagonal/>
    </border>
    <border>
      <left style="thin">
        <color rgb="FF92D050"/>
      </left>
      <right style="medium">
        <color rgb="FF92D050"/>
      </right>
      <top style="thin">
        <color rgb="FF92D050"/>
      </top>
      <bottom style="thin">
        <color rgb="FF92D050"/>
      </bottom>
      <diagonal/>
    </border>
    <border>
      <left style="medium">
        <color rgb="FF92D050"/>
      </left>
      <right style="thin">
        <color rgb="FF92D050"/>
      </right>
      <top style="thin">
        <color rgb="FF92D050"/>
      </top>
      <bottom style="medium">
        <color rgb="FF92D050"/>
      </bottom>
      <diagonal/>
    </border>
    <border>
      <left style="thick">
        <color rgb="FFFF0000"/>
      </left>
      <right style="thick">
        <color rgb="FFFF0000"/>
      </right>
      <top style="thick">
        <color rgb="FFFF0000"/>
      </top>
      <bottom style="thick">
        <color rgb="FFFF0000"/>
      </bottom>
      <diagonal/>
    </border>
    <border>
      <left style="thin">
        <color theme="9" tint="0.59996337778862885"/>
      </left>
      <right style="thin">
        <color theme="9" tint="0.59996337778862885"/>
      </right>
      <top style="medium">
        <color indexed="64"/>
      </top>
      <bottom/>
      <diagonal/>
    </border>
    <border>
      <left style="thin">
        <color rgb="FF000000"/>
      </left>
      <right style="thin">
        <color rgb="FF000000"/>
      </right>
      <top style="thin">
        <color rgb="FF000000"/>
      </top>
      <bottom style="thin">
        <color rgb="FF000000"/>
      </bottom>
      <diagonal/>
    </border>
    <border>
      <left style="medium">
        <color indexed="64"/>
      </left>
      <right style="medium">
        <color indexed="64"/>
      </right>
      <top style="medium">
        <color indexed="64"/>
      </top>
      <bottom style="medium">
        <color indexed="64"/>
      </bottom>
      <diagonal/>
    </border>
    <border>
      <left style="thick">
        <color indexed="64"/>
      </left>
      <right/>
      <top style="thick">
        <color indexed="64"/>
      </top>
      <bottom style="thick">
        <color indexed="64"/>
      </bottom>
      <diagonal/>
    </border>
    <border>
      <left/>
      <right style="thick">
        <color indexed="64"/>
      </right>
      <top style="thick">
        <color indexed="64"/>
      </top>
      <bottom style="thick">
        <color indexed="64"/>
      </bottom>
      <diagonal/>
    </border>
    <border>
      <left/>
      <right/>
      <top/>
      <bottom style="thick">
        <color indexed="64"/>
      </bottom>
      <diagonal/>
    </border>
    <border>
      <left style="double">
        <color rgb="FFE36C09"/>
      </left>
      <right/>
      <top style="double">
        <color rgb="FFE36C09"/>
      </top>
      <bottom/>
      <diagonal/>
    </border>
    <border>
      <left/>
      <right/>
      <top style="double">
        <color rgb="FFE36C09"/>
      </top>
      <bottom/>
      <diagonal/>
    </border>
    <border>
      <left/>
      <right/>
      <top/>
      <bottom style="thin">
        <color indexed="64"/>
      </bottom>
      <diagonal/>
    </border>
    <border>
      <left/>
      <right/>
      <top style="thin">
        <color indexed="64"/>
      </top>
      <bottom/>
      <diagonal/>
    </border>
    <border>
      <left style="double">
        <color rgb="FF002060"/>
      </left>
      <right/>
      <top style="double">
        <color rgb="FF002060"/>
      </top>
      <bottom/>
      <diagonal/>
    </border>
    <border>
      <left/>
      <right/>
      <top style="double">
        <color rgb="FF002060"/>
      </top>
      <bottom/>
      <diagonal/>
    </border>
    <border>
      <left/>
      <right style="double">
        <color rgb="FF002060"/>
      </right>
      <top style="double">
        <color rgb="FF002060"/>
      </top>
      <bottom/>
      <diagonal/>
    </border>
    <border>
      <left style="double">
        <color rgb="FF002060"/>
      </left>
      <right/>
      <top/>
      <bottom/>
      <diagonal/>
    </border>
    <border>
      <left/>
      <right style="double">
        <color rgb="FF002060"/>
      </right>
      <top/>
      <bottom/>
      <diagonal/>
    </border>
    <border>
      <left style="double">
        <color rgb="FF002060"/>
      </left>
      <right/>
      <top/>
      <bottom style="double">
        <color rgb="FF002060"/>
      </bottom>
      <diagonal/>
    </border>
    <border>
      <left/>
      <right/>
      <top/>
      <bottom style="double">
        <color rgb="FF002060"/>
      </bottom>
      <diagonal/>
    </border>
    <border>
      <left/>
      <right style="double">
        <color rgb="FF002060"/>
      </right>
      <top/>
      <bottom style="double">
        <color rgb="FF002060"/>
      </bottom>
      <diagonal/>
    </border>
    <border>
      <left style="double">
        <color rgb="FFFF0000"/>
      </left>
      <right style="double">
        <color rgb="FFFF0000"/>
      </right>
      <top style="double">
        <color rgb="FFFF0000"/>
      </top>
      <bottom style="double">
        <color rgb="FFFF0000"/>
      </bottom>
      <diagonal/>
    </border>
    <border>
      <left style="thin">
        <color theme="6" tint="-0.24994659260841701"/>
      </left>
      <right style="thin">
        <color theme="6" tint="-0.24994659260841701"/>
      </right>
      <top/>
      <bottom style="thin">
        <color theme="6" tint="-0.24994659260841701"/>
      </bottom>
      <diagonal/>
    </border>
    <border>
      <left style="thin">
        <color theme="6" tint="-0.24994659260841701"/>
      </left>
      <right style="thin">
        <color theme="6" tint="-0.24994659260841701"/>
      </right>
      <top style="thin">
        <color theme="6" tint="-0.24994659260841701"/>
      </top>
      <bottom style="thin">
        <color theme="6" tint="-0.24994659260841701"/>
      </bottom>
      <diagonal/>
    </border>
    <border>
      <left style="double">
        <color rgb="FFFF0000"/>
      </left>
      <right style="thin">
        <color indexed="64"/>
      </right>
      <top style="double">
        <color rgb="FFFF0000"/>
      </top>
      <bottom/>
      <diagonal/>
    </border>
    <border>
      <left style="thin">
        <color indexed="64"/>
      </left>
      <right style="double">
        <color rgb="FFFF0000"/>
      </right>
      <top style="double">
        <color rgb="FFFF0000"/>
      </top>
      <bottom/>
      <diagonal/>
    </border>
    <border>
      <left style="thin">
        <color theme="6" tint="-0.24994659260841701"/>
      </left>
      <right style="thin">
        <color theme="6" tint="-0.24994659260841701"/>
      </right>
      <top style="thick">
        <color indexed="64"/>
      </top>
      <bottom style="thin">
        <color theme="6" tint="-0.24994659260841701"/>
      </bottom>
      <diagonal/>
    </border>
    <border>
      <left style="thin">
        <color theme="6" tint="-0.24994659260841701"/>
      </left>
      <right style="thick">
        <color indexed="64"/>
      </right>
      <top style="thick">
        <color indexed="64"/>
      </top>
      <bottom style="thin">
        <color theme="6" tint="-0.24994659260841701"/>
      </bottom>
      <diagonal/>
    </border>
    <border>
      <left style="thick">
        <color indexed="64"/>
      </left>
      <right style="thin">
        <color theme="6" tint="-0.24994659260841701"/>
      </right>
      <top style="thin">
        <color theme="6" tint="-0.24994659260841701"/>
      </top>
      <bottom style="thin">
        <color theme="6" tint="-0.24994659260841701"/>
      </bottom>
      <diagonal/>
    </border>
    <border>
      <left style="thin">
        <color theme="6" tint="-0.24994659260841701"/>
      </left>
      <right style="thick">
        <color indexed="64"/>
      </right>
      <top style="thin">
        <color theme="6" tint="-0.24994659260841701"/>
      </top>
      <bottom style="thin">
        <color theme="6" tint="-0.24994659260841701"/>
      </bottom>
      <diagonal/>
    </border>
    <border>
      <left style="double">
        <color rgb="FFFF0000"/>
      </left>
      <right/>
      <top style="double">
        <color rgb="FFFF0000"/>
      </top>
      <bottom style="double">
        <color rgb="FFFF0000"/>
      </bottom>
      <diagonal/>
    </border>
    <border>
      <left/>
      <right/>
      <top style="double">
        <color rgb="FFFF0000"/>
      </top>
      <bottom style="double">
        <color rgb="FFFF0000"/>
      </bottom>
      <diagonal/>
    </border>
    <border>
      <left/>
      <right style="double">
        <color rgb="FFFF0000"/>
      </right>
      <top style="double">
        <color rgb="FFFF0000"/>
      </top>
      <bottom style="double">
        <color rgb="FFFF0000"/>
      </bottom>
      <diagonal/>
    </border>
    <border>
      <left style="thick">
        <color indexed="64"/>
      </left>
      <right style="thin">
        <color theme="6" tint="-0.24994659260841701"/>
      </right>
      <top style="thin">
        <color theme="6" tint="-0.24994659260841701"/>
      </top>
      <bottom/>
      <diagonal/>
    </border>
    <border>
      <left style="thin">
        <color theme="6" tint="-0.24994659260841701"/>
      </left>
      <right style="thin">
        <color theme="6" tint="-0.24994659260841701"/>
      </right>
      <top style="thin">
        <color theme="6" tint="-0.24994659260841701"/>
      </top>
      <bottom/>
      <diagonal/>
    </border>
    <border>
      <left style="thin">
        <color theme="6" tint="-0.24994659260841701"/>
      </left>
      <right style="thick">
        <color indexed="64"/>
      </right>
      <top style="thin">
        <color theme="6" tint="-0.24994659260841701"/>
      </top>
      <bottom/>
      <diagonal/>
    </border>
    <border>
      <left style="thick">
        <color indexed="64"/>
      </left>
      <right style="thin">
        <color theme="6" tint="-0.24994659260841701"/>
      </right>
      <top style="thick">
        <color indexed="64"/>
      </top>
      <bottom/>
      <diagonal/>
    </border>
    <border>
      <left style="thick">
        <color indexed="64"/>
      </left>
      <right style="thin">
        <color theme="6" tint="-0.24994659260841701"/>
      </right>
      <top/>
      <bottom style="thin">
        <color theme="6" tint="-0.24994659260841701"/>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67">
    <xf numFmtId="0" fontId="0" fillId="0" borderId="0" xfId="0"/>
    <xf numFmtId="0" fontId="0" fillId="33" borderId="0" xfId="0" applyFill="1"/>
    <xf numFmtId="0" fontId="0" fillId="34" borderId="0" xfId="0" applyFill="1"/>
    <xf numFmtId="0" fontId="0" fillId="33" borderId="0" xfId="0" applyFill="1" applyBorder="1"/>
    <xf numFmtId="0" fontId="0" fillId="33" borderId="0" xfId="0" applyFill="1" applyBorder="1" applyAlignment="1">
      <alignment horizontal="center"/>
    </xf>
    <xf numFmtId="0" fontId="0" fillId="33" borderId="0" xfId="0" applyFill="1" applyBorder="1" applyAlignment="1"/>
    <xf numFmtId="0" fontId="0" fillId="33" borderId="10" xfId="0" applyFill="1" applyBorder="1" applyAlignment="1">
      <alignment horizontal="center" vertical="center"/>
    </xf>
    <xf numFmtId="0" fontId="18" fillId="36" borderId="14" xfId="0" applyFont="1" applyFill="1" applyBorder="1" applyAlignment="1" applyProtection="1">
      <alignment horizontal="center" vertical="center" wrapText="1"/>
      <protection hidden="1"/>
    </xf>
    <xf numFmtId="0" fontId="18" fillId="36" borderId="14" xfId="0" quotePrefix="1" applyFont="1" applyFill="1" applyBorder="1" applyAlignment="1" applyProtection="1">
      <alignment horizontal="center" vertical="center" wrapText="1"/>
      <protection hidden="1"/>
    </xf>
    <xf numFmtId="0" fontId="0" fillId="34" borderId="0" xfId="0" applyFill="1" applyAlignment="1">
      <alignment horizontal="center" vertical="center"/>
    </xf>
    <xf numFmtId="0" fontId="0" fillId="33" borderId="0" xfId="0" applyFill="1" applyAlignment="1">
      <alignment horizontal="center" vertical="center"/>
    </xf>
    <xf numFmtId="0" fontId="0" fillId="39" borderId="10" xfId="0" applyFill="1" applyBorder="1" applyAlignment="1">
      <alignment horizontal="center"/>
    </xf>
    <xf numFmtId="0" fontId="19" fillId="39" borderId="10" xfId="0" applyFont="1" applyFill="1" applyBorder="1" applyAlignment="1">
      <alignment horizontal="center" vertical="center"/>
    </xf>
    <xf numFmtId="14" fontId="0" fillId="0" borderId="0" xfId="0" applyNumberFormat="1"/>
    <xf numFmtId="0" fontId="0" fillId="0" borderId="0" xfId="0"/>
    <xf numFmtId="0" fontId="0" fillId="0" borderId="0" xfId="0" applyAlignment="1">
      <alignment horizontal="center"/>
    </xf>
    <xf numFmtId="0" fontId="0" fillId="40" borderId="0" xfId="0" applyFill="1"/>
    <xf numFmtId="0" fontId="0" fillId="40" borderId="0" xfId="0" applyFill="1" applyAlignment="1">
      <alignment horizontal="center" vertical="center"/>
    </xf>
    <xf numFmtId="0" fontId="19" fillId="42" borderId="18" xfId="0" applyFont="1" applyFill="1" applyBorder="1" applyAlignment="1" applyProtection="1">
      <alignment horizontal="center" vertical="center" wrapText="1"/>
      <protection hidden="1"/>
    </xf>
    <xf numFmtId="0" fontId="22" fillId="43" borderId="10" xfId="0" applyFont="1" applyFill="1" applyBorder="1" applyAlignment="1" applyProtection="1">
      <alignment horizontal="center" vertical="top" wrapText="1"/>
      <protection hidden="1"/>
    </xf>
    <xf numFmtId="0" fontId="23" fillId="44" borderId="10" xfId="0" applyFont="1" applyFill="1" applyBorder="1" applyAlignment="1" applyProtection="1">
      <alignment horizontal="center" vertical="top" wrapText="1"/>
      <protection hidden="1"/>
    </xf>
    <xf numFmtId="0" fontId="19" fillId="45" borderId="18" xfId="0" applyFont="1" applyFill="1" applyBorder="1" applyAlignment="1" applyProtection="1">
      <alignment horizontal="center" vertical="center" wrapText="1"/>
      <protection hidden="1"/>
    </xf>
    <xf numFmtId="0" fontId="23" fillId="45" borderId="10" xfId="0" applyFont="1" applyFill="1" applyBorder="1" applyAlignment="1" applyProtection="1">
      <alignment horizontal="center" vertical="center" wrapText="1"/>
      <protection hidden="1"/>
    </xf>
    <xf numFmtId="0" fontId="0" fillId="0" borderId="0" xfId="0" applyAlignment="1">
      <alignment vertical="center"/>
    </xf>
    <xf numFmtId="0" fontId="20" fillId="35" borderId="0" xfId="0" applyFont="1" applyFill="1" applyBorder="1" applyAlignment="1">
      <alignment horizontal="center"/>
    </xf>
    <xf numFmtId="0" fontId="21" fillId="41" borderId="0" xfId="0" applyFont="1" applyFill="1" applyBorder="1" applyAlignment="1" applyProtection="1">
      <alignment horizontal="center" vertical="center" wrapText="1"/>
      <protection hidden="1"/>
    </xf>
    <xf numFmtId="0" fontId="25" fillId="41" borderId="0" xfId="0" applyFont="1" applyFill="1" applyBorder="1" applyAlignment="1" applyProtection="1">
      <alignment horizontal="center" vertical="center" wrapText="1"/>
      <protection hidden="1"/>
    </xf>
    <xf numFmtId="0" fontId="21" fillId="41" borderId="0" xfId="0" applyFont="1" applyFill="1" applyBorder="1" applyAlignment="1" applyProtection="1">
      <alignment horizontal="center" vertical="center"/>
      <protection hidden="1"/>
    </xf>
    <xf numFmtId="0" fontId="16" fillId="41" borderId="0" xfId="0" applyFont="1" applyFill="1" applyBorder="1" applyAlignment="1" applyProtection="1">
      <alignment horizontal="center" vertical="center" wrapText="1"/>
      <protection hidden="1"/>
    </xf>
    <xf numFmtId="0" fontId="21" fillId="41" borderId="18" xfId="0" applyFont="1" applyFill="1" applyBorder="1" applyAlignment="1" applyProtection="1">
      <alignment horizontal="center" vertical="center" wrapText="1"/>
      <protection hidden="1"/>
    </xf>
    <xf numFmtId="0" fontId="21" fillId="41" borderId="18" xfId="0" applyFont="1" applyFill="1" applyBorder="1" applyAlignment="1" applyProtection="1">
      <alignment horizontal="center" vertical="center"/>
      <protection hidden="1"/>
    </xf>
    <xf numFmtId="14" fontId="0" fillId="0" borderId="43" xfId="0" applyNumberFormat="1" applyBorder="1"/>
    <xf numFmtId="0" fontId="0" fillId="0" borderId="0" xfId="0" applyAlignment="1">
      <alignment horizontal="center" vertical="center"/>
    </xf>
    <xf numFmtId="0" fontId="0" fillId="0" borderId="10" xfId="0" applyBorder="1"/>
    <xf numFmtId="0" fontId="0" fillId="34" borderId="0" xfId="0" applyFill="1" applyAlignment="1">
      <alignment horizontal="center"/>
    </xf>
    <xf numFmtId="0" fontId="20" fillId="35" borderId="0" xfId="0" applyFont="1" applyFill="1" applyBorder="1" applyAlignment="1">
      <alignment horizontal="center"/>
    </xf>
    <xf numFmtId="0" fontId="0" fillId="47" borderId="39" xfId="0" applyFill="1" applyBorder="1" applyAlignment="1" applyProtection="1">
      <alignment horizontal="center" vertical="center"/>
      <protection hidden="1"/>
    </xf>
    <xf numFmtId="0" fontId="0" fillId="47" borderId="31" xfId="0" applyFill="1" applyBorder="1" applyAlignment="1" applyProtection="1">
      <alignment horizontal="center" vertical="center"/>
      <protection hidden="1"/>
    </xf>
    <xf numFmtId="0" fontId="0" fillId="47" borderId="25" xfId="0" applyFill="1" applyBorder="1" applyAlignment="1" applyProtection="1">
      <alignment horizontal="center" vertical="center"/>
      <protection hidden="1"/>
    </xf>
    <xf numFmtId="0" fontId="0" fillId="47" borderId="26" xfId="0" applyFill="1" applyBorder="1" applyAlignment="1" applyProtection="1">
      <alignment horizontal="center" vertical="center"/>
      <protection hidden="1"/>
    </xf>
    <xf numFmtId="0" fontId="0" fillId="47" borderId="28" xfId="0" applyFill="1" applyBorder="1" applyAlignment="1" applyProtection="1">
      <alignment horizontal="center" vertical="center"/>
      <protection hidden="1"/>
    </xf>
    <xf numFmtId="0" fontId="0" fillId="47" borderId="29" xfId="0" applyFill="1" applyBorder="1" applyAlignment="1" applyProtection="1">
      <alignment horizontal="center" vertical="center"/>
      <protection hidden="1"/>
    </xf>
    <xf numFmtId="165" fontId="0" fillId="47" borderId="31" xfId="0" applyNumberFormat="1" applyFill="1" applyBorder="1" applyAlignment="1" applyProtection="1">
      <alignment horizontal="center" vertical="center"/>
      <protection hidden="1"/>
    </xf>
    <xf numFmtId="165" fontId="0" fillId="47" borderId="26" xfId="0" applyNumberFormat="1" applyFill="1" applyBorder="1" applyAlignment="1" applyProtection="1">
      <alignment horizontal="center" vertical="center"/>
      <protection hidden="1"/>
    </xf>
    <xf numFmtId="165" fontId="0" fillId="47" borderId="29" xfId="0" applyNumberFormat="1" applyFill="1" applyBorder="1" applyAlignment="1" applyProtection="1">
      <alignment horizontal="center" vertical="center"/>
      <protection hidden="1"/>
    </xf>
    <xf numFmtId="0" fontId="0" fillId="47" borderId="0" xfId="0" applyFill="1" applyProtection="1">
      <protection hidden="1"/>
    </xf>
    <xf numFmtId="14" fontId="0" fillId="0" borderId="27" xfId="0" applyNumberFormat="1" applyBorder="1" applyAlignment="1" applyProtection="1">
      <alignment horizontal="center" vertical="center"/>
      <protection locked="0"/>
    </xf>
    <xf numFmtId="0" fontId="0" fillId="0" borderId="31" xfId="0" applyBorder="1" applyAlignment="1" applyProtection="1">
      <alignment horizontal="center" vertical="center"/>
      <protection locked="0"/>
    </xf>
    <xf numFmtId="14" fontId="0" fillId="0" borderId="40" xfId="0" applyNumberFormat="1" applyBorder="1" applyAlignment="1" applyProtection="1">
      <alignment horizontal="center" vertical="center"/>
      <protection locked="0"/>
    </xf>
    <xf numFmtId="0" fontId="0" fillId="0" borderId="26" xfId="0" applyBorder="1" applyAlignment="1" applyProtection="1">
      <alignment horizontal="center" vertical="center"/>
      <protection locked="0"/>
    </xf>
    <xf numFmtId="0" fontId="0" fillId="0" borderId="29" xfId="0" applyBorder="1" applyAlignment="1" applyProtection="1">
      <alignment horizontal="center" vertical="center"/>
      <protection locked="0"/>
    </xf>
    <xf numFmtId="14" fontId="0" fillId="0" borderId="30" xfId="0" applyNumberFormat="1" applyBorder="1" applyAlignment="1" applyProtection="1">
      <alignment horizontal="center" vertical="center"/>
      <protection locked="0"/>
    </xf>
    <xf numFmtId="165" fontId="0" fillId="0" borderId="31" xfId="0" applyNumberFormat="1" applyBorder="1" applyAlignment="1" applyProtection="1">
      <alignment horizontal="center" vertical="center"/>
      <protection locked="0"/>
    </xf>
    <xf numFmtId="165" fontId="0" fillId="0" borderId="26" xfId="0" applyNumberFormat="1" applyBorder="1" applyAlignment="1" applyProtection="1">
      <alignment horizontal="center" vertical="center"/>
      <protection locked="0"/>
    </xf>
    <xf numFmtId="165" fontId="0" fillId="0" borderId="29" xfId="0" applyNumberFormat="1" applyBorder="1" applyAlignment="1" applyProtection="1">
      <alignment horizontal="center" vertical="center"/>
      <protection locked="0"/>
    </xf>
    <xf numFmtId="0" fontId="16" fillId="39" borderId="54" xfId="0" applyFont="1" applyFill="1" applyBorder="1" applyAlignment="1" applyProtection="1">
      <alignment horizontal="center" vertical="center"/>
      <protection hidden="1"/>
    </xf>
    <xf numFmtId="0" fontId="28" fillId="39" borderId="50" xfId="0" applyFont="1" applyFill="1" applyBorder="1" applyAlignment="1">
      <alignment horizontal="center" vertical="center"/>
    </xf>
    <xf numFmtId="0" fontId="29" fillId="39" borderId="51" xfId="0" applyFont="1" applyFill="1" applyBorder="1" applyAlignment="1" applyProtection="1">
      <alignment horizontal="center" vertical="center"/>
      <protection hidden="1"/>
    </xf>
    <xf numFmtId="0" fontId="16" fillId="39" borderId="58" xfId="0" applyFont="1" applyFill="1" applyBorder="1" applyAlignment="1" applyProtection="1">
      <alignment horizontal="center" vertical="center"/>
      <protection hidden="1"/>
    </xf>
    <xf numFmtId="0" fontId="29" fillId="39" borderId="52" xfId="0" applyFont="1" applyFill="1" applyBorder="1" applyAlignment="1" applyProtection="1">
      <alignment horizontal="center" vertical="center"/>
      <protection hidden="1"/>
    </xf>
    <xf numFmtId="0" fontId="0" fillId="39" borderId="55" xfId="0" applyFill="1" applyBorder="1" applyAlignment="1">
      <alignment horizontal="center" vertical="center" wrapText="1"/>
    </xf>
    <xf numFmtId="0" fontId="0" fillId="39" borderId="63" xfId="0" applyFill="1" applyBorder="1" applyAlignment="1">
      <alignment horizontal="center" vertical="center" wrapText="1"/>
    </xf>
    <xf numFmtId="0" fontId="28" fillId="39" borderId="64" xfId="0" applyFont="1" applyFill="1" applyBorder="1" applyAlignment="1">
      <alignment horizontal="center" vertical="center"/>
    </xf>
    <xf numFmtId="16" fontId="0" fillId="39" borderId="62" xfId="0" applyNumberFormat="1" applyFill="1" applyBorder="1" applyAlignment="1">
      <alignment vertical="center" wrapText="1"/>
    </xf>
    <xf numFmtId="0" fontId="30" fillId="0" borderId="10" xfId="0" applyFont="1" applyBorder="1" applyAlignment="1" applyProtection="1">
      <alignment horizontal="center" vertical="center" wrapText="1"/>
      <protection hidden="1"/>
    </xf>
    <xf numFmtId="1" fontId="0" fillId="0" borderId="0" xfId="0" applyNumberFormat="1"/>
    <xf numFmtId="0" fontId="27" fillId="0" borderId="0" xfId="0" applyFont="1" applyAlignment="1">
      <alignment horizontal="center" vertical="center"/>
    </xf>
    <xf numFmtId="0" fontId="25" fillId="45" borderId="65" xfId="0" applyFont="1" applyFill="1" applyBorder="1" applyAlignment="1">
      <alignment horizontal="center" vertical="center"/>
    </xf>
    <xf numFmtId="14" fontId="0" fillId="0" borderId="10" xfId="0" applyNumberFormat="1" applyBorder="1"/>
    <xf numFmtId="0" fontId="23" fillId="46" borderId="10" xfId="0" applyFont="1" applyFill="1" applyBorder="1" applyAlignment="1" applyProtection="1">
      <alignment horizontal="center" vertical="center" wrapText="1"/>
      <protection hidden="1"/>
    </xf>
    <xf numFmtId="0" fontId="24" fillId="37" borderId="66" xfId="0" applyFont="1" applyFill="1" applyBorder="1" applyAlignment="1" applyProtection="1">
      <alignment horizontal="center" vertical="center"/>
      <protection locked="0"/>
    </xf>
    <xf numFmtId="0" fontId="24" fillId="37" borderId="26" xfId="0" applyFont="1" applyFill="1" applyBorder="1" applyAlignment="1" applyProtection="1">
      <alignment horizontal="center" vertical="center"/>
      <protection locked="0"/>
    </xf>
    <xf numFmtId="0" fontId="24" fillId="37" borderId="29" xfId="0" applyFont="1" applyFill="1" applyBorder="1" applyAlignment="1" applyProtection="1">
      <alignment horizontal="center" vertical="center"/>
      <protection locked="0"/>
    </xf>
    <xf numFmtId="0" fontId="16" fillId="0" borderId="67" xfId="0" applyFont="1" applyBorder="1" applyAlignment="1">
      <alignment horizontal="center" vertical="center" wrapText="1"/>
    </xf>
    <xf numFmtId="0" fontId="0" fillId="0" borderId="67" xfId="0" applyBorder="1" applyAlignment="1">
      <alignment wrapText="1"/>
    </xf>
    <xf numFmtId="14" fontId="0" fillId="0" borderId="67" xfId="0" applyNumberFormat="1" applyBorder="1" applyAlignment="1">
      <alignment wrapText="1"/>
    </xf>
    <xf numFmtId="14" fontId="25" fillId="45" borderId="65" xfId="0" applyNumberFormat="1" applyFont="1" applyFill="1" applyBorder="1" applyAlignment="1" applyProtection="1">
      <alignment horizontal="center" vertical="center"/>
      <protection locked="0"/>
    </xf>
    <xf numFmtId="166" fontId="0" fillId="0" borderId="46" xfId="0" applyNumberFormat="1" applyBorder="1" applyProtection="1">
      <protection locked="0"/>
    </xf>
    <xf numFmtId="166" fontId="0" fillId="0" borderId="43" xfId="0" applyNumberFormat="1" applyBorder="1" applyProtection="1">
      <protection locked="0"/>
    </xf>
    <xf numFmtId="166" fontId="0" fillId="0" borderId="44" xfId="0" applyNumberFormat="1" applyBorder="1" applyProtection="1">
      <protection locked="0"/>
    </xf>
    <xf numFmtId="0" fontId="0" fillId="0" borderId="0" xfId="0" applyProtection="1">
      <protection locked="0"/>
    </xf>
    <xf numFmtId="166" fontId="0" fillId="0" borderId="46" xfId="0" applyNumberFormat="1" applyBorder="1" applyProtection="1">
      <protection hidden="1"/>
    </xf>
    <xf numFmtId="1" fontId="0" fillId="0" borderId="46" xfId="0" applyNumberFormat="1" applyBorder="1" applyAlignment="1" applyProtection="1">
      <alignment horizontal="center"/>
      <protection hidden="1"/>
    </xf>
    <xf numFmtId="166" fontId="0" fillId="0" borderId="43" xfId="0" applyNumberFormat="1" applyBorder="1" applyProtection="1">
      <protection hidden="1"/>
    </xf>
    <xf numFmtId="0" fontId="0" fillId="0" borderId="45" xfId="0" applyBorder="1" applyProtection="1">
      <protection hidden="1"/>
    </xf>
    <xf numFmtId="0" fontId="0" fillId="0" borderId="22" xfId="0" applyBorder="1" applyProtection="1">
      <protection hidden="1"/>
    </xf>
    <xf numFmtId="0" fontId="0" fillId="0" borderId="23" xfId="0" applyBorder="1" applyProtection="1">
      <protection hidden="1"/>
    </xf>
    <xf numFmtId="0" fontId="0" fillId="0" borderId="24" xfId="0" applyBorder="1" applyProtection="1">
      <protection hidden="1"/>
    </xf>
    <xf numFmtId="14" fontId="0" fillId="0" borderId="23" xfId="0" applyNumberFormat="1" applyBorder="1" applyProtection="1">
      <protection hidden="1"/>
    </xf>
    <xf numFmtId="0" fontId="0" fillId="0" borderId="25" xfId="0" applyBorder="1" applyProtection="1">
      <protection hidden="1"/>
    </xf>
    <xf numFmtId="0" fontId="0" fillId="0" borderId="26" xfId="0" applyBorder="1" applyProtection="1">
      <protection hidden="1"/>
    </xf>
    <xf numFmtId="0" fontId="0" fillId="0" borderId="27" xfId="0" applyBorder="1" applyProtection="1">
      <protection hidden="1"/>
    </xf>
    <xf numFmtId="14" fontId="0" fillId="0" borderId="26" xfId="0" applyNumberFormat="1" applyBorder="1" applyProtection="1">
      <protection hidden="1"/>
    </xf>
    <xf numFmtId="0" fontId="0" fillId="0" borderId="28" xfId="0" applyBorder="1" applyProtection="1">
      <protection hidden="1"/>
    </xf>
    <xf numFmtId="0" fontId="0" fillId="0" borderId="29" xfId="0" applyBorder="1" applyProtection="1">
      <protection hidden="1"/>
    </xf>
    <xf numFmtId="0" fontId="0" fillId="0" borderId="30" xfId="0" applyBorder="1" applyProtection="1">
      <protection hidden="1"/>
    </xf>
    <xf numFmtId="14" fontId="0" fillId="0" borderId="29" xfId="0" applyNumberFormat="1" applyBorder="1" applyProtection="1">
      <protection hidden="1"/>
    </xf>
    <xf numFmtId="0" fontId="0" fillId="36" borderId="0" xfId="0" applyFill="1" applyBorder="1" applyAlignment="1" applyProtection="1">
      <alignment horizontal="center"/>
      <protection locked="0"/>
    </xf>
    <xf numFmtId="0" fontId="0" fillId="0" borderId="68" xfId="0" applyBorder="1" applyAlignment="1">
      <alignment horizontal="center" vertical="center"/>
    </xf>
    <xf numFmtId="0" fontId="35" fillId="45" borderId="12" xfId="0" applyFont="1" applyFill="1" applyBorder="1" applyAlignment="1" applyProtection="1">
      <alignment horizontal="center" vertical="center" wrapText="1"/>
      <protection hidden="1"/>
    </xf>
    <xf numFmtId="0" fontId="22" fillId="46" borderId="10" xfId="0" applyFont="1" applyFill="1" applyBorder="1" applyAlignment="1" applyProtection="1">
      <alignment horizontal="center" vertical="top" wrapText="1"/>
      <protection hidden="1"/>
    </xf>
    <xf numFmtId="0" fontId="19" fillId="46" borderId="18" xfId="0" applyFont="1" applyFill="1" applyBorder="1" applyAlignment="1" applyProtection="1">
      <alignment horizontal="center" vertical="center" wrapText="1"/>
      <protection hidden="1"/>
    </xf>
    <xf numFmtId="0" fontId="25" fillId="45" borderId="12" xfId="0" applyFont="1" applyFill="1" applyBorder="1" applyAlignment="1" applyProtection="1">
      <alignment horizontal="center" vertical="center" wrapText="1"/>
      <protection hidden="1"/>
    </xf>
    <xf numFmtId="0" fontId="38" fillId="50" borderId="10" xfId="0" applyFont="1" applyFill="1" applyBorder="1" applyAlignment="1" applyProtection="1">
      <alignment horizontal="center" vertical="center" wrapText="1"/>
      <protection hidden="1"/>
    </xf>
    <xf numFmtId="0" fontId="0" fillId="33" borderId="10" xfId="0" applyFill="1" applyBorder="1" applyAlignment="1" applyProtection="1">
      <alignment horizontal="center" vertical="center"/>
      <protection hidden="1"/>
    </xf>
    <xf numFmtId="166" fontId="0" fillId="37" borderId="10" xfId="0" applyNumberFormat="1" applyFill="1" applyBorder="1" applyAlignment="1" applyProtection="1">
      <alignment horizontal="center" vertical="center"/>
      <protection hidden="1"/>
    </xf>
    <xf numFmtId="166" fontId="0" fillId="33" borderId="10" xfId="0" applyNumberFormat="1" applyFill="1" applyBorder="1" applyAlignment="1" applyProtection="1">
      <alignment horizontal="center" vertical="center"/>
      <protection hidden="1"/>
    </xf>
    <xf numFmtId="0" fontId="19" fillId="39" borderId="10" xfId="0" applyFont="1" applyFill="1" applyBorder="1" applyAlignment="1" applyProtection="1">
      <alignment horizontal="center" vertical="center"/>
      <protection hidden="1"/>
    </xf>
    <xf numFmtId="166" fontId="19" fillId="39" borderId="10" xfId="0" applyNumberFormat="1" applyFont="1" applyFill="1" applyBorder="1" applyAlignment="1" applyProtection="1">
      <alignment horizontal="center" vertical="center"/>
      <protection hidden="1"/>
    </xf>
    <xf numFmtId="49" fontId="0" fillId="0" borderId="10" xfId="0" applyNumberFormat="1" applyBorder="1" applyAlignment="1" applyProtection="1">
      <alignment horizontal="center" vertical="center"/>
      <protection locked="0"/>
    </xf>
    <xf numFmtId="0" fontId="0" fillId="0" borderId="10" xfId="0" applyBorder="1" applyAlignment="1" applyProtection="1">
      <alignment horizontal="center"/>
      <protection locked="0"/>
    </xf>
    <xf numFmtId="14" fontId="0" fillId="0" borderId="68" xfId="0" applyNumberFormat="1" applyBorder="1" applyAlignment="1" applyProtection="1">
      <alignment horizontal="center" vertical="center"/>
      <protection locked="0"/>
    </xf>
    <xf numFmtId="0" fontId="26" fillId="39" borderId="10" xfId="0" applyFont="1" applyFill="1" applyBorder="1" applyAlignment="1" applyProtection="1">
      <alignment horizontal="center" vertical="center" wrapText="1"/>
      <protection locked="0" hidden="1"/>
    </xf>
    <xf numFmtId="0" fontId="0" fillId="0" borderId="10" xfId="0" applyBorder="1" applyProtection="1">
      <protection locked="0"/>
    </xf>
    <xf numFmtId="0" fontId="0" fillId="0" borderId="18" xfId="0" applyBorder="1" applyAlignment="1" applyProtection="1">
      <alignment horizontal="center"/>
      <protection locked="0"/>
    </xf>
    <xf numFmtId="0" fontId="0" fillId="0" borderId="18" xfId="0" applyBorder="1" applyProtection="1">
      <protection locked="0"/>
    </xf>
    <xf numFmtId="49" fontId="0" fillId="0" borderId="18" xfId="0" applyNumberFormat="1" applyBorder="1" applyAlignment="1" applyProtection="1">
      <alignment horizontal="center" vertical="center"/>
      <protection locked="0"/>
    </xf>
    <xf numFmtId="0" fontId="0" fillId="0" borderId="0" xfId="0" applyAlignment="1" applyProtection="1">
      <alignment horizontal="center"/>
      <protection locked="0"/>
    </xf>
    <xf numFmtId="0" fontId="0" fillId="0" borderId="10" xfId="0" applyBorder="1" applyAlignment="1" applyProtection="1">
      <alignment horizontal="center"/>
      <protection hidden="1"/>
    </xf>
    <xf numFmtId="14" fontId="0" fillId="0" borderId="10" xfId="0" applyNumberFormat="1" applyBorder="1" applyProtection="1">
      <protection hidden="1"/>
    </xf>
    <xf numFmtId="0" fontId="0" fillId="47" borderId="0" xfId="0" applyFill="1" applyBorder="1" applyAlignment="1" applyProtection="1">
      <alignment horizontal="center" vertical="center"/>
      <protection hidden="1"/>
    </xf>
    <xf numFmtId="0" fontId="24" fillId="37" borderId="0" xfId="0" applyFont="1" applyFill="1" applyBorder="1" applyAlignment="1" applyProtection="1">
      <alignment horizontal="center" vertical="center"/>
      <protection locked="0"/>
    </xf>
    <xf numFmtId="0" fontId="0" fillId="0" borderId="0" xfId="0" applyBorder="1" applyAlignment="1" applyProtection="1">
      <alignment horizontal="center" vertical="center"/>
      <protection locked="0"/>
    </xf>
    <xf numFmtId="165" fontId="0" fillId="0" borderId="0" xfId="0" applyNumberFormat="1" applyBorder="1" applyAlignment="1" applyProtection="1">
      <alignment horizontal="center" vertical="center"/>
      <protection locked="0"/>
    </xf>
    <xf numFmtId="165" fontId="0" fillId="47" borderId="0" xfId="0" applyNumberFormat="1" applyFill="1" applyBorder="1" applyAlignment="1" applyProtection="1">
      <alignment horizontal="center" vertical="center"/>
      <protection hidden="1"/>
    </xf>
    <xf numFmtId="14" fontId="0" fillId="0" borderId="0" xfId="0" applyNumberFormat="1" applyBorder="1" applyAlignment="1" applyProtection="1">
      <alignment horizontal="center" vertical="center"/>
      <protection locked="0"/>
    </xf>
    <xf numFmtId="0" fontId="37" fillId="33" borderId="10" xfId="0" applyFont="1" applyFill="1" applyBorder="1" applyAlignment="1" applyProtection="1">
      <alignment horizontal="center" vertical="center"/>
      <protection hidden="1"/>
    </xf>
    <xf numFmtId="0" fontId="36" fillId="33" borderId="10" xfId="0" applyFont="1" applyFill="1" applyBorder="1" applyAlignment="1" applyProtection="1">
      <alignment horizontal="center" vertical="center"/>
      <protection hidden="1"/>
    </xf>
    <xf numFmtId="0" fontId="41" fillId="36" borderId="14" xfId="0" applyFont="1" applyFill="1" applyBorder="1" applyAlignment="1" applyProtection="1">
      <alignment horizontal="center" vertical="center"/>
      <protection hidden="1"/>
    </xf>
    <xf numFmtId="0" fontId="33" fillId="0" borderId="15" xfId="0" applyFont="1" applyBorder="1" applyAlignment="1" applyProtection="1">
      <alignment horizontal="center" vertical="center"/>
      <protection hidden="1"/>
    </xf>
    <xf numFmtId="17" fontId="33" fillId="0" borderId="16" xfId="0" applyNumberFormat="1" applyFont="1" applyBorder="1" applyAlignment="1" applyProtection="1">
      <alignment horizontal="center" vertical="center"/>
      <protection hidden="1"/>
    </xf>
    <xf numFmtId="0" fontId="33" fillId="0" borderId="16" xfId="0" applyFont="1" applyBorder="1" applyAlignment="1" applyProtection="1">
      <alignment horizontal="center" vertical="center"/>
      <protection hidden="1"/>
    </xf>
    <xf numFmtId="0" fontId="33" fillId="0" borderId="19" xfId="0" applyFont="1" applyBorder="1" applyAlignment="1" applyProtection="1">
      <alignment horizontal="center" vertical="center"/>
      <protection hidden="1"/>
    </xf>
    <xf numFmtId="0" fontId="33" fillId="0" borderId="20" xfId="0" applyFont="1" applyBorder="1" applyAlignment="1" applyProtection="1">
      <alignment horizontal="center" vertical="center"/>
      <protection hidden="1"/>
    </xf>
    <xf numFmtId="0" fontId="33" fillId="38" borderId="10" xfId="0" applyFont="1" applyFill="1" applyBorder="1" applyAlignment="1" applyProtection="1">
      <alignment horizontal="center" vertical="center"/>
      <protection hidden="1"/>
    </xf>
    <xf numFmtId="0" fontId="45" fillId="42" borderId="74" xfId="0" applyFont="1" applyFill="1" applyBorder="1" applyAlignment="1" applyProtection="1">
      <alignment vertical="top" wrapText="1"/>
      <protection hidden="1"/>
    </xf>
    <xf numFmtId="0" fontId="46" fillId="53" borderId="10" xfId="0" applyFont="1" applyFill="1" applyBorder="1" applyAlignment="1" applyProtection="1">
      <alignment vertical="center"/>
      <protection hidden="1"/>
    </xf>
    <xf numFmtId="0" fontId="45" fillId="0" borderId="12" xfId="0" applyFont="1" applyFill="1" applyBorder="1" applyAlignment="1" applyProtection="1">
      <alignment wrapText="1"/>
      <protection hidden="1"/>
    </xf>
    <xf numFmtId="0" fontId="46" fillId="0" borderId="12" xfId="0" applyFont="1" applyFill="1" applyBorder="1" applyAlignment="1" applyProtection="1">
      <alignment vertical="top" wrapText="1"/>
      <protection hidden="1"/>
    </xf>
    <xf numFmtId="0" fontId="47" fillId="54" borderId="0" xfId="0" applyFont="1" applyFill="1" applyBorder="1" applyAlignment="1" applyProtection="1">
      <alignment horizontal="center" vertical="top"/>
      <protection hidden="1"/>
    </xf>
    <xf numFmtId="0" fontId="48" fillId="54" borderId="75" xfId="0" applyFont="1" applyFill="1" applyBorder="1" applyAlignment="1" applyProtection="1">
      <alignment vertical="top" wrapText="1"/>
      <protection hidden="1"/>
    </xf>
    <xf numFmtId="0" fontId="24" fillId="54" borderId="0" xfId="0" applyFont="1" applyFill="1"/>
    <xf numFmtId="0" fontId="24" fillId="55" borderId="0" xfId="0" applyFont="1" applyFill="1"/>
    <xf numFmtId="0" fontId="24" fillId="55" borderId="0" xfId="0" applyFont="1" applyFill="1" applyAlignment="1"/>
    <xf numFmtId="0" fontId="46" fillId="0" borderId="75" xfId="0" applyFont="1" applyFill="1" applyBorder="1" applyAlignment="1" applyProtection="1">
      <alignment vertical="top" wrapText="1"/>
      <protection hidden="1"/>
    </xf>
    <xf numFmtId="0" fontId="49" fillId="33" borderId="0" xfId="0" applyFont="1" applyFill="1"/>
    <xf numFmtId="166" fontId="0" fillId="45" borderId="46" xfId="0" applyNumberFormat="1" applyFill="1" applyBorder="1" applyProtection="1">
      <protection locked="0"/>
    </xf>
    <xf numFmtId="0" fontId="36" fillId="33" borderId="0" xfId="0" applyFont="1" applyFill="1" applyBorder="1" applyAlignment="1" applyProtection="1">
      <alignment horizontal="center" vertical="center"/>
      <protection hidden="1"/>
    </xf>
    <xf numFmtId="0" fontId="0" fillId="45" borderId="91" xfId="0" applyFill="1" applyBorder="1" applyAlignment="1">
      <alignment horizontal="center" vertical="center"/>
    </xf>
    <xf numFmtId="0" fontId="53" fillId="33" borderId="91" xfId="0" applyFont="1" applyFill="1" applyBorder="1" applyAlignment="1">
      <alignment horizontal="center" vertical="center" wrapText="1"/>
    </xf>
    <xf numFmtId="164" fontId="0" fillId="45" borderId="86" xfId="0" applyNumberFormat="1" applyFill="1" applyBorder="1" applyAlignment="1" applyProtection="1">
      <alignment horizontal="center" vertical="center"/>
      <protection hidden="1"/>
    </xf>
    <xf numFmtId="164" fontId="0" fillId="45" borderId="92" xfId="0" applyNumberFormat="1" applyFill="1" applyBorder="1" applyAlignment="1" applyProtection="1">
      <alignment horizontal="center" vertical="center"/>
      <protection hidden="1"/>
    </xf>
    <xf numFmtId="164" fontId="0" fillId="37" borderId="86" xfId="0" applyNumberFormat="1" applyFill="1" applyBorder="1" applyAlignment="1" applyProtection="1">
      <alignment horizontal="center" vertical="center"/>
      <protection hidden="1"/>
    </xf>
    <xf numFmtId="164" fontId="0" fillId="37" borderId="92" xfId="0" applyNumberFormat="1" applyFill="1" applyBorder="1" applyAlignment="1" applyProtection="1">
      <alignment horizontal="center" vertical="center"/>
      <protection hidden="1"/>
    </xf>
    <xf numFmtId="164" fontId="0" fillId="33" borderId="86" xfId="0" applyNumberFormat="1" applyFill="1" applyBorder="1" applyAlignment="1">
      <alignment horizontal="center" vertical="center"/>
    </xf>
    <xf numFmtId="0" fontId="53" fillId="45" borderId="96" xfId="0" applyFont="1" applyFill="1" applyBorder="1" applyAlignment="1">
      <alignment horizontal="center" vertical="center" wrapText="1"/>
    </xf>
    <xf numFmtId="164" fontId="0" fillId="45" borderId="97" xfId="0" applyNumberFormat="1" applyFill="1" applyBorder="1" applyAlignment="1" applyProtection="1">
      <alignment horizontal="center" vertical="center"/>
      <protection hidden="1"/>
    </xf>
    <xf numFmtId="164" fontId="0" fillId="45" borderId="98" xfId="0" applyNumberFormat="1" applyFill="1" applyBorder="1" applyAlignment="1" applyProtection="1">
      <alignment horizontal="center" vertical="center"/>
      <protection hidden="1"/>
    </xf>
    <xf numFmtId="0" fontId="17" fillId="54" borderId="99" xfId="0" applyFont="1" applyFill="1" applyBorder="1" applyAlignment="1">
      <alignment horizontal="center" vertical="center"/>
    </xf>
    <xf numFmtId="0" fontId="17" fillId="54" borderId="100" xfId="0" applyFont="1" applyFill="1" applyBorder="1" applyAlignment="1">
      <alignment horizontal="center" vertical="center"/>
    </xf>
    <xf numFmtId="0" fontId="17" fillId="56" borderId="86" xfId="0" applyFont="1" applyFill="1" applyBorder="1" applyAlignment="1">
      <alignment horizontal="center" vertical="center"/>
    </xf>
    <xf numFmtId="0" fontId="17" fillId="56" borderId="92" xfId="0" applyFont="1" applyFill="1" applyBorder="1" applyAlignment="1">
      <alignment horizontal="center" vertical="center"/>
    </xf>
    <xf numFmtId="0" fontId="17" fillId="54" borderId="84" xfId="0" applyFont="1" applyFill="1" applyBorder="1" applyAlignment="1">
      <alignment horizontal="center" vertical="center"/>
    </xf>
    <xf numFmtId="14" fontId="0" fillId="45" borderId="46" xfId="0" applyNumberFormat="1" applyFill="1" applyBorder="1" applyProtection="1">
      <protection locked="0"/>
    </xf>
    <xf numFmtId="17" fontId="16" fillId="41" borderId="38" xfId="0" applyNumberFormat="1" applyFont="1" applyFill="1" applyBorder="1" applyAlignment="1" applyProtection="1">
      <alignment horizontal="center" vertical="center" wrapText="1"/>
      <protection hidden="1"/>
    </xf>
    <xf numFmtId="0" fontId="16" fillId="41" borderId="38" xfId="0" applyFont="1" applyFill="1" applyBorder="1" applyAlignment="1" applyProtection="1">
      <alignment vertical="center" wrapText="1"/>
      <protection hidden="1"/>
    </xf>
    <xf numFmtId="0" fontId="0" fillId="51" borderId="0" xfId="0" applyFill="1" applyAlignment="1">
      <alignment horizontal="center"/>
    </xf>
    <xf numFmtId="0" fontId="43" fillId="52" borderId="72" xfId="0" applyFont="1" applyFill="1" applyBorder="1" applyAlignment="1" applyProtection="1">
      <alignment horizontal="center" vertical="center"/>
      <protection hidden="1"/>
    </xf>
    <xf numFmtId="0" fontId="43" fillId="52" borderId="73" xfId="0" applyFont="1" applyFill="1" applyBorder="1" applyAlignment="1" applyProtection="1">
      <alignment horizontal="center" vertical="center"/>
      <protection hidden="1"/>
    </xf>
    <xf numFmtId="0" fontId="44" fillId="33" borderId="0" xfId="0" applyFont="1" applyFill="1" applyBorder="1" applyAlignment="1" applyProtection="1">
      <alignment horizontal="center"/>
      <protection hidden="1"/>
    </xf>
    <xf numFmtId="0" fontId="24" fillId="55" borderId="0" xfId="0" applyFont="1" applyFill="1" applyAlignment="1">
      <alignment horizontal="center"/>
    </xf>
    <xf numFmtId="0" fontId="0" fillId="46" borderId="10" xfId="0" applyFill="1" applyBorder="1" applyAlignment="1">
      <alignment horizontal="center" vertical="center"/>
    </xf>
    <xf numFmtId="0" fontId="34" fillId="35" borderId="0" xfId="0" applyFont="1" applyFill="1" applyBorder="1" applyAlignment="1" applyProtection="1">
      <alignment horizontal="center"/>
      <protection hidden="1"/>
    </xf>
    <xf numFmtId="0" fontId="27" fillId="36" borderId="69" xfId="0" applyFont="1" applyFill="1" applyBorder="1" applyAlignment="1" applyProtection="1">
      <alignment horizontal="center" vertical="center" wrapText="1"/>
      <protection hidden="1"/>
    </xf>
    <xf numFmtId="0" fontId="27" fillId="36" borderId="70" xfId="0" applyFont="1" applyFill="1" applyBorder="1" applyAlignment="1" applyProtection="1">
      <alignment horizontal="center" vertical="center" wrapText="1"/>
      <protection hidden="1"/>
    </xf>
    <xf numFmtId="164" fontId="33" fillId="0" borderId="16" xfId="0" applyNumberFormat="1" applyFont="1" applyBorder="1" applyAlignment="1" applyProtection="1">
      <alignment horizontal="center" vertical="center"/>
      <protection hidden="1"/>
    </xf>
    <xf numFmtId="0" fontId="42" fillId="33" borderId="71" xfId="0" applyFont="1" applyFill="1" applyBorder="1" applyAlignment="1">
      <alignment horizontal="center"/>
    </xf>
    <xf numFmtId="0" fontId="0" fillId="33" borderId="0" xfId="0" applyFill="1" applyBorder="1" applyAlignment="1">
      <alignment horizontal="center"/>
    </xf>
    <xf numFmtId="0" fontId="0" fillId="45" borderId="10" xfId="0" applyFill="1" applyBorder="1" applyAlignment="1" applyProtection="1">
      <alignment horizontal="center"/>
      <protection locked="0"/>
    </xf>
    <xf numFmtId="164" fontId="33" fillId="0" borderId="17" xfId="0" applyNumberFormat="1" applyFont="1" applyBorder="1" applyAlignment="1" applyProtection="1">
      <alignment horizontal="center" vertical="center"/>
      <protection hidden="1"/>
    </xf>
    <xf numFmtId="0" fontId="0" fillId="46" borderId="76" xfId="0" applyFill="1" applyBorder="1" applyAlignment="1">
      <alignment horizontal="center"/>
    </xf>
    <xf numFmtId="0" fontId="0" fillId="46" borderId="77" xfId="0" applyFill="1" applyBorder="1" applyAlignment="1">
      <alignment horizontal="center"/>
    </xf>
    <xf numFmtId="0" fontId="0" fillId="46" borderId="78" xfId="0" applyFill="1" applyBorder="1" applyAlignment="1">
      <alignment horizontal="center"/>
    </xf>
    <xf numFmtId="0" fontId="0" fillId="46" borderId="79" xfId="0" applyFill="1" applyBorder="1" applyAlignment="1">
      <alignment horizontal="center"/>
    </xf>
    <xf numFmtId="0" fontId="0" fillId="46" borderId="0" xfId="0" applyFill="1" applyBorder="1" applyAlignment="1">
      <alignment horizontal="center"/>
    </xf>
    <xf numFmtId="0" fontId="0" fillId="46" borderId="80" xfId="0" applyFill="1" applyBorder="1" applyAlignment="1">
      <alignment horizontal="center"/>
    </xf>
    <xf numFmtId="0" fontId="0" fillId="46" borderId="81" xfId="0" applyFill="1" applyBorder="1" applyAlignment="1">
      <alignment horizontal="center"/>
    </xf>
    <xf numFmtId="0" fontId="0" fillId="46" borderId="82" xfId="0" applyFill="1" applyBorder="1" applyAlignment="1">
      <alignment horizontal="center"/>
    </xf>
    <xf numFmtId="0" fontId="0" fillId="46" borderId="83" xfId="0" applyFill="1" applyBorder="1" applyAlignment="1">
      <alignment horizontal="center"/>
    </xf>
    <xf numFmtId="164" fontId="33" fillId="0" borderId="20" xfId="0" applyNumberFormat="1" applyFont="1" applyBorder="1" applyAlignment="1" applyProtection="1">
      <alignment horizontal="center" vertical="center"/>
      <protection hidden="1"/>
    </xf>
    <xf numFmtId="164" fontId="33" fillId="0" borderId="21" xfId="0" applyNumberFormat="1" applyFont="1" applyBorder="1" applyAlignment="1" applyProtection="1">
      <alignment horizontal="center" vertical="center"/>
      <protection hidden="1"/>
    </xf>
    <xf numFmtId="164" fontId="33" fillId="38" borderId="10" xfId="0" applyNumberFormat="1" applyFont="1" applyFill="1" applyBorder="1" applyAlignment="1" applyProtection="1">
      <alignment horizontal="center" vertical="center"/>
      <protection hidden="1"/>
    </xf>
    <xf numFmtId="0" fontId="39" fillId="45" borderId="0" xfId="0" applyFont="1" applyFill="1" applyAlignment="1">
      <alignment horizontal="center"/>
    </xf>
    <xf numFmtId="0" fontId="60" fillId="54" borderId="84" xfId="0" applyFont="1" applyFill="1" applyBorder="1" applyAlignment="1" applyProtection="1">
      <alignment horizontal="center" vertical="center" wrapText="1"/>
      <protection hidden="1"/>
    </xf>
    <xf numFmtId="0" fontId="61" fillId="54" borderId="84" xfId="0" applyFont="1" applyFill="1" applyBorder="1" applyAlignment="1">
      <alignment horizontal="center" vertical="center"/>
    </xf>
    <xf numFmtId="14" fontId="54" fillId="42" borderId="87" xfId="0" applyNumberFormat="1" applyFont="1" applyFill="1" applyBorder="1" applyAlignment="1" applyProtection="1">
      <alignment horizontal="center" vertical="center"/>
      <protection locked="0"/>
    </xf>
    <xf numFmtId="14" fontId="54" fillId="42" borderId="88" xfId="0" applyNumberFormat="1" applyFont="1" applyFill="1" applyBorder="1" applyAlignment="1" applyProtection="1">
      <alignment horizontal="center" vertical="center"/>
      <protection locked="0"/>
    </xf>
    <xf numFmtId="0" fontId="56" fillId="54" borderId="89" xfId="0" applyFont="1" applyFill="1" applyBorder="1" applyAlignment="1">
      <alignment horizontal="center" vertical="center"/>
    </xf>
    <xf numFmtId="0" fontId="56" fillId="54" borderId="90" xfId="0" applyFont="1" applyFill="1" applyBorder="1" applyAlignment="1">
      <alignment horizontal="center" vertical="center"/>
    </xf>
    <xf numFmtId="16" fontId="56" fillId="54" borderId="85" xfId="0" applyNumberFormat="1" applyFont="1" applyFill="1" applyBorder="1" applyAlignment="1">
      <alignment horizontal="center" vertical="center"/>
    </xf>
    <xf numFmtId="16" fontId="56" fillId="54" borderId="89" xfId="0" applyNumberFormat="1" applyFont="1" applyFill="1" applyBorder="1" applyAlignment="1">
      <alignment horizontal="center" vertical="center"/>
    </xf>
    <xf numFmtId="0" fontId="55" fillId="42" borderId="93" xfId="0" applyFont="1" applyFill="1" applyBorder="1" applyAlignment="1">
      <alignment horizontal="center" vertical="center"/>
    </xf>
    <xf numFmtId="0" fontId="55" fillId="42" borderId="94" xfId="0" applyFont="1" applyFill="1" applyBorder="1" applyAlignment="1">
      <alignment horizontal="center" vertical="center"/>
    </xf>
    <xf numFmtId="0" fontId="55" fillId="42" borderId="95" xfId="0" applyFont="1" applyFill="1" applyBorder="1" applyAlignment="1">
      <alignment horizontal="center" vertical="center"/>
    </xf>
    <xf numFmtId="0" fontId="33" fillId="35" borderId="0" xfId="0" applyFont="1" applyFill="1" applyBorder="1" applyAlignment="1" applyProtection="1">
      <alignment horizontal="center" vertical="center"/>
      <protection hidden="1"/>
    </xf>
    <xf numFmtId="0" fontId="0" fillId="49" borderId="0" xfId="0" applyFont="1" applyFill="1" applyAlignment="1">
      <alignment horizontal="center" vertical="center" wrapText="1"/>
    </xf>
    <xf numFmtId="0" fontId="21" fillId="41" borderId="37" xfId="0" applyFont="1" applyFill="1" applyBorder="1" applyAlignment="1" applyProtection="1">
      <alignment horizontal="center" vertical="center"/>
      <protection hidden="1"/>
    </xf>
    <xf numFmtId="0" fontId="21" fillId="41" borderId="42" xfId="0" applyFont="1" applyFill="1" applyBorder="1" applyAlignment="1" applyProtection="1">
      <alignment horizontal="center" vertical="center"/>
      <protection hidden="1"/>
    </xf>
    <xf numFmtId="0" fontId="16" fillId="41" borderId="33" xfId="0" applyFont="1" applyFill="1" applyBorder="1" applyAlignment="1" applyProtection="1">
      <alignment horizontal="center" vertical="center" wrapText="1"/>
      <protection hidden="1"/>
    </xf>
    <xf numFmtId="0" fontId="16" fillId="41" borderId="38" xfId="0" applyFont="1" applyFill="1" applyBorder="1" applyAlignment="1" applyProtection="1">
      <alignment horizontal="center" vertical="center" wrapText="1"/>
      <protection hidden="1"/>
    </xf>
    <xf numFmtId="0" fontId="32" fillId="48" borderId="0" xfId="0" applyFont="1" applyFill="1" applyBorder="1" applyAlignment="1" applyProtection="1">
      <alignment horizontal="center"/>
      <protection hidden="1"/>
    </xf>
    <xf numFmtId="0" fontId="21" fillId="41" borderId="32" xfId="0" applyFont="1" applyFill="1" applyBorder="1" applyAlignment="1" applyProtection="1">
      <alignment horizontal="center" vertical="center"/>
      <protection hidden="1"/>
    </xf>
    <xf numFmtId="0" fontId="21" fillId="41" borderId="41" xfId="0" applyFont="1" applyFill="1" applyBorder="1" applyAlignment="1" applyProtection="1">
      <alignment horizontal="center" vertical="center"/>
      <protection hidden="1"/>
    </xf>
    <xf numFmtId="0" fontId="21" fillId="41" borderId="33" xfId="0" applyFont="1" applyFill="1" applyBorder="1" applyAlignment="1" applyProtection="1">
      <alignment horizontal="center" vertical="center" wrapText="1"/>
      <protection hidden="1"/>
    </xf>
    <xf numFmtId="0" fontId="21" fillId="41" borderId="38" xfId="0" applyFont="1" applyFill="1" applyBorder="1" applyAlignment="1" applyProtection="1">
      <alignment horizontal="center" vertical="center" wrapText="1"/>
      <protection hidden="1"/>
    </xf>
    <xf numFmtId="0" fontId="21" fillId="41" borderId="33" xfId="0" applyFont="1" applyFill="1" applyBorder="1" applyAlignment="1" applyProtection="1">
      <alignment horizontal="center" vertical="center"/>
      <protection hidden="1"/>
    </xf>
    <xf numFmtId="0" fontId="21" fillId="41" borderId="38" xfId="0" applyFont="1" applyFill="1" applyBorder="1" applyAlignment="1" applyProtection="1">
      <alignment horizontal="center" vertical="center"/>
      <protection hidden="1"/>
    </xf>
    <xf numFmtId="0" fontId="21" fillId="41" borderId="34" xfId="0" applyFont="1" applyFill="1" applyBorder="1" applyAlignment="1" applyProtection="1">
      <alignment horizontal="center" vertical="center" wrapText="1"/>
      <protection hidden="1"/>
    </xf>
    <xf numFmtId="0" fontId="21" fillId="41" borderId="35" xfId="0" applyFont="1" applyFill="1" applyBorder="1" applyAlignment="1" applyProtection="1">
      <alignment horizontal="center" vertical="center" wrapText="1"/>
      <protection hidden="1"/>
    </xf>
    <xf numFmtId="0" fontId="21" fillId="41" borderId="36" xfId="0" applyFont="1" applyFill="1" applyBorder="1" applyAlignment="1" applyProtection="1">
      <alignment horizontal="center" vertical="center" wrapText="1"/>
      <protection hidden="1"/>
    </xf>
    <xf numFmtId="0" fontId="25" fillId="41" borderId="33" xfId="0" applyFont="1" applyFill="1" applyBorder="1" applyAlignment="1" applyProtection="1">
      <alignment horizontal="center" vertical="center" wrapText="1"/>
      <protection hidden="1"/>
    </xf>
    <xf numFmtId="0" fontId="25" fillId="41" borderId="38" xfId="0" applyFont="1" applyFill="1" applyBorder="1" applyAlignment="1" applyProtection="1">
      <alignment horizontal="center" vertical="center" wrapText="1"/>
      <protection hidden="1"/>
    </xf>
    <xf numFmtId="0" fontId="16" fillId="41" borderId="10" xfId="0" applyFont="1" applyFill="1" applyBorder="1" applyAlignment="1" applyProtection="1">
      <alignment horizontal="center" vertical="center" wrapText="1"/>
      <protection hidden="1"/>
    </xf>
    <xf numFmtId="0" fontId="20" fillId="35" borderId="0" xfId="0" applyFont="1" applyFill="1" applyBorder="1" applyAlignment="1" applyProtection="1">
      <alignment horizontal="center"/>
      <protection hidden="1"/>
    </xf>
    <xf numFmtId="0" fontId="19" fillId="42" borderId="10" xfId="0" applyFont="1" applyFill="1" applyBorder="1" applyAlignment="1" applyProtection="1">
      <alignment horizontal="center" vertical="center" wrapText="1"/>
      <protection hidden="1"/>
    </xf>
    <xf numFmtId="0" fontId="19" fillId="45" borderId="10" xfId="0" applyFont="1" applyFill="1" applyBorder="1" applyAlignment="1" applyProtection="1">
      <alignment horizontal="center" vertical="center" wrapText="1"/>
      <protection hidden="1"/>
    </xf>
    <xf numFmtId="0" fontId="23" fillId="46" borderId="10" xfId="0" applyFont="1" applyFill="1" applyBorder="1" applyAlignment="1" applyProtection="1">
      <alignment horizontal="center" vertical="center" wrapText="1"/>
      <protection hidden="1"/>
    </xf>
    <xf numFmtId="0" fontId="19" fillId="42" borderId="18" xfId="0" applyFont="1" applyFill="1" applyBorder="1" applyAlignment="1" applyProtection="1">
      <alignment horizontal="center" vertical="center" wrapText="1"/>
      <protection hidden="1"/>
    </xf>
    <xf numFmtId="0" fontId="19" fillId="42" borderId="38" xfId="0" applyFont="1" applyFill="1" applyBorder="1" applyAlignment="1" applyProtection="1">
      <alignment horizontal="center" vertical="center" wrapText="1"/>
      <protection hidden="1"/>
    </xf>
    <xf numFmtId="0" fontId="19" fillId="42" borderId="18" xfId="0" applyFont="1" applyFill="1" applyBorder="1" applyAlignment="1" applyProtection="1">
      <alignment horizontal="center" vertical="center"/>
      <protection hidden="1"/>
    </xf>
    <xf numFmtId="0" fontId="19" fillId="42" borderId="38" xfId="0" applyFont="1" applyFill="1" applyBorder="1" applyAlignment="1" applyProtection="1">
      <alignment horizontal="center" vertical="center"/>
      <protection hidden="1"/>
    </xf>
    <xf numFmtId="0" fontId="0" fillId="39" borderId="59" xfId="0" applyFill="1" applyBorder="1" applyAlignment="1">
      <alignment horizontal="center" vertical="center" wrapText="1"/>
    </xf>
    <xf numFmtId="0" fontId="0" fillId="39" borderId="60" xfId="0" applyFill="1" applyBorder="1" applyAlignment="1">
      <alignment horizontal="center" vertical="center" wrapText="1"/>
    </xf>
    <xf numFmtId="0" fontId="0" fillId="39" borderId="61" xfId="0" applyFill="1" applyBorder="1" applyAlignment="1">
      <alignment horizontal="center" vertical="center" wrapText="1"/>
    </xf>
    <xf numFmtId="0" fontId="0" fillId="39" borderId="62" xfId="0" applyFill="1" applyBorder="1" applyAlignment="1">
      <alignment horizontal="center" vertical="center" wrapText="1"/>
    </xf>
    <xf numFmtId="0" fontId="0" fillId="39" borderId="55" xfId="0" applyFill="1" applyBorder="1" applyAlignment="1">
      <alignment horizontal="center" vertical="center" wrapText="1"/>
    </xf>
    <xf numFmtId="0" fontId="0" fillId="39" borderId="63" xfId="0" applyFill="1" applyBorder="1" applyAlignment="1">
      <alignment horizontal="center" vertical="center" wrapText="1"/>
    </xf>
    <xf numFmtId="0" fontId="31" fillId="35" borderId="0" xfId="0" applyFont="1" applyFill="1" applyBorder="1" applyAlignment="1" applyProtection="1">
      <alignment horizontal="center"/>
      <protection hidden="1"/>
    </xf>
    <xf numFmtId="0" fontId="16" fillId="39" borderId="43" xfId="0" applyFont="1" applyFill="1" applyBorder="1" applyAlignment="1" applyProtection="1">
      <alignment horizontal="center" vertical="center"/>
      <protection hidden="1"/>
    </xf>
    <xf numFmtId="0" fontId="16" fillId="39" borderId="57" xfId="0" applyFont="1" applyFill="1" applyBorder="1" applyAlignment="1" applyProtection="1">
      <alignment horizontal="center" vertical="center"/>
      <protection hidden="1"/>
    </xf>
    <xf numFmtId="0" fontId="16" fillId="39" borderId="48" xfId="0" applyFont="1" applyFill="1" applyBorder="1" applyAlignment="1" applyProtection="1">
      <alignment horizontal="center" vertical="center"/>
      <protection hidden="1"/>
    </xf>
    <xf numFmtId="0" fontId="0" fillId="39" borderId="47" xfId="0" applyFill="1" applyBorder="1" applyAlignment="1">
      <alignment horizontal="center" vertical="center"/>
    </xf>
    <xf numFmtId="0" fontId="0" fillId="39" borderId="49" xfId="0" applyFill="1" applyBorder="1" applyAlignment="1">
      <alignment horizontal="center" vertical="center"/>
    </xf>
    <xf numFmtId="0" fontId="0" fillId="39" borderId="53" xfId="0" applyFill="1" applyBorder="1" applyAlignment="1">
      <alignment horizontal="center" vertical="center"/>
    </xf>
    <xf numFmtId="0" fontId="16" fillId="39" borderId="54" xfId="0" applyFont="1" applyFill="1" applyBorder="1" applyAlignment="1" applyProtection="1">
      <alignment horizontal="center" vertical="center"/>
      <protection hidden="1"/>
    </xf>
    <xf numFmtId="0" fontId="16" fillId="39" borderId="56" xfId="0" applyFont="1" applyFill="1" applyBorder="1" applyAlignment="1" applyProtection="1">
      <alignment horizontal="center" vertical="center"/>
      <protection hidden="1"/>
    </xf>
    <xf numFmtId="0" fontId="0" fillId="0" borderId="0" xfId="0" applyAlignment="1" applyProtection="1">
      <alignment horizontal="center"/>
      <protection hidden="1"/>
    </xf>
    <xf numFmtId="0" fontId="0" fillId="39" borderId="18" xfId="0" applyFill="1" applyBorder="1" applyAlignment="1">
      <alignment horizontal="center" vertical="center"/>
    </xf>
    <xf numFmtId="0" fontId="0" fillId="39" borderId="11" xfId="0" applyFill="1" applyBorder="1" applyAlignment="1">
      <alignment horizontal="center" vertical="center"/>
    </xf>
    <xf numFmtId="0" fontId="40" fillId="35" borderId="0" xfId="0" applyFont="1" applyFill="1" applyBorder="1" applyAlignment="1" applyProtection="1">
      <alignment horizontal="center"/>
      <protection hidden="1"/>
    </xf>
    <xf numFmtId="0" fontId="0" fillId="39" borderId="12" xfId="0" applyFill="1" applyBorder="1" applyAlignment="1">
      <alignment horizontal="center" vertical="center"/>
    </xf>
    <xf numFmtId="0" fontId="0" fillId="39" borderId="13" xfId="0" applyFill="1" applyBorder="1" applyAlignment="1">
      <alignment horizontal="center" vertical="center"/>
    </xf>
    <xf numFmtId="0" fontId="0" fillId="0" borderId="0" xfId="0" applyAlignment="1" applyProtection="1">
      <alignment horizontal="center"/>
      <protection locked="0"/>
    </xf>
    <xf numFmtId="0" fontId="33" fillId="35" borderId="0" xfId="0" applyFont="1" applyFill="1" applyBorder="1" applyAlignment="1" applyProtection="1">
      <alignment horizontal="center"/>
      <protection hidden="1"/>
    </xf>
    <xf numFmtId="0" fontId="0" fillId="0" borderId="10" xfId="0" applyBorder="1" applyAlignment="1" applyProtection="1">
      <alignment horizontal="center"/>
      <protection locked="0"/>
    </xf>
    <xf numFmtId="0" fontId="0" fillId="0" borderId="18" xfId="0" applyBorder="1" applyAlignment="1" applyProtection="1">
      <alignment horizontal="center"/>
      <protection locked="0"/>
    </xf>
    <xf numFmtId="0" fontId="0" fillId="0" borderId="11" xfId="0" applyBorder="1" applyAlignment="1" applyProtection="1">
      <alignment horizontal="center"/>
      <protection locked="0"/>
    </xf>
    <xf numFmtId="0" fontId="0" fillId="0" borderId="18" xfId="0" applyBorder="1" applyAlignment="1">
      <alignment horizontal="center" vertical="center"/>
    </xf>
    <xf numFmtId="0" fontId="0" fillId="0" borderId="11" xfId="0" applyBorder="1" applyAlignment="1">
      <alignment horizontal="center" vertical="center"/>
    </xf>
    <xf numFmtId="0" fontId="0" fillId="0" borderId="0" xfId="0" applyAlignment="1" applyProtection="1">
      <alignment horizontal="center" wrapText="1"/>
      <protection locked="0"/>
    </xf>
    <xf numFmtId="0" fontId="0" fillId="47" borderId="31" xfId="0" applyFill="1" applyBorder="1" applyAlignment="1" applyProtection="1">
      <alignment horizontal="center" vertical="center"/>
    </xf>
    <xf numFmtId="0" fontId="0" fillId="47" borderId="26" xfId="0" applyFill="1" applyBorder="1" applyAlignment="1" applyProtection="1">
      <alignment horizontal="center" vertical="center"/>
    </xf>
    <xf numFmtId="0" fontId="0" fillId="47" borderId="29" xfId="0" applyFill="1" applyBorder="1" applyAlignment="1" applyProtection="1">
      <alignment horizontal="center" vertical="center"/>
    </xf>
    <xf numFmtId="0" fontId="33" fillId="38" borderId="12" xfId="0" applyFont="1" applyFill="1" applyBorder="1" applyAlignment="1" applyProtection="1">
      <alignment horizontal="center" vertical="center"/>
      <protection hidden="1"/>
    </xf>
    <xf numFmtId="0" fontId="33" fillId="38" borderId="13" xfId="0" applyFont="1" applyFill="1" applyBorder="1" applyAlignment="1" applyProtection="1">
      <alignment horizontal="center" vertical="center"/>
      <protection hidden="1"/>
    </xf>
    <xf numFmtId="0" fontId="17" fillId="54" borderId="0" xfId="0" applyFont="1" applyFill="1" applyAlignment="1">
      <alignment horizontal="center"/>
    </xf>
    <xf numFmtId="14" fontId="17" fillId="54" borderId="0" xfId="0" applyNumberFormat="1" applyFont="1" applyFill="1" applyAlignment="1">
      <alignment horizontal="center"/>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55">
    <dxf>
      <font>
        <color rgb="FF9C0006"/>
      </font>
    </dxf>
    <dxf>
      <font>
        <color rgb="FF00B050"/>
      </font>
    </dxf>
    <dxf>
      <numFmt numFmtId="0" formatCode="General"/>
      <fill>
        <patternFill>
          <fgColor indexed="64"/>
          <bgColor theme="0" tint="-4.9989318521683403E-2"/>
        </patternFill>
      </fill>
      <alignment horizontal="center" vertical="center" textRotation="0" wrapText="0" indent="0" justifyLastLine="0" shrinkToFit="0" readingOrder="0"/>
      <border diagonalUp="0" diagonalDown="0" outline="0">
        <left style="thin">
          <color theme="9" tint="0.59996337778862885"/>
        </left>
        <right style="thin">
          <color theme="9" tint="0.59996337778862885"/>
        </right>
        <top style="thin">
          <color theme="9" tint="0.59996337778862885"/>
        </top>
        <bottom style="thin">
          <color theme="9" tint="0.59996337778862885"/>
        </bottom>
      </border>
      <protection locked="1" hidden="0"/>
    </dxf>
    <dxf>
      <numFmt numFmtId="165" formatCode="0.000\ &quot;KG&quot;"/>
      <alignment horizontal="center" vertical="center" textRotation="0" wrapText="0" indent="0" justifyLastLine="0" shrinkToFit="0" readingOrder="0"/>
      <border diagonalUp="0" diagonalDown="0" outline="0">
        <left style="thin">
          <color theme="9" tint="0.59996337778862885"/>
        </left>
        <right style="thin">
          <color theme="9" tint="0.59996337778862885"/>
        </right>
        <top style="thin">
          <color theme="9" tint="0.59996337778862885"/>
        </top>
        <bottom style="thin">
          <color theme="9" tint="0.59996337778862885"/>
        </bottom>
      </border>
      <protection locked="0" hidden="0"/>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center" vertical="center" textRotation="0" wrapText="0" indent="0" justifyLastLine="0" shrinkToFit="0" readingOrder="0"/>
      <border diagonalUp="0" diagonalDown="0" outline="0">
        <left style="thin">
          <color theme="9" tint="0.59996337778862885"/>
        </left>
        <right style="thin">
          <color theme="9" tint="0.59996337778862885"/>
        </right>
        <top style="thin">
          <color theme="9" tint="0.59996337778862885"/>
        </top>
        <bottom style="thin">
          <color theme="9" tint="0.59996337778862885"/>
        </bottom>
      </border>
      <protection locked="0" hidden="0"/>
    </dxf>
    <dxf>
      <numFmt numFmtId="1" formatCode="0"/>
      <border diagonalUp="0" diagonalDown="0">
        <left style="thin">
          <color theme="6" tint="0.39994506668294322"/>
        </left>
        <right style="thin">
          <color theme="6" tint="0.39994506668294322"/>
        </right>
        <top/>
        <bottom style="thin">
          <color theme="6" tint="0.39994506668294322"/>
        </bottom>
      </border>
      <protection locked="1" hidden="1"/>
    </dxf>
    <dxf>
      <numFmt numFmtId="1" formatCode="0"/>
      <border diagonalUp="0" diagonalDown="0">
        <left style="thin">
          <color theme="6" tint="0.39994506668294322"/>
        </left>
        <right style="thin">
          <color theme="6" tint="0.39994506668294322"/>
        </right>
        <top/>
        <bottom style="thin">
          <color theme="6" tint="0.39994506668294322"/>
        </bottom>
      </border>
      <protection locked="1" hidden="1"/>
    </dxf>
    <dxf>
      <numFmt numFmtId="1" formatCode="0"/>
      <alignment horizontal="center" vertical="bottom" textRotation="0" wrapText="0" indent="0" justifyLastLine="0" shrinkToFit="0" readingOrder="0"/>
      <border diagonalUp="0" diagonalDown="0">
        <left style="thin">
          <color theme="6" tint="0.39994506668294322"/>
        </left>
        <right style="thin">
          <color theme="6" tint="0.39994506668294322"/>
        </right>
        <top/>
        <bottom style="thin">
          <color theme="6" tint="0.39994506668294322"/>
        </bottom>
        <vertical/>
        <horizontal/>
      </border>
      <protection locked="1" hidden="1"/>
    </dxf>
    <dxf>
      <numFmt numFmtId="166" formatCode="0.000"/>
      <border diagonalUp="0" diagonalDown="0">
        <left style="thin">
          <color theme="6" tint="0.39994506668294322"/>
        </left>
        <right style="thin">
          <color theme="6" tint="0.39994506668294322"/>
        </right>
        <top/>
        <bottom style="thin">
          <color theme="6" tint="0.39994506668294322"/>
        </bottom>
        <vertical/>
        <horizontal/>
      </border>
      <protection locked="1" hidden="1"/>
    </dxf>
    <dxf>
      <numFmt numFmtId="166" formatCode="0.000"/>
      <border diagonalUp="0" diagonalDown="0">
        <left style="thin">
          <color theme="6" tint="0.39994506668294322"/>
        </left>
        <right style="thin">
          <color theme="6" tint="0.39994506668294322"/>
        </right>
        <top/>
        <bottom style="thin">
          <color theme="6" tint="0.39994506668294322"/>
        </bottom>
        <vertical/>
        <horizontal/>
      </border>
      <protection locked="1" hidden="1"/>
    </dxf>
    <dxf>
      <numFmt numFmtId="166" formatCode="0.000"/>
      <border diagonalUp="0" diagonalDown="0">
        <left style="thin">
          <color theme="6" tint="0.39994506668294322"/>
        </left>
        <right style="thin">
          <color theme="6" tint="0.39994506668294322"/>
        </right>
        <top/>
        <bottom style="thin">
          <color theme="6" tint="0.39994506668294322"/>
        </bottom>
        <vertical/>
        <horizontal/>
      </border>
      <protection locked="1" hidden="1"/>
    </dxf>
    <dxf>
      <numFmt numFmtId="166" formatCode="0.000"/>
      <border diagonalUp="0" diagonalDown="0">
        <left style="thin">
          <color theme="6" tint="0.39994506668294322"/>
        </left>
        <right style="thin">
          <color theme="6" tint="0.39994506668294322"/>
        </right>
        <top/>
        <bottom style="thin">
          <color theme="6" tint="0.39994506668294322"/>
        </bottom>
        <vertical/>
        <horizontal/>
      </border>
      <protection locked="1" hidden="1"/>
    </dxf>
    <dxf>
      <numFmt numFmtId="166" formatCode="0.000"/>
      <border diagonalUp="0" diagonalDown="0">
        <left style="thin">
          <color theme="6" tint="0.39994506668294322"/>
        </left>
        <right style="thin">
          <color theme="6" tint="0.39994506668294322"/>
        </right>
        <top style="thin">
          <color theme="6" tint="0.39994506668294322"/>
        </top>
        <bottom style="thin">
          <color theme="6" tint="0.39994506668294322"/>
        </bottom>
        <vertical/>
        <horizontal/>
      </border>
      <protection locked="1" hidden="1"/>
    </dxf>
    <dxf>
      <numFmt numFmtId="166" formatCode="0.000"/>
      <border diagonalUp="0" diagonalDown="0">
        <left style="thin">
          <color theme="6" tint="0.39994506668294322"/>
        </left>
        <right style="thin">
          <color theme="6" tint="0.39994506668294322"/>
        </right>
        <top style="thin">
          <color theme="6" tint="0.39994506668294322"/>
        </top>
        <bottom style="thin">
          <color theme="6" tint="0.39994506668294322"/>
        </bottom>
        <vertical/>
        <horizontal/>
      </border>
      <protection locked="1" hidden="1"/>
    </dxf>
    <dxf>
      <numFmt numFmtId="166" formatCode="0.000"/>
      <border diagonalUp="0" diagonalDown="0">
        <left style="thin">
          <color theme="6" tint="0.39994506668294322"/>
        </left>
        <right style="thin">
          <color theme="6" tint="0.39994506668294322"/>
        </right>
        <top style="thin">
          <color theme="6" tint="0.39994506668294322"/>
        </top>
        <bottom style="thin">
          <color theme="6" tint="0.39994506668294322"/>
        </bottom>
        <vertical/>
        <horizontal/>
      </border>
      <protection locked="1" hidden="1"/>
    </dxf>
    <dxf>
      <numFmt numFmtId="166" formatCode="0.000"/>
      <border diagonalUp="0" diagonalDown="0" outline="0">
        <left style="thin">
          <color theme="6" tint="0.39994506668294322"/>
        </left>
        <right style="thin">
          <color theme="6" tint="0.39994506668294322"/>
        </right>
        <top style="thin">
          <color theme="6" tint="0.39994506668294322"/>
        </top>
        <bottom style="thin">
          <color theme="6" tint="0.39994506668294322"/>
        </bottom>
      </border>
      <protection locked="1" hidden="1"/>
    </dxf>
    <dxf>
      <numFmt numFmtId="166" formatCode="0.000"/>
      <border diagonalUp="0" diagonalDown="0" outline="0">
        <left style="thin">
          <color theme="6" tint="0.39994506668294322"/>
        </left>
        <right style="thin">
          <color theme="6" tint="0.39994506668294322"/>
        </right>
        <top style="thin">
          <color theme="6" tint="0.39994506668294322"/>
        </top>
        <bottom style="thick">
          <color theme="6" tint="0.39994506668294322"/>
        </bottom>
      </border>
      <protection locked="0" hidden="0"/>
    </dxf>
    <dxf>
      <numFmt numFmtId="166" formatCode="0.000"/>
      <border diagonalUp="0" diagonalDown="0" outline="0">
        <left style="thin">
          <color theme="6" tint="0.39994506668294322"/>
        </left>
        <right style="thin">
          <color theme="6" tint="0.39994506668294322"/>
        </right>
        <top style="thin">
          <color theme="6" tint="0.39994506668294322"/>
        </top>
        <bottom style="thick">
          <color theme="6" tint="0.39994506668294322"/>
        </bottom>
      </border>
      <protection locked="0" hidden="0"/>
    </dxf>
    <dxf>
      <numFmt numFmtId="166" formatCode="0.000"/>
      <border diagonalUp="0" diagonalDown="0" outline="0">
        <left style="thin">
          <color theme="6" tint="0.39994506668294322"/>
        </left>
        <right style="thin">
          <color theme="6" tint="0.39994506668294322"/>
        </right>
        <top style="thin">
          <color theme="6" tint="0.39994506668294322"/>
        </top>
        <bottom style="thick">
          <color theme="6" tint="0.39994506668294322"/>
        </bottom>
      </border>
      <protection locked="0" hidden="0"/>
    </dxf>
    <dxf>
      <numFmt numFmtId="166" formatCode="0.000"/>
      <border diagonalUp="0" diagonalDown="0" outline="0">
        <left style="thin">
          <color theme="6" tint="0.39994506668294322"/>
        </left>
        <right style="thin">
          <color theme="6" tint="0.39994506668294322"/>
        </right>
        <top style="thin">
          <color theme="6" tint="0.39994506668294322"/>
        </top>
        <bottom style="thick">
          <color theme="6" tint="0.39994506668294322"/>
        </bottom>
      </border>
      <protection locked="0" hidden="0"/>
    </dxf>
    <dxf>
      <numFmt numFmtId="166" formatCode="0.000"/>
      <border diagonalUp="0" diagonalDown="0" outline="0">
        <left style="thin">
          <color theme="6" tint="0.39994506668294322"/>
        </left>
        <right style="thin">
          <color theme="6" tint="0.39994506668294322"/>
        </right>
        <top style="thin">
          <color theme="6" tint="0.39994506668294322"/>
        </top>
        <bottom style="thin">
          <color theme="6" tint="0.39994506668294322"/>
        </bottom>
      </border>
    </dxf>
    <dxf>
      <numFmt numFmtId="166" formatCode="0.000"/>
      <border diagonalUp="0" diagonalDown="0">
        <left style="thin">
          <color theme="6" tint="0.39994506668294322"/>
        </left>
        <right style="thin">
          <color theme="6" tint="0.39994506668294322"/>
        </right>
        <top style="thin">
          <color theme="6" tint="0.39994506668294322"/>
        </top>
        <bottom style="thin">
          <color theme="6" tint="0.39994506668294322"/>
        </bottom>
        <vertical/>
        <horizontal/>
      </border>
    </dxf>
    <dxf>
      <numFmt numFmtId="166" formatCode="0.000"/>
      <border diagonalUp="0" diagonalDown="0">
        <left style="thin">
          <color theme="6" tint="0.39994506668294322"/>
        </left>
        <right style="thin">
          <color theme="6" tint="0.39994506668294322"/>
        </right>
        <top style="thin">
          <color theme="6" tint="0.39994506668294322"/>
        </top>
        <bottom style="thin">
          <color theme="6" tint="0.39994506668294322"/>
        </bottom>
        <vertical/>
        <horizontal/>
      </border>
    </dxf>
    <dxf>
      <numFmt numFmtId="166" formatCode="0.000"/>
      <border diagonalUp="0" diagonalDown="0">
        <left style="thin">
          <color theme="6" tint="0.39994506668294322"/>
        </left>
        <right style="thin">
          <color theme="6" tint="0.39994506668294322"/>
        </right>
        <top style="thin">
          <color theme="6" tint="0.39994506668294322"/>
        </top>
        <bottom style="thin">
          <color theme="6" tint="0.39994506668294322"/>
        </bottom>
        <vertical/>
        <horizontal/>
      </border>
    </dxf>
    <dxf>
      <numFmt numFmtId="19" formatCode="dd/mm/yyyy"/>
      <border diagonalUp="0" diagonalDown="0">
        <left style="thin">
          <color theme="6" tint="0.39994506668294322"/>
        </left>
        <right style="thin">
          <color theme="6" tint="0.39994506668294322"/>
        </right>
        <top style="thin">
          <color theme="6" tint="0.39994506668294322"/>
        </top>
        <bottom style="thin">
          <color theme="6" tint="0.39994506668294322"/>
        </bottom>
        <vertical/>
        <horizontal/>
      </border>
    </dxf>
    <dxf>
      <border diagonalUp="0" diagonalDown="0">
        <left style="thick">
          <color theme="6" tint="0.39994506668294322"/>
        </left>
        <right style="thin">
          <color theme="6" tint="0.39994506668294322"/>
        </right>
        <top/>
        <bottom style="thin">
          <color theme="6" tint="0.39994506668294322"/>
        </bottom>
        <vertical/>
        <horizontal/>
      </border>
      <protection locked="1" hidden="1"/>
    </dxf>
    <dxf>
      <border outline="0">
        <top style="thick">
          <color theme="6" tint="0.39991454817346722"/>
        </top>
      </border>
    </dxf>
    <dxf>
      <font>
        <b/>
        <i val="0"/>
        <strike val="0"/>
        <condense val="0"/>
        <extend val="0"/>
        <outline val="0"/>
        <shadow val="0"/>
        <u val="none"/>
        <vertAlign val="baseline"/>
        <sz val="11"/>
        <color theme="1"/>
        <name val="Calibri"/>
        <scheme val="minor"/>
      </font>
      <fill>
        <gradientFill type="path" left="0.5" right="0.5" top="0.5" bottom="0.5">
          <stop position="0">
            <color theme="0"/>
          </stop>
          <stop position="1">
            <color theme="9" tint="0.59999389629810485"/>
          </stop>
        </gradientFill>
      </fill>
      <alignment horizontal="center" vertical="center" textRotation="0" wrapText="0" indent="0" justifyLastLine="0" shrinkToFit="0" readingOrder="0"/>
      <border diagonalUp="0" diagonalDown="0" outline="0">
        <left style="thin">
          <color theme="6" tint="0.39994506668294322"/>
        </left>
        <right style="thin">
          <color theme="6" tint="0.39994506668294322"/>
        </right>
        <top/>
        <bottom/>
      </border>
      <protection locked="1" hidden="1"/>
    </dxf>
    <dxf>
      <numFmt numFmtId="19" formatCode="dd/mm/yyyy"/>
      <alignment horizontal="center" vertical="center" textRotation="0" wrapText="0" indent="0" justifyLastLine="0" shrinkToFit="0" readingOrder="0"/>
      <border diagonalUp="0" diagonalDown="0" outline="0">
        <left style="thin">
          <color theme="9" tint="0.59996337778862885"/>
        </left>
        <right/>
        <top style="thin">
          <color theme="9" tint="0.59996337778862885"/>
        </top>
        <bottom style="thin">
          <color theme="9" tint="0.59996337778862885"/>
        </bottom>
      </border>
      <protection locked="0" hidden="0"/>
    </dxf>
    <dxf>
      <numFmt numFmtId="0" formatCode="General"/>
      <alignment horizontal="center" vertical="center" textRotation="0" wrapText="0" indent="0" justifyLastLine="0" shrinkToFit="0" readingOrder="0"/>
      <border diagonalUp="0" diagonalDown="0">
        <left style="thin">
          <color theme="9" tint="0.59996337778862885"/>
        </left>
        <right style="thin">
          <color theme="9" tint="0.59996337778862885"/>
        </right>
        <top style="thin">
          <color theme="9" tint="0.59996337778862885"/>
        </top>
        <bottom style="thin">
          <color theme="9" tint="0.59996337778862885"/>
        </bottom>
      </border>
      <protection locked="0" hidden="0"/>
    </dxf>
    <dxf>
      <numFmt numFmtId="165" formatCode="0.000\ &quot;KG&quot;"/>
      <fill>
        <patternFill>
          <bgColor theme="0" tint="-4.9989318521683403E-2"/>
        </patternFill>
      </fill>
      <alignment horizontal="center" vertical="center" textRotation="0" wrapText="0" indent="0" justifyLastLine="0" shrinkToFit="0" readingOrder="0"/>
      <border diagonalUp="0" diagonalDown="0">
        <left style="thin">
          <color theme="9" tint="0.59996337778862885"/>
        </left>
        <right style="thin">
          <color theme="9" tint="0.59996337778862885"/>
        </right>
        <top style="thin">
          <color theme="9" tint="0.59996337778862885"/>
        </top>
        <bottom style="thin">
          <color theme="9" tint="0.59996337778862885"/>
        </bottom>
      </border>
      <protection locked="1" hidden="1"/>
    </dxf>
    <dxf>
      <numFmt numFmtId="165" formatCode="0.000\ &quot;KG&quot;"/>
      <fill>
        <patternFill>
          <bgColor theme="0" tint="-4.9989318521683403E-2"/>
        </patternFill>
      </fill>
      <alignment horizontal="center" vertical="center" textRotation="0" wrapText="0" indent="0" justifyLastLine="0" shrinkToFit="0" readingOrder="0"/>
      <border diagonalUp="0" diagonalDown="0">
        <left style="thin">
          <color theme="9" tint="0.59996337778862885"/>
        </left>
        <right style="thin">
          <color theme="9" tint="0.59996337778862885"/>
        </right>
        <top style="thin">
          <color theme="9" tint="0.59996337778862885"/>
        </top>
        <bottom style="thin">
          <color theme="9" tint="0.59996337778862885"/>
        </bottom>
      </border>
      <protection locked="1" hidden="1"/>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center" vertical="center" textRotation="0" wrapText="0" indent="0" justifyLastLine="0" shrinkToFit="0" readingOrder="0"/>
      <border diagonalUp="0" diagonalDown="0">
        <left style="thin">
          <color theme="9" tint="0.59996337778862885"/>
        </left>
        <right style="thin">
          <color theme="9" tint="0.59996337778862885"/>
        </right>
        <top style="thin">
          <color theme="9" tint="0.59996337778862885"/>
        </top>
        <bottom style="thin">
          <color theme="9" tint="0.59996337778862885"/>
        </bottom>
        <vertical/>
        <horizontal/>
      </border>
      <protection locked="0" hidden="0"/>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center" vertical="center" textRotation="0" wrapText="0" indent="0" justifyLastLine="0" shrinkToFit="0" readingOrder="0"/>
      <border diagonalUp="0" diagonalDown="0">
        <left style="thin">
          <color theme="9" tint="0.59996337778862885"/>
        </left>
        <right style="thin">
          <color theme="9" tint="0.59996337778862885"/>
        </right>
        <top style="thin">
          <color theme="9" tint="0.59996337778862885"/>
        </top>
        <bottom style="thin">
          <color theme="9" tint="0.59996337778862885"/>
        </bottom>
        <vertical/>
        <horizontal/>
      </border>
      <protection locked="0" hidden="0"/>
    </dxf>
    <dxf>
      <alignment horizontal="center" vertical="center" textRotation="0" wrapText="0" indent="0" justifyLastLine="0" shrinkToFit="0" readingOrder="0"/>
      <border diagonalUp="0" diagonalDown="0" outline="0">
        <left style="thin">
          <color theme="9" tint="0.59996337778862885"/>
        </left>
        <right style="thin">
          <color theme="9" tint="0.59996337778862885"/>
        </right>
        <top style="thin">
          <color theme="9" tint="0.59996337778862885"/>
        </top>
        <bottom style="thin">
          <color theme="9" tint="0.59996337778862885"/>
        </bottom>
      </border>
      <protection locked="0" hidden="0"/>
    </dxf>
    <dxf>
      <fill>
        <patternFill>
          <bgColor theme="0" tint="-4.9989318521683403E-2"/>
        </patternFill>
      </fill>
      <alignment horizontal="center" vertical="center" textRotation="0" wrapText="0" indent="0" justifyLastLine="0" shrinkToFit="0" readingOrder="0"/>
      <border diagonalUp="0" diagonalDown="0">
        <left style="thin">
          <color theme="9" tint="0.59996337778862885"/>
        </left>
        <right style="thin">
          <color theme="9" tint="0.59996337778862885"/>
        </right>
        <top style="thin">
          <color theme="9" tint="0.59996337778862885"/>
        </top>
        <bottom style="thin">
          <color theme="9" tint="0.59996337778862885"/>
        </bottom>
      </border>
      <protection locked="1" hidden="1"/>
    </dxf>
    <dxf>
      <fill>
        <patternFill>
          <bgColor theme="0" tint="-4.9989318521683403E-2"/>
        </patternFill>
      </fill>
      <alignment horizontal="center" vertical="center" textRotation="0" wrapText="0" indent="0" justifyLastLine="0" shrinkToFit="0" readingOrder="0"/>
      <border diagonalUp="0" diagonalDown="0">
        <left style="thin">
          <color theme="9" tint="0.59996337778862885"/>
        </left>
        <right style="thin">
          <color theme="9" tint="0.59996337778862885"/>
        </right>
        <top style="thin">
          <color theme="9" tint="0.59996337778862885"/>
        </top>
        <bottom style="thin">
          <color theme="9" tint="0.59996337778862885"/>
        </bottom>
      </border>
      <protection locked="1" hidden="1"/>
    </dxf>
    <dxf>
      <fill>
        <patternFill>
          <bgColor theme="0" tint="-4.9989318521683403E-2"/>
        </patternFill>
      </fill>
      <alignment horizontal="center" vertical="center" textRotation="0" wrapText="0" indent="0" justifyLastLine="0" shrinkToFit="0" readingOrder="0"/>
      <border diagonalUp="0" diagonalDown="0">
        <left style="thin">
          <color theme="9" tint="0.59996337778862885"/>
        </left>
        <right style="thin">
          <color theme="9" tint="0.59996337778862885"/>
        </right>
        <top style="thin">
          <color theme="9" tint="0.59996337778862885"/>
        </top>
        <bottom style="thin">
          <color theme="9" tint="0.59996337778862885"/>
        </bottom>
      </border>
      <protection locked="1" hidden="1"/>
    </dxf>
    <dxf>
      <fill>
        <patternFill>
          <bgColor theme="0" tint="-4.9989318521683403E-2"/>
        </patternFill>
      </fill>
      <alignment horizontal="center" vertical="center" textRotation="0" wrapText="0" indent="0" justifyLastLine="0" shrinkToFit="0" readingOrder="0"/>
      <border diagonalUp="0" diagonalDown="0">
        <left style="thin">
          <color theme="9" tint="0.59996337778862885"/>
        </left>
        <right style="thin">
          <color theme="9" tint="0.59996337778862885"/>
        </right>
        <top style="thin">
          <color theme="9" tint="0.59996337778862885"/>
        </top>
        <bottom style="thin">
          <color theme="9" tint="0.59996337778862885"/>
        </bottom>
      </border>
      <protection locked="1" hidden="1"/>
    </dxf>
    <dxf>
      <fill>
        <patternFill>
          <bgColor theme="0" tint="-4.9989318521683403E-2"/>
        </patternFill>
      </fill>
      <alignment horizontal="center" vertical="center" textRotation="0" wrapText="0" indent="0" justifyLastLine="0" shrinkToFit="0" readingOrder="0"/>
      <border diagonalUp="0" diagonalDown="0">
        <left/>
        <right style="thin">
          <color theme="9" tint="0.59996337778862885"/>
        </right>
        <top style="thin">
          <color theme="9" tint="0.59996337778862885"/>
        </top>
        <bottom style="thin">
          <color theme="9" tint="0.59996337778862885"/>
        </bottom>
      </border>
      <protection locked="1" hidden="1"/>
    </dxf>
    <dxf>
      <border outline="0">
        <left style="medium">
          <color indexed="64"/>
        </left>
        <right style="medium">
          <color indexed="64"/>
        </right>
        <top style="medium">
          <color indexed="64"/>
        </top>
        <bottom style="thin">
          <color theme="9" tint="0.59996337778862885"/>
        </bottom>
      </border>
    </dxf>
    <dxf>
      <alignment horizontal="center" vertical="center" textRotation="0" wrapText="0" indent="0" justifyLastLine="0" shrinkToFit="0" readingOrder="0"/>
    </dxf>
    <dxf>
      <font>
        <b/>
        <i val="0"/>
        <strike val="0"/>
        <condense val="0"/>
        <extend val="0"/>
        <outline val="0"/>
        <shadow val="0"/>
        <u val="none"/>
        <vertAlign val="baseline"/>
        <sz val="14"/>
        <color theme="1"/>
        <name val="Kruti Dev 010"/>
        <scheme val="none"/>
      </font>
      <fill>
        <gradientFill type="path">
          <stop position="0">
            <color theme="0"/>
          </stop>
          <stop position="1">
            <color rgb="FFFF0000"/>
          </stop>
        </gradientFill>
      </fill>
      <alignment horizontal="center" vertical="center" textRotation="0" wrapText="0" indent="0" justifyLastLine="0" shrinkToFit="0" readingOrder="0"/>
      <protection locked="1" hidden="1"/>
    </dxf>
    <dxf>
      <numFmt numFmtId="19" formatCode="dd/mm/yyyy"/>
      <border diagonalUp="0" diagonalDown="0">
        <left style="thin">
          <color theme="9" tint="0.59996337778862885"/>
        </left>
        <right style="thin">
          <color theme="9" tint="0.59996337778862885"/>
        </right>
        <top style="thin">
          <color theme="9" tint="0.59996337778862885"/>
        </top>
        <bottom style="thin">
          <color theme="9" tint="0.59996337778862885"/>
        </bottom>
      </border>
      <protection locked="1" hidden="1"/>
    </dxf>
    <dxf>
      <numFmt numFmtId="0" formatCode="General"/>
      <border diagonalUp="0" diagonalDown="0">
        <left style="thin">
          <color theme="9" tint="0.59996337778862885"/>
        </left>
        <right/>
        <top style="thin">
          <color theme="9" tint="0.59996337778862885"/>
        </top>
        <bottom style="thin">
          <color theme="9" tint="0.59996337778862885"/>
        </bottom>
        <vertical style="thin">
          <color theme="9" tint="0.59996337778862885"/>
        </vertical>
        <horizontal style="thin">
          <color theme="9" tint="0.59996337778862885"/>
        </horizontal>
      </border>
      <protection locked="1" hidden="1"/>
    </dxf>
    <dxf>
      <numFmt numFmtId="0" formatCode="General"/>
      <border diagonalUp="0" diagonalDown="0">
        <left style="thin">
          <color theme="9" tint="0.59996337778862885"/>
        </left>
        <right style="thin">
          <color theme="9" tint="0.59996337778862885"/>
        </right>
        <top style="thin">
          <color theme="9" tint="0.59996337778862885"/>
        </top>
        <bottom style="thin">
          <color theme="9" tint="0.59996337778862885"/>
        </bottom>
        <vertical style="thin">
          <color theme="9" tint="0.59996337778862885"/>
        </vertical>
        <horizontal style="thin">
          <color theme="9" tint="0.59996337778862885"/>
        </horizontal>
      </border>
      <protection locked="1" hidden="1"/>
    </dxf>
    <dxf>
      <numFmt numFmtId="0" formatCode="General"/>
      <border diagonalUp="0" diagonalDown="0">
        <left style="thin">
          <color theme="9" tint="0.59996337778862885"/>
        </left>
        <right style="thin">
          <color theme="9" tint="0.59996337778862885"/>
        </right>
        <top style="thin">
          <color theme="9" tint="0.59996337778862885"/>
        </top>
        <bottom style="thin">
          <color theme="9" tint="0.59996337778862885"/>
        </bottom>
        <vertical style="thin">
          <color theme="9" tint="0.59996337778862885"/>
        </vertical>
        <horizontal style="thin">
          <color theme="9" tint="0.59996337778862885"/>
        </horizontal>
      </border>
      <protection locked="1" hidden="1"/>
    </dxf>
    <dxf>
      <numFmt numFmtId="0" formatCode="General"/>
      <border diagonalUp="0" diagonalDown="0">
        <left style="thin">
          <color theme="9" tint="0.59996337778862885"/>
        </left>
        <right style="thin">
          <color theme="9" tint="0.59996337778862885"/>
        </right>
        <top style="thin">
          <color theme="9" tint="0.59996337778862885"/>
        </top>
        <bottom style="thin">
          <color theme="9" tint="0.59996337778862885"/>
        </bottom>
        <vertical style="thin">
          <color theme="9" tint="0.59996337778862885"/>
        </vertical>
        <horizontal style="thin">
          <color theme="9" tint="0.59996337778862885"/>
        </horizontal>
      </border>
      <protection locked="1" hidden="1"/>
    </dxf>
    <dxf>
      <numFmt numFmtId="0" formatCode="General"/>
      <border diagonalUp="0" diagonalDown="0">
        <left style="thin">
          <color theme="9" tint="0.59996337778862885"/>
        </left>
        <right style="thin">
          <color theme="9" tint="0.59996337778862885"/>
        </right>
        <top style="thin">
          <color theme="9" tint="0.59996337778862885"/>
        </top>
        <bottom style="thin">
          <color theme="9" tint="0.59996337778862885"/>
        </bottom>
        <vertical style="thin">
          <color theme="9" tint="0.59996337778862885"/>
        </vertical>
        <horizontal style="thin">
          <color theme="9" tint="0.59996337778862885"/>
        </horizontal>
      </border>
      <protection locked="1" hidden="1"/>
    </dxf>
    <dxf>
      <numFmt numFmtId="0" formatCode="General"/>
      <border diagonalUp="0" diagonalDown="0">
        <left style="thin">
          <color theme="9" tint="0.59996337778862885"/>
        </left>
        <right style="thin">
          <color theme="9" tint="0.59996337778862885"/>
        </right>
        <top style="thin">
          <color theme="9" tint="0.59996337778862885"/>
        </top>
        <bottom style="thin">
          <color theme="9" tint="0.59996337778862885"/>
        </bottom>
        <vertical style="thin">
          <color theme="9" tint="0.59996337778862885"/>
        </vertical>
        <horizontal style="thin">
          <color theme="9" tint="0.59996337778862885"/>
        </horizontal>
      </border>
      <protection locked="1" hidden="1"/>
    </dxf>
    <dxf>
      <numFmt numFmtId="0" formatCode="General"/>
      <border diagonalUp="0" diagonalDown="0">
        <left style="thin">
          <color theme="9" tint="0.59996337778862885"/>
        </left>
        <right style="thin">
          <color theme="9" tint="0.59996337778862885"/>
        </right>
        <top style="thin">
          <color theme="9" tint="0.59996337778862885"/>
        </top>
        <bottom style="thin">
          <color theme="9" tint="0.59996337778862885"/>
        </bottom>
        <vertical style="thin">
          <color theme="9" tint="0.59996337778862885"/>
        </vertical>
        <horizontal style="thin">
          <color theme="9" tint="0.59996337778862885"/>
        </horizontal>
      </border>
      <protection locked="1" hidden="1"/>
    </dxf>
    <dxf>
      <numFmt numFmtId="0" formatCode="General"/>
      <border diagonalUp="0" diagonalDown="0">
        <left/>
        <right style="thin">
          <color theme="9" tint="0.59996337778862885"/>
        </right>
        <top style="thin">
          <color theme="9" tint="0.59996337778862885"/>
        </top>
        <bottom style="thin">
          <color theme="9" tint="0.59996337778862885"/>
        </bottom>
        <vertical style="thin">
          <color theme="9" tint="0.59996337778862885"/>
        </vertical>
        <horizontal style="thin">
          <color theme="9" tint="0.59996337778862885"/>
        </horizontal>
      </border>
      <protection locked="1" hidden="1"/>
    </dxf>
    <dxf>
      <protection locked="1" hidden="1"/>
    </dxf>
    <dxf>
      <border>
        <bottom style="thin">
          <color indexed="64"/>
        </bottom>
      </border>
    </dxf>
    <dxf>
      <border diagonalUp="0" diagonalDown="0">
        <left style="thin">
          <color indexed="64"/>
        </left>
        <right style="thin">
          <color indexed="64"/>
        </right>
        <top/>
        <bottom/>
        <vertical style="thin">
          <color indexed="64"/>
        </vertical>
        <horizontal style="thin">
          <color indexed="64"/>
        </horizontal>
      </border>
    </dxf>
  </dxfs>
  <tableStyles count="0" defaultTableStyle="TableStyleMedium2" defaultPivotStyle="PivotStyleLight16"/>
  <colors>
    <mruColors>
      <color rgb="FFFFFFCC"/>
      <color rgb="FFCC00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398513630720566"/>
          <c:y val="4.230763233803695E-2"/>
          <c:w val="0.72632803252534606"/>
          <c:h val="0.84289623015000215"/>
        </c:manualLayout>
      </c:layout>
      <c:barChart>
        <c:barDir val="col"/>
        <c:grouping val="stacked"/>
        <c:varyColors val="0"/>
        <c:ser>
          <c:idx val="1"/>
          <c:order val="0"/>
          <c:tx>
            <c:strRef>
              <c:f>DASHBOARD!$G$19</c:f>
              <c:strCache>
                <c:ptCount val="1"/>
                <c:pt idx="0">
                  <c:v>लाभान्वित विद्यार्थी</c:v>
                </c:pt>
              </c:strCache>
            </c:strRef>
          </c:tx>
          <c:spPr>
            <a:solidFill>
              <a:srgbClr val="92D050"/>
            </a:solidFill>
          </c:spPr>
          <c:invertIfNegative val="0"/>
          <c:dLbls>
            <c:spPr>
              <a:noFill/>
              <a:ln>
                <a:noFill/>
              </a:ln>
              <a:effectLst/>
            </c:spPr>
            <c:txPr>
              <a:bodyPr/>
              <a:lstStyle/>
              <a:p>
                <a:pPr>
                  <a:defRPr sz="900"/>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DASHBOARD!$H$17:$P$17</c:f>
              <c:strCache>
                <c:ptCount val="9"/>
                <c:pt idx="0">
                  <c:v>1st</c:v>
                </c:pt>
                <c:pt idx="1">
                  <c:v>2nd</c:v>
                </c:pt>
                <c:pt idx="2">
                  <c:v>3rd</c:v>
                </c:pt>
                <c:pt idx="3">
                  <c:v>4th</c:v>
                </c:pt>
                <c:pt idx="4">
                  <c:v>5th</c:v>
                </c:pt>
                <c:pt idx="5">
                  <c:v>6th</c:v>
                </c:pt>
                <c:pt idx="6">
                  <c:v>7th</c:v>
                </c:pt>
                <c:pt idx="7">
                  <c:v>8th</c:v>
                </c:pt>
                <c:pt idx="8">
                  <c:v>Total</c:v>
                </c:pt>
              </c:strCache>
            </c:strRef>
          </c:cat>
          <c:val>
            <c:numRef>
              <c:f>DASHBOARD!$H$19:$P$19</c:f>
              <c:numCache>
                <c:formatCode>General</c:formatCode>
                <c:ptCount val="9"/>
                <c:pt idx="0">
                  <c:v>2</c:v>
                </c:pt>
                <c:pt idx="1">
                  <c:v>0</c:v>
                </c:pt>
                <c:pt idx="2">
                  <c:v>0</c:v>
                </c:pt>
                <c:pt idx="3">
                  <c:v>0</c:v>
                </c:pt>
                <c:pt idx="4">
                  <c:v>0</c:v>
                </c:pt>
                <c:pt idx="5">
                  <c:v>0</c:v>
                </c:pt>
                <c:pt idx="6">
                  <c:v>0</c:v>
                </c:pt>
                <c:pt idx="7">
                  <c:v>0</c:v>
                </c:pt>
                <c:pt idx="8">
                  <c:v>2</c:v>
                </c:pt>
              </c:numCache>
            </c:numRef>
          </c:val>
          <c:extLst xmlns:c16r2="http://schemas.microsoft.com/office/drawing/2015/06/chart">
            <c:ext xmlns:c16="http://schemas.microsoft.com/office/drawing/2014/chart" uri="{C3380CC4-5D6E-409C-BE32-E72D297353CC}">
              <c16:uniqueId val="{00000000-5F5D-4485-B31C-BB085C373E2C}"/>
            </c:ext>
          </c:extLst>
        </c:ser>
        <c:ser>
          <c:idx val="2"/>
          <c:order val="1"/>
          <c:tx>
            <c:strRef>
              <c:f>DASHBOARD!$G$20</c:f>
              <c:strCache>
                <c:ptCount val="1"/>
                <c:pt idx="0">
                  <c:v>वंचित विद्यार्थी</c:v>
                </c:pt>
              </c:strCache>
            </c:strRef>
          </c:tx>
          <c:spPr>
            <a:solidFill>
              <a:srgbClr val="FF0000"/>
            </a:solidFill>
          </c:spPr>
          <c:invertIfNegative val="0"/>
          <c:dLbls>
            <c:spPr>
              <a:noFill/>
              <a:ln>
                <a:noFill/>
              </a:ln>
              <a:effectLst/>
            </c:spPr>
            <c:txPr>
              <a:bodyPr/>
              <a:lstStyle/>
              <a:p>
                <a:pPr>
                  <a:defRPr sz="800"/>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DASHBOARD!$H$17:$P$17</c:f>
              <c:strCache>
                <c:ptCount val="9"/>
                <c:pt idx="0">
                  <c:v>1st</c:v>
                </c:pt>
                <c:pt idx="1">
                  <c:v>2nd</c:v>
                </c:pt>
                <c:pt idx="2">
                  <c:v>3rd</c:v>
                </c:pt>
                <c:pt idx="3">
                  <c:v>4th</c:v>
                </c:pt>
                <c:pt idx="4">
                  <c:v>5th</c:v>
                </c:pt>
                <c:pt idx="5">
                  <c:v>6th</c:v>
                </c:pt>
                <c:pt idx="6">
                  <c:v>7th</c:v>
                </c:pt>
                <c:pt idx="7">
                  <c:v>8th</c:v>
                </c:pt>
                <c:pt idx="8">
                  <c:v>Total</c:v>
                </c:pt>
              </c:strCache>
            </c:strRef>
          </c:cat>
          <c:val>
            <c:numRef>
              <c:f>DASHBOARD!$H$20:$P$20</c:f>
              <c:numCache>
                <c:formatCode>General</c:formatCode>
                <c:ptCount val="9"/>
                <c:pt idx="0">
                  <c:v>13</c:v>
                </c:pt>
                <c:pt idx="1">
                  <c:v>11</c:v>
                </c:pt>
                <c:pt idx="2">
                  <c:v>14</c:v>
                </c:pt>
                <c:pt idx="3">
                  <c:v>15</c:v>
                </c:pt>
                <c:pt idx="4">
                  <c:v>16</c:v>
                </c:pt>
                <c:pt idx="5">
                  <c:v>16</c:v>
                </c:pt>
                <c:pt idx="6">
                  <c:v>17</c:v>
                </c:pt>
                <c:pt idx="7">
                  <c:v>18</c:v>
                </c:pt>
                <c:pt idx="8">
                  <c:v>120</c:v>
                </c:pt>
              </c:numCache>
            </c:numRef>
          </c:val>
          <c:extLst xmlns:c16r2="http://schemas.microsoft.com/office/drawing/2015/06/chart">
            <c:ext xmlns:c16="http://schemas.microsoft.com/office/drawing/2014/chart" uri="{C3380CC4-5D6E-409C-BE32-E72D297353CC}">
              <c16:uniqueId val="{00000001-5F5D-4485-B31C-BB085C373E2C}"/>
            </c:ext>
          </c:extLst>
        </c:ser>
        <c:dLbls>
          <c:showLegendKey val="0"/>
          <c:showVal val="0"/>
          <c:showCatName val="0"/>
          <c:showSerName val="0"/>
          <c:showPercent val="0"/>
          <c:showBubbleSize val="0"/>
        </c:dLbls>
        <c:gapWidth val="150"/>
        <c:overlap val="100"/>
        <c:axId val="220549632"/>
        <c:axId val="217306752"/>
      </c:barChart>
      <c:catAx>
        <c:axId val="220549632"/>
        <c:scaling>
          <c:orientation val="minMax"/>
        </c:scaling>
        <c:delete val="0"/>
        <c:axPos val="b"/>
        <c:numFmt formatCode="General" sourceLinked="0"/>
        <c:majorTickMark val="out"/>
        <c:minorTickMark val="none"/>
        <c:tickLblPos val="nextTo"/>
        <c:txPr>
          <a:bodyPr/>
          <a:lstStyle/>
          <a:p>
            <a:pPr>
              <a:defRPr>
                <a:latin typeface="+mj-lt"/>
              </a:defRPr>
            </a:pPr>
            <a:endParaRPr lang="en-US"/>
          </a:p>
        </c:txPr>
        <c:crossAx val="217306752"/>
        <c:crosses val="autoZero"/>
        <c:auto val="1"/>
        <c:lblAlgn val="ctr"/>
        <c:lblOffset val="100"/>
        <c:noMultiLvlLbl val="0"/>
      </c:catAx>
      <c:valAx>
        <c:axId val="217306752"/>
        <c:scaling>
          <c:orientation val="minMax"/>
        </c:scaling>
        <c:delete val="0"/>
        <c:axPos val="l"/>
        <c:majorGridlines/>
        <c:numFmt formatCode="General" sourceLinked="1"/>
        <c:majorTickMark val="out"/>
        <c:minorTickMark val="none"/>
        <c:tickLblPos val="nextTo"/>
        <c:crossAx val="220549632"/>
        <c:crosses val="autoZero"/>
        <c:crossBetween val="between"/>
      </c:valAx>
      <c:spPr>
        <a:gradFill>
          <a:gsLst>
            <a:gs pos="0">
              <a:schemeClr val="accent1">
                <a:tint val="66000"/>
                <a:satMod val="160000"/>
              </a:schemeClr>
            </a:gs>
            <a:gs pos="50000">
              <a:schemeClr val="accent1">
                <a:tint val="44500"/>
                <a:satMod val="160000"/>
              </a:schemeClr>
            </a:gs>
            <a:gs pos="100000">
              <a:schemeClr val="accent1">
                <a:tint val="23500"/>
                <a:satMod val="160000"/>
              </a:schemeClr>
            </a:gs>
          </a:gsLst>
          <a:lin ang="5400000" scaled="0"/>
        </a:gradFill>
        <a:ln cmpd="thickThin"/>
        <a:effectLst>
          <a:glow rad="685800">
            <a:schemeClr val="accent1">
              <a:alpha val="42000"/>
            </a:schemeClr>
          </a:glow>
        </a:effectLst>
        <a:scene3d>
          <a:camera prst="orthographicFront"/>
          <a:lightRig rig="threePt" dir="t"/>
        </a:scene3d>
        <a:sp3d>
          <a:bevelB prst="slope"/>
        </a:sp3d>
      </c:spPr>
    </c:plotArea>
    <c:legend>
      <c:legendPos val="r"/>
      <c:layout>
        <c:manualLayout>
          <c:xMode val="edge"/>
          <c:yMode val="edge"/>
          <c:x val="0.84314298188825809"/>
          <c:y val="0.38408645347902948"/>
          <c:w val="0.15031121109861265"/>
          <c:h val="0.35631356425274424"/>
        </c:manualLayout>
      </c:layout>
      <c:overlay val="0"/>
      <c:txPr>
        <a:bodyPr/>
        <a:lstStyle/>
        <a:p>
          <a:pPr>
            <a:defRPr sz="700"/>
          </a:pPr>
          <a:endParaRPr lang="en-US"/>
        </a:p>
      </c:txPr>
    </c:legend>
    <c:plotVisOnly val="1"/>
    <c:dispBlanksAs val="gap"/>
    <c:showDLblsOverMax val="0"/>
  </c:chart>
  <c:spPr>
    <a:ln>
      <a:solidFill>
        <a:schemeClr val="tx1">
          <a:lumMod val="95000"/>
          <a:lumOff val="5000"/>
          <a:alpha val="48000"/>
        </a:schemeClr>
      </a:solidFill>
    </a:ln>
    <a:scene3d>
      <a:camera prst="orthographicFront"/>
      <a:lightRig rig="threePt" dir="t"/>
    </a:scene3d>
    <a:sp3d>
      <a:bevelB/>
    </a:sp3d>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hyperlink" Target="mailto:JOSHIHANSRAJ72@GMAIL.COM" TargetMode="External"/><Relationship Id="rId1" Type="http://schemas.openxmlformats.org/officeDocument/2006/relationships/image" Target="../media/image1.jpeg"/><Relationship Id="rId4" Type="http://schemas.openxmlformats.org/officeDocument/2006/relationships/hyperlink" Target="#DASHBOARD!A1"/></Relationships>
</file>

<file path=xl/drawings/_rels/drawing2.xml.rels><?xml version="1.0" encoding="UTF-8" standalone="yes"?>
<Relationships xmlns="http://schemas.openxmlformats.org/package/2006/relationships"><Relationship Id="rId8" Type="http://schemas.openxmlformats.org/officeDocument/2006/relationships/hyperlink" Target="#'PEEO Daily REPORT'!A1"/><Relationship Id="rId3" Type="http://schemas.openxmlformats.org/officeDocument/2006/relationships/hyperlink" Target="#SD!A1"/><Relationship Id="rId7" Type="http://schemas.openxmlformats.org/officeDocument/2006/relationships/hyperlink" Target="#'Daily Report'!A1"/><Relationship Id="rId2" Type="http://schemas.openxmlformats.org/officeDocument/2006/relationships/hyperlink" Target="#INTRO!A1"/><Relationship Id="rId1" Type="http://schemas.openxmlformats.org/officeDocument/2006/relationships/chart" Target="../charts/chart1.xml"/><Relationship Id="rId6" Type="http://schemas.openxmlformats.org/officeDocument/2006/relationships/hyperlink" Target="#Balance!A1"/><Relationship Id="rId5" Type="http://schemas.openxmlformats.org/officeDocument/2006/relationships/hyperlink" Target="#Distribution!A1"/><Relationship Id="rId4" Type="http://schemas.openxmlformats.org/officeDocument/2006/relationships/hyperlink" Target="#STUDATA!A1"/><Relationship Id="rId9" Type="http://schemas.openxmlformats.org/officeDocument/2006/relationships/image" Target="../media/image3.JPG"/></Relationships>
</file>

<file path=xl/drawings/_rels/drawing3.xml.rels><?xml version="1.0" encoding="UTF-8" standalone="yes"?>
<Relationships xmlns="http://schemas.openxmlformats.org/package/2006/relationships"><Relationship Id="rId1" Type="http://schemas.openxmlformats.org/officeDocument/2006/relationships/hyperlink" Target="#DASHBOARD!A1"/></Relationships>
</file>

<file path=xl/drawings/_rels/drawing4.xml.rels><?xml version="1.0" encoding="UTF-8" standalone="yes"?>
<Relationships xmlns="http://schemas.openxmlformats.org/package/2006/relationships"><Relationship Id="rId1" Type="http://schemas.openxmlformats.org/officeDocument/2006/relationships/hyperlink" Target="#DASHBOARD!A1"/></Relationships>
</file>

<file path=xl/drawings/_rels/drawing5.xml.rels><?xml version="1.0" encoding="UTF-8" standalone="yes"?>
<Relationships xmlns="http://schemas.openxmlformats.org/package/2006/relationships"><Relationship Id="rId1" Type="http://schemas.openxmlformats.org/officeDocument/2006/relationships/hyperlink" Target="#DASHBOARD!A1"/></Relationships>
</file>

<file path=xl/drawings/_rels/drawing6.xml.rels><?xml version="1.0" encoding="UTF-8" standalone="yes"?>
<Relationships xmlns="http://schemas.openxmlformats.org/package/2006/relationships"><Relationship Id="rId1" Type="http://schemas.openxmlformats.org/officeDocument/2006/relationships/hyperlink" Target="#DASHBOARD!A1"/></Relationships>
</file>

<file path=xl/drawings/_rels/drawing7.xml.rels><?xml version="1.0" encoding="UTF-8" standalone="yes"?>
<Relationships xmlns="http://schemas.openxmlformats.org/package/2006/relationships"><Relationship Id="rId1" Type="http://schemas.openxmlformats.org/officeDocument/2006/relationships/hyperlink" Target="#DASHBOARD!A1"/></Relationships>
</file>

<file path=xl/drawings/_rels/drawing8.xml.rels><?xml version="1.0" encoding="UTF-8" standalone="yes"?>
<Relationships xmlns="http://schemas.openxmlformats.org/package/2006/relationships"><Relationship Id="rId1" Type="http://schemas.openxmlformats.org/officeDocument/2006/relationships/hyperlink" Target="#DASHBOARD!A1"/></Relationships>
</file>

<file path=xl/drawings/drawing1.xml><?xml version="1.0" encoding="utf-8"?>
<xdr:wsDr xmlns:xdr="http://schemas.openxmlformats.org/drawingml/2006/spreadsheetDrawing" xmlns:a="http://schemas.openxmlformats.org/drawingml/2006/main">
  <xdr:twoCellAnchor editAs="oneCell">
    <xdr:from>
      <xdr:col>2</xdr:col>
      <xdr:colOff>8458200</xdr:colOff>
      <xdr:row>13</xdr:row>
      <xdr:rowOff>152400</xdr:rowOff>
    </xdr:from>
    <xdr:to>
      <xdr:col>2</xdr:col>
      <xdr:colOff>9632950</xdr:colOff>
      <xdr:row>20</xdr:row>
      <xdr:rowOff>49864</xdr:rowOff>
    </xdr:to>
    <xdr:pic>
      <xdr:nvPicPr>
        <xdr:cNvPr id="9" name="Picture 8">
          <a:extLst>
            <a:ext uri="{FF2B5EF4-FFF2-40B4-BE49-F238E27FC236}">
              <a16:creationId xmlns:a16="http://schemas.microsoft.com/office/drawing/2014/main" xmlns="" id="{00000000-0008-0000-0000-000009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312400" y="3860800"/>
          <a:ext cx="1174750" cy="1186514"/>
        </a:xfrm>
        <a:prstGeom prst="rect">
          <a:avLst/>
        </a:prstGeom>
      </xdr:spPr>
    </xdr:pic>
    <xdr:clientData/>
  </xdr:twoCellAnchor>
  <xdr:twoCellAnchor>
    <xdr:from>
      <xdr:col>2</xdr:col>
      <xdr:colOff>5086350</xdr:colOff>
      <xdr:row>14</xdr:row>
      <xdr:rowOff>57150</xdr:rowOff>
    </xdr:from>
    <xdr:to>
      <xdr:col>2</xdr:col>
      <xdr:colOff>7620000</xdr:colOff>
      <xdr:row>16</xdr:row>
      <xdr:rowOff>76200</xdr:rowOff>
    </xdr:to>
    <xdr:sp macro="" textlink="">
      <xdr:nvSpPr>
        <xdr:cNvPr id="10" name="Rectangle 9">
          <a:extLst>
            <a:ext uri="{FF2B5EF4-FFF2-40B4-BE49-F238E27FC236}">
              <a16:creationId xmlns:a16="http://schemas.microsoft.com/office/drawing/2014/main" xmlns="" id="{00000000-0008-0000-0000-00000A000000}"/>
            </a:ext>
          </a:extLst>
        </xdr:cNvPr>
        <xdr:cNvSpPr/>
      </xdr:nvSpPr>
      <xdr:spPr>
        <a:xfrm>
          <a:off x="6940550" y="3727450"/>
          <a:ext cx="2533650" cy="387350"/>
        </a:xfrm>
        <a:prstGeom prst="rect">
          <a:avLst/>
        </a:prstGeom>
        <a:gradFill>
          <a:gsLst>
            <a:gs pos="83500">
              <a:srgbClr val="D2DDF1"/>
            </a:gs>
            <a:gs pos="32000">
              <a:schemeClr val="accent3">
                <a:lumMod val="60000"/>
                <a:lumOff val="40000"/>
              </a:schemeClr>
            </a:gs>
            <a:gs pos="59000">
              <a:schemeClr val="accent1">
                <a:tint val="44500"/>
                <a:satMod val="160000"/>
              </a:schemeClr>
            </a:gs>
            <a:gs pos="100000">
              <a:schemeClr val="accent1">
                <a:tint val="23500"/>
                <a:satMod val="160000"/>
              </a:schemeClr>
            </a:gs>
          </a:gsLst>
          <a:lin ang="5400000" scaled="0"/>
        </a:gra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IN" sz="1800">
              <a:solidFill>
                <a:srgbClr val="002060"/>
              </a:solidFill>
              <a:latin typeface="+mj-lt"/>
            </a:rPr>
            <a:t>HANS</a:t>
          </a:r>
          <a:r>
            <a:rPr lang="en-IN" sz="1800" baseline="0">
              <a:solidFill>
                <a:srgbClr val="002060"/>
              </a:solidFill>
              <a:latin typeface="+mj-lt"/>
            </a:rPr>
            <a:t> RAJ JOSHI</a:t>
          </a:r>
          <a:endParaRPr lang="en-IN" sz="1800">
            <a:solidFill>
              <a:srgbClr val="002060"/>
            </a:solidFill>
            <a:latin typeface="+mj-lt"/>
          </a:endParaRPr>
        </a:p>
      </xdr:txBody>
    </xdr:sp>
    <xdr:clientData/>
  </xdr:twoCellAnchor>
  <xdr:twoCellAnchor>
    <xdr:from>
      <xdr:col>2</xdr:col>
      <xdr:colOff>4489450</xdr:colOff>
      <xdr:row>16</xdr:row>
      <xdr:rowOff>88900</xdr:rowOff>
    </xdr:from>
    <xdr:to>
      <xdr:col>2</xdr:col>
      <xdr:colOff>8197850</xdr:colOff>
      <xdr:row>20</xdr:row>
      <xdr:rowOff>101600</xdr:rowOff>
    </xdr:to>
    <xdr:sp macro="" textlink="">
      <xdr:nvSpPr>
        <xdr:cNvPr id="11" name="Rectangle 10">
          <a:extLst>
            <a:ext uri="{FF2B5EF4-FFF2-40B4-BE49-F238E27FC236}">
              <a16:creationId xmlns:a16="http://schemas.microsoft.com/office/drawing/2014/main" xmlns="" id="{00000000-0008-0000-0000-00000B000000}"/>
            </a:ext>
          </a:extLst>
        </xdr:cNvPr>
        <xdr:cNvSpPr/>
      </xdr:nvSpPr>
      <xdr:spPr>
        <a:xfrm>
          <a:off x="6343650" y="4743450"/>
          <a:ext cx="3708400" cy="749300"/>
        </a:xfrm>
        <a:prstGeom prst="rect">
          <a:avLst/>
        </a:prstGeom>
        <a:gradFill>
          <a:gsLst>
            <a:gs pos="83500">
              <a:srgbClr val="D2DDF1"/>
            </a:gs>
            <a:gs pos="32000">
              <a:schemeClr val="accent3">
                <a:lumMod val="60000"/>
                <a:lumOff val="40000"/>
              </a:schemeClr>
            </a:gs>
            <a:gs pos="59000">
              <a:schemeClr val="accent1">
                <a:tint val="44500"/>
                <a:satMod val="160000"/>
              </a:schemeClr>
            </a:gs>
            <a:gs pos="100000">
              <a:schemeClr val="accent1">
                <a:tint val="23500"/>
                <a:satMod val="160000"/>
              </a:schemeClr>
            </a:gs>
          </a:gsLst>
          <a:lin ang="5400000" scaled="0"/>
        </a:gra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IN" sz="1200">
              <a:solidFill>
                <a:srgbClr val="002060"/>
              </a:solidFill>
              <a:latin typeface="+mj-lt"/>
            </a:rPr>
            <a:t>PRINCIPAL</a:t>
          </a:r>
        </a:p>
        <a:p>
          <a:pPr algn="ctr"/>
          <a:r>
            <a:rPr lang="en-IN" sz="1200">
              <a:solidFill>
                <a:srgbClr val="002060"/>
              </a:solidFill>
              <a:latin typeface="+mj-lt"/>
            </a:rPr>
            <a:t>GOVT. SEN.SEC.SCHOOL 13DOL(GHARSANA)</a:t>
          </a:r>
        </a:p>
        <a:p>
          <a:pPr algn="ctr"/>
          <a:r>
            <a:rPr lang="en-IN" sz="1200">
              <a:solidFill>
                <a:srgbClr val="002060"/>
              </a:solidFill>
              <a:latin typeface="+mj-lt"/>
            </a:rPr>
            <a:t>DISTRICT SRI GANGANAGAR</a:t>
          </a:r>
        </a:p>
      </xdr:txBody>
    </xdr:sp>
    <xdr:clientData/>
  </xdr:twoCellAnchor>
  <xdr:twoCellAnchor editAs="oneCell">
    <xdr:from>
      <xdr:col>3</xdr:col>
      <xdr:colOff>0</xdr:colOff>
      <xdr:row>16</xdr:row>
      <xdr:rowOff>127000</xdr:rowOff>
    </xdr:from>
    <xdr:to>
      <xdr:col>4</xdr:col>
      <xdr:colOff>82550</xdr:colOff>
      <xdr:row>18</xdr:row>
      <xdr:rowOff>76200</xdr:rowOff>
    </xdr:to>
    <xdr:sp macro="" textlink="">
      <xdr:nvSpPr>
        <xdr:cNvPr id="12" name="AutoShape 4" descr="Image result for whatsapp logo image">
          <a:extLst>
            <a:ext uri="{FF2B5EF4-FFF2-40B4-BE49-F238E27FC236}">
              <a16:creationId xmlns:a16="http://schemas.microsoft.com/office/drawing/2014/main" xmlns="" id="{00000000-0008-0000-0000-00000C000000}"/>
            </a:ext>
          </a:extLst>
        </xdr:cNvPr>
        <xdr:cNvSpPr>
          <a:spLocks noChangeAspect="1" noChangeArrowheads="1"/>
        </xdr:cNvSpPr>
      </xdr:nvSpPr>
      <xdr:spPr bwMode="auto">
        <a:xfrm>
          <a:off x="11645900" y="4781550"/>
          <a:ext cx="304800" cy="3175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16</xdr:row>
      <xdr:rowOff>127000</xdr:rowOff>
    </xdr:from>
    <xdr:to>
      <xdr:col>4</xdr:col>
      <xdr:colOff>82550</xdr:colOff>
      <xdr:row>18</xdr:row>
      <xdr:rowOff>76200</xdr:rowOff>
    </xdr:to>
    <xdr:sp macro="" textlink="">
      <xdr:nvSpPr>
        <xdr:cNvPr id="13" name="AutoShape 4" descr="Image result for whatsapp logo image">
          <a:extLst>
            <a:ext uri="{FF2B5EF4-FFF2-40B4-BE49-F238E27FC236}">
              <a16:creationId xmlns:a16="http://schemas.microsoft.com/office/drawing/2014/main" xmlns="" id="{00000000-0008-0000-0000-00000D000000}"/>
            </a:ext>
          </a:extLst>
        </xdr:cNvPr>
        <xdr:cNvSpPr>
          <a:spLocks noChangeAspect="1" noChangeArrowheads="1"/>
        </xdr:cNvSpPr>
      </xdr:nvSpPr>
      <xdr:spPr bwMode="auto">
        <a:xfrm>
          <a:off x="11645900" y="4781550"/>
          <a:ext cx="304800" cy="3175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1790700</xdr:colOff>
      <xdr:row>15</xdr:row>
      <xdr:rowOff>63500</xdr:rowOff>
    </xdr:from>
    <xdr:to>
      <xdr:col>2</xdr:col>
      <xdr:colOff>2514600</xdr:colOff>
      <xdr:row>19</xdr:row>
      <xdr:rowOff>76200</xdr:rowOff>
    </xdr:to>
    <xdr:pic>
      <xdr:nvPicPr>
        <xdr:cNvPr id="14" name="Picture 13">
          <a:hlinkClick xmlns:r="http://schemas.openxmlformats.org/officeDocument/2006/relationships" r:id="rId2"/>
          <a:extLst>
            <a:ext uri="{FF2B5EF4-FFF2-40B4-BE49-F238E27FC236}">
              <a16:creationId xmlns:a16="http://schemas.microsoft.com/office/drawing/2014/main" xmlns="" id="{00000000-0008-0000-0000-00000E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3644900" y="4533900"/>
          <a:ext cx="723900" cy="749300"/>
        </a:xfrm>
        <a:prstGeom prst="rect">
          <a:avLst/>
        </a:prstGeom>
      </xdr:spPr>
    </xdr:pic>
    <xdr:clientData/>
  </xdr:twoCellAnchor>
  <xdr:twoCellAnchor>
    <xdr:from>
      <xdr:col>1</xdr:col>
      <xdr:colOff>336550</xdr:colOff>
      <xdr:row>2</xdr:row>
      <xdr:rowOff>88900</xdr:rowOff>
    </xdr:from>
    <xdr:to>
      <xdr:col>1</xdr:col>
      <xdr:colOff>1079500</xdr:colOff>
      <xdr:row>3</xdr:row>
      <xdr:rowOff>457200</xdr:rowOff>
    </xdr:to>
    <xdr:sp macro="" textlink="">
      <xdr:nvSpPr>
        <xdr:cNvPr id="15" name="Right Arrow 14">
          <a:hlinkClick xmlns:r="http://schemas.openxmlformats.org/officeDocument/2006/relationships" r:id="rId4"/>
          <a:extLst>
            <a:ext uri="{FF2B5EF4-FFF2-40B4-BE49-F238E27FC236}">
              <a16:creationId xmlns:a16="http://schemas.microsoft.com/office/drawing/2014/main" xmlns="" id="{00000000-0008-0000-0000-00000F000000}"/>
            </a:ext>
          </a:extLst>
        </xdr:cNvPr>
        <xdr:cNvSpPr/>
      </xdr:nvSpPr>
      <xdr:spPr>
        <a:xfrm>
          <a:off x="558800" y="635000"/>
          <a:ext cx="742950" cy="590550"/>
        </a:xfrm>
        <a:prstGeom prst="rightArrow">
          <a:avLst/>
        </a:prstGeom>
        <a:gradFill>
          <a:gsLst>
            <a:gs pos="0">
              <a:srgbClr val="000082"/>
            </a:gs>
            <a:gs pos="36000">
              <a:srgbClr val="66008F"/>
            </a:gs>
            <a:gs pos="66000">
              <a:srgbClr val="BA0066"/>
            </a:gs>
            <a:gs pos="90000">
              <a:srgbClr val="FF0000"/>
            </a:gs>
            <a:gs pos="100000">
              <a:srgbClr val="FF8200"/>
            </a:gs>
          </a:gsLst>
          <a:lin ang="5400000" scaled="0"/>
        </a:gradFill>
        <a:ln w="38100" cmpd="tri">
          <a:miter lim="800000"/>
        </a:ln>
        <a:effectLst>
          <a:glow rad="127000">
            <a:srgbClr val="FFCCFF"/>
          </a:glow>
          <a:outerShdw blurRad="190500" dist="177800" sx="112000" sy="112000" algn="ctr" rotWithShape="0">
            <a:srgbClr val="000000">
              <a:alpha val="58000"/>
            </a:srgbClr>
          </a:outerShdw>
          <a:softEdge rad="0"/>
        </a:effectLst>
        <a:scene3d>
          <a:camera prst="isometricOffAxis2Left"/>
          <a:lightRig rig="flat" dir="t"/>
        </a:scene3d>
        <a:sp3d contourW="12700">
          <a:bevelB prst="angle"/>
          <a:contourClr>
            <a:srgbClr val="00FF99"/>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b="1">
              <a:latin typeface="+mj-lt"/>
            </a:rPr>
            <a:t>NEXT</a:t>
          </a:r>
        </a:p>
      </xdr:txBody>
    </xdr:sp>
    <xdr:clientData/>
  </xdr:twoCellAnchor>
  <xdr:twoCellAnchor>
    <xdr:from>
      <xdr:col>2</xdr:col>
      <xdr:colOff>8324850</xdr:colOff>
      <xdr:row>13</xdr:row>
      <xdr:rowOff>0</xdr:rowOff>
    </xdr:from>
    <xdr:to>
      <xdr:col>2</xdr:col>
      <xdr:colOff>9753600</xdr:colOff>
      <xdr:row>20</xdr:row>
      <xdr:rowOff>171450</xdr:rowOff>
    </xdr:to>
    <xdr:sp macro="" textlink="">
      <xdr:nvSpPr>
        <xdr:cNvPr id="3" name="Frame 2"/>
        <xdr:cNvSpPr/>
      </xdr:nvSpPr>
      <xdr:spPr>
        <a:xfrm>
          <a:off x="10179050" y="3708400"/>
          <a:ext cx="1428750" cy="1460500"/>
        </a:xfrm>
        <a:prstGeom prst="frame">
          <a:avLst/>
        </a:prstGeom>
        <a:gradFill>
          <a:gsLst>
            <a:gs pos="49000">
              <a:srgbClr val="6C4D92"/>
            </a:gs>
            <a:gs pos="84000">
              <a:schemeClr val="accent4">
                <a:shade val="51000"/>
                <a:satMod val="130000"/>
              </a:schemeClr>
            </a:gs>
            <a:gs pos="60000">
              <a:schemeClr val="accent4">
                <a:shade val="93000"/>
                <a:satMod val="130000"/>
              </a:schemeClr>
            </a:gs>
            <a:gs pos="28000">
              <a:srgbClr val="002060"/>
            </a:gs>
          </a:gsLst>
        </a:gradFill>
      </xdr:spPr>
      <xdr:style>
        <a:lnRef idx="0">
          <a:schemeClr val="accent4"/>
        </a:lnRef>
        <a:fillRef idx="3">
          <a:schemeClr val="accent4"/>
        </a:fillRef>
        <a:effectRef idx="3">
          <a:schemeClr val="accent4"/>
        </a:effectRef>
        <a:fontRef idx="minor">
          <a:schemeClr val="lt1"/>
        </a:fontRef>
      </xdr:style>
      <xdr:txBody>
        <a:bodyPr vertOverflow="clip" horzOverflow="clip" rtlCol="0" anchor="t"/>
        <a:lstStyle/>
        <a:p>
          <a:pPr algn="l"/>
          <a:endParaRPr lang="en-GB" sz="1100">
            <a:solidFill>
              <a:schemeClr val="tx1"/>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685800</xdr:colOff>
      <xdr:row>2</xdr:row>
      <xdr:rowOff>95250</xdr:rowOff>
    </xdr:from>
    <xdr:to>
      <xdr:col>11</xdr:col>
      <xdr:colOff>0</xdr:colOff>
      <xdr:row>4</xdr:row>
      <xdr:rowOff>6350</xdr:rowOff>
    </xdr:to>
    <xdr:sp macro="" textlink="">
      <xdr:nvSpPr>
        <xdr:cNvPr id="2" name="Down Ribbon 1">
          <a:extLst>
            <a:ext uri="{FF2B5EF4-FFF2-40B4-BE49-F238E27FC236}">
              <a16:creationId xmlns:a16="http://schemas.microsoft.com/office/drawing/2014/main" xmlns="" id="{00000000-0008-0000-0100-000002000000}"/>
            </a:ext>
          </a:extLst>
        </xdr:cNvPr>
        <xdr:cNvSpPr/>
      </xdr:nvSpPr>
      <xdr:spPr>
        <a:xfrm>
          <a:off x="3613150" y="698500"/>
          <a:ext cx="4089400" cy="279400"/>
        </a:xfrm>
        <a:prstGeom prst="ribbon">
          <a:avLst>
            <a:gd name="adj1" fmla="val 0"/>
            <a:gd name="adj2" fmla="val 50000"/>
          </a:avLst>
        </a:prstGeom>
      </xdr:spPr>
      <xdr:style>
        <a:lnRef idx="0">
          <a:schemeClr val="accent6"/>
        </a:lnRef>
        <a:fillRef idx="3">
          <a:schemeClr val="accent6"/>
        </a:fillRef>
        <a:effectRef idx="3">
          <a:schemeClr val="accent6"/>
        </a:effectRef>
        <a:fontRef idx="minor">
          <a:schemeClr val="lt1"/>
        </a:fontRef>
      </xdr:style>
      <xdr:txBody>
        <a:bodyPr vertOverflow="clip" horzOverflow="clip" rtlCol="0" anchor="ctr"/>
        <a:lstStyle/>
        <a:p>
          <a:pPr algn="ctr"/>
          <a:r>
            <a:rPr lang="hi-IN" sz="1400" b="1" i="1">
              <a:latin typeface="+mj-lt"/>
            </a:rPr>
            <a:t>DASHBOARD</a:t>
          </a:r>
          <a:endParaRPr lang="en-GB" sz="1400" b="1" i="1">
            <a:latin typeface="+mj-lt"/>
          </a:endParaRPr>
        </a:p>
      </xdr:txBody>
    </xdr:sp>
    <xdr:clientData/>
  </xdr:twoCellAnchor>
  <xdr:twoCellAnchor>
    <xdr:from>
      <xdr:col>6</xdr:col>
      <xdr:colOff>565150</xdr:colOff>
      <xdr:row>4</xdr:row>
      <xdr:rowOff>107950</xdr:rowOff>
    </xdr:from>
    <xdr:to>
      <xdr:col>10</xdr:col>
      <xdr:colOff>107950</xdr:colOff>
      <xdr:row>6</xdr:row>
      <xdr:rowOff>95250</xdr:rowOff>
    </xdr:to>
    <xdr:sp macro="" textlink="">
      <xdr:nvSpPr>
        <xdr:cNvPr id="4" name="Frame 3">
          <a:extLst>
            <a:ext uri="{FF2B5EF4-FFF2-40B4-BE49-F238E27FC236}">
              <a16:creationId xmlns:a16="http://schemas.microsoft.com/office/drawing/2014/main" xmlns="" id="{00000000-0008-0000-0100-000004000000}"/>
            </a:ext>
          </a:extLst>
        </xdr:cNvPr>
        <xdr:cNvSpPr/>
      </xdr:nvSpPr>
      <xdr:spPr>
        <a:xfrm>
          <a:off x="4298950" y="1022350"/>
          <a:ext cx="2705100" cy="361950"/>
        </a:xfrm>
        <a:prstGeom prst="frame">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solidFill>
              <a:schemeClr val="tx1"/>
            </a:solidFill>
          </a:endParaRPr>
        </a:p>
      </xdr:txBody>
    </xdr:sp>
    <xdr:clientData/>
  </xdr:twoCellAnchor>
  <xdr:twoCellAnchor>
    <xdr:from>
      <xdr:col>18</xdr:col>
      <xdr:colOff>247650</xdr:colOff>
      <xdr:row>6</xdr:row>
      <xdr:rowOff>6350</xdr:rowOff>
    </xdr:from>
    <xdr:to>
      <xdr:col>20</xdr:col>
      <xdr:colOff>450850</xdr:colOff>
      <xdr:row>8</xdr:row>
      <xdr:rowOff>546100</xdr:rowOff>
    </xdr:to>
    <xdr:sp macro="" textlink="">
      <xdr:nvSpPr>
        <xdr:cNvPr id="3" name="Up Arrow Callout 2">
          <a:extLst>
            <a:ext uri="{FF2B5EF4-FFF2-40B4-BE49-F238E27FC236}">
              <a16:creationId xmlns:a16="http://schemas.microsoft.com/office/drawing/2014/main" xmlns="" id="{00000000-0008-0000-0100-000003000000}"/>
            </a:ext>
          </a:extLst>
        </xdr:cNvPr>
        <xdr:cNvSpPr/>
      </xdr:nvSpPr>
      <xdr:spPr>
        <a:xfrm>
          <a:off x="12230100" y="1295400"/>
          <a:ext cx="1422400" cy="1035050"/>
        </a:xfrm>
        <a:prstGeom prst="upArrowCallou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hi-IN" sz="1100"/>
            <a:t>कार्यालय के नाम और मोहर के लिए ग्रीन सेल मे भरे</a:t>
          </a:r>
          <a:endParaRPr lang="en-GB" sz="1100"/>
        </a:p>
      </xdr:txBody>
    </xdr:sp>
    <xdr:clientData/>
  </xdr:twoCellAnchor>
  <xdr:twoCellAnchor>
    <xdr:from>
      <xdr:col>8</xdr:col>
      <xdr:colOff>742950</xdr:colOff>
      <xdr:row>13</xdr:row>
      <xdr:rowOff>127000</xdr:rowOff>
    </xdr:from>
    <xdr:to>
      <xdr:col>11</xdr:col>
      <xdr:colOff>50800</xdr:colOff>
      <xdr:row>15</xdr:row>
      <xdr:rowOff>57150</xdr:rowOff>
    </xdr:to>
    <xdr:sp macro="" textlink="">
      <xdr:nvSpPr>
        <xdr:cNvPr id="13" name="Frame 12">
          <a:extLst>
            <a:ext uri="{FF2B5EF4-FFF2-40B4-BE49-F238E27FC236}">
              <a16:creationId xmlns:a16="http://schemas.microsoft.com/office/drawing/2014/main" xmlns="" id="{00000000-0008-0000-0100-00000D000000}"/>
            </a:ext>
          </a:extLst>
        </xdr:cNvPr>
        <xdr:cNvSpPr/>
      </xdr:nvSpPr>
      <xdr:spPr>
        <a:xfrm>
          <a:off x="6026150" y="3613150"/>
          <a:ext cx="1727200" cy="304800"/>
        </a:xfrm>
        <a:prstGeom prst="frame">
          <a:avLst/>
        </a:prstGeom>
        <a:solidFill>
          <a:srgbClr val="FFFF00"/>
        </a:solidFill>
        <a:ln w="25400" cap="flat" cmpd="sng" algn="ctr">
          <a:solidFill>
            <a:srgbClr val="4F81BD">
              <a:shade val="50000"/>
            </a:srgb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n-GB" sz="1100" b="0" i="0" u="none" strike="noStrike" kern="0" cap="none" spc="0" normalizeH="0" baseline="0" noProof="0">
            <a:ln>
              <a:noFill/>
            </a:ln>
            <a:solidFill>
              <a:sysClr val="windowText" lastClr="000000"/>
            </a:solidFill>
            <a:effectLst/>
            <a:uLnTx/>
            <a:uFillTx/>
            <a:latin typeface="Calibri"/>
            <a:ea typeface="+mn-ea"/>
            <a:cs typeface="+mn-cs"/>
          </a:endParaRPr>
        </a:p>
      </xdr:txBody>
    </xdr:sp>
    <xdr:clientData/>
  </xdr:twoCellAnchor>
  <xdr:twoCellAnchor>
    <xdr:from>
      <xdr:col>1</xdr:col>
      <xdr:colOff>69850</xdr:colOff>
      <xdr:row>21</xdr:row>
      <xdr:rowOff>0</xdr:rowOff>
    </xdr:from>
    <xdr:to>
      <xdr:col>8</xdr:col>
      <xdr:colOff>736600</xdr:colOff>
      <xdr:row>29</xdr:row>
      <xdr:rowOff>266700</xdr:rowOff>
    </xdr:to>
    <xdr:graphicFrame macro="">
      <xdr:nvGraphicFramePr>
        <xdr:cNvPr id="6" name="Chart 5">
          <a:extLst>
            <a:ext uri="{FF2B5EF4-FFF2-40B4-BE49-F238E27FC236}">
              <a16:creationId xmlns:a16="http://schemas.microsoft.com/office/drawing/2014/main" xmlns="" id="{00000000-0008-0000-01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546100</xdr:colOff>
      <xdr:row>2</xdr:row>
      <xdr:rowOff>76200</xdr:rowOff>
    </xdr:from>
    <xdr:to>
      <xdr:col>5</xdr:col>
      <xdr:colOff>31750</xdr:colOff>
      <xdr:row>18</xdr:row>
      <xdr:rowOff>50800</xdr:rowOff>
    </xdr:to>
    <xdr:sp macro="" textlink="">
      <xdr:nvSpPr>
        <xdr:cNvPr id="5" name="Snip Same Side Corner Rectangle 4">
          <a:extLst>
            <a:ext uri="{FF2B5EF4-FFF2-40B4-BE49-F238E27FC236}">
              <a16:creationId xmlns:a16="http://schemas.microsoft.com/office/drawing/2014/main" xmlns="" id="{00000000-0008-0000-0100-000005000000}"/>
            </a:ext>
          </a:extLst>
        </xdr:cNvPr>
        <xdr:cNvSpPr/>
      </xdr:nvSpPr>
      <xdr:spPr>
        <a:xfrm>
          <a:off x="736600" y="622300"/>
          <a:ext cx="2222500" cy="3841750"/>
        </a:xfrm>
        <a:prstGeom prst="snip2SameRect">
          <a:avLst>
            <a:gd name="adj1" fmla="val 22468"/>
            <a:gd name="adj2" fmla="val 0"/>
          </a:avLst>
        </a:prstGeom>
        <a:solidFill>
          <a:schemeClr val="accent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14</xdr:col>
      <xdr:colOff>298450</xdr:colOff>
      <xdr:row>2</xdr:row>
      <xdr:rowOff>44451</xdr:rowOff>
    </xdr:from>
    <xdr:to>
      <xdr:col>15</xdr:col>
      <xdr:colOff>482600</xdr:colOff>
      <xdr:row>4</xdr:row>
      <xdr:rowOff>133350</xdr:rowOff>
    </xdr:to>
    <xdr:sp macro="" textlink="">
      <xdr:nvSpPr>
        <xdr:cNvPr id="19" name="Left Arrow 18">
          <a:hlinkClick xmlns:r="http://schemas.openxmlformats.org/officeDocument/2006/relationships" r:id="rId2"/>
          <a:extLst>
            <a:ext uri="{FF2B5EF4-FFF2-40B4-BE49-F238E27FC236}">
              <a16:creationId xmlns:a16="http://schemas.microsoft.com/office/drawing/2014/main" xmlns="" id="{00000000-0008-0000-0100-000013000000}"/>
            </a:ext>
          </a:extLst>
        </xdr:cNvPr>
        <xdr:cNvSpPr/>
      </xdr:nvSpPr>
      <xdr:spPr>
        <a:xfrm>
          <a:off x="10223500" y="590551"/>
          <a:ext cx="793750" cy="457199"/>
        </a:xfrm>
        <a:prstGeom prst="leftArrow">
          <a:avLst/>
        </a:prstGeom>
        <a:gradFill flip="none" rotWithShape="1">
          <a:gsLst>
            <a:gs pos="2000">
              <a:srgbClr val="000082"/>
            </a:gs>
            <a:gs pos="36000">
              <a:srgbClr val="66008F"/>
            </a:gs>
            <a:gs pos="66000">
              <a:srgbClr val="BA0066"/>
            </a:gs>
            <a:gs pos="90000">
              <a:srgbClr val="FF0000"/>
            </a:gs>
            <a:gs pos="100000">
              <a:srgbClr val="FF8200"/>
            </a:gs>
          </a:gsLst>
          <a:lin ang="5400000" scaled="0"/>
          <a:tileRect/>
        </a:gradFill>
        <a:ln w="25400" cap="flat" cmpd="sng" algn="ctr">
          <a:solidFill>
            <a:srgbClr val="00FF99"/>
          </a:solidFill>
          <a:prstDash val="solid"/>
        </a:ln>
        <a:effectLst>
          <a:outerShdw blurRad="76200" dir="12120000" sx="135000" sy="135000" algn="ctr" rotWithShape="0">
            <a:srgbClr val="FFCCFF">
              <a:alpha val="81000"/>
            </a:srgbClr>
          </a:outerShdw>
          <a:reflection endPos="0" dir="5400000" sy="-100000" algn="bl" rotWithShape="0"/>
        </a:effectLst>
        <a:scene3d>
          <a:camera prst="isometricOffAxis1Right"/>
          <a:lightRig rig="threePt" dir="t"/>
        </a:scene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100" b="1" i="0" u="none" strike="noStrike" kern="0" cap="none" spc="0" normalizeH="0" baseline="0" noProof="0">
              <a:ln>
                <a:noFill/>
              </a:ln>
              <a:solidFill>
                <a:sysClr val="window" lastClr="FFFFFF"/>
              </a:solidFill>
              <a:effectLst/>
              <a:uLnTx/>
              <a:uFillTx/>
              <a:latin typeface="Cambria"/>
              <a:ea typeface="+mn-ea"/>
              <a:cs typeface="+mn-cs"/>
            </a:rPr>
            <a:t>BACK</a:t>
          </a:r>
        </a:p>
      </xdr:txBody>
    </xdr:sp>
    <xdr:clientData/>
  </xdr:twoCellAnchor>
  <xdr:twoCellAnchor>
    <xdr:from>
      <xdr:col>2</xdr:col>
      <xdr:colOff>165100</xdr:colOff>
      <xdr:row>5</xdr:row>
      <xdr:rowOff>88900</xdr:rowOff>
    </xdr:from>
    <xdr:to>
      <xdr:col>4</xdr:col>
      <xdr:colOff>584200</xdr:colOff>
      <xdr:row>7</xdr:row>
      <xdr:rowOff>63500</xdr:rowOff>
    </xdr:to>
    <xdr:sp macro="" textlink="">
      <xdr:nvSpPr>
        <xdr:cNvPr id="16" name="Oval 15">
          <a:hlinkClick xmlns:r="http://schemas.openxmlformats.org/officeDocument/2006/relationships" r:id="rId3"/>
          <a:extLst>
            <a:ext uri="{FF2B5EF4-FFF2-40B4-BE49-F238E27FC236}">
              <a16:creationId xmlns:a16="http://schemas.microsoft.com/office/drawing/2014/main" xmlns="" id="{00000000-0008-0000-0100-000010000000}"/>
            </a:ext>
          </a:extLst>
        </xdr:cNvPr>
        <xdr:cNvSpPr/>
      </xdr:nvSpPr>
      <xdr:spPr>
        <a:xfrm>
          <a:off x="965200" y="1193800"/>
          <a:ext cx="1758950" cy="361950"/>
        </a:xfrm>
        <a:prstGeom prst="ellipse">
          <a:avLst/>
        </a:prstGeom>
        <a:gradFill rotWithShape="1">
          <a:gsLst>
            <a:gs pos="0">
              <a:srgbClr val="F79646">
                <a:tint val="50000"/>
                <a:satMod val="300000"/>
              </a:srgbClr>
            </a:gs>
            <a:gs pos="35000">
              <a:srgbClr val="F79646">
                <a:tint val="37000"/>
                <a:satMod val="300000"/>
              </a:srgbClr>
            </a:gs>
            <a:gs pos="100000">
              <a:srgbClr val="F79646">
                <a:tint val="15000"/>
                <a:satMod val="350000"/>
              </a:srgbClr>
            </a:gs>
          </a:gsLst>
          <a:lin ang="16200000" scaled="1"/>
        </a:gradFill>
        <a:ln w="9525" cap="flat" cmpd="sng" algn="ctr">
          <a:solidFill>
            <a:srgbClr val="F79646">
              <a:shade val="95000"/>
              <a:satMod val="105000"/>
            </a:srgbClr>
          </a:solidFill>
          <a:prstDash val="solid"/>
        </a:ln>
        <a:effectLst>
          <a:outerShdw blurRad="40000" dist="20000" dir="5400000" rotWithShape="0">
            <a:srgbClr val="000000">
              <a:alpha val="38000"/>
            </a:srgbClr>
          </a:outerShdw>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sysClr val="windowText" lastClr="000000"/>
              </a:solidFill>
              <a:effectLst/>
              <a:uLnTx/>
              <a:uFillTx/>
              <a:latin typeface="Cambria"/>
              <a:ea typeface="+mn-ea"/>
              <a:cs typeface="+mn-cs"/>
            </a:rPr>
            <a:t>SD</a:t>
          </a:r>
        </a:p>
      </xdr:txBody>
    </xdr:sp>
    <xdr:clientData/>
  </xdr:twoCellAnchor>
  <xdr:twoCellAnchor>
    <xdr:from>
      <xdr:col>2</xdr:col>
      <xdr:colOff>209550</xdr:colOff>
      <xdr:row>7</xdr:row>
      <xdr:rowOff>171450</xdr:rowOff>
    </xdr:from>
    <xdr:to>
      <xdr:col>4</xdr:col>
      <xdr:colOff>628650</xdr:colOff>
      <xdr:row>8</xdr:row>
      <xdr:rowOff>330200</xdr:rowOff>
    </xdr:to>
    <xdr:sp macro="" textlink="">
      <xdr:nvSpPr>
        <xdr:cNvPr id="31" name="Oval 30">
          <a:hlinkClick xmlns:r="http://schemas.openxmlformats.org/officeDocument/2006/relationships" r:id="rId4"/>
          <a:extLst>
            <a:ext uri="{FF2B5EF4-FFF2-40B4-BE49-F238E27FC236}">
              <a16:creationId xmlns:a16="http://schemas.microsoft.com/office/drawing/2014/main" xmlns="" id="{00000000-0008-0000-0100-00001F000000}"/>
            </a:ext>
          </a:extLst>
        </xdr:cNvPr>
        <xdr:cNvSpPr/>
      </xdr:nvSpPr>
      <xdr:spPr>
        <a:xfrm>
          <a:off x="1009650" y="1663700"/>
          <a:ext cx="1758950" cy="361950"/>
        </a:xfrm>
        <a:prstGeom prst="ellipse">
          <a:avLst/>
        </a:prstGeom>
        <a:gradFill rotWithShape="1">
          <a:gsLst>
            <a:gs pos="0">
              <a:srgbClr val="F79646">
                <a:tint val="50000"/>
                <a:satMod val="300000"/>
              </a:srgbClr>
            </a:gs>
            <a:gs pos="35000">
              <a:srgbClr val="F79646">
                <a:tint val="37000"/>
                <a:satMod val="300000"/>
              </a:srgbClr>
            </a:gs>
            <a:gs pos="100000">
              <a:srgbClr val="F79646">
                <a:tint val="15000"/>
                <a:satMod val="350000"/>
              </a:srgbClr>
            </a:gs>
          </a:gsLst>
          <a:lin ang="16200000" scaled="1"/>
        </a:gradFill>
        <a:ln w="9525" cap="flat" cmpd="sng" algn="ctr">
          <a:solidFill>
            <a:srgbClr val="F79646">
              <a:shade val="95000"/>
              <a:satMod val="105000"/>
            </a:srgbClr>
          </a:solidFill>
          <a:prstDash val="solid"/>
        </a:ln>
        <a:effectLst>
          <a:outerShdw blurRad="40000" dist="20000" dir="5400000" rotWithShape="0">
            <a:srgbClr val="000000">
              <a:alpha val="38000"/>
            </a:srgbClr>
          </a:outerShdw>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sysClr val="windowText" lastClr="000000"/>
              </a:solidFill>
              <a:effectLst/>
              <a:uLnTx/>
              <a:uFillTx/>
              <a:latin typeface="Cambria"/>
              <a:ea typeface="+mn-ea"/>
              <a:cs typeface="+mn-cs"/>
            </a:rPr>
            <a:t>STU_DATA</a:t>
          </a:r>
        </a:p>
      </xdr:txBody>
    </xdr:sp>
    <xdr:clientData/>
  </xdr:twoCellAnchor>
  <xdr:twoCellAnchor>
    <xdr:from>
      <xdr:col>2</xdr:col>
      <xdr:colOff>215900</xdr:colOff>
      <xdr:row>8</xdr:row>
      <xdr:rowOff>444500</xdr:rowOff>
    </xdr:from>
    <xdr:to>
      <xdr:col>4</xdr:col>
      <xdr:colOff>635000</xdr:colOff>
      <xdr:row>9</xdr:row>
      <xdr:rowOff>190500</xdr:rowOff>
    </xdr:to>
    <xdr:sp macro="" textlink="">
      <xdr:nvSpPr>
        <xdr:cNvPr id="32" name="Oval 31">
          <a:hlinkClick xmlns:r="http://schemas.openxmlformats.org/officeDocument/2006/relationships" r:id="rId5"/>
          <a:extLst>
            <a:ext uri="{FF2B5EF4-FFF2-40B4-BE49-F238E27FC236}">
              <a16:creationId xmlns:a16="http://schemas.microsoft.com/office/drawing/2014/main" xmlns="" id="{00000000-0008-0000-0100-000020000000}"/>
            </a:ext>
          </a:extLst>
        </xdr:cNvPr>
        <xdr:cNvSpPr/>
      </xdr:nvSpPr>
      <xdr:spPr>
        <a:xfrm>
          <a:off x="1016000" y="2139950"/>
          <a:ext cx="1758950" cy="361950"/>
        </a:xfrm>
        <a:prstGeom prst="ellipse">
          <a:avLst/>
        </a:prstGeom>
        <a:gradFill rotWithShape="1">
          <a:gsLst>
            <a:gs pos="0">
              <a:srgbClr val="F79646">
                <a:tint val="50000"/>
                <a:satMod val="300000"/>
              </a:srgbClr>
            </a:gs>
            <a:gs pos="35000">
              <a:srgbClr val="F79646">
                <a:tint val="37000"/>
                <a:satMod val="300000"/>
              </a:srgbClr>
            </a:gs>
            <a:gs pos="100000">
              <a:srgbClr val="F79646">
                <a:tint val="15000"/>
                <a:satMod val="350000"/>
              </a:srgbClr>
            </a:gs>
          </a:gsLst>
          <a:lin ang="16200000" scaled="1"/>
        </a:gradFill>
        <a:ln w="9525" cap="flat" cmpd="sng" algn="ctr">
          <a:solidFill>
            <a:srgbClr val="F79646">
              <a:shade val="95000"/>
              <a:satMod val="105000"/>
            </a:srgbClr>
          </a:solidFill>
          <a:prstDash val="solid"/>
        </a:ln>
        <a:effectLst>
          <a:outerShdw blurRad="40000" dist="20000" dir="5400000" rotWithShape="0">
            <a:srgbClr val="000000">
              <a:alpha val="38000"/>
            </a:srgbClr>
          </a:outerShdw>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sysClr val="windowText" lastClr="000000"/>
              </a:solidFill>
              <a:effectLst/>
              <a:uLnTx/>
              <a:uFillTx/>
              <a:latin typeface="Cambria"/>
              <a:ea typeface="+mn-ea"/>
              <a:cs typeface="+mn-cs"/>
            </a:rPr>
            <a:t>DISTRIBUTION</a:t>
          </a:r>
        </a:p>
      </xdr:txBody>
    </xdr:sp>
    <xdr:clientData/>
  </xdr:twoCellAnchor>
  <xdr:twoCellAnchor>
    <xdr:from>
      <xdr:col>2</xdr:col>
      <xdr:colOff>203200</xdr:colOff>
      <xdr:row>9</xdr:row>
      <xdr:rowOff>355600</xdr:rowOff>
    </xdr:from>
    <xdr:to>
      <xdr:col>4</xdr:col>
      <xdr:colOff>622300</xdr:colOff>
      <xdr:row>11</xdr:row>
      <xdr:rowOff>0</xdr:rowOff>
    </xdr:to>
    <xdr:sp macro="" textlink="">
      <xdr:nvSpPr>
        <xdr:cNvPr id="33" name="Oval 32">
          <a:hlinkClick xmlns:r="http://schemas.openxmlformats.org/officeDocument/2006/relationships" r:id="rId6"/>
          <a:extLst>
            <a:ext uri="{FF2B5EF4-FFF2-40B4-BE49-F238E27FC236}">
              <a16:creationId xmlns:a16="http://schemas.microsoft.com/office/drawing/2014/main" xmlns="" id="{00000000-0008-0000-0100-000021000000}"/>
            </a:ext>
          </a:extLst>
        </xdr:cNvPr>
        <xdr:cNvSpPr/>
      </xdr:nvSpPr>
      <xdr:spPr>
        <a:xfrm>
          <a:off x="1003300" y="2667000"/>
          <a:ext cx="1758950" cy="361950"/>
        </a:xfrm>
        <a:prstGeom prst="ellipse">
          <a:avLst/>
        </a:prstGeom>
        <a:gradFill rotWithShape="1">
          <a:gsLst>
            <a:gs pos="0">
              <a:srgbClr val="F79646">
                <a:tint val="50000"/>
                <a:satMod val="300000"/>
              </a:srgbClr>
            </a:gs>
            <a:gs pos="35000">
              <a:srgbClr val="F79646">
                <a:tint val="37000"/>
                <a:satMod val="300000"/>
              </a:srgbClr>
            </a:gs>
            <a:gs pos="100000">
              <a:srgbClr val="F79646">
                <a:tint val="15000"/>
                <a:satMod val="350000"/>
              </a:srgbClr>
            </a:gs>
          </a:gsLst>
          <a:lin ang="16200000" scaled="1"/>
        </a:gradFill>
        <a:ln w="9525" cap="flat" cmpd="sng" algn="ctr">
          <a:solidFill>
            <a:srgbClr val="F79646">
              <a:shade val="95000"/>
              <a:satMod val="105000"/>
            </a:srgbClr>
          </a:solidFill>
          <a:prstDash val="solid"/>
        </a:ln>
        <a:effectLst>
          <a:outerShdw blurRad="40000" dist="20000" dir="5400000" rotWithShape="0">
            <a:srgbClr val="000000">
              <a:alpha val="38000"/>
            </a:srgbClr>
          </a:outerShdw>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sysClr val="windowText" lastClr="000000"/>
              </a:solidFill>
              <a:effectLst/>
              <a:uLnTx/>
              <a:uFillTx/>
              <a:latin typeface="Cambria"/>
              <a:ea typeface="+mn-ea"/>
              <a:cs typeface="+mn-cs"/>
            </a:rPr>
            <a:t>ENROLMENT</a:t>
          </a:r>
        </a:p>
      </xdr:txBody>
    </xdr:sp>
    <xdr:clientData/>
  </xdr:twoCellAnchor>
  <xdr:twoCellAnchor>
    <xdr:from>
      <xdr:col>2</xdr:col>
      <xdr:colOff>203200</xdr:colOff>
      <xdr:row>11</xdr:row>
      <xdr:rowOff>196850</xdr:rowOff>
    </xdr:from>
    <xdr:to>
      <xdr:col>4</xdr:col>
      <xdr:colOff>622300</xdr:colOff>
      <xdr:row>12</xdr:row>
      <xdr:rowOff>228600</xdr:rowOff>
    </xdr:to>
    <xdr:sp macro="" textlink="">
      <xdr:nvSpPr>
        <xdr:cNvPr id="34" name="Oval 33">
          <a:hlinkClick xmlns:r="http://schemas.openxmlformats.org/officeDocument/2006/relationships" r:id="rId6"/>
          <a:extLst>
            <a:ext uri="{FF2B5EF4-FFF2-40B4-BE49-F238E27FC236}">
              <a16:creationId xmlns:a16="http://schemas.microsoft.com/office/drawing/2014/main" xmlns="" id="{00000000-0008-0000-0100-000022000000}"/>
            </a:ext>
          </a:extLst>
        </xdr:cNvPr>
        <xdr:cNvSpPr/>
      </xdr:nvSpPr>
      <xdr:spPr>
        <a:xfrm>
          <a:off x="1003300" y="3225800"/>
          <a:ext cx="1758950" cy="361950"/>
        </a:xfrm>
        <a:prstGeom prst="ellipse">
          <a:avLst/>
        </a:prstGeom>
        <a:gradFill rotWithShape="1">
          <a:gsLst>
            <a:gs pos="0">
              <a:srgbClr val="F79646">
                <a:tint val="50000"/>
                <a:satMod val="300000"/>
              </a:srgbClr>
            </a:gs>
            <a:gs pos="35000">
              <a:srgbClr val="F79646">
                <a:tint val="37000"/>
                <a:satMod val="300000"/>
              </a:srgbClr>
            </a:gs>
            <a:gs pos="100000">
              <a:srgbClr val="F79646">
                <a:tint val="15000"/>
                <a:satMod val="350000"/>
              </a:srgbClr>
            </a:gs>
          </a:gsLst>
          <a:lin ang="16200000" scaled="1"/>
        </a:gradFill>
        <a:ln w="9525" cap="flat" cmpd="sng" algn="ctr">
          <a:solidFill>
            <a:srgbClr val="F79646">
              <a:shade val="95000"/>
              <a:satMod val="105000"/>
            </a:srgbClr>
          </a:solidFill>
          <a:prstDash val="solid"/>
        </a:ln>
        <a:effectLst>
          <a:outerShdw blurRad="40000" dist="20000" dir="5400000" rotWithShape="0">
            <a:srgbClr val="000000">
              <a:alpha val="38000"/>
            </a:srgbClr>
          </a:outerShdw>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sysClr val="windowText" lastClr="000000"/>
              </a:solidFill>
              <a:effectLst/>
              <a:uLnTx/>
              <a:uFillTx/>
              <a:latin typeface="Cambria"/>
              <a:ea typeface="+mn-ea"/>
              <a:cs typeface="+mn-cs"/>
            </a:rPr>
            <a:t>BALANCE</a:t>
          </a:r>
        </a:p>
      </xdr:txBody>
    </xdr:sp>
    <xdr:clientData/>
  </xdr:twoCellAnchor>
  <xdr:twoCellAnchor>
    <xdr:from>
      <xdr:col>2</xdr:col>
      <xdr:colOff>209550</xdr:colOff>
      <xdr:row>13</xdr:row>
      <xdr:rowOff>6350</xdr:rowOff>
    </xdr:from>
    <xdr:to>
      <xdr:col>4</xdr:col>
      <xdr:colOff>628650</xdr:colOff>
      <xdr:row>15</xdr:row>
      <xdr:rowOff>0</xdr:rowOff>
    </xdr:to>
    <xdr:sp macro="" textlink="">
      <xdr:nvSpPr>
        <xdr:cNvPr id="35" name="Oval 34">
          <a:hlinkClick xmlns:r="http://schemas.openxmlformats.org/officeDocument/2006/relationships" r:id="rId7"/>
          <a:extLst>
            <a:ext uri="{FF2B5EF4-FFF2-40B4-BE49-F238E27FC236}">
              <a16:creationId xmlns:a16="http://schemas.microsoft.com/office/drawing/2014/main" xmlns="" id="{00000000-0008-0000-0100-000023000000}"/>
            </a:ext>
          </a:extLst>
        </xdr:cNvPr>
        <xdr:cNvSpPr/>
      </xdr:nvSpPr>
      <xdr:spPr>
        <a:xfrm>
          <a:off x="1009650" y="3733800"/>
          <a:ext cx="1758950" cy="361950"/>
        </a:xfrm>
        <a:prstGeom prst="ellipse">
          <a:avLst/>
        </a:prstGeom>
        <a:gradFill rotWithShape="1">
          <a:gsLst>
            <a:gs pos="0">
              <a:srgbClr val="F79646">
                <a:tint val="50000"/>
                <a:satMod val="300000"/>
              </a:srgbClr>
            </a:gs>
            <a:gs pos="35000">
              <a:srgbClr val="F79646">
                <a:tint val="37000"/>
                <a:satMod val="300000"/>
              </a:srgbClr>
            </a:gs>
            <a:gs pos="100000">
              <a:srgbClr val="F79646">
                <a:tint val="15000"/>
                <a:satMod val="350000"/>
              </a:srgbClr>
            </a:gs>
          </a:gsLst>
          <a:lin ang="16200000" scaled="1"/>
        </a:gradFill>
        <a:ln w="9525" cap="flat" cmpd="sng" algn="ctr">
          <a:solidFill>
            <a:srgbClr val="F79646">
              <a:shade val="95000"/>
              <a:satMod val="105000"/>
            </a:srgbClr>
          </a:solidFill>
          <a:prstDash val="solid"/>
        </a:ln>
        <a:effectLst>
          <a:outerShdw blurRad="40000" dist="20000" dir="5400000" rotWithShape="0">
            <a:srgbClr val="000000">
              <a:alpha val="38000"/>
            </a:srgbClr>
          </a:outerShdw>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sysClr val="windowText" lastClr="000000"/>
              </a:solidFill>
              <a:effectLst/>
              <a:uLnTx/>
              <a:uFillTx/>
              <a:latin typeface="Cambria"/>
              <a:ea typeface="+mn-ea"/>
              <a:cs typeface="+mn-cs"/>
            </a:rPr>
            <a:t>DAILY REPORT</a:t>
          </a:r>
        </a:p>
      </xdr:txBody>
    </xdr:sp>
    <xdr:clientData/>
  </xdr:twoCellAnchor>
  <xdr:twoCellAnchor>
    <xdr:from>
      <xdr:col>2</xdr:col>
      <xdr:colOff>222250</xdr:colOff>
      <xdr:row>16</xdr:row>
      <xdr:rowOff>6350</xdr:rowOff>
    </xdr:from>
    <xdr:to>
      <xdr:col>4</xdr:col>
      <xdr:colOff>641350</xdr:colOff>
      <xdr:row>17</xdr:row>
      <xdr:rowOff>171450</xdr:rowOff>
    </xdr:to>
    <xdr:sp macro="" textlink="">
      <xdr:nvSpPr>
        <xdr:cNvPr id="36" name="Oval 35">
          <a:hlinkClick xmlns:r="http://schemas.openxmlformats.org/officeDocument/2006/relationships" r:id="rId8"/>
          <a:extLst>
            <a:ext uri="{FF2B5EF4-FFF2-40B4-BE49-F238E27FC236}">
              <a16:creationId xmlns:a16="http://schemas.microsoft.com/office/drawing/2014/main" xmlns="" id="{00000000-0008-0000-0100-000024000000}"/>
            </a:ext>
          </a:extLst>
        </xdr:cNvPr>
        <xdr:cNvSpPr/>
      </xdr:nvSpPr>
      <xdr:spPr>
        <a:xfrm>
          <a:off x="1022350" y="3956050"/>
          <a:ext cx="1758950" cy="361950"/>
        </a:xfrm>
        <a:prstGeom prst="ellipse">
          <a:avLst/>
        </a:prstGeom>
        <a:gradFill rotWithShape="1">
          <a:gsLst>
            <a:gs pos="0">
              <a:srgbClr val="F79646">
                <a:tint val="50000"/>
                <a:satMod val="300000"/>
              </a:srgbClr>
            </a:gs>
            <a:gs pos="35000">
              <a:srgbClr val="F79646">
                <a:tint val="37000"/>
                <a:satMod val="300000"/>
              </a:srgbClr>
            </a:gs>
            <a:gs pos="100000">
              <a:srgbClr val="F79646">
                <a:tint val="15000"/>
                <a:satMod val="350000"/>
              </a:srgbClr>
            </a:gs>
          </a:gsLst>
          <a:lin ang="16200000" scaled="1"/>
        </a:gradFill>
        <a:ln w="9525" cap="flat" cmpd="sng" algn="ctr">
          <a:solidFill>
            <a:srgbClr val="F79646">
              <a:shade val="95000"/>
              <a:satMod val="105000"/>
            </a:srgbClr>
          </a:solidFill>
          <a:prstDash val="solid"/>
        </a:ln>
        <a:effectLst>
          <a:outerShdw blurRad="40000" dist="20000" dir="5400000" rotWithShape="0">
            <a:srgbClr val="000000">
              <a:alpha val="38000"/>
            </a:srgbClr>
          </a:outerShdw>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sysClr val="windowText" lastClr="000000"/>
              </a:solidFill>
              <a:effectLst/>
              <a:uLnTx/>
              <a:uFillTx/>
              <a:latin typeface="Cambria"/>
              <a:ea typeface="+mn-ea"/>
              <a:cs typeface="+mn-cs"/>
            </a:rPr>
            <a:t>PEEO REPORT</a:t>
          </a:r>
        </a:p>
      </xdr:txBody>
    </xdr:sp>
    <xdr:clientData/>
  </xdr:twoCellAnchor>
  <xdr:twoCellAnchor>
    <xdr:from>
      <xdr:col>3</xdr:col>
      <xdr:colOff>44450</xdr:colOff>
      <xdr:row>3</xdr:row>
      <xdr:rowOff>107950</xdr:rowOff>
    </xdr:from>
    <xdr:to>
      <xdr:col>4</xdr:col>
      <xdr:colOff>69850</xdr:colOff>
      <xdr:row>4</xdr:row>
      <xdr:rowOff>95250</xdr:rowOff>
    </xdr:to>
    <xdr:sp macro="" textlink="">
      <xdr:nvSpPr>
        <xdr:cNvPr id="7" name="TextBox 6">
          <a:extLst>
            <a:ext uri="{FF2B5EF4-FFF2-40B4-BE49-F238E27FC236}">
              <a16:creationId xmlns:a16="http://schemas.microsoft.com/office/drawing/2014/main" xmlns="" id="{00000000-0008-0000-0100-000007000000}"/>
            </a:ext>
          </a:extLst>
        </xdr:cNvPr>
        <xdr:cNvSpPr txBox="1"/>
      </xdr:nvSpPr>
      <xdr:spPr>
        <a:xfrm>
          <a:off x="1454150" y="838200"/>
          <a:ext cx="755650" cy="1714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GB" sz="1100" b="1" i="1" u="sng">
              <a:latin typeface="+mj-lt"/>
            </a:rPr>
            <a:t>GO TO</a:t>
          </a:r>
        </a:p>
      </xdr:txBody>
    </xdr:sp>
    <xdr:clientData/>
  </xdr:twoCellAnchor>
  <xdr:twoCellAnchor editAs="oneCell">
    <xdr:from>
      <xdr:col>13</xdr:col>
      <xdr:colOff>298450</xdr:colOff>
      <xdr:row>5</xdr:row>
      <xdr:rowOff>50800</xdr:rowOff>
    </xdr:from>
    <xdr:to>
      <xdr:col>15</xdr:col>
      <xdr:colOff>438150</xdr:colOff>
      <xdr:row>12</xdr:row>
      <xdr:rowOff>232712</xdr:rowOff>
    </xdr:to>
    <xdr:pic>
      <xdr:nvPicPr>
        <xdr:cNvPr id="10" name="Picture 9">
          <a:extLst>
            <a:ext uri="{FF2B5EF4-FFF2-40B4-BE49-F238E27FC236}">
              <a16:creationId xmlns:a16="http://schemas.microsoft.com/office/drawing/2014/main" xmlns="" id="{00000000-0008-0000-0100-00000A000000}"/>
            </a:ext>
          </a:extLst>
        </xdr:cNvPr>
        <xdr:cNvPicPr>
          <a:picLocks noChangeAspect="1"/>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9613900" y="1155700"/>
          <a:ext cx="1606550" cy="243616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2</xdr:col>
      <xdr:colOff>38100</xdr:colOff>
      <xdr:row>2</xdr:row>
      <xdr:rowOff>63500</xdr:rowOff>
    </xdr:from>
    <xdr:to>
      <xdr:col>9</xdr:col>
      <xdr:colOff>558800</xdr:colOff>
      <xdr:row>3</xdr:row>
      <xdr:rowOff>139700</xdr:rowOff>
    </xdr:to>
    <xdr:sp macro="" textlink="">
      <xdr:nvSpPr>
        <xdr:cNvPr id="2" name="Down Ribbon 1">
          <a:extLst>
            <a:ext uri="{FF2B5EF4-FFF2-40B4-BE49-F238E27FC236}">
              <a16:creationId xmlns:a16="http://schemas.microsoft.com/office/drawing/2014/main" xmlns="" id="{00000000-0008-0000-0300-000002000000}"/>
            </a:ext>
          </a:extLst>
        </xdr:cNvPr>
        <xdr:cNvSpPr/>
      </xdr:nvSpPr>
      <xdr:spPr>
        <a:xfrm>
          <a:off x="692150" y="647700"/>
          <a:ext cx="5816600" cy="260350"/>
        </a:xfrm>
        <a:prstGeom prst="ribbon">
          <a:avLst/>
        </a:prstGeom>
        <a:gradFill flip="none" rotWithShape="1">
          <a:gsLst>
            <a:gs pos="92500">
              <a:schemeClr val="accent6">
                <a:lumMod val="75000"/>
              </a:schemeClr>
            </a:gs>
            <a:gs pos="85000">
              <a:schemeClr val="bg1"/>
            </a:gs>
            <a:gs pos="70000">
              <a:schemeClr val="accent6">
                <a:lumMod val="60000"/>
                <a:lumOff val="40000"/>
              </a:schemeClr>
            </a:gs>
            <a:gs pos="40000">
              <a:schemeClr val="accent1">
                <a:tint val="44500"/>
                <a:satMod val="160000"/>
              </a:schemeClr>
            </a:gs>
            <a:gs pos="100000">
              <a:schemeClr val="accent1">
                <a:tint val="23500"/>
                <a:satMod val="160000"/>
              </a:schemeClr>
            </a:gs>
          </a:gsLst>
          <a:path path="shape">
            <a:fillToRect l="50000" t="50000" r="50000" b="50000"/>
          </a:path>
          <a:tileRect/>
        </a:gradFill>
        <a:ln>
          <a:solidFill>
            <a:schemeClr val="tx2">
              <a:lumMod val="60000"/>
              <a:lumOff val="40000"/>
            </a:schemeClr>
          </a:solidFill>
        </a:ln>
        <a:effectLst>
          <a:outerShdw blurRad="50800" dist="50800" dir="5400000" algn="ctr" rotWithShape="0">
            <a:schemeClr val="bg1">
              <a:lumMod val="75000"/>
            </a:scheme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400" b="1" i="1">
              <a:solidFill>
                <a:schemeClr val="tx1"/>
              </a:solidFill>
              <a:latin typeface="+mj-lt"/>
            </a:rPr>
            <a:t>student data</a:t>
          </a:r>
        </a:p>
      </xdr:txBody>
    </xdr:sp>
    <xdr:clientData/>
  </xdr:twoCellAnchor>
  <xdr:twoCellAnchor>
    <xdr:from>
      <xdr:col>11</xdr:col>
      <xdr:colOff>203200</xdr:colOff>
      <xdr:row>1</xdr:row>
      <xdr:rowOff>57150</xdr:rowOff>
    </xdr:from>
    <xdr:to>
      <xdr:col>13</xdr:col>
      <xdr:colOff>285750</xdr:colOff>
      <xdr:row>2</xdr:row>
      <xdr:rowOff>133350</xdr:rowOff>
    </xdr:to>
    <xdr:sp macro="" textlink="">
      <xdr:nvSpPr>
        <xdr:cNvPr id="3" name="Oval 2">
          <a:hlinkClick xmlns:r="http://schemas.openxmlformats.org/officeDocument/2006/relationships" r:id="rId1"/>
          <a:extLst>
            <a:ext uri="{FF2B5EF4-FFF2-40B4-BE49-F238E27FC236}">
              <a16:creationId xmlns:a16="http://schemas.microsoft.com/office/drawing/2014/main" xmlns="" id="{00000000-0008-0000-0300-000003000000}"/>
            </a:ext>
          </a:extLst>
        </xdr:cNvPr>
        <xdr:cNvSpPr/>
      </xdr:nvSpPr>
      <xdr:spPr>
        <a:xfrm>
          <a:off x="7162800" y="241300"/>
          <a:ext cx="1301750" cy="476250"/>
        </a:xfrm>
        <a:prstGeom prst="ellipse">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GB" sz="1100">
              <a:latin typeface="+mj-lt"/>
            </a:rPr>
            <a:t>DASHBORD</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349250</xdr:colOff>
      <xdr:row>2</xdr:row>
      <xdr:rowOff>63500</xdr:rowOff>
    </xdr:from>
    <xdr:to>
      <xdr:col>14</xdr:col>
      <xdr:colOff>82550</xdr:colOff>
      <xdr:row>3</xdr:row>
      <xdr:rowOff>88900</xdr:rowOff>
    </xdr:to>
    <xdr:sp macro="" textlink="">
      <xdr:nvSpPr>
        <xdr:cNvPr id="2" name="Down Ribbon 1">
          <a:extLst>
            <a:ext uri="{FF2B5EF4-FFF2-40B4-BE49-F238E27FC236}">
              <a16:creationId xmlns:a16="http://schemas.microsoft.com/office/drawing/2014/main" xmlns="" id="{00000000-0008-0000-0400-000002000000}"/>
            </a:ext>
          </a:extLst>
        </xdr:cNvPr>
        <xdr:cNvSpPr/>
      </xdr:nvSpPr>
      <xdr:spPr>
        <a:xfrm>
          <a:off x="2393950" y="615950"/>
          <a:ext cx="4610100" cy="381000"/>
        </a:xfrm>
        <a:prstGeom prst="ribbon">
          <a:avLst/>
        </a:prstGeom>
        <a:gradFill flip="none" rotWithShape="1">
          <a:gsLst>
            <a:gs pos="92500">
              <a:schemeClr val="accent6">
                <a:lumMod val="75000"/>
              </a:schemeClr>
            </a:gs>
            <a:gs pos="85000">
              <a:schemeClr val="bg1"/>
            </a:gs>
            <a:gs pos="70000">
              <a:schemeClr val="accent6">
                <a:lumMod val="60000"/>
                <a:lumOff val="40000"/>
              </a:schemeClr>
            </a:gs>
            <a:gs pos="40000">
              <a:schemeClr val="accent1">
                <a:tint val="44500"/>
                <a:satMod val="160000"/>
              </a:schemeClr>
            </a:gs>
            <a:gs pos="100000">
              <a:schemeClr val="accent1">
                <a:tint val="23500"/>
                <a:satMod val="160000"/>
              </a:schemeClr>
            </a:gs>
          </a:gsLst>
          <a:path path="shape">
            <a:fillToRect l="50000" t="50000" r="50000" b="50000"/>
          </a:path>
          <a:tileRect/>
        </a:gradFill>
        <a:ln>
          <a:solidFill>
            <a:schemeClr val="tx2">
              <a:lumMod val="60000"/>
              <a:lumOff val="40000"/>
            </a:schemeClr>
          </a:solidFill>
        </a:ln>
        <a:effectLst>
          <a:outerShdw blurRad="50800" dist="50800" dir="5400000" algn="ctr" rotWithShape="0">
            <a:schemeClr val="bg1">
              <a:lumMod val="75000"/>
            </a:scheme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800" b="1" i="1">
              <a:solidFill>
                <a:schemeClr val="tx1"/>
              </a:solidFill>
              <a:latin typeface="+mj-lt"/>
            </a:rPr>
            <a:t>DISTRIBUTION</a:t>
          </a:r>
          <a:r>
            <a:rPr lang="hi-IN" sz="1800" b="1" i="1">
              <a:solidFill>
                <a:schemeClr val="tx1"/>
              </a:solidFill>
              <a:latin typeface="+mj-lt"/>
            </a:rPr>
            <a:t> (</a:t>
          </a:r>
          <a:r>
            <a:rPr lang="en-IN" sz="1800" b="1" i="1">
              <a:solidFill>
                <a:schemeClr val="tx1"/>
              </a:solidFill>
              <a:latin typeface="+mj-lt"/>
            </a:rPr>
            <a:t>Jan-21</a:t>
          </a:r>
          <a:r>
            <a:rPr lang="en-IN" sz="1800" b="1" i="1" baseline="0">
              <a:solidFill>
                <a:schemeClr val="tx1"/>
              </a:solidFill>
              <a:latin typeface="+mj-lt"/>
            </a:rPr>
            <a:t> to Mar-21)</a:t>
          </a:r>
          <a:endParaRPr lang="en-GB" sz="1400" b="1" i="1">
            <a:solidFill>
              <a:schemeClr val="tx1"/>
            </a:solidFill>
            <a:latin typeface="+mj-lt"/>
          </a:endParaRPr>
        </a:p>
      </xdr:txBody>
    </xdr:sp>
    <xdr:clientData/>
  </xdr:twoCellAnchor>
  <xdr:twoCellAnchor>
    <xdr:from>
      <xdr:col>18</xdr:col>
      <xdr:colOff>450850</xdr:colOff>
      <xdr:row>1</xdr:row>
      <xdr:rowOff>292100</xdr:rowOff>
    </xdr:from>
    <xdr:to>
      <xdr:col>25</xdr:col>
      <xdr:colOff>152400</xdr:colOff>
      <xdr:row>7</xdr:row>
      <xdr:rowOff>114300</xdr:rowOff>
    </xdr:to>
    <xdr:sp macro="" textlink="">
      <xdr:nvSpPr>
        <xdr:cNvPr id="3" name="Frame 2">
          <a:extLst>
            <a:ext uri="{FF2B5EF4-FFF2-40B4-BE49-F238E27FC236}">
              <a16:creationId xmlns:a16="http://schemas.microsoft.com/office/drawing/2014/main" xmlns="" id="{00000000-0008-0000-0400-000003000000}"/>
            </a:ext>
          </a:extLst>
        </xdr:cNvPr>
        <xdr:cNvSpPr/>
      </xdr:nvSpPr>
      <xdr:spPr>
        <a:xfrm>
          <a:off x="11430000" y="476250"/>
          <a:ext cx="3968750" cy="1428750"/>
        </a:xfrm>
        <a:prstGeom prst="frame">
          <a:avLst/>
        </a:prstGeom>
        <a:solidFill>
          <a:schemeClr val="accent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solidFill>
              <a:schemeClr val="tx1"/>
            </a:solidFill>
          </a:endParaRPr>
        </a:p>
      </xdr:txBody>
    </xdr:sp>
    <xdr:clientData/>
  </xdr:twoCellAnchor>
  <xdr:twoCellAnchor>
    <xdr:from>
      <xdr:col>18</xdr:col>
      <xdr:colOff>393700</xdr:colOff>
      <xdr:row>0</xdr:row>
      <xdr:rowOff>0</xdr:rowOff>
    </xdr:from>
    <xdr:to>
      <xdr:col>20</xdr:col>
      <xdr:colOff>476250</xdr:colOff>
      <xdr:row>1</xdr:row>
      <xdr:rowOff>292100</xdr:rowOff>
    </xdr:to>
    <xdr:sp macro="" textlink="">
      <xdr:nvSpPr>
        <xdr:cNvPr id="8" name="Oval 7">
          <a:hlinkClick xmlns:r="http://schemas.openxmlformats.org/officeDocument/2006/relationships" r:id="rId1"/>
          <a:extLst>
            <a:ext uri="{FF2B5EF4-FFF2-40B4-BE49-F238E27FC236}">
              <a16:creationId xmlns:a16="http://schemas.microsoft.com/office/drawing/2014/main" xmlns="" id="{00000000-0008-0000-0400-000008000000}"/>
            </a:ext>
          </a:extLst>
        </xdr:cNvPr>
        <xdr:cNvSpPr/>
      </xdr:nvSpPr>
      <xdr:spPr>
        <a:xfrm>
          <a:off x="11372850" y="0"/>
          <a:ext cx="1301750" cy="476250"/>
        </a:xfrm>
        <a:prstGeom prst="ellipse">
          <a:avLst/>
        </a:prstGeom>
        <a:gradFill rotWithShape="1">
          <a:gsLst>
            <a:gs pos="0">
              <a:srgbClr val="F79646">
                <a:tint val="50000"/>
                <a:satMod val="300000"/>
              </a:srgbClr>
            </a:gs>
            <a:gs pos="35000">
              <a:srgbClr val="F79646">
                <a:tint val="37000"/>
                <a:satMod val="300000"/>
              </a:srgbClr>
            </a:gs>
            <a:gs pos="100000">
              <a:srgbClr val="F79646">
                <a:tint val="15000"/>
                <a:satMod val="350000"/>
              </a:srgbClr>
            </a:gs>
          </a:gsLst>
          <a:lin ang="16200000" scaled="1"/>
        </a:gradFill>
        <a:ln w="9525" cap="flat" cmpd="sng" algn="ctr">
          <a:solidFill>
            <a:srgbClr val="F79646">
              <a:shade val="95000"/>
              <a:satMod val="105000"/>
            </a:srgbClr>
          </a:solidFill>
          <a:prstDash val="solid"/>
        </a:ln>
        <a:effectLst>
          <a:outerShdw blurRad="40000" dist="20000" dir="5400000" rotWithShape="0">
            <a:srgbClr val="000000">
              <a:alpha val="38000"/>
            </a:srgbClr>
          </a:outerShdw>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sysClr val="windowText" lastClr="000000"/>
              </a:solidFill>
              <a:effectLst/>
              <a:uLnTx/>
              <a:uFillTx/>
              <a:latin typeface="Cambria"/>
              <a:ea typeface="+mn-ea"/>
              <a:cs typeface="+mn-cs"/>
            </a:rPr>
            <a:t>DASHBORD</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0</xdr:colOff>
      <xdr:row>3</xdr:row>
      <xdr:rowOff>0</xdr:rowOff>
    </xdr:from>
    <xdr:to>
      <xdr:col>19</xdr:col>
      <xdr:colOff>120650</xdr:colOff>
      <xdr:row>3</xdr:row>
      <xdr:rowOff>381000</xdr:rowOff>
    </xdr:to>
    <xdr:sp macro="" textlink="">
      <xdr:nvSpPr>
        <xdr:cNvPr id="3" name="Down Ribbon 2">
          <a:extLst>
            <a:ext uri="{FF2B5EF4-FFF2-40B4-BE49-F238E27FC236}">
              <a16:creationId xmlns:a16="http://schemas.microsoft.com/office/drawing/2014/main" xmlns="" id="{00000000-0008-0000-0500-000003000000}"/>
            </a:ext>
          </a:extLst>
        </xdr:cNvPr>
        <xdr:cNvSpPr/>
      </xdr:nvSpPr>
      <xdr:spPr>
        <a:xfrm>
          <a:off x="2266950" y="787400"/>
          <a:ext cx="5816600" cy="381000"/>
        </a:xfrm>
        <a:prstGeom prst="ribbon">
          <a:avLst/>
        </a:prstGeom>
        <a:gradFill flip="none" rotWithShape="1">
          <a:gsLst>
            <a:gs pos="92500">
              <a:srgbClr val="F79646">
                <a:lumMod val="75000"/>
              </a:srgbClr>
            </a:gs>
            <a:gs pos="85000">
              <a:sysClr val="window" lastClr="FFFFFF"/>
            </a:gs>
            <a:gs pos="70000">
              <a:srgbClr val="F79646">
                <a:lumMod val="60000"/>
                <a:lumOff val="40000"/>
              </a:srgbClr>
            </a:gs>
            <a:gs pos="40000">
              <a:srgbClr val="4F81BD">
                <a:tint val="44500"/>
                <a:satMod val="160000"/>
              </a:srgbClr>
            </a:gs>
            <a:gs pos="100000">
              <a:srgbClr val="4F81BD">
                <a:tint val="23500"/>
                <a:satMod val="160000"/>
              </a:srgbClr>
            </a:gs>
          </a:gsLst>
          <a:path path="shape">
            <a:fillToRect l="50000" t="50000" r="50000" b="50000"/>
          </a:path>
          <a:tileRect/>
        </a:gradFill>
        <a:ln w="25400" cap="flat" cmpd="sng" algn="ctr">
          <a:solidFill>
            <a:srgbClr val="1F497D">
              <a:lumMod val="60000"/>
              <a:lumOff val="40000"/>
            </a:srgbClr>
          </a:solidFill>
          <a:prstDash val="solid"/>
        </a:ln>
        <a:effectLst>
          <a:outerShdw blurRad="50800" dist="50800" dir="5400000" algn="ctr" rotWithShape="0">
            <a:sysClr val="window" lastClr="FFFFFF">
              <a:lumMod val="75000"/>
            </a:sysClr>
          </a:outerShdw>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hi-IN" sz="1600" b="1" i="1" u="none" strike="noStrike" kern="0" cap="none" spc="0" normalizeH="0" baseline="0" noProof="0">
              <a:ln>
                <a:noFill/>
              </a:ln>
              <a:solidFill>
                <a:sysClr val="windowText" lastClr="000000"/>
              </a:solidFill>
              <a:effectLst/>
              <a:uLnTx/>
              <a:uFillTx/>
              <a:latin typeface="Cambria"/>
              <a:ea typeface="+mn-ea"/>
              <a:cs typeface="+mn-cs"/>
            </a:rPr>
            <a:t>नामांकन व लाभान्वित  </a:t>
          </a:r>
          <a:endParaRPr kumimoji="0" lang="en-GB" sz="1200" b="1" i="1" u="none" strike="noStrike" kern="0" cap="none" spc="0" normalizeH="0" baseline="0" noProof="0">
            <a:ln>
              <a:noFill/>
            </a:ln>
            <a:solidFill>
              <a:sysClr val="windowText" lastClr="000000"/>
            </a:solidFill>
            <a:effectLst/>
            <a:uLnTx/>
            <a:uFillTx/>
            <a:latin typeface="Cambria"/>
            <a:ea typeface="+mn-ea"/>
            <a:cs typeface="+mn-cs"/>
          </a:endParaRPr>
        </a:p>
      </xdr:txBody>
    </xdr:sp>
    <xdr:clientData/>
  </xdr:twoCellAnchor>
  <xdr:twoCellAnchor>
    <xdr:from>
      <xdr:col>25</xdr:col>
      <xdr:colOff>0</xdr:colOff>
      <xdr:row>1</xdr:row>
      <xdr:rowOff>0</xdr:rowOff>
    </xdr:from>
    <xdr:to>
      <xdr:col>27</xdr:col>
      <xdr:colOff>349250</xdr:colOff>
      <xdr:row>2</xdr:row>
      <xdr:rowOff>127000</xdr:rowOff>
    </xdr:to>
    <xdr:sp macro="" textlink="">
      <xdr:nvSpPr>
        <xdr:cNvPr id="5" name="Oval 4">
          <a:hlinkClick xmlns:r="http://schemas.openxmlformats.org/officeDocument/2006/relationships" r:id="rId1"/>
          <a:extLst>
            <a:ext uri="{FF2B5EF4-FFF2-40B4-BE49-F238E27FC236}">
              <a16:creationId xmlns:a16="http://schemas.microsoft.com/office/drawing/2014/main" xmlns="" id="{00000000-0008-0000-0500-000005000000}"/>
            </a:ext>
          </a:extLst>
        </xdr:cNvPr>
        <xdr:cNvSpPr/>
      </xdr:nvSpPr>
      <xdr:spPr>
        <a:xfrm>
          <a:off x="10960100" y="184150"/>
          <a:ext cx="1568450" cy="546100"/>
        </a:xfrm>
        <a:prstGeom prst="ellipse">
          <a:avLst/>
        </a:prstGeom>
        <a:gradFill rotWithShape="1">
          <a:gsLst>
            <a:gs pos="0">
              <a:srgbClr val="F79646">
                <a:tint val="50000"/>
                <a:satMod val="300000"/>
              </a:srgbClr>
            </a:gs>
            <a:gs pos="35000">
              <a:srgbClr val="F79646">
                <a:tint val="37000"/>
                <a:satMod val="300000"/>
              </a:srgbClr>
            </a:gs>
            <a:gs pos="100000">
              <a:srgbClr val="F79646">
                <a:tint val="15000"/>
                <a:satMod val="350000"/>
              </a:srgbClr>
            </a:gs>
          </a:gsLst>
          <a:lin ang="16200000" scaled="1"/>
        </a:gradFill>
        <a:ln w="9525" cap="flat" cmpd="sng" algn="ctr">
          <a:solidFill>
            <a:srgbClr val="F79646">
              <a:shade val="95000"/>
              <a:satMod val="105000"/>
            </a:srgbClr>
          </a:solidFill>
          <a:prstDash val="solid"/>
        </a:ln>
        <a:effectLst>
          <a:outerShdw blurRad="40000" dist="20000" dir="5400000" rotWithShape="0">
            <a:srgbClr val="000000">
              <a:alpha val="38000"/>
            </a:srgbClr>
          </a:outerShdw>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sysClr val="windowText" lastClr="000000"/>
              </a:solidFill>
              <a:effectLst/>
              <a:uLnTx/>
              <a:uFillTx/>
              <a:latin typeface="Cambria"/>
              <a:ea typeface="+mn-ea"/>
              <a:cs typeface="+mn-cs"/>
            </a:rPr>
            <a:t>DASHBO</a:t>
          </a:r>
          <a:r>
            <a:rPr kumimoji="0" lang="hi-IN" sz="1100" b="0" i="0" u="none" strike="noStrike" kern="0" cap="none" spc="0" normalizeH="0" baseline="0" noProof="0">
              <a:ln>
                <a:noFill/>
              </a:ln>
              <a:solidFill>
                <a:sysClr val="windowText" lastClr="000000"/>
              </a:solidFill>
              <a:effectLst/>
              <a:uLnTx/>
              <a:uFillTx/>
              <a:latin typeface="Cambria"/>
              <a:ea typeface="+mn-ea"/>
              <a:cs typeface="+mn-cs"/>
            </a:rPr>
            <a:t>A</a:t>
          </a:r>
          <a:r>
            <a:rPr kumimoji="0" lang="en-GB" sz="1100" b="0" i="0" u="none" strike="noStrike" kern="0" cap="none" spc="0" normalizeH="0" baseline="0" noProof="0">
              <a:ln>
                <a:noFill/>
              </a:ln>
              <a:solidFill>
                <a:sysClr val="windowText" lastClr="000000"/>
              </a:solidFill>
              <a:effectLst/>
              <a:uLnTx/>
              <a:uFillTx/>
              <a:latin typeface="Cambria"/>
              <a:ea typeface="+mn-ea"/>
              <a:cs typeface="+mn-cs"/>
            </a:rPr>
            <a:t>RD</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5</xdr:col>
      <xdr:colOff>469900</xdr:colOff>
      <xdr:row>2</xdr:row>
      <xdr:rowOff>44450</xdr:rowOff>
    </xdr:from>
    <xdr:to>
      <xdr:col>14</xdr:col>
      <xdr:colOff>514350</xdr:colOff>
      <xdr:row>3</xdr:row>
      <xdr:rowOff>190500</xdr:rowOff>
    </xdr:to>
    <xdr:sp macro="" textlink="">
      <xdr:nvSpPr>
        <xdr:cNvPr id="3" name="Down Ribbon 2">
          <a:extLst>
            <a:ext uri="{FF2B5EF4-FFF2-40B4-BE49-F238E27FC236}">
              <a16:creationId xmlns:a16="http://schemas.microsoft.com/office/drawing/2014/main" xmlns="" id="{00000000-0008-0000-0600-000003000000}"/>
            </a:ext>
          </a:extLst>
        </xdr:cNvPr>
        <xdr:cNvSpPr/>
      </xdr:nvSpPr>
      <xdr:spPr>
        <a:xfrm>
          <a:off x="3105150" y="647700"/>
          <a:ext cx="5816600" cy="412750"/>
        </a:xfrm>
        <a:prstGeom prst="ribbon">
          <a:avLst/>
        </a:prstGeom>
        <a:gradFill flip="none" rotWithShape="1">
          <a:gsLst>
            <a:gs pos="92500">
              <a:srgbClr val="F79646">
                <a:lumMod val="75000"/>
              </a:srgbClr>
            </a:gs>
            <a:gs pos="85000">
              <a:sysClr val="window" lastClr="FFFFFF"/>
            </a:gs>
            <a:gs pos="70000">
              <a:srgbClr val="F79646">
                <a:lumMod val="60000"/>
                <a:lumOff val="40000"/>
              </a:srgbClr>
            </a:gs>
            <a:gs pos="40000">
              <a:srgbClr val="4F81BD">
                <a:tint val="44500"/>
                <a:satMod val="160000"/>
              </a:srgbClr>
            </a:gs>
            <a:gs pos="100000">
              <a:srgbClr val="4F81BD">
                <a:tint val="23500"/>
                <a:satMod val="160000"/>
              </a:srgbClr>
            </a:gs>
          </a:gsLst>
          <a:path path="shape">
            <a:fillToRect l="50000" t="50000" r="50000" b="50000"/>
          </a:path>
          <a:tileRect/>
        </a:gradFill>
        <a:ln w="25400" cap="flat" cmpd="sng" algn="ctr">
          <a:solidFill>
            <a:srgbClr val="1F497D">
              <a:lumMod val="60000"/>
              <a:lumOff val="40000"/>
            </a:srgbClr>
          </a:solidFill>
          <a:prstDash val="solid"/>
        </a:ln>
        <a:effectLst>
          <a:outerShdw blurRad="50800" dist="50800" dir="5400000" algn="ctr" rotWithShape="0">
            <a:sysClr val="window" lastClr="FFFFFF">
              <a:lumMod val="75000"/>
            </a:sysClr>
          </a:outerShdw>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IN" sz="1600" b="1" i="1" u="none" strike="noStrike" kern="0" cap="none" spc="0" normalizeH="0" baseline="0" noProof="0">
              <a:ln>
                <a:noFill/>
              </a:ln>
              <a:solidFill>
                <a:sysClr val="windowText" lastClr="000000"/>
              </a:solidFill>
              <a:effectLst/>
              <a:uLnTx/>
              <a:uFillTx/>
              <a:latin typeface="Cambria"/>
              <a:ea typeface="+mn-ea"/>
              <a:cs typeface="+mn-cs"/>
            </a:rPr>
            <a:t>DAILY BALANCE</a:t>
          </a:r>
          <a:endParaRPr kumimoji="0" lang="en-GB" sz="1200" b="1" i="1" u="none" strike="noStrike" kern="0" cap="none" spc="0" normalizeH="0" baseline="0" noProof="0">
            <a:ln>
              <a:noFill/>
            </a:ln>
            <a:solidFill>
              <a:sysClr val="windowText" lastClr="000000"/>
            </a:solidFill>
            <a:effectLst/>
            <a:uLnTx/>
            <a:uFillTx/>
            <a:latin typeface="Cambria"/>
            <a:ea typeface="+mn-ea"/>
            <a:cs typeface="+mn-cs"/>
          </a:endParaRPr>
        </a:p>
      </xdr:txBody>
    </xdr:sp>
    <xdr:clientData/>
  </xdr:twoCellAnchor>
  <xdr:twoCellAnchor>
    <xdr:from>
      <xdr:col>19</xdr:col>
      <xdr:colOff>0</xdr:colOff>
      <xdr:row>2</xdr:row>
      <xdr:rowOff>0</xdr:rowOff>
    </xdr:from>
    <xdr:to>
      <xdr:col>21</xdr:col>
      <xdr:colOff>430389</xdr:colOff>
      <xdr:row>3</xdr:row>
      <xdr:rowOff>208139</xdr:rowOff>
    </xdr:to>
    <xdr:sp macro="" textlink="">
      <xdr:nvSpPr>
        <xdr:cNvPr id="5" name="Oval 4">
          <a:hlinkClick xmlns:r="http://schemas.openxmlformats.org/officeDocument/2006/relationships" r:id="rId1"/>
          <a:extLst>
            <a:ext uri="{FF2B5EF4-FFF2-40B4-BE49-F238E27FC236}">
              <a16:creationId xmlns:a16="http://schemas.microsoft.com/office/drawing/2014/main" xmlns="" id="{00000000-0008-0000-0600-000005000000}"/>
            </a:ext>
          </a:extLst>
        </xdr:cNvPr>
        <xdr:cNvSpPr/>
      </xdr:nvSpPr>
      <xdr:spPr>
        <a:xfrm>
          <a:off x="13567833" y="599722"/>
          <a:ext cx="1439334" cy="476250"/>
        </a:xfrm>
        <a:prstGeom prst="ellipse">
          <a:avLst/>
        </a:prstGeom>
        <a:gradFill rotWithShape="1">
          <a:gsLst>
            <a:gs pos="0">
              <a:srgbClr val="F79646">
                <a:tint val="50000"/>
                <a:satMod val="300000"/>
              </a:srgbClr>
            </a:gs>
            <a:gs pos="35000">
              <a:srgbClr val="F79646">
                <a:tint val="37000"/>
                <a:satMod val="300000"/>
              </a:srgbClr>
            </a:gs>
            <a:gs pos="100000">
              <a:srgbClr val="F79646">
                <a:tint val="15000"/>
                <a:satMod val="350000"/>
              </a:srgbClr>
            </a:gs>
          </a:gsLst>
          <a:lin ang="16200000" scaled="1"/>
        </a:gradFill>
        <a:ln w="9525" cap="flat" cmpd="sng" algn="ctr">
          <a:solidFill>
            <a:srgbClr val="F79646">
              <a:shade val="95000"/>
              <a:satMod val="105000"/>
            </a:srgbClr>
          </a:solidFill>
          <a:prstDash val="solid"/>
        </a:ln>
        <a:effectLst>
          <a:outerShdw blurRad="40000" dist="20000" dir="5400000" rotWithShape="0">
            <a:srgbClr val="000000">
              <a:alpha val="38000"/>
            </a:srgbClr>
          </a:outerShdw>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sysClr val="windowText" lastClr="000000"/>
              </a:solidFill>
              <a:effectLst/>
              <a:uLnTx/>
              <a:uFillTx/>
              <a:latin typeface="Cambria"/>
              <a:ea typeface="+mn-ea"/>
              <a:cs typeface="+mn-cs"/>
            </a:rPr>
            <a:t>DASHBOARD</a:t>
          </a:r>
        </a:p>
      </xdr:txBody>
    </xdr:sp>
    <xdr:clientData/>
  </xdr:twoCellAnchor>
  <xdr:twoCellAnchor>
    <xdr:from>
      <xdr:col>23</xdr:col>
      <xdr:colOff>211666</xdr:colOff>
      <xdr:row>5</xdr:row>
      <xdr:rowOff>162278</xdr:rowOff>
    </xdr:from>
    <xdr:to>
      <xdr:col>24</xdr:col>
      <xdr:colOff>352777</xdr:colOff>
      <xdr:row>14</xdr:row>
      <xdr:rowOff>169334</xdr:rowOff>
    </xdr:to>
    <xdr:sp macro="" textlink="">
      <xdr:nvSpPr>
        <xdr:cNvPr id="7" name="Vertical Scroll 6">
          <a:extLst>
            <a:ext uri="{FF2B5EF4-FFF2-40B4-BE49-F238E27FC236}">
              <a16:creationId xmlns:a16="http://schemas.microsoft.com/office/drawing/2014/main" xmlns="" id="{00000000-0008-0000-0600-000007000000}"/>
            </a:ext>
          </a:extLst>
        </xdr:cNvPr>
        <xdr:cNvSpPr/>
      </xdr:nvSpPr>
      <xdr:spPr>
        <a:xfrm>
          <a:off x="15557499" y="1516945"/>
          <a:ext cx="1975556" cy="1665111"/>
        </a:xfrm>
        <a:prstGeom prst="verticalScroll">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l"/>
          <a:r>
            <a:rPr lang="hi-IN" sz="1100"/>
            <a:t>प्रारम्भिक शेष </a:t>
          </a:r>
          <a:r>
            <a:rPr lang="hi-IN" sz="1100" baseline="0"/>
            <a:t>पीले रंग की सेल मे भरे। </a:t>
          </a:r>
          <a:r>
            <a:rPr lang="hi-IN" sz="1100"/>
            <a:t>सप्लायर से राशन प्राप्त होने पर कॉलम 7 से 10 तक मे प्राप्ति की दिनांक मे भरे</a:t>
          </a:r>
          <a:endParaRPr lang="en-GB" sz="1100"/>
        </a:p>
      </xdr:txBody>
    </xdr:sp>
    <xdr:clientData/>
  </xdr:twoCellAnchor>
  <xdr:twoCellAnchor>
    <xdr:from>
      <xdr:col>0</xdr:col>
      <xdr:colOff>141111</xdr:colOff>
      <xdr:row>2</xdr:row>
      <xdr:rowOff>148167</xdr:rowOff>
    </xdr:from>
    <xdr:to>
      <xdr:col>4</xdr:col>
      <xdr:colOff>472723</xdr:colOff>
      <xdr:row>3</xdr:row>
      <xdr:rowOff>183445</xdr:rowOff>
    </xdr:to>
    <xdr:sp macro="" textlink="">
      <xdr:nvSpPr>
        <xdr:cNvPr id="4" name="Rectangle: Rounded Corners 3">
          <a:extLst>
            <a:ext uri="{FF2B5EF4-FFF2-40B4-BE49-F238E27FC236}">
              <a16:creationId xmlns:a16="http://schemas.microsoft.com/office/drawing/2014/main" xmlns="" id="{CC93AF17-5389-4418-A272-1483D16B5D3E}"/>
            </a:ext>
          </a:extLst>
        </xdr:cNvPr>
        <xdr:cNvSpPr/>
      </xdr:nvSpPr>
      <xdr:spPr>
        <a:xfrm>
          <a:off x="141111" y="747889"/>
          <a:ext cx="2363612" cy="303389"/>
        </a:xfrm>
        <a:prstGeom prst="roundRect">
          <a:avLst/>
        </a:prstGeom>
        <a:effectLst>
          <a:glow rad="127000">
            <a:srgbClr val="00B050"/>
          </a:glow>
          <a:outerShdw blurRad="40000" dist="20000" dir="5400000" rotWithShape="0">
            <a:srgbClr val="000000">
              <a:alpha val="38000"/>
            </a:srgbClr>
          </a:outerShdw>
        </a:effectLst>
        <a:scene3d>
          <a:camera prst="orthographicFront"/>
          <a:lightRig rig="sunset" dir="t"/>
        </a:scene3d>
        <a:sp3d prstMaterial="metal"/>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GB" sz="1100"/>
            <a:t>DATA CAN CHANGE IN YELLOW CELL</a:t>
          </a:r>
        </a:p>
      </xdr:txBody>
    </xdr:sp>
    <xdr:clientData fPrintsWithSheet="0"/>
  </xdr:twoCellAnchor>
</xdr:wsDr>
</file>

<file path=xl/drawings/drawing7.xml><?xml version="1.0" encoding="utf-8"?>
<xdr:wsDr xmlns:xdr="http://schemas.openxmlformats.org/drawingml/2006/spreadsheetDrawing" xmlns:a="http://schemas.openxmlformats.org/drawingml/2006/main">
  <xdr:twoCellAnchor>
    <xdr:from>
      <xdr:col>4</xdr:col>
      <xdr:colOff>381000</xdr:colOff>
      <xdr:row>3</xdr:row>
      <xdr:rowOff>107950</xdr:rowOff>
    </xdr:from>
    <xdr:to>
      <xdr:col>9</xdr:col>
      <xdr:colOff>152400</xdr:colOff>
      <xdr:row>4</xdr:row>
      <xdr:rowOff>222249</xdr:rowOff>
    </xdr:to>
    <xdr:sp macro="" textlink="">
      <xdr:nvSpPr>
        <xdr:cNvPr id="3" name="Down Ribbon 2">
          <a:extLst>
            <a:ext uri="{FF2B5EF4-FFF2-40B4-BE49-F238E27FC236}">
              <a16:creationId xmlns:a16="http://schemas.microsoft.com/office/drawing/2014/main" xmlns="" id="{00000000-0008-0000-0700-000003000000}"/>
            </a:ext>
          </a:extLst>
        </xdr:cNvPr>
        <xdr:cNvSpPr/>
      </xdr:nvSpPr>
      <xdr:spPr>
        <a:xfrm>
          <a:off x="3594100" y="901700"/>
          <a:ext cx="3740150" cy="412749"/>
        </a:xfrm>
        <a:prstGeom prst="ribbon">
          <a:avLst/>
        </a:prstGeom>
        <a:gradFill flip="none" rotWithShape="1">
          <a:gsLst>
            <a:gs pos="92500">
              <a:srgbClr val="F79646">
                <a:lumMod val="75000"/>
              </a:srgbClr>
            </a:gs>
            <a:gs pos="85000">
              <a:sysClr val="window" lastClr="FFFFFF"/>
            </a:gs>
            <a:gs pos="70000">
              <a:srgbClr val="F79646">
                <a:lumMod val="60000"/>
                <a:lumOff val="40000"/>
              </a:srgbClr>
            </a:gs>
            <a:gs pos="40000">
              <a:srgbClr val="4F81BD">
                <a:tint val="44500"/>
                <a:satMod val="160000"/>
              </a:srgbClr>
            </a:gs>
            <a:gs pos="100000">
              <a:srgbClr val="4F81BD">
                <a:tint val="23500"/>
                <a:satMod val="160000"/>
              </a:srgbClr>
            </a:gs>
          </a:gsLst>
          <a:path path="shape">
            <a:fillToRect l="50000" t="50000" r="50000" b="50000"/>
          </a:path>
          <a:tileRect/>
        </a:gradFill>
        <a:ln w="25400" cap="flat" cmpd="sng" algn="ctr">
          <a:solidFill>
            <a:srgbClr val="1F497D">
              <a:lumMod val="60000"/>
              <a:lumOff val="40000"/>
            </a:srgbClr>
          </a:solidFill>
          <a:prstDash val="solid"/>
        </a:ln>
        <a:effectLst>
          <a:outerShdw blurRad="50800" dist="50800" dir="5400000" algn="ctr" rotWithShape="0">
            <a:sysClr val="window" lastClr="FFFFFF">
              <a:lumMod val="75000"/>
            </a:sysClr>
          </a:outerShdw>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hi-IN" sz="1600" b="1" i="1" u="none" strike="noStrike" kern="0" cap="none" spc="0" normalizeH="0" baseline="0" noProof="0">
              <a:ln>
                <a:noFill/>
              </a:ln>
              <a:solidFill>
                <a:sysClr val="windowText" lastClr="000000"/>
              </a:solidFill>
              <a:effectLst/>
              <a:uLnTx/>
              <a:uFillTx/>
              <a:latin typeface="Cambria"/>
              <a:ea typeface="+mn-ea"/>
              <a:cs typeface="+mn-cs"/>
            </a:rPr>
            <a:t>DAILY </a:t>
          </a:r>
          <a:r>
            <a:rPr kumimoji="0" lang="en-IN" sz="1600" b="1" i="1" u="none" strike="noStrike" kern="0" cap="none" spc="0" normalizeH="0" baseline="0" noProof="0">
              <a:ln>
                <a:noFill/>
              </a:ln>
              <a:solidFill>
                <a:sysClr val="windowText" lastClr="000000"/>
              </a:solidFill>
              <a:effectLst/>
              <a:uLnTx/>
              <a:uFillTx/>
              <a:latin typeface="Cambria"/>
              <a:ea typeface="+mn-ea"/>
              <a:cs typeface="+mn-cs"/>
            </a:rPr>
            <a:t>REPORT</a:t>
          </a:r>
          <a:endParaRPr kumimoji="0" lang="en-GB" sz="1200" b="1" i="1" u="none" strike="noStrike" kern="0" cap="none" spc="0" normalizeH="0" baseline="0" noProof="0">
            <a:ln>
              <a:noFill/>
            </a:ln>
            <a:solidFill>
              <a:sysClr val="windowText" lastClr="000000"/>
            </a:solidFill>
            <a:effectLst/>
            <a:uLnTx/>
            <a:uFillTx/>
            <a:latin typeface="Cambria"/>
            <a:ea typeface="+mn-ea"/>
            <a:cs typeface="+mn-cs"/>
          </a:endParaRPr>
        </a:p>
      </xdr:txBody>
    </xdr:sp>
    <xdr:clientData/>
  </xdr:twoCellAnchor>
  <xdr:twoCellAnchor>
    <xdr:from>
      <xdr:col>15</xdr:col>
      <xdr:colOff>120650</xdr:colOff>
      <xdr:row>1</xdr:row>
      <xdr:rowOff>76200</xdr:rowOff>
    </xdr:from>
    <xdr:to>
      <xdr:col>17</xdr:col>
      <xdr:colOff>82550</xdr:colOff>
      <xdr:row>2</xdr:row>
      <xdr:rowOff>133350</xdr:rowOff>
    </xdr:to>
    <xdr:sp macro="" textlink="">
      <xdr:nvSpPr>
        <xdr:cNvPr id="5" name="Oval 4">
          <a:hlinkClick xmlns:r="http://schemas.openxmlformats.org/officeDocument/2006/relationships" r:id="rId1"/>
          <a:extLst>
            <a:ext uri="{FF2B5EF4-FFF2-40B4-BE49-F238E27FC236}">
              <a16:creationId xmlns:a16="http://schemas.microsoft.com/office/drawing/2014/main" xmlns="" id="{00000000-0008-0000-0700-000005000000}"/>
            </a:ext>
          </a:extLst>
        </xdr:cNvPr>
        <xdr:cNvSpPr/>
      </xdr:nvSpPr>
      <xdr:spPr>
        <a:xfrm>
          <a:off x="11957050" y="260350"/>
          <a:ext cx="1301750" cy="476250"/>
        </a:xfrm>
        <a:prstGeom prst="ellipse">
          <a:avLst/>
        </a:prstGeom>
        <a:gradFill rotWithShape="1">
          <a:gsLst>
            <a:gs pos="0">
              <a:srgbClr val="F79646">
                <a:tint val="50000"/>
                <a:satMod val="300000"/>
              </a:srgbClr>
            </a:gs>
            <a:gs pos="35000">
              <a:srgbClr val="F79646">
                <a:tint val="37000"/>
                <a:satMod val="300000"/>
              </a:srgbClr>
            </a:gs>
            <a:gs pos="100000">
              <a:srgbClr val="F79646">
                <a:tint val="15000"/>
                <a:satMod val="350000"/>
              </a:srgbClr>
            </a:gs>
          </a:gsLst>
          <a:lin ang="16200000" scaled="1"/>
        </a:gradFill>
        <a:ln w="9525" cap="flat" cmpd="sng" algn="ctr">
          <a:solidFill>
            <a:srgbClr val="F79646">
              <a:shade val="95000"/>
              <a:satMod val="105000"/>
            </a:srgbClr>
          </a:solidFill>
          <a:prstDash val="solid"/>
        </a:ln>
        <a:effectLst>
          <a:outerShdw blurRad="40000" dist="20000" dir="5400000" rotWithShape="0">
            <a:srgbClr val="000000">
              <a:alpha val="38000"/>
            </a:srgbClr>
          </a:outerShdw>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sysClr val="windowText" lastClr="000000"/>
              </a:solidFill>
              <a:effectLst/>
              <a:uLnTx/>
              <a:uFillTx/>
              <a:latin typeface="Cambria"/>
              <a:ea typeface="+mn-ea"/>
              <a:cs typeface="+mn-cs"/>
            </a:rPr>
            <a:t>DASHBORD</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9</xdr:col>
      <xdr:colOff>514350</xdr:colOff>
      <xdr:row>2</xdr:row>
      <xdr:rowOff>171450</xdr:rowOff>
    </xdr:from>
    <xdr:to>
      <xdr:col>15</xdr:col>
      <xdr:colOff>520700</xdr:colOff>
      <xdr:row>10</xdr:row>
      <xdr:rowOff>95250</xdr:rowOff>
    </xdr:to>
    <xdr:sp macro="" textlink="">
      <xdr:nvSpPr>
        <xdr:cNvPr id="2" name="Down Ribbon 1">
          <a:extLst>
            <a:ext uri="{FF2B5EF4-FFF2-40B4-BE49-F238E27FC236}">
              <a16:creationId xmlns:a16="http://schemas.microsoft.com/office/drawing/2014/main" xmlns="" id="{00000000-0008-0000-0800-000002000000}"/>
            </a:ext>
          </a:extLst>
        </xdr:cNvPr>
        <xdr:cNvSpPr/>
      </xdr:nvSpPr>
      <xdr:spPr>
        <a:xfrm>
          <a:off x="7416800" y="647700"/>
          <a:ext cx="3663950" cy="1949450"/>
        </a:xfrm>
        <a:prstGeom prst="ribbon">
          <a:avLst/>
        </a:prstGeom>
        <a:gradFill flip="none" rotWithShape="1">
          <a:gsLst>
            <a:gs pos="92500">
              <a:srgbClr val="F79646">
                <a:lumMod val="75000"/>
              </a:srgbClr>
            </a:gs>
            <a:gs pos="85000">
              <a:sysClr val="window" lastClr="FFFFFF"/>
            </a:gs>
            <a:gs pos="70000">
              <a:srgbClr val="F79646">
                <a:lumMod val="60000"/>
                <a:lumOff val="40000"/>
              </a:srgbClr>
            </a:gs>
            <a:gs pos="40000">
              <a:srgbClr val="4F81BD">
                <a:tint val="44500"/>
                <a:satMod val="160000"/>
              </a:srgbClr>
            </a:gs>
            <a:gs pos="100000">
              <a:srgbClr val="4F81BD">
                <a:tint val="23500"/>
                <a:satMod val="160000"/>
              </a:srgbClr>
            </a:gs>
          </a:gsLst>
          <a:path path="shape">
            <a:fillToRect l="50000" t="50000" r="50000" b="50000"/>
          </a:path>
          <a:tileRect/>
        </a:gradFill>
        <a:ln w="25400" cap="flat" cmpd="sng" algn="ctr">
          <a:solidFill>
            <a:srgbClr val="1F497D">
              <a:lumMod val="60000"/>
              <a:lumOff val="40000"/>
            </a:srgbClr>
          </a:solidFill>
          <a:prstDash val="solid"/>
        </a:ln>
        <a:effectLst>
          <a:outerShdw blurRad="50800" dist="50800" dir="5400000" algn="ctr" rotWithShape="0">
            <a:sysClr val="window" lastClr="FFFFFF">
              <a:lumMod val="75000"/>
            </a:sysClr>
          </a:outerShdw>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hi-IN" sz="1200" b="1" i="1" u="none" strike="noStrike" kern="0" cap="none" spc="0" normalizeH="0" baseline="0" noProof="0">
              <a:ln>
                <a:noFill/>
              </a:ln>
              <a:solidFill>
                <a:sysClr val="windowText" lastClr="000000"/>
              </a:solidFill>
              <a:effectLst/>
              <a:uLnTx/>
              <a:uFillTx/>
              <a:latin typeface="Cambria"/>
              <a:ea typeface="+mn-ea"/>
              <a:cs typeface="+mn-cs"/>
            </a:rPr>
            <a:t>पीईईओ समेकित सूचना  अधीनस्थ विद्यालयों से सूचना प्राप्त कर  भरे</a:t>
          </a:r>
          <a:endParaRPr kumimoji="0" lang="en-GB" sz="1200" b="1" i="1" u="none" strike="noStrike" kern="0" cap="none" spc="0" normalizeH="0" baseline="0" noProof="0">
            <a:ln>
              <a:noFill/>
            </a:ln>
            <a:solidFill>
              <a:sysClr val="windowText" lastClr="000000"/>
            </a:solidFill>
            <a:effectLst/>
            <a:uLnTx/>
            <a:uFillTx/>
            <a:latin typeface="Cambria"/>
            <a:ea typeface="+mn-ea"/>
            <a:cs typeface="+mn-cs"/>
          </a:endParaRPr>
        </a:p>
      </xdr:txBody>
    </xdr:sp>
    <xdr:clientData/>
  </xdr:twoCellAnchor>
  <xdr:oneCellAnchor>
    <xdr:from>
      <xdr:col>11</xdr:col>
      <xdr:colOff>520700</xdr:colOff>
      <xdr:row>8</xdr:row>
      <xdr:rowOff>165100</xdr:rowOff>
    </xdr:from>
    <xdr:ext cx="184731" cy="264560"/>
    <xdr:sp macro="" textlink="">
      <xdr:nvSpPr>
        <xdr:cNvPr id="3" name="TextBox 2">
          <a:extLst>
            <a:ext uri="{FF2B5EF4-FFF2-40B4-BE49-F238E27FC236}">
              <a16:creationId xmlns:a16="http://schemas.microsoft.com/office/drawing/2014/main" xmlns="" id="{00000000-0008-0000-0800-000003000000}"/>
            </a:ext>
          </a:extLst>
        </xdr:cNvPr>
        <xdr:cNvSpPr txBox="1"/>
      </xdr:nvSpPr>
      <xdr:spPr>
        <a:xfrm>
          <a:off x="8642350" y="2006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twoCellAnchor>
    <xdr:from>
      <xdr:col>10</xdr:col>
      <xdr:colOff>63500</xdr:colOff>
      <xdr:row>9</xdr:row>
      <xdr:rowOff>57150</xdr:rowOff>
    </xdr:from>
    <xdr:to>
      <xdr:col>13</xdr:col>
      <xdr:colOff>114300</xdr:colOff>
      <xdr:row>14</xdr:row>
      <xdr:rowOff>6350</xdr:rowOff>
    </xdr:to>
    <xdr:sp macro="" textlink="">
      <xdr:nvSpPr>
        <xdr:cNvPr id="5" name="Left-Up Arrow 4">
          <a:extLst>
            <a:ext uri="{FF2B5EF4-FFF2-40B4-BE49-F238E27FC236}">
              <a16:creationId xmlns:a16="http://schemas.microsoft.com/office/drawing/2014/main" xmlns="" id="{00000000-0008-0000-0800-000005000000}"/>
            </a:ext>
          </a:extLst>
        </xdr:cNvPr>
        <xdr:cNvSpPr/>
      </xdr:nvSpPr>
      <xdr:spPr>
        <a:xfrm>
          <a:off x="7575550" y="2374900"/>
          <a:ext cx="1879600" cy="869950"/>
        </a:xfrm>
        <a:prstGeom prst="lef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539750</xdr:colOff>
      <xdr:row>0</xdr:row>
      <xdr:rowOff>120650</xdr:rowOff>
    </xdr:from>
    <xdr:to>
      <xdr:col>12</xdr:col>
      <xdr:colOff>12700</xdr:colOff>
      <xdr:row>2</xdr:row>
      <xdr:rowOff>101600</xdr:rowOff>
    </xdr:to>
    <xdr:sp macro="" textlink="">
      <xdr:nvSpPr>
        <xdr:cNvPr id="7" name="Oval 6">
          <a:hlinkClick xmlns:r="http://schemas.openxmlformats.org/officeDocument/2006/relationships" r:id="rId1"/>
          <a:extLst>
            <a:ext uri="{FF2B5EF4-FFF2-40B4-BE49-F238E27FC236}">
              <a16:creationId xmlns:a16="http://schemas.microsoft.com/office/drawing/2014/main" xmlns="" id="{00000000-0008-0000-0800-000007000000}"/>
            </a:ext>
          </a:extLst>
        </xdr:cNvPr>
        <xdr:cNvSpPr/>
      </xdr:nvSpPr>
      <xdr:spPr>
        <a:xfrm>
          <a:off x="7442200" y="120650"/>
          <a:ext cx="1301750" cy="476250"/>
        </a:xfrm>
        <a:prstGeom prst="ellipse">
          <a:avLst/>
        </a:prstGeom>
        <a:gradFill rotWithShape="1">
          <a:gsLst>
            <a:gs pos="0">
              <a:srgbClr val="F79646">
                <a:tint val="50000"/>
                <a:satMod val="300000"/>
              </a:srgbClr>
            </a:gs>
            <a:gs pos="35000">
              <a:srgbClr val="F79646">
                <a:tint val="37000"/>
                <a:satMod val="300000"/>
              </a:srgbClr>
            </a:gs>
            <a:gs pos="100000">
              <a:srgbClr val="F79646">
                <a:tint val="15000"/>
                <a:satMod val="350000"/>
              </a:srgbClr>
            </a:gs>
          </a:gsLst>
          <a:lin ang="16200000" scaled="1"/>
        </a:gradFill>
        <a:ln w="9525" cap="flat" cmpd="sng" algn="ctr">
          <a:solidFill>
            <a:srgbClr val="F79646">
              <a:shade val="95000"/>
              <a:satMod val="105000"/>
            </a:srgbClr>
          </a:solidFill>
          <a:prstDash val="solid"/>
        </a:ln>
        <a:effectLst>
          <a:outerShdw blurRad="40000" dist="20000" dir="5400000" rotWithShape="0">
            <a:srgbClr val="000000">
              <a:alpha val="38000"/>
            </a:srgbClr>
          </a:outerShdw>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sysClr val="windowText" lastClr="000000"/>
              </a:solidFill>
              <a:effectLst/>
              <a:uLnTx/>
              <a:uFillTx/>
              <a:latin typeface="Cambria"/>
              <a:ea typeface="+mn-ea"/>
              <a:cs typeface="+mn-cs"/>
            </a:rPr>
            <a:t>DASHBORD</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MDM%20Corona%20SEP%20OC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ster"/>
      <sheetName val="Enrollment"/>
      <sheetName val="Student Record"/>
      <sheetName val="Distribution"/>
      <sheetName val="Prapti Raseed"/>
      <sheetName val="Daily Bal"/>
      <sheetName val="Total Vitrit by date"/>
      <sheetName val="Per Day Suchna"/>
      <sheetName val="GT upto date"/>
    </sheetNames>
    <sheetDataSet>
      <sheetData sheetId="0"/>
      <sheetData sheetId="1"/>
      <sheetData sheetId="2"/>
      <sheetData sheetId="3"/>
      <sheetData sheetId="4"/>
      <sheetData sheetId="5">
        <row r="3">
          <cell r="B3" t="str">
            <v>Date</v>
          </cell>
          <cell r="C3" t="str">
            <v>Starting Balance</v>
          </cell>
          <cell r="D3">
            <v>0</v>
          </cell>
          <cell r="E3">
            <v>0</v>
          </cell>
          <cell r="F3">
            <v>0</v>
          </cell>
          <cell r="G3" t="str">
            <v>Distributed</v>
          </cell>
          <cell r="H3">
            <v>0</v>
          </cell>
          <cell r="I3">
            <v>0</v>
          </cell>
          <cell r="J3">
            <v>0</v>
          </cell>
          <cell r="K3" t="str">
            <v>Balance after Distribution</v>
          </cell>
          <cell r="L3">
            <v>0</v>
          </cell>
          <cell r="M3">
            <v>0</v>
          </cell>
          <cell r="N3">
            <v>0</v>
          </cell>
        </row>
        <row r="4">
          <cell r="B4">
            <v>0</v>
          </cell>
          <cell r="C4" t="str">
            <v>Class 1 to 5</v>
          </cell>
          <cell r="D4">
            <v>0</v>
          </cell>
          <cell r="E4" t="str">
            <v>Class 6 to 8</v>
          </cell>
          <cell r="F4">
            <v>0</v>
          </cell>
          <cell r="G4" t="str">
            <v>Class 1 to 5</v>
          </cell>
          <cell r="H4">
            <v>0</v>
          </cell>
          <cell r="I4" t="str">
            <v>Class 6 to 8</v>
          </cell>
          <cell r="J4">
            <v>0</v>
          </cell>
          <cell r="K4" t="str">
            <v>Class 1 to 5</v>
          </cell>
          <cell r="L4">
            <v>0</v>
          </cell>
          <cell r="M4" t="str">
            <v>Class 6 to 8</v>
          </cell>
          <cell r="N4">
            <v>0</v>
          </cell>
        </row>
        <row r="5">
          <cell r="B5">
            <v>0</v>
          </cell>
          <cell r="C5" t="str">
            <v>Wheat</v>
          </cell>
          <cell r="D5" t="str">
            <v>Rice</v>
          </cell>
          <cell r="E5" t="str">
            <v>Wheat</v>
          </cell>
          <cell r="F5" t="str">
            <v>Rice</v>
          </cell>
          <cell r="G5" t="str">
            <v>Wheat</v>
          </cell>
          <cell r="H5" t="str">
            <v>Rice</v>
          </cell>
          <cell r="I5" t="str">
            <v>Wheat</v>
          </cell>
          <cell r="J5" t="str">
            <v>Rice</v>
          </cell>
          <cell r="K5" t="str">
            <v>Wheat</v>
          </cell>
          <cell r="L5" t="str">
            <v>Rice</v>
          </cell>
          <cell r="M5" t="str">
            <v>Wheat</v>
          </cell>
          <cell r="N5" t="str">
            <v>Rice</v>
          </cell>
        </row>
        <row r="6">
          <cell r="B6">
            <v>2</v>
          </cell>
          <cell r="C6">
            <v>3</v>
          </cell>
          <cell r="D6">
            <v>4</v>
          </cell>
          <cell r="E6">
            <v>5</v>
          </cell>
          <cell r="F6">
            <v>6</v>
          </cell>
          <cell r="G6">
            <v>7</v>
          </cell>
          <cell r="H6">
            <v>8</v>
          </cell>
          <cell r="I6">
            <v>9</v>
          </cell>
          <cell r="J6">
            <v>10</v>
          </cell>
          <cell r="K6">
            <v>11</v>
          </cell>
          <cell r="L6">
            <v>12</v>
          </cell>
          <cell r="M6">
            <v>13</v>
          </cell>
          <cell r="N6">
            <v>14</v>
          </cell>
        </row>
        <row r="7">
          <cell r="B7">
            <v>44152</v>
          </cell>
          <cell r="C7">
            <v>615.5</v>
          </cell>
          <cell r="D7">
            <v>300.14999999999998</v>
          </cell>
          <cell r="E7">
            <v>700.6</v>
          </cell>
          <cell r="F7">
            <v>400.17</v>
          </cell>
          <cell r="G7">
            <v>7.9</v>
          </cell>
          <cell r="H7">
            <v>1.9000000000000004</v>
          </cell>
          <cell r="I7">
            <v>0</v>
          </cell>
          <cell r="J7">
            <v>0</v>
          </cell>
          <cell r="K7">
            <v>607.6</v>
          </cell>
          <cell r="L7">
            <v>298.25</v>
          </cell>
          <cell r="M7">
            <v>700.6</v>
          </cell>
          <cell r="N7">
            <v>400.17</v>
          </cell>
        </row>
        <row r="8">
          <cell r="B8">
            <v>44153</v>
          </cell>
          <cell r="C8">
            <v>607.6</v>
          </cell>
          <cell r="D8">
            <v>298.25</v>
          </cell>
          <cell r="E8">
            <v>700.6</v>
          </cell>
          <cell r="F8">
            <v>400.17</v>
          </cell>
          <cell r="G8">
            <v>3.3</v>
          </cell>
          <cell r="H8">
            <v>1.6000000000000005</v>
          </cell>
          <cell r="I8">
            <v>0</v>
          </cell>
          <cell r="J8">
            <v>0</v>
          </cell>
          <cell r="K8">
            <v>604.30000000000007</v>
          </cell>
          <cell r="L8">
            <v>296.64999999999998</v>
          </cell>
          <cell r="M8">
            <v>700.6</v>
          </cell>
          <cell r="N8">
            <v>400.17</v>
          </cell>
        </row>
        <row r="9">
          <cell r="B9">
            <v>44154</v>
          </cell>
          <cell r="C9">
            <v>604.30000000000007</v>
          </cell>
          <cell r="D9">
            <v>296.64999999999998</v>
          </cell>
          <cell r="E9">
            <v>700.6</v>
          </cell>
          <cell r="F9">
            <v>400.17</v>
          </cell>
          <cell r="G9">
            <v>4.45</v>
          </cell>
          <cell r="H9">
            <v>0.45000000000000018</v>
          </cell>
          <cell r="I9">
            <v>0</v>
          </cell>
          <cell r="J9">
            <v>0</v>
          </cell>
          <cell r="K9">
            <v>599.85</v>
          </cell>
          <cell r="L9">
            <v>296.2</v>
          </cell>
          <cell r="M9">
            <v>700.6</v>
          </cell>
          <cell r="N9">
            <v>400.17</v>
          </cell>
        </row>
        <row r="10">
          <cell r="B10">
            <v>44155</v>
          </cell>
          <cell r="C10">
            <v>599.85</v>
          </cell>
          <cell r="D10">
            <v>296.2</v>
          </cell>
          <cell r="E10">
            <v>700.6</v>
          </cell>
          <cell r="F10">
            <v>400.17</v>
          </cell>
          <cell r="G10">
            <v>0</v>
          </cell>
          <cell r="H10">
            <v>0</v>
          </cell>
          <cell r="I10">
            <v>0</v>
          </cell>
          <cell r="J10">
            <v>0</v>
          </cell>
          <cell r="K10">
            <v>599.85</v>
          </cell>
          <cell r="L10">
            <v>296.2</v>
          </cell>
          <cell r="M10">
            <v>700.6</v>
          </cell>
          <cell r="N10">
            <v>400.17</v>
          </cell>
        </row>
        <row r="11">
          <cell r="B11">
            <v>44156</v>
          </cell>
          <cell r="C11">
            <v>599.85</v>
          </cell>
          <cell r="D11">
            <v>296.2</v>
          </cell>
          <cell r="E11">
            <v>700.6</v>
          </cell>
          <cell r="F11">
            <v>400.17</v>
          </cell>
          <cell r="G11">
            <v>0</v>
          </cell>
          <cell r="H11">
            <v>0</v>
          </cell>
          <cell r="I11">
            <v>0</v>
          </cell>
          <cell r="J11">
            <v>0</v>
          </cell>
          <cell r="K11">
            <v>599.85</v>
          </cell>
          <cell r="L11">
            <v>296.2</v>
          </cell>
          <cell r="M11">
            <v>700.6</v>
          </cell>
          <cell r="N11">
            <v>400.17</v>
          </cell>
        </row>
        <row r="12">
          <cell r="B12">
            <v>44157</v>
          </cell>
          <cell r="C12">
            <v>599.85</v>
          </cell>
          <cell r="D12">
            <v>296.2</v>
          </cell>
          <cell r="E12">
            <v>700.6</v>
          </cell>
          <cell r="F12">
            <v>400.17</v>
          </cell>
          <cell r="G12">
            <v>0</v>
          </cell>
          <cell r="H12">
            <v>0</v>
          </cell>
          <cell r="I12">
            <v>0</v>
          </cell>
          <cell r="J12">
            <v>0</v>
          </cell>
          <cell r="K12">
            <v>599.85</v>
          </cell>
          <cell r="L12">
            <v>296.2</v>
          </cell>
          <cell r="M12">
            <v>700.6</v>
          </cell>
          <cell r="N12">
            <v>400.17</v>
          </cell>
        </row>
        <row r="13">
          <cell r="B13">
            <v>44158</v>
          </cell>
          <cell r="C13">
            <v>599.85</v>
          </cell>
          <cell r="D13">
            <v>296.2</v>
          </cell>
          <cell r="E13">
            <v>700.6</v>
          </cell>
          <cell r="F13">
            <v>400.17</v>
          </cell>
          <cell r="G13">
            <v>4</v>
          </cell>
          <cell r="H13">
            <v>0.90000000000000036</v>
          </cell>
          <cell r="I13">
            <v>5</v>
          </cell>
          <cell r="J13">
            <v>2.3499999999999996</v>
          </cell>
          <cell r="K13">
            <v>595.85</v>
          </cell>
          <cell r="L13">
            <v>295.3</v>
          </cell>
          <cell r="M13">
            <v>695.6</v>
          </cell>
          <cell r="N13">
            <v>397.82</v>
          </cell>
        </row>
        <row r="14">
          <cell r="B14">
            <v>44159</v>
          </cell>
          <cell r="C14">
            <v>595.85</v>
          </cell>
          <cell r="D14">
            <v>295.3</v>
          </cell>
          <cell r="E14">
            <v>695.6</v>
          </cell>
          <cell r="F14">
            <v>397.82</v>
          </cell>
          <cell r="G14">
            <v>0</v>
          </cell>
          <cell r="H14">
            <v>0</v>
          </cell>
          <cell r="I14">
            <v>0</v>
          </cell>
          <cell r="J14">
            <v>0</v>
          </cell>
          <cell r="K14">
            <v>595.85</v>
          </cell>
          <cell r="L14">
            <v>295.3</v>
          </cell>
          <cell r="M14">
            <v>695.6</v>
          </cell>
          <cell r="N14">
            <v>397.82</v>
          </cell>
        </row>
        <row r="15">
          <cell r="B15">
            <v>44160</v>
          </cell>
          <cell r="C15">
            <v>595.85</v>
          </cell>
          <cell r="D15">
            <v>295.3</v>
          </cell>
          <cell r="E15">
            <v>695.6</v>
          </cell>
          <cell r="F15">
            <v>397.82</v>
          </cell>
          <cell r="G15">
            <v>0</v>
          </cell>
          <cell r="H15">
            <v>0</v>
          </cell>
          <cell r="I15">
            <v>0</v>
          </cell>
          <cell r="J15">
            <v>0</v>
          </cell>
          <cell r="K15">
            <v>595.85</v>
          </cell>
          <cell r="L15">
            <v>295.3</v>
          </cell>
          <cell r="M15">
            <v>695.6</v>
          </cell>
          <cell r="N15">
            <v>397.82</v>
          </cell>
        </row>
        <row r="16">
          <cell r="B16">
            <v>44161</v>
          </cell>
          <cell r="C16">
            <v>595.85</v>
          </cell>
          <cell r="D16">
            <v>295.3</v>
          </cell>
          <cell r="E16">
            <v>695.6</v>
          </cell>
          <cell r="F16">
            <v>397.82</v>
          </cell>
          <cell r="G16">
            <v>0</v>
          </cell>
          <cell r="H16">
            <v>0</v>
          </cell>
          <cell r="I16">
            <v>0</v>
          </cell>
          <cell r="J16">
            <v>0</v>
          </cell>
          <cell r="K16">
            <v>595.85</v>
          </cell>
          <cell r="L16">
            <v>295.3</v>
          </cell>
          <cell r="M16">
            <v>695.6</v>
          </cell>
          <cell r="N16">
            <v>397.82</v>
          </cell>
        </row>
        <row r="17">
          <cell r="B17">
            <v>44162</v>
          </cell>
          <cell r="C17">
            <v>595.85</v>
          </cell>
          <cell r="D17">
            <v>295.3</v>
          </cell>
          <cell r="E17">
            <v>695.6</v>
          </cell>
          <cell r="F17">
            <v>397.82</v>
          </cell>
          <cell r="G17">
            <v>0</v>
          </cell>
          <cell r="H17">
            <v>0</v>
          </cell>
          <cell r="I17">
            <v>0</v>
          </cell>
          <cell r="J17">
            <v>0</v>
          </cell>
          <cell r="K17">
            <v>595.85</v>
          </cell>
          <cell r="L17">
            <v>295.3</v>
          </cell>
          <cell r="M17">
            <v>695.6</v>
          </cell>
          <cell r="N17">
            <v>397.82</v>
          </cell>
        </row>
        <row r="18">
          <cell r="B18">
            <v>44163</v>
          </cell>
          <cell r="C18">
            <v>595.85</v>
          </cell>
          <cell r="D18">
            <v>295.3</v>
          </cell>
          <cell r="E18">
            <v>695.6</v>
          </cell>
          <cell r="F18">
            <v>397.82</v>
          </cell>
          <cell r="G18">
            <v>0</v>
          </cell>
          <cell r="H18">
            <v>0</v>
          </cell>
          <cell r="I18">
            <v>0</v>
          </cell>
          <cell r="J18">
            <v>0</v>
          </cell>
          <cell r="K18">
            <v>595.85</v>
          </cell>
          <cell r="L18">
            <v>295.3</v>
          </cell>
          <cell r="M18">
            <v>695.6</v>
          </cell>
          <cell r="N18">
            <v>397.82</v>
          </cell>
        </row>
        <row r="19">
          <cell r="B19">
            <v>44164</v>
          </cell>
          <cell r="C19">
            <v>595.85</v>
          </cell>
          <cell r="D19">
            <v>295.3</v>
          </cell>
          <cell r="E19">
            <v>695.6</v>
          </cell>
          <cell r="F19">
            <v>397.82</v>
          </cell>
          <cell r="G19">
            <v>0</v>
          </cell>
          <cell r="H19">
            <v>0</v>
          </cell>
          <cell r="I19">
            <v>0</v>
          </cell>
          <cell r="J19">
            <v>0</v>
          </cell>
          <cell r="K19">
            <v>595.85</v>
          </cell>
          <cell r="L19">
            <v>295.3</v>
          </cell>
          <cell r="M19">
            <v>695.6</v>
          </cell>
          <cell r="N19">
            <v>397.82</v>
          </cell>
        </row>
        <row r="20">
          <cell r="B20">
            <v>44165</v>
          </cell>
          <cell r="C20">
            <v>595.85</v>
          </cell>
          <cell r="D20">
            <v>295.3</v>
          </cell>
          <cell r="E20">
            <v>695.6</v>
          </cell>
          <cell r="F20">
            <v>397.82</v>
          </cell>
          <cell r="G20">
            <v>0</v>
          </cell>
          <cell r="H20">
            <v>0</v>
          </cell>
          <cell r="I20">
            <v>0</v>
          </cell>
          <cell r="J20">
            <v>0</v>
          </cell>
          <cell r="K20">
            <v>595.85</v>
          </cell>
          <cell r="L20">
            <v>295.3</v>
          </cell>
          <cell r="M20">
            <v>695.6</v>
          </cell>
          <cell r="N20">
            <v>397.82</v>
          </cell>
        </row>
        <row r="21">
          <cell r="B21">
            <v>44166</v>
          </cell>
          <cell r="C21">
            <v>595.85</v>
          </cell>
          <cell r="D21">
            <v>295.3</v>
          </cell>
          <cell r="E21">
            <v>695.6</v>
          </cell>
          <cell r="F21">
            <v>397.82</v>
          </cell>
          <cell r="G21">
            <v>0</v>
          </cell>
          <cell r="H21">
            <v>0</v>
          </cell>
          <cell r="I21">
            <v>0</v>
          </cell>
          <cell r="J21">
            <v>0</v>
          </cell>
          <cell r="K21">
            <v>595.85</v>
          </cell>
          <cell r="L21">
            <v>295.3</v>
          </cell>
          <cell r="M21">
            <v>695.6</v>
          </cell>
          <cell r="N21">
            <v>397.82</v>
          </cell>
        </row>
        <row r="22">
          <cell r="B22">
            <v>44167</v>
          </cell>
          <cell r="C22">
            <v>595.85</v>
          </cell>
          <cell r="D22">
            <v>295.3</v>
          </cell>
          <cell r="E22">
            <v>695.6</v>
          </cell>
          <cell r="F22">
            <v>397.82</v>
          </cell>
          <cell r="G22">
            <v>0</v>
          </cell>
          <cell r="H22">
            <v>0</v>
          </cell>
          <cell r="I22">
            <v>0</v>
          </cell>
          <cell r="J22">
            <v>0</v>
          </cell>
          <cell r="K22">
            <v>595.85</v>
          </cell>
          <cell r="L22">
            <v>295.3</v>
          </cell>
          <cell r="M22">
            <v>695.6</v>
          </cell>
          <cell r="N22">
            <v>397.82</v>
          </cell>
        </row>
        <row r="23">
          <cell r="B23">
            <v>44168</v>
          </cell>
          <cell r="C23">
            <v>595.85</v>
          </cell>
          <cell r="D23">
            <v>295.3</v>
          </cell>
          <cell r="E23">
            <v>695.6</v>
          </cell>
          <cell r="F23">
            <v>397.82</v>
          </cell>
          <cell r="G23">
            <v>0</v>
          </cell>
          <cell r="H23">
            <v>0</v>
          </cell>
          <cell r="I23">
            <v>0</v>
          </cell>
          <cell r="J23">
            <v>0</v>
          </cell>
          <cell r="K23">
            <v>595.85</v>
          </cell>
          <cell r="L23">
            <v>295.3</v>
          </cell>
          <cell r="M23">
            <v>695.6</v>
          </cell>
          <cell r="N23">
            <v>397.82</v>
          </cell>
        </row>
        <row r="24">
          <cell r="B24">
            <v>44169</v>
          </cell>
          <cell r="C24">
            <v>595.85</v>
          </cell>
          <cell r="D24">
            <v>295.3</v>
          </cell>
          <cell r="E24">
            <v>695.6</v>
          </cell>
          <cell r="F24">
            <v>397.82</v>
          </cell>
          <cell r="G24">
            <v>0</v>
          </cell>
          <cell r="H24">
            <v>0</v>
          </cell>
          <cell r="I24">
            <v>0</v>
          </cell>
          <cell r="J24">
            <v>0</v>
          </cell>
          <cell r="K24">
            <v>595.85</v>
          </cell>
          <cell r="L24">
            <v>295.3</v>
          </cell>
          <cell r="M24">
            <v>695.6</v>
          </cell>
          <cell r="N24">
            <v>397.82</v>
          </cell>
        </row>
        <row r="25">
          <cell r="B25">
            <v>44170</v>
          </cell>
          <cell r="C25">
            <v>595.85</v>
          </cell>
          <cell r="D25">
            <v>295.3</v>
          </cell>
          <cell r="E25">
            <v>695.6</v>
          </cell>
          <cell r="F25">
            <v>397.82</v>
          </cell>
          <cell r="G25">
            <v>0</v>
          </cell>
          <cell r="H25">
            <v>0</v>
          </cell>
          <cell r="I25">
            <v>0</v>
          </cell>
          <cell r="J25">
            <v>0</v>
          </cell>
          <cell r="K25">
            <v>595.85</v>
          </cell>
          <cell r="L25">
            <v>295.3</v>
          </cell>
          <cell r="M25">
            <v>695.6</v>
          </cell>
          <cell r="N25">
            <v>397.82</v>
          </cell>
        </row>
        <row r="26">
          <cell r="B26">
            <v>44171</v>
          </cell>
          <cell r="C26">
            <v>595.85</v>
          </cell>
          <cell r="D26">
            <v>295.3</v>
          </cell>
          <cell r="E26">
            <v>695.6</v>
          </cell>
          <cell r="F26">
            <v>397.82</v>
          </cell>
          <cell r="G26">
            <v>0</v>
          </cell>
          <cell r="H26">
            <v>0</v>
          </cell>
          <cell r="I26">
            <v>0</v>
          </cell>
          <cell r="J26">
            <v>0</v>
          </cell>
          <cell r="K26">
            <v>595.85</v>
          </cell>
          <cell r="L26">
            <v>295.3</v>
          </cell>
          <cell r="M26">
            <v>695.6</v>
          </cell>
          <cell r="N26">
            <v>397.82</v>
          </cell>
        </row>
        <row r="27">
          <cell r="B27">
            <v>44172</v>
          </cell>
          <cell r="C27">
            <v>595.85</v>
          </cell>
          <cell r="D27">
            <v>295.3</v>
          </cell>
          <cell r="E27">
            <v>695.6</v>
          </cell>
          <cell r="F27">
            <v>397.82</v>
          </cell>
          <cell r="G27">
            <v>0</v>
          </cell>
          <cell r="H27">
            <v>0</v>
          </cell>
          <cell r="I27">
            <v>0</v>
          </cell>
          <cell r="J27">
            <v>0</v>
          </cell>
          <cell r="K27">
            <v>595.85</v>
          </cell>
          <cell r="L27">
            <v>295.3</v>
          </cell>
          <cell r="M27">
            <v>695.6</v>
          </cell>
          <cell r="N27">
            <v>397.82</v>
          </cell>
        </row>
        <row r="28">
          <cell r="B28">
            <v>44173</v>
          </cell>
          <cell r="C28">
            <v>595.85</v>
          </cell>
          <cell r="D28">
            <v>295.3</v>
          </cell>
          <cell r="E28">
            <v>695.6</v>
          </cell>
          <cell r="F28">
            <v>397.82</v>
          </cell>
          <cell r="G28">
            <v>0</v>
          </cell>
          <cell r="H28">
            <v>0</v>
          </cell>
          <cell r="I28">
            <v>0</v>
          </cell>
          <cell r="J28">
            <v>0</v>
          </cell>
          <cell r="K28">
            <v>595.85</v>
          </cell>
          <cell r="L28">
            <v>295.3</v>
          </cell>
          <cell r="M28">
            <v>695.6</v>
          </cell>
          <cell r="N28">
            <v>397.82</v>
          </cell>
        </row>
        <row r="29">
          <cell r="B29">
            <v>44174</v>
          </cell>
          <cell r="C29">
            <v>595.85</v>
          </cell>
          <cell r="D29">
            <v>295.3</v>
          </cell>
          <cell r="E29">
            <v>695.6</v>
          </cell>
          <cell r="F29">
            <v>397.82</v>
          </cell>
          <cell r="G29">
            <v>0</v>
          </cell>
          <cell r="H29">
            <v>0</v>
          </cell>
          <cell r="I29">
            <v>0</v>
          </cell>
          <cell r="J29">
            <v>0</v>
          </cell>
          <cell r="K29">
            <v>595.85</v>
          </cell>
          <cell r="L29">
            <v>295.3</v>
          </cell>
          <cell r="M29">
            <v>695.6</v>
          </cell>
          <cell r="N29">
            <v>397.82</v>
          </cell>
        </row>
        <row r="30">
          <cell r="B30">
            <v>44175</v>
          </cell>
          <cell r="C30">
            <v>595.85</v>
          </cell>
          <cell r="D30">
            <v>295.3</v>
          </cell>
          <cell r="E30">
            <v>695.6</v>
          </cell>
          <cell r="F30">
            <v>397.82</v>
          </cell>
          <cell r="G30">
            <v>0</v>
          </cell>
          <cell r="H30">
            <v>0</v>
          </cell>
          <cell r="I30">
            <v>0</v>
          </cell>
          <cell r="J30">
            <v>0</v>
          </cell>
          <cell r="K30">
            <v>595.85</v>
          </cell>
          <cell r="L30">
            <v>295.3</v>
          </cell>
          <cell r="M30">
            <v>695.6</v>
          </cell>
          <cell r="N30">
            <v>397.82</v>
          </cell>
        </row>
        <row r="31">
          <cell r="B31">
            <v>44176</v>
          </cell>
          <cell r="C31">
            <v>595.85</v>
          </cell>
          <cell r="D31">
            <v>295.3</v>
          </cell>
          <cell r="E31">
            <v>695.6</v>
          </cell>
          <cell r="F31">
            <v>397.82</v>
          </cell>
          <cell r="G31">
            <v>0</v>
          </cell>
          <cell r="H31">
            <v>0</v>
          </cell>
          <cell r="I31">
            <v>0</v>
          </cell>
          <cell r="J31">
            <v>0</v>
          </cell>
          <cell r="K31">
            <v>595.85</v>
          </cell>
          <cell r="L31">
            <v>295.3</v>
          </cell>
          <cell r="M31">
            <v>695.6</v>
          </cell>
          <cell r="N31">
            <v>397.82</v>
          </cell>
        </row>
        <row r="32">
          <cell r="B32">
            <v>44177</v>
          </cell>
          <cell r="C32">
            <v>595.85</v>
          </cell>
          <cell r="D32">
            <v>295.3</v>
          </cell>
          <cell r="E32">
            <v>695.6</v>
          </cell>
          <cell r="F32">
            <v>397.82</v>
          </cell>
          <cell r="G32">
            <v>0</v>
          </cell>
          <cell r="H32">
            <v>0</v>
          </cell>
          <cell r="I32">
            <v>0</v>
          </cell>
          <cell r="J32">
            <v>0</v>
          </cell>
          <cell r="K32">
            <v>595.85</v>
          </cell>
          <cell r="L32">
            <v>295.3</v>
          </cell>
          <cell r="M32">
            <v>695.6</v>
          </cell>
          <cell r="N32">
            <v>397.82</v>
          </cell>
        </row>
        <row r="33">
          <cell r="B33">
            <v>44178</v>
          </cell>
          <cell r="C33">
            <v>595.85</v>
          </cell>
          <cell r="D33">
            <v>295.3</v>
          </cell>
          <cell r="E33">
            <v>695.6</v>
          </cell>
          <cell r="F33">
            <v>397.82</v>
          </cell>
          <cell r="G33">
            <v>0</v>
          </cell>
          <cell r="H33">
            <v>0</v>
          </cell>
          <cell r="I33">
            <v>0</v>
          </cell>
          <cell r="J33">
            <v>0</v>
          </cell>
          <cell r="K33">
            <v>595.85</v>
          </cell>
          <cell r="L33">
            <v>295.3</v>
          </cell>
          <cell r="M33">
            <v>695.6</v>
          </cell>
          <cell r="N33">
            <v>397.82</v>
          </cell>
        </row>
        <row r="34">
          <cell r="B34">
            <v>44179</v>
          </cell>
          <cell r="C34">
            <v>595.85</v>
          </cell>
          <cell r="D34">
            <v>295.3</v>
          </cell>
          <cell r="E34">
            <v>695.6</v>
          </cell>
          <cell r="F34">
            <v>397.82</v>
          </cell>
          <cell r="G34">
            <v>0</v>
          </cell>
          <cell r="H34">
            <v>0</v>
          </cell>
          <cell r="I34">
            <v>0</v>
          </cell>
          <cell r="J34">
            <v>0</v>
          </cell>
          <cell r="K34">
            <v>595.85</v>
          </cell>
          <cell r="L34">
            <v>295.3</v>
          </cell>
          <cell r="M34">
            <v>695.6</v>
          </cell>
          <cell r="N34">
            <v>397.82</v>
          </cell>
        </row>
        <row r="35">
          <cell r="B35">
            <v>44180</v>
          </cell>
          <cell r="C35">
            <v>595.85</v>
          </cell>
          <cell r="D35">
            <v>295.3</v>
          </cell>
          <cell r="E35">
            <v>695.6</v>
          </cell>
          <cell r="F35">
            <v>397.82</v>
          </cell>
          <cell r="G35">
            <v>0</v>
          </cell>
          <cell r="H35">
            <v>0</v>
          </cell>
          <cell r="I35">
            <v>0</v>
          </cell>
          <cell r="J35">
            <v>0</v>
          </cell>
          <cell r="K35">
            <v>595.85</v>
          </cell>
          <cell r="L35">
            <v>295.3</v>
          </cell>
          <cell r="M35">
            <v>695.6</v>
          </cell>
          <cell r="N35">
            <v>397.82</v>
          </cell>
        </row>
        <row r="36">
          <cell r="B36">
            <v>44181</v>
          </cell>
          <cell r="C36">
            <v>595.85</v>
          </cell>
          <cell r="D36">
            <v>295.3</v>
          </cell>
          <cell r="E36">
            <v>695.6</v>
          </cell>
          <cell r="F36">
            <v>397.82</v>
          </cell>
          <cell r="G36">
            <v>0</v>
          </cell>
          <cell r="H36">
            <v>0</v>
          </cell>
          <cell r="I36">
            <v>0</v>
          </cell>
          <cell r="J36">
            <v>0</v>
          </cell>
          <cell r="K36">
            <v>595.85</v>
          </cell>
          <cell r="L36">
            <v>295.3</v>
          </cell>
          <cell r="M36">
            <v>695.6</v>
          </cell>
          <cell r="N36">
            <v>397.82</v>
          </cell>
        </row>
        <row r="37">
          <cell r="B37">
            <v>44182</v>
          </cell>
          <cell r="C37">
            <v>595.85</v>
          </cell>
          <cell r="D37">
            <v>295.3</v>
          </cell>
          <cell r="E37">
            <v>695.6</v>
          </cell>
          <cell r="F37">
            <v>397.82</v>
          </cell>
          <cell r="G37">
            <v>0</v>
          </cell>
          <cell r="H37">
            <v>0</v>
          </cell>
          <cell r="I37">
            <v>0</v>
          </cell>
          <cell r="J37">
            <v>0</v>
          </cell>
          <cell r="K37">
            <v>595.85</v>
          </cell>
          <cell r="L37">
            <v>295.3</v>
          </cell>
          <cell r="M37">
            <v>695.6</v>
          </cell>
          <cell r="N37">
            <v>397.82</v>
          </cell>
        </row>
        <row r="38">
          <cell r="B38">
            <v>44183</v>
          </cell>
          <cell r="C38">
            <v>595.85</v>
          </cell>
          <cell r="D38">
            <v>295.3</v>
          </cell>
          <cell r="E38">
            <v>695.6</v>
          </cell>
          <cell r="F38">
            <v>397.82</v>
          </cell>
          <cell r="G38">
            <v>0</v>
          </cell>
          <cell r="H38">
            <v>0</v>
          </cell>
          <cell r="I38">
            <v>0</v>
          </cell>
          <cell r="J38">
            <v>0</v>
          </cell>
          <cell r="K38">
            <v>595.85</v>
          </cell>
          <cell r="L38">
            <v>295.3</v>
          </cell>
          <cell r="M38">
            <v>695.6</v>
          </cell>
          <cell r="N38">
            <v>397.82</v>
          </cell>
        </row>
        <row r="39">
          <cell r="B39">
            <v>44184</v>
          </cell>
          <cell r="C39">
            <v>595.85</v>
          </cell>
          <cell r="D39">
            <v>295.3</v>
          </cell>
          <cell r="E39">
            <v>695.6</v>
          </cell>
          <cell r="F39">
            <v>397.82</v>
          </cell>
          <cell r="G39">
            <v>0</v>
          </cell>
          <cell r="H39">
            <v>0</v>
          </cell>
          <cell r="I39">
            <v>0</v>
          </cell>
          <cell r="J39">
            <v>0</v>
          </cell>
          <cell r="K39">
            <v>595.85</v>
          </cell>
          <cell r="L39">
            <v>295.3</v>
          </cell>
          <cell r="M39">
            <v>695.6</v>
          </cell>
          <cell r="N39">
            <v>397.82</v>
          </cell>
        </row>
        <row r="40">
          <cell r="B40">
            <v>44185</v>
          </cell>
          <cell r="C40">
            <v>595.85</v>
          </cell>
          <cell r="D40">
            <v>295.3</v>
          </cell>
          <cell r="E40">
            <v>695.6</v>
          </cell>
          <cell r="F40">
            <v>397.82</v>
          </cell>
          <cell r="G40">
            <v>0</v>
          </cell>
          <cell r="H40">
            <v>0</v>
          </cell>
          <cell r="I40">
            <v>0</v>
          </cell>
          <cell r="J40">
            <v>0</v>
          </cell>
          <cell r="K40">
            <v>595.85</v>
          </cell>
          <cell r="L40">
            <v>295.3</v>
          </cell>
          <cell r="M40">
            <v>695.6</v>
          </cell>
          <cell r="N40">
            <v>397.82</v>
          </cell>
        </row>
        <row r="41">
          <cell r="B41">
            <v>44186</v>
          </cell>
          <cell r="C41">
            <v>595.85</v>
          </cell>
          <cell r="D41">
            <v>295.3</v>
          </cell>
          <cell r="E41">
            <v>695.6</v>
          </cell>
          <cell r="F41">
            <v>397.82</v>
          </cell>
          <cell r="G41">
            <v>0</v>
          </cell>
          <cell r="H41">
            <v>0</v>
          </cell>
          <cell r="I41">
            <v>0</v>
          </cell>
          <cell r="J41">
            <v>0</v>
          </cell>
          <cell r="K41">
            <v>595.85</v>
          </cell>
          <cell r="L41">
            <v>295.3</v>
          </cell>
          <cell r="M41">
            <v>695.6</v>
          </cell>
          <cell r="N41">
            <v>397.82</v>
          </cell>
        </row>
        <row r="42">
          <cell r="B42">
            <v>44187</v>
          </cell>
          <cell r="C42">
            <v>595.85</v>
          </cell>
          <cell r="D42">
            <v>295.3</v>
          </cell>
          <cell r="E42">
            <v>695.6</v>
          </cell>
          <cell r="F42">
            <v>397.82</v>
          </cell>
          <cell r="G42">
            <v>0</v>
          </cell>
          <cell r="H42">
            <v>0</v>
          </cell>
          <cell r="I42">
            <v>0</v>
          </cell>
          <cell r="J42">
            <v>0</v>
          </cell>
          <cell r="K42">
            <v>595.85</v>
          </cell>
          <cell r="L42">
            <v>295.3</v>
          </cell>
          <cell r="M42">
            <v>695.6</v>
          </cell>
          <cell r="N42">
            <v>397.82</v>
          </cell>
        </row>
        <row r="43">
          <cell r="B43">
            <v>44188</v>
          </cell>
          <cell r="C43">
            <v>595.85</v>
          </cell>
          <cell r="D43">
            <v>295.3</v>
          </cell>
          <cell r="E43">
            <v>695.6</v>
          </cell>
          <cell r="F43">
            <v>397.82</v>
          </cell>
          <cell r="G43">
            <v>0</v>
          </cell>
          <cell r="H43">
            <v>0</v>
          </cell>
          <cell r="I43">
            <v>0</v>
          </cell>
          <cell r="J43">
            <v>0</v>
          </cell>
          <cell r="K43">
            <v>595.85</v>
          </cell>
          <cell r="L43">
            <v>295.3</v>
          </cell>
          <cell r="M43">
            <v>695.6</v>
          </cell>
          <cell r="N43">
            <v>397.82</v>
          </cell>
        </row>
        <row r="44">
          <cell r="B44">
            <v>44189</v>
          </cell>
          <cell r="C44">
            <v>595.85</v>
          </cell>
          <cell r="D44">
            <v>295.3</v>
          </cell>
          <cell r="E44">
            <v>695.6</v>
          </cell>
          <cell r="F44">
            <v>397.82</v>
          </cell>
          <cell r="G44">
            <v>0</v>
          </cell>
          <cell r="H44">
            <v>0</v>
          </cell>
          <cell r="I44">
            <v>0</v>
          </cell>
          <cell r="J44">
            <v>0</v>
          </cell>
          <cell r="K44">
            <v>595.85</v>
          </cell>
          <cell r="L44">
            <v>295.3</v>
          </cell>
          <cell r="M44">
            <v>695.6</v>
          </cell>
          <cell r="N44">
            <v>397.82</v>
          </cell>
        </row>
        <row r="45">
          <cell r="B45">
            <v>44190</v>
          </cell>
          <cell r="C45">
            <v>595.85</v>
          </cell>
          <cell r="D45">
            <v>295.3</v>
          </cell>
          <cell r="E45">
            <v>695.6</v>
          </cell>
          <cell r="F45">
            <v>397.82</v>
          </cell>
          <cell r="G45">
            <v>0</v>
          </cell>
          <cell r="H45">
            <v>0</v>
          </cell>
          <cell r="I45">
            <v>0</v>
          </cell>
          <cell r="J45">
            <v>0</v>
          </cell>
          <cell r="K45">
            <v>595.85</v>
          </cell>
          <cell r="L45">
            <v>295.3</v>
          </cell>
          <cell r="M45">
            <v>695.6</v>
          </cell>
          <cell r="N45">
            <v>397.82</v>
          </cell>
        </row>
        <row r="46">
          <cell r="B46">
            <v>44191</v>
          </cell>
          <cell r="C46">
            <v>595.85</v>
          </cell>
          <cell r="D46">
            <v>295.3</v>
          </cell>
          <cell r="E46">
            <v>695.6</v>
          </cell>
          <cell r="F46">
            <v>397.82</v>
          </cell>
          <cell r="G46">
            <v>0</v>
          </cell>
          <cell r="H46">
            <v>0</v>
          </cell>
          <cell r="I46">
            <v>0</v>
          </cell>
          <cell r="J46">
            <v>0</v>
          </cell>
          <cell r="K46">
            <v>595.85</v>
          </cell>
          <cell r="L46">
            <v>295.3</v>
          </cell>
          <cell r="M46">
            <v>695.6</v>
          </cell>
          <cell r="N46">
            <v>397.82</v>
          </cell>
        </row>
        <row r="47">
          <cell r="B47">
            <v>44192</v>
          </cell>
          <cell r="C47">
            <v>595.85</v>
          </cell>
          <cell r="D47">
            <v>295.3</v>
          </cell>
          <cell r="E47">
            <v>695.6</v>
          </cell>
          <cell r="F47">
            <v>397.82</v>
          </cell>
          <cell r="G47">
            <v>0</v>
          </cell>
          <cell r="H47">
            <v>0</v>
          </cell>
          <cell r="I47">
            <v>0</v>
          </cell>
          <cell r="J47">
            <v>0</v>
          </cell>
          <cell r="K47">
            <v>595.85</v>
          </cell>
          <cell r="L47">
            <v>295.3</v>
          </cell>
          <cell r="M47">
            <v>695.6</v>
          </cell>
          <cell r="N47">
            <v>397.82</v>
          </cell>
        </row>
        <row r="48">
          <cell r="B48">
            <v>44193</v>
          </cell>
          <cell r="C48">
            <v>595.85</v>
          </cell>
          <cell r="D48">
            <v>295.3</v>
          </cell>
          <cell r="E48">
            <v>695.6</v>
          </cell>
          <cell r="F48">
            <v>397.82</v>
          </cell>
          <cell r="G48">
            <v>0</v>
          </cell>
          <cell r="H48">
            <v>0</v>
          </cell>
          <cell r="I48">
            <v>0</v>
          </cell>
          <cell r="J48">
            <v>0</v>
          </cell>
          <cell r="K48">
            <v>595.85</v>
          </cell>
          <cell r="L48">
            <v>295.3</v>
          </cell>
          <cell r="M48">
            <v>695.6</v>
          </cell>
          <cell r="N48">
            <v>397.82</v>
          </cell>
        </row>
        <row r="49">
          <cell r="B49">
            <v>44194</v>
          </cell>
          <cell r="C49">
            <v>595.85</v>
          </cell>
          <cell r="D49">
            <v>295.3</v>
          </cell>
          <cell r="E49">
            <v>695.6</v>
          </cell>
          <cell r="F49">
            <v>397.82</v>
          </cell>
          <cell r="G49">
            <v>0</v>
          </cell>
          <cell r="H49">
            <v>0</v>
          </cell>
          <cell r="I49">
            <v>0</v>
          </cell>
          <cell r="J49">
            <v>0</v>
          </cell>
          <cell r="K49">
            <v>595.85</v>
          </cell>
          <cell r="L49">
            <v>295.3</v>
          </cell>
          <cell r="M49">
            <v>695.6</v>
          </cell>
          <cell r="N49">
            <v>397.82</v>
          </cell>
        </row>
        <row r="50">
          <cell r="B50">
            <v>44195</v>
          </cell>
          <cell r="C50">
            <v>595.85</v>
          </cell>
          <cell r="D50">
            <v>295.3</v>
          </cell>
          <cell r="E50">
            <v>695.6</v>
          </cell>
          <cell r="F50">
            <v>397.82</v>
          </cell>
          <cell r="G50">
            <v>0</v>
          </cell>
          <cell r="H50">
            <v>0</v>
          </cell>
          <cell r="I50">
            <v>0</v>
          </cell>
          <cell r="J50">
            <v>0</v>
          </cell>
          <cell r="K50">
            <v>595.85</v>
          </cell>
          <cell r="L50">
            <v>295.3</v>
          </cell>
          <cell r="M50">
            <v>695.6</v>
          </cell>
          <cell r="N50">
            <v>397.82</v>
          </cell>
        </row>
        <row r="51">
          <cell r="B51">
            <v>44196</v>
          </cell>
          <cell r="C51">
            <v>595.85</v>
          </cell>
          <cell r="D51">
            <v>295.3</v>
          </cell>
          <cell r="E51">
            <v>695.6</v>
          </cell>
          <cell r="F51">
            <v>397.82</v>
          </cell>
          <cell r="G51">
            <v>0</v>
          </cell>
          <cell r="H51">
            <v>0</v>
          </cell>
          <cell r="I51">
            <v>0</v>
          </cell>
          <cell r="J51">
            <v>0</v>
          </cell>
          <cell r="K51">
            <v>595.85</v>
          </cell>
          <cell r="L51">
            <v>295.3</v>
          </cell>
          <cell r="M51">
            <v>695.6</v>
          </cell>
          <cell r="N51">
            <v>397.82</v>
          </cell>
        </row>
        <row r="52">
          <cell r="B52">
            <v>44197</v>
          </cell>
          <cell r="C52">
            <v>595.85</v>
          </cell>
          <cell r="D52">
            <v>295.3</v>
          </cell>
          <cell r="E52">
            <v>695.6</v>
          </cell>
          <cell r="F52">
            <v>397.82</v>
          </cell>
          <cell r="G52">
            <v>0</v>
          </cell>
          <cell r="H52">
            <v>0</v>
          </cell>
          <cell r="I52">
            <v>0</v>
          </cell>
          <cell r="J52">
            <v>0</v>
          </cell>
          <cell r="K52">
            <v>595.85</v>
          </cell>
          <cell r="L52">
            <v>295.3</v>
          </cell>
          <cell r="M52">
            <v>695.6</v>
          </cell>
          <cell r="N52">
            <v>397.82</v>
          </cell>
        </row>
        <row r="53">
          <cell r="B53">
            <v>44198</v>
          </cell>
          <cell r="C53">
            <v>595.85</v>
          </cell>
          <cell r="D53">
            <v>295.3</v>
          </cell>
          <cell r="E53">
            <v>695.6</v>
          </cell>
          <cell r="F53">
            <v>397.82</v>
          </cell>
          <cell r="G53">
            <v>0</v>
          </cell>
          <cell r="H53">
            <v>0</v>
          </cell>
          <cell r="I53">
            <v>0</v>
          </cell>
          <cell r="J53">
            <v>0</v>
          </cell>
          <cell r="K53">
            <v>595.85</v>
          </cell>
          <cell r="L53">
            <v>295.3</v>
          </cell>
          <cell r="M53">
            <v>695.6</v>
          </cell>
          <cell r="N53">
            <v>397.82</v>
          </cell>
        </row>
        <row r="54">
          <cell r="B54">
            <v>44199</v>
          </cell>
          <cell r="C54">
            <v>595.85</v>
          </cell>
          <cell r="D54">
            <v>295.3</v>
          </cell>
          <cell r="E54">
            <v>695.6</v>
          </cell>
          <cell r="F54">
            <v>397.82</v>
          </cell>
          <cell r="G54">
            <v>0</v>
          </cell>
          <cell r="H54">
            <v>0</v>
          </cell>
          <cell r="I54">
            <v>0</v>
          </cell>
          <cell r="J54">
            <v>0</v>
          </cell>
          <cell r="K54">
            <v>595.85</v>
          </cell>
          <cell r="L54">
            <v>295.3</v>
          </cell>
          <cell r="M54">
            <v>695.6</v>
          </cell>
          <cell r="N54">
            <v>397.82</v>
          </cell>
        </row>
        <row r="55">
          <cell r="B55">
            <v>44200</v>
          </cell>
          <cell r="C55">
            <v>595.85</v>
          </cell>
          <cell r="D55">
            <v>295.3</v>
          </cell>
          <cell r="E55">
            <v>695.6</v>
          </cell>
          <cell r="F55">
            <v>397.82</v>
          </cell>
          <cell r="G55">
            <v>0</v>
          </cell>
          <cell r="H55">
            <v>0</v>
          </cell>
          <cell r="I55">
            <v>0</v>
          </cell>
          <cell r="J55">
            <v>0</v>
          </cell>
          <cell r="K55">
            <v>595.85</v>
          </cell>
          <cell r="L55">
            <v>295.3</v>
          </cell>
          <cell r="M55">
            <v>695.6</v>
          </cell>
          <cell r="N55">
            <v>397.82</v>
          </cell>
        </row>
        <row r="56">
          <cell r="B56">
            <v>44201</v>
          </cell>
          <cell r="C56">
            <v>595.85</v>
          </cell>
          <cell r="D56">
            <v>295.3</v>
          </cell>
          <cell r="E56">
            <v>695.6</v>
          </cell>
          <cell r="F56">
            <v>397.82</v>
          </cell>
          <cell r="G56">
            <v>0</v>
          </cell>
          <cell r="H56">
            <v>0</v>
          </cell>
          <cell r="I56">
            <v>0</v>
          </cell>
          <cell r="J56">
            <v>0</v>
          </cell>
          <cell r="K56">
            <v>595.85</v>
          </cell>
          <cell r="L56">
            <v>295.3</v>
          </cell>
          <cell r="M56">
            <v>695.6</v>
          </cell>
          <cell r="N56">
            <v>397.82</v>
          </cell>
        </row>
        <row r="57">
          <cell r="B57">
            <v>44202</v>
          </cell>
          <cell r="C57">
            <v>595.85</v>
          </cell>
          <cell r="D57">
            <v>295.3</v>
          </cell>
          <cell r="E57">
            <v>695.6</v>
          </cell>
          <cell r="F57">
            <v>397.82</v>
          </cell>
          <cell r="G57">
            <v>0</v>
          </cell>
          <cell r="H57">
            <v>0</v>
          </cell>
          <cell r="I57">
            <v>0</v>
          </cell>
          <cell r="J57">
            <v>0</v>
          </cell>
          <cell r="K57">
            <v>595.85</v>
          </cell>
          <cell r="L57">
            <v>295.3</v>
          </cell>
          <cell r="M57">
            <v>695.6</v>
          </cell>
          <cell r="N57">
            <v>397.82</v>
          </cell>
        </row>
        <row r="58">
          <cell r="B58">
            <v>44203</v>
          </cell>
          <cell r="C58">
            <v>595.85</v>
          </cell>
          <cell r="D58">
            <v>295.3</v>
          </cell>
          <cell r="E58">
            <v>695.6</v>
          </cell>
          <cell r="F58">
            <v>397.82</v>
          </cell>
          <cell r="G58">
            <v>0</v>
          </cell>
          <cell r="H58">
            <v>0</v>
          </cell>
          <cell r="I58">
            <v>0</v>
          </cell>
          <cell r="J58">
            <v>0</v>
          </cell>
          <cell r="K58">
            <v>595.85</v>
          </cell>
          <cell r="L58">
            <v>295.3</v>
          </cell>
          <cell r="M58">
            <v>695.6</v>
          </cell>
          <cell r="N58">
            <v>397.82</v>
          </cell>
        </row>
        <row r="59">
          <cell r="B59">
            <v>44204</v>
          </cell>
          <cell r="C59">
            <v>595.85</v>
          </cell>
          <cell r="D59">
            <v>295.3</v>
          </cell>
          <cell r="E59">
            <v>695.6</v>
          </cell>
          <cell r="F59">
            <v>397.82</v>
          </cell>
          <cell r="G59">
            <v>0</v>
          </cell>
          <cell r="H59">
            <v>0</v>
          </cell>
          <cell r="I59">
            <v>0</v>
          </cell>
          <cell r="J59">
            <v>0</v>
          </cell>
          <cell r="K59">
            <v>595.85</v>
          </cell>
          <cell r="L59">
            <v>295.3</v>
          </cell>
          <cell r="M59">
            <v>695.6</v>
          </cell>
          <cell r="N59">
            <v>397.82</v>
          </cell>
        </row>
        <row r="60">
          <cell r="B60">
            <v>44205</v>
          </cell>
          <cell r="C60">
            <v>595.85</v>
          </cell>
          <cell r="D60">
            <v>295.3</v>
          </cell>
          <cell r="E60">
            <v>695.6</v>
          </cell>
          <cell r="F60">
            <v>397.82</v>
          </cell>
          <cell r="G60">
            <v>0</v>
          </cell>
          <cell r="H60">
            <v>0</v>
          </cell>
          <cell r="I60">
            <v>0</v>
          </cell>
          <cell r="J60">
            <v>0</v>
          </cell>
          <cell r="K60">
            <v>595.85</v>
          </cell>
          <cell r="L60">
            <v>295.3</v>
          </cell>
          <cell r="M60">
            <v>695.6</v>
          </cell>
          <cell r="N60">
            <v>397.82</v>
          </cell>
        </row>
        <row r="61">
          <cell r="B61">
            <v>44206</v>
          </cell>
          <cell r="C61">
            <v>595.85</v>
          </cell>
          <cell r="D61">
            <v>295.3</v>
          </cell>
          <cell r="E61">
            <v>695.6</v>
          </cell>
          <cell r="F61">
            <v>397.82</v>
          </cell>
          <cell r="G61">
            <v>0</v>
          </cell>
          <cell r="H61">
            <v>0</v>
          </cell>
          <cell r="I61">
            <v>0</v>
          </cell>
          <cell r="J61">
            <v>0</v>
          </cell>
          <cell r="K61">
            <v>595.85</v>
          </cell>
          <cell r="L61">
            <v>295.3</v>
          </cell>
          <cell r="M61">
            <v>695.6</v>
          </cell>
          <cell r="N61">
            <v>397.82</v>
          </cell>
        </row>
        <row r="62">
          <cell r="B62">
            <v>44207</v>
          </cell>
          <cell r="C62">
            <v>595.85</v>
          </cell>
          <cell r="D62">
            <v>295.3</v>
          </cell>
          <cell r="E62">
            <v>695.6</v>
          </cell>
          <cell r="F62">
            <v>397.82</v>
          </cell>
          <cell r="G62">
            <v>0</v>
          </cell>
          <cell r="H62">
            <v>0</v>
          </cell>
          <cell r="I62">
            <v>0</v>
          </cell>
          <cell r="J62">
            <v>0</v>
          </cell>
          <cell r="K62">
            <v>595.85</v>
          </cell>
          <cell r="L62">
            <v>295.3</v>
          </cell>
          <cell r="M62">
            <v>695.6</v>
          </cell>
          <cell r="N62">
            <v>397.82</v>
          </cell>
        </row>
        <row r="63">
          <cell r="B63">
            <v>44208</v>
          </cell>
          <cell r="C63">
            <v>595.85</v>
          </cell>
          <cell r="D63">
            <v>295.3</v>
          </cell>
          <cell r="E63">
            <v>695.6</v>
          </cell>
          <cell r="F63">
            <v>397.82</v>
          </cell>
          <cell r="G63">
            <v>0</v>
          </cell>
          <cell r="H63">
            <v>0</v>
          </cell>
          <cell r="I63">
            <v>0</v>
          </cell>
          <cell r="J63">
            <v>0</v>
          </cell>
          <cell r="K63">
            <v>595.85</v>
          </cell>
          <cell r="L63">
            <v>295.3</v>
          </cell>
          <cell r="M63">
            <v>695.6</v>
          </cell>
          <cell r="N63">
            <v>397.82</v>
          </cell>
        </row>
        <row r="64">
          <cell r="B64">
            <v>44209</v>
          </cell>
          <cell r="C64">
            <v>595.85</v>
          </cell>
          <cell r="D64">
            <v>295.3</v>
          </cell>
          <cell r="E64">
            <v>695.6</v>
          </cell>
          <cell r="F64">
            <v>397.82</v>
          </cell>
          <cell r="G64">
            <v>0</v>
          </cell>
          <cell r="H64">
            <v>0</v>
          </cell>
          <cell r="I64">
            <v>0</v>
          </cell>
          <cell r="J64">
            <v>0</v>
          </cell>
          <cell r="K64">
            <v>595.85</v>
          </cell>
          <cell r="L64">
            <v>295.3</v>
          </cell>
          <cell r="M64">
            <v>695.6</v>
          </cell>
          <cell r="N64">
            <v>397.82</v>
          </cell>
        </row>
        <row r="65">
          <cell r="B65">
            <v>44210</v>
          </cell>
          <cell r="C65">
            <v>595.85</v>
          </cell>
          <cell r="D65">
            <v>295.3</v>
          </cell>
          <cell r="E65">
            <v>695.6</v>
          </cell>
          <cell r="F65">
            <v>397.82</v>
          </cell>
          <cell r="G65">
            <v>0</v>
          </cell>
          <cell r="H65">
            <v>0</v>
          </cell>
          <cell r="I65">
            <v>0</v>
          </cell>
          <cell r="J65">
            <v>0</v>
          </cell>
          <cell r="K65">
            <v>595.85</v>
          </cell>
          <cell r="L65">
            <v>295.3</v>
          </cell>
          <cell r="M65">
            <v>695.6</v>
          </cell>
          <cell r="N65">
            <v>397.82</v>
          </cell>
        </row>
        <row r="66">
          <cell r="B66">
            <v>44211</v>
          </cell>
          <cell r="C66">
            <v>595.85</v>
          </cell>
          <cell r="D66">
            <v>295.3</v>
          </cell>
          <cell r="E66">
            <v>695.6</v>
          </cell>
          <cell r="F66">
            <v>397.82</v>
          </cell>
          <cell r="G66">
            <v>0</v>
          </cell>
          <cell r="H66">
            <v>0</v>
          </cell>
          <cell r="I66">
            <v>0</v>
          </cell>
          <cell r="J66">
            <v>0</v>
          </cell>
          <cell r="K66">
            <v>595.85</v>
          </cell>
          <cell r="L66">
            <v>295.3</v>
          </cell>
          <cell r="M66">
            <v>695.6</v>
          </cell>
          <cell r="N66">
            <v>397.82</v>
          </cell>
        </row>
        <row r="67">
          <cell r="B67">
            <v>44212</v>
          </cell>
          <cell r="C67">
            <v>595.85</v>
          </cell>
          <cell r="D67">
            <v>295.3</v>
          </cell>
          <cell r="E67">
            <v>695.6</v>
          </cell>
          <cell r="F67">
            <v>397.82</v>
          </cell>
          <cell r="G67">
            <v>0</v>
          </cell>
          <cell r="H67">
            <v>0</v>
          </cell>
          <cell r="I67">
            <v>0</v>
          </cell>
          <cell r="J67">
            <v>0</v>
          </cell>
          <cell r="K67">
            <v>595.85</v>
          </cell>
          <cell r="L67">
            <v>295.3</v>
          </cell>
          <cell r="M67">
            <v>695.6</v>
          </cell>
          <cell r="N67">
            <v>397.82</v>
          </cell>
        </row>
        <row r="68">
          <cell r="B68">
            <v>44213</v>
          </cell>
          <cell r="C68">
            <v>595.85</v>
          </cell>
          <cell r="D68">
            <v>295.3</v>
          </cell>
          <cell r="E68">
            <v>695.6</v>
          </cell>
          <cell r="F68">
            <v>397.82</v>
          </cell>
          <cell r="G68">
            <v>0</v>
          </cell>
          <cell r="H68">
            <v>0</v>
          </cell>
          <cell r="I68">
            <v>0</v>
          </cell>
          <cell r="J68">
            <v>0</v>
          </cell>
          <cell r="K68">
            <v>595.85</v>
          </cell>
          <cell r="L68">
            <v>295.3</v>
          </cell>
          <cell r="M68">
            <v>695.6</v>
          </cell>
          <cell r="N68">
            <v>397.82</v>
          </cell>
        </row>
        <row r="69">
          <cell r="B69">
            <v>44214</v>
          </cell>
          <cell r="C69">
            <v>595.85</v>
          </cell>
          <cell r="D69">
            <v>295.3</v>
          </cell>
          <cell r="E69">
            <v>695.6</v>
          </cell>
          <cell r="F69">
            <v>397.82</v>
          </cell>
          <cell r="G69">
            <v>0</v>
          </cell>
          <cell r="H69">
            <v>0</v>
          </cell>
          <cell r="I69">
            <v>0</v>
          </cell>
          <cell r="J69">
            <v>0</v>
          </cell>
          <cell r="K69">
            <v>595.85</v>
          </cell>
          <cell r="L69">
            <v>295.3</v>
          </cell>
          <cell r="M69">
            <v>695.6</v>
          </cell>
          <cell r="N69">
            <v>397.82</v>
          </cell>
        </row>
        <row r="70">
          <cell r="B70">
            <v>44215</v>
          </cell>
          <cell r="C70">
            <v>595.85</v>
          </cell>
          <cell r="D70">
            <v>295.3</v>
          </cell>
          <cell r="E70">
            <v>695.6</v>
          </cell>
          <cell r="F70">
            <v>397.82</v>
          </cell>
          <cell r="G70">
            <v>0</v>
          </cell>
          <cell r="H70">
            <v>0</v>
          </cell>
          <cell r="I70">
            <v>0</v>
          </cell>
          <cell r="J70">
            <v>0</v>
          </cell>
          <cell r="K70">
            <v>595.85</v>
          </cell>
          <cell r="L70">
            <v>295.3</v>
          </cell>
          <cell r="M70">
            <v>695.6</v>
          </cell>
          <cell r="N70">
            <v>397.82</v>
          </cell>
        </row>
        <row r="71">
          <cell r="B71">
            <v>44216</v>
          </cell>
          <cell r="C71">
            <v>595.85</v>
          </cell>
          <cell r="D71">
            <v>295.3</v>
          </cell>
          <cell r="E71">
            <v>695.6</v>
          </cell>
          <cell r="F71">
            <v>397.82</v>
          </cell>
          <cell r="G71">
            <v>0</v>
          </cell>
          <cell r="H71">
            <v>0</v>
          </cell>
          <cell r="I71">
            <v>0</v>
          </cell>
          <cell r="J71">
            <v>0</v>
          </cell>
          <cell r="K71">
            <v>595.85</v>
          </cell>
          <cell r="L71">
            <v>295.3</v>
          </cell>
          <cell r="M71">
            <v>695.6</v>
          </cell>
          <cell r="N71">
            <v>397.82</v>
          </cell>
        </row>
        <row r="72">
          <cell r="B72">
            <v>44217</v>
          </cell>
          <cell r="C72">
            <v>595.85</v>
          </cell>
          <cell r="D72">
            <v>295.3</v>
          </cell>
          <cell r="E72">
            <v>695.6</v>
          </cell>
          <cell r="F72">
            <v>397.82</v>
          </cell>
          <cell r="G72">
            <v>0</v>
          </cell>
          <cell r="H72">
            <v>0</v>
          </cell>
          <cell r="I72">
            <v>0</v>
          </cell>
          <cell r="J72">
            <v>0</v>
          </cell>
          <cell r="K72">
            <v>595.85</v>
          </cell>
          <cell r="L72">
            <v>295.3</v>
          </cell>
          <cell r="M72">
            <v>695.6</v>
          </cell>
          <cell r="N72">
            <v>397.82</v>
          </cell>
        </row>
        <row r="73">
          <cell r="B73">
            <v>44218</v>
          </cell>
          <cell r="C73">
            <v>595.85</v>
          </cell>
          <cell r="D73">
            <v>295.3</v>
          </cell>
          <cell r="E73">
            <v>695.6</v>
          </cell>
          <cell r="F73">
            <v>397.82</v>
          </cell>
          <cell r="G73">
            <v>0</v>
          </cell>
          <cell r="H73">
            <v>0</v>
          </cell>
          <cell r="I73">
            <v>0</v>
          </cell>
          <cell r="J73">
            <v>0</v>
          </cell>
          <cell r="K73">
            <v>595.85</v>
          </cell>
          <cell r="L73">
            <v>295.3</v>
          </cell>
          <cell r="M73">
            <v>695.6</v>
          </cell>
          <cell r="N73">
            <v>397.82</v>
          </cell>
        </row>
        <row r="74">
          <cell r="B74">
            <v>44219</v>
          </cell>
          <cell r="C74">
            <v>595.85</v>
          </cell>
          <cell r="D74">
            <v>295.3</v>
          </cell>
          <cell r="E74">
            <v>695.6</v>
          </cell>
          <cell r="F74">
            <v>397.82</v>
          </cell>
          <cell r="G74">
            <v>0</v>
          </cell>
          <cell r="H74">
            <v>0</v>
          </cell>
          <cell r="I74">
            <v>0</v>
          </cell>
          <cell r="J74">
            <v>0</v>
          </cell>
          <cell r="K74">
            <v>595.85</v>
          </cell>
          <cell r="L74">
            <v>295.3</v>
          </cell>
          <cell r="M74">
            <v>695.6</v>
          </cell>
          <cell r="N74">
            <v>397.82</v>
          </cell>
        </row>
        <row r="75">
          <cell r="B75">
            <v>44220</v>
          </cell>
          <cell r="C75">
            <v>595.85</v>
          </cell>
          <cell r="D75">
            <v>295.3</v>
          </cell>
          <cell r="E75">
            <v>695.6</v>
          </cell>
          <cell r="F75">
            <v>397.82</v>
          </cell>
          <cell r="G75">
            <v>0</v>
          </cell>
          <cell r="H75">
            <v>0</v>
          </cell>
          <cell r="I75">
            <v>0</v>
          </cell>
          <cell r="J75">
            <v>0</v>
          </cell>
          <cell r="K75">
            <v>595.85</v>
          </cell>
          <cell r="L75">
            <v>295.3</v>
          </cell>
          <cell r="M75">
            <v>695.6</v>
          </cell>
          <cell r="N75">
            <v>397.82</v>
          </cell>
        </row>
        <row r="76">
          <cell r="B76">
            <v>44221</v>
          </cell>
          <cell r="C76">
            <v>595.85</v>
          </cell>
          <cell r="D76">
            <v>295.3</v>
          </cell>
          <cell r="E76">
            <v>695.6</v>
          </cell>
          <cell r="F76">
            <v>397.82</v>
          </cell>
          <cell r="G76">
            <v>0</v>
          </cell>
          <cell r="H76">
            <v>0</v>
          </cell>
          <cell r="I76">
            <v>0</v>
          </cell>
          <cell r="J76">
            <v>0</v>
          </cell>
          <cell r="K76">
            <v>595.85</v>
          </cell>
          <cell r="L76">
            <v>295.3</v>
          </cell>
          <cell r="M76">
            <v>695.6</v>
          </cell>
          <cell r="N76">
            <v>397.82</v>
          </cell>
        </row>
        <row r="77">
          <cell r="B77">
            <v>44222</v>
          </cell>
          <cell r="C77">
            <v>595.85</v>
          </cell>
          <cell r="D77">
            <v>295.3</v>
          </cell>
          <cell r="E77">
            <v>695.6</v>
          </cell>
          <cell r="F77">
            <v>397.82</v>
          </cell>
          <cell r="G77">
            <v>0</v>
          </cell>
          <cell r="H77">
            <v>0</v>
          </cell>
          <cell r="I77">
            <v>0</v>
          </cell>
          <cell r="J77">
            <v>0</v>
          </cell>
          <cell r="K77">
            <v>595.85</v>
          </cell>
          <cell r="L77">
            <v>295.3</v>
          </cell>
          <cell r="M77">
            <v>695.6</v>
          </cell>
          <cell r="N77">
            <v>397.82</v>
          </cell>
        </row>
        <row r="78">
          <cell r="B78">
            <v>44223</v>
          </cell>
          <cell r="C78">
            <v>595.85</v>
          </cell>
          <cell r="D78">
            <v>295.3</v>
          </cell>
          <cell r="E78">
            <v>695.6</v>
          </cell>
          <cell r="F78">
            <v>397.82</v>
          </cell>
          <cell r="G78">
            <v>0</v>
          </cell>
          <cell r="H78">
            <v>0</v>
          </cell>
          <cell r="I78">
            <v>0</v>
          </cell>
          <cell r="J78">
            <v>0</v>
          </cell>
          <cell r="K78">
            <v>595.85</v>
          </cell>
          <cell r="L78">
            <v>295.3</v>
          </cell>
          <cell r="M78">
            <v>695.6</v>
          </cell>
          <cell r="N78">
            <v>397.82</v>
          </cell>
        </row>
        <row r="79">
          <cell r="B79">
            <v>44224</v>
          </cell>
          <cell r="C79">
            <v>595.85</v>
          </cell>
          <cell r="D79">
            <v>295.3</v>
          </cell>
          <cell r="E79">
            <v>695.6</v>
          </cell>
          <cell r="F79">
            <v>397.82</v>
          </cell>
          <cell r="G79">
            <v>0</v>
          </cell>
          <cell r="H79">
            <v>0</v>
          </cell>
          <cell r="I79">
            <v>0</v>
          </cell>
          <cell r="J79">
            <v>0</v>
          </cell>
          <cell r="K79">
            <v>595.85</v>
          </cell>
          <cell r="L79">
            <v>295.3</v>
          </cell>
          <cell r="M79">
            <v>695.6</v>
          </cell>
          <cell r="N79">
            <v>397.82</v>
          </cell>
        </row>
        <row r="80">
          <cell r="B80">
            <v>44225</v>
          </cell>
          <cell r="C80">
            <v>595.85</v>
          </cell>
          <cell r="D80">
            <v>295.3</v>
          </cell>
          <cell r="E80">
            <v>695.6</v>
          </cell>
          <cell r="F80">
            <v>397.82</v>
          </cell>
          <cell r="G80">
            <v>0</v>
          </cell>
          <cell r="H80">
            <v>0</v>
          </cell>
          <cell r="I80">
            <v>0</v>
          </cell>
          <cell r="J80">
            <v>0</v>
          </cell>
          <cell r="K80">
            <v>595.85</v>
          </cell>
          <cell r="L80">
            <v>295.3</v>
          </cell>
          <cell r="M80">
            <v>695.6</v>
          </cell>
          <cell r="N80">
            <v>397.82</v>
          </cell>
        </row>
        <row r="81">
          <cell r="B81">
            <v>44226</v>
          </cell>
          <cell r="C81">
            <v>595.85</v>
          </cell>
          <cell r="D81">
            <v>295.3</v>
          </cell>
          <cell r="E81">
            <v>695.6</v>
          </cell>
          <cell r="F81">
            <v>397.82</v>
          </cell>
          <cell r="G81">
            <v>0</v>
          </cell>
          <cell r="H81">
            <v>0</v>
          </cell>
          <cell r="I81">
            <v>0</v>
          </cell>
          <cell r="J81">
            <v>0</v>
          </cell>
          <cell r="K81">
            <v>595.85</v>
          </cell>
          <cell r="L81">
            <v>295.3</v>
          </cell>
          <cell r="M81">
            <v>695.6</v>
          </cell>
          <cell r="N81">
            <v>397.82</v>
          </cell>
        </row>
        <row r="82">
          <cell r="B82">
            <v>44227</v>
          </cell>
          <cell r="C82">
            <v>595.85</v>
          </cell>
          <cell r="D82">
            <v>295.3</v>
          </cell>
          <cell r="E82">
            <v>695.6</v>
          </cell>
          <cell r="F82">
            <v>397.82</v>
          </cell>
          <cell r="G82">
            <v>0</v>
          </cell>
          <cell r="H82">
            <v>0</v>
          </cell>
          <cell r="I82">
            <v>0</v>
          </cell>
          <cell r="J82">
            <v>0</v>
          </cell>
          <cell r="K82">
            <v>595.85</v>
          </cell>
          <cell r="L82">
            <v>295.3</v>
          </cell>
          <cell r="M82">
            <v>695.6</v>
          </cell>
          <cell r="N82">
            <v>397.82</v>
          </cell>
        </row>
        <row r="83">
          <cell r="B83">
            <v>44228</v>
          </cell>
          <cell r="C83">
            <v>595.85</v>
          </cell>
          <cell r="D83">
            <v>295.3</v>
          </cell>
          <cell r="E83">
            <v>695.6</v>
          </cell>
          <cell r="F83">
            <v>397.82</v>
          </cell>
          <cell r="G83">
            <v>0</v>
          </cell>
          <cell r="H83">
            <v>0</v>
          </cell>
          <cell r="I83">
            <v>0</v>
          </cell>
          <cell r="J83">
            <v>0</v>
          </cell>
          <cell r="K83">
            <v>595.85</v>
          </cell>
          <cell r="L83">
            <v>295.3</v>
          </cell>
          <cell r="M83">
            <v>695.6</v>
          </cell>
          <cell r="N83">
            <v>397.82</v>
          </cell>
        </row>
        <row r="84">
          <cell r="B84">
            <v>44229</v>
          </cell>
          <cell r="C84">
            <v>595.85</v>
          </cell>
          <cell r="D84">
            <v>295.3</v>
          </cell>
          <cell r="E84">
            <v>695.6</v>
          </cell>
          <cell r="F84">
            <v>397.82</v>
          </cell>
          <cell r="G84">
            <v>0</v>
          </cell>
          <cell r="H84">
            <v>0</v>
          </cell>
          <cell r="I84">
            <v>0</v>
          </cell>
          <cell r="J84">
            <v>0</v>
          </cell>
          <cell r="K84">
            <v>595.85</v>
          </cell>
          <cell r="L84">
            <v>295.3</v>
          </cell>
          <cell r="M84">
            <v>695.6</v>
          </cell>
          <cell r="N84">
            <v>397.82</v>
          </cell>
        </row>
        <row r="85">
          <cell r="B85">
            <v>44230</v>
          </cell>
          <cell r="C85">
            <v>595.85</v>
          </cell>
          <cell r="D85">
            <v>295.3</v>
          </cell>
          <cell r="E85">
            <v>695.6</v>
          </cell>
          <cell r="F85">
            <v>397.82</v>
          </cell>
          <cell r="G85">
            <v>0</v>
          </cell>
          <cell r="H85">
            <v>0</v>
          </cell>
          <cell r="I85">
            <v>0</v>
          </cell>
          <cell r="J85">
            <v>0</v>
          </cell>
          <cell r="K85">
            <v>595.85</v>
          </cell>
          <cell r="L85">
            <v>295.3</v>
          </cell>
          <cell r="M85">
            <v>695.6</v>
          </cell>
          <cell r="N85">
            <v>397.82</v>
          </cell>
        </row>
        <row r="86">
          <cell r="B86">
            <v>44231</v>
          </cell>
          <cell r="C86">
            <v>595.85</v>
          </cell>
          <cell r="D86">
            <v>295.3</v>
          </cell>
          <cell r="E86">
            <v>695.6</v>
          </cell>
          <cell r="F86">
            <v>397.82</v>
          </cell>
          <cell r="G86">
            <v>0</v>
          </cell>
          <cell r="H86">
            <v>0</v>
          </cell>
          <cell r="I86">
            <v>0</v>
          </cell>
          <cell r="J86">
            <v>0</v>
          </cell>
          <cell r="K86">
            <v>595.85</v>
          </cell>
          <cell r="L86">
            <v>295.3</v>
          </cell>
          <cell r="M86">
            <v>695.6</v>
          </cell>
          <cell r="N86">
            <v>397.82</v>
          </cell>
        </row>
        <row r="87">
          <cell r="B87">
            <v>44232</v>
          </cell>
          <cell r="C87">
            <v>595.85</v>
          </cell>
          <cell r="D87">
            <v>295.3</v>
          </cell>
          <cell r="E87">
            <v>695.6</v>
          </cell>
          <cell r="F87">
            <v>397.82</v>
          </cell>
          <cell r="G87">
            <v>0</v>
          </cell>
          <cell r="H87">
            <v>0</v>
          </cell>
          <cell r="I87">
            <v>0</v>
          </cell>
          <cell r="J87">
            <v>0</v>
          </cell>
          <cell r="K87">
            <v>595.85</v>
          </cell>
          <cell r="L87">
            <v>295.3</v>
          </cell>
          <cell r="M87">
            <v>695.6</v>
          </cell>
          <cell r="N87">
            <v>397.82</v>
          </cell>
        </row>
        <row r="88">
          <cell r="B88">
            <v>44233</v>
          </cell>
          <cell r="C88">
            <v>595.85</v>
          </cell>
          <cell r="D88">
            <v>295.3</v>
          </cell>
          <cell r="E88">
            <v>695.6</v>
          </cell>
          <cell r="F88">
            <v>397.82</v>
          </cell>
          <cell r="G88">
            <v>0</v>
          </cell>
          <cell r="H88">
            <v>0</v>
          </cell>
          <cell r="I88">
            <v>0</v>
          </cell>
          <cell r="J88">
            <v>0</v>
          </cell>
          <cell r="K88">
            <v>595.85</v>
          </cell>
          <cell r="L88">
            <v>295.3</v>
          </cell>
          <cell r="M88">
            <v>695.6</v>
          </cell>
          <cell r="N88">
            <v>397.82</v>
          </cell>
        </row>
        <row r="89">
          <cell r="B89">
            <v>44234</v>
          </cell>
          <cell r="C89">
            <v>595.85</v>
          </cell>
          <cell r="D89">
            <v>295.3</v>
          </cell>
          <cell r="E89">
            <v>695.6</v>
          </cell>
          <cell r="F89">
            <v>397.82</v>
          </cell>
          <cell r="G89">
            <v>0</v>
          </cell>
          <cell r="H89">
            <v>0</v>
          </cell>
          <cell r="I89">
            <v>0</v>
          </cell>
          <cell r="J89">
            <v>0</v>
          </cell>
          <cell r="K89">
            <v>595.85</v>
          </cell>
          <cell r="L89">
            <v>295.3</v>
          </cell>
          <cell r="M89">
            <v>695.6</v>
          </cell>
          <cell r="N89">
            <v>397.82</v>
          </cell>
        </row>
        <row r="90">
          <cell r="B90">
            <v>44235</v>
          </cell>
          <cell r="C90">
            <v>595.85</v>
          </cell>
          <cell r="D90">
            <v>295.3</v>
          </cell>
          <cell r="E90">
            <v>695.6</v>
          </cell>
          <cell r="F90">
            <v>397.82</v>
          </cell>
          <cell r="G90">
            <v>0</v>
          </cell>
          <cell r="H90">
            <v>0</v>
          </cell>
          <cell r="I90">
            <v>0</v>
          </cell>
          <cell r="J90">
            <v>0</v>
          </cell>
          <cell r="K90">
            <v>595.85</v>
          </cell>
          <cell r="L90">
            <v>295.3</v>
          </cell>
          <cell r="M90">
            <v>695.6</v>
          </cell>
          <cell r="N90">
            <v>397.82</v>
          </cell>
        </row>
        <row r="91">
          <cell r="B91">
            <v>44236</v>
          </cell>
          <cell r="C91">
            <v>595.85</v>
          </cell>
          <cell r="D91">
            <v>295.3</v>
          </cell>
          <cell r="E91">
            <v>695.6</v>
          </cell>
          <cell r="F91">
            <v>397.82</v>
          </cell>
          <cell r="G91">
            <v>0</v>
          </cell>
          <cell r="H91">
            <v>0</v>
          </cell>
          <cell r="I91">
            <v>0</v>
          </cell>
          <cell r="J91">
            <v>0</v>
          </cell>
          <cell r="K91">
            <v>595.85</v>
          </cell>
          <cell r="L91">
            <v>295.3</v>
          </cell>
          <cell r="M91">
            <v>695.6</v>
          </cell>
          <cell r="N91">
            <v>397.82</v>
          </cell>
        </row>
        <row r="92">
          <cell r="B92">
            <v>44237</v>
          </cell>
          <cell r="C92">
            <v>595.85</v>
          </cell>
          <cell r="D92">
            <v>295.3</v>
          </cell>
          <cell r="E92">
            <v>695.6</v>
          </cell>
          <cell r="F92">
            <v>397.82</v>
          </cell>
          <cell r="G92">
            <v>0</v>
          </cell>
          <cell r="H92">
            <v>0</v>
          </cell>
          <cell r="I92">
            <v>0</v>
          </cell>
          <cell r="J92">
            <v>0</v>
          </cell>
          <cell r="K92">
            <v>595.85</v>
          </cell>
          <cell r="L92">
            <v>295.3</v>
          </cell>
          <cell r="M92">
            <v>695.6</v>
          </cell>
          <cell r="N92">
            <v>397.82</v>
          </cell>
        </row>
        <row r="93">
          <cell r="B93">
            <v>44238</v>
          </cell>
          <cell r="C93">
            <v>595.85</v>
          </cell>
          <cell r="D93">
            <v>295.3</v>
          </cell>
          <cell r="E93">
            <v>695.6</v>
          </cell>
          <cell r="F93">
            <v>397.82</v>
          </cell>
          <cell r="G93">
            <v>0</v>
          </cell>
          <cell r="H93">
            <v>0</v>
          </cell>
          <cell r="I93">
            <v>0</v>
          </cell>
          <cell r="J93">
            <v>0</v>
          </cell>
          <cell r="K93">
            <v>595.85</v>
          </cell>
          <cell r="L93">
            <v>295.3</v>
          </cell>
          <cell r="M93">
            <v>695.6</v>
          </cell>
          <cell r="N93">
            <v>397.82</v>
          </cell>
        </row>
        <row r="94">
          <cell r="B94">
            <v>44239</v>
          </cell>
          <cell r="C94">
            <v>595.85</v>
          </cell>
          <cell r="D94">
            <v>295.3</v>
          </cell>
          <cell r="E94">
            <v>695.6</v>
          </cell>
          <cell r="F94">
            <v>397.82</v>
          </cell>
          <cell r="G94">
            <v>0</v>
          </cell>
          <cell r="H94">
            <v>0</v>
          </cell>
          <cell r="I94">
            <v>0</v>
          </cell>
          <cell r="J94">
            <v>0</v>
          </cell>
          <cell r="K94">
            <v>595.85</v>
          </cell>
          <cell r="L94">
            <v>295.3</v>
          </cell>
          <cell r="M94">
            <v>695.6</v>
          </cell>
          <cell r="N94">
            <v>397.82</v>
          </cell>
        </row>
        <row r="95">
          <cell r="B95">
            <v>44240</v>
          </cell>
          <cell r="C95">
            <v>595.85</v>
          </cell>
          <cell r="D95">
            <v>295.3</v>
          </cell>
          <cell r="E95">
            <v>695.6</v>
          </cell>
          <cell r="F95">
            <v>397.82</v>
          </cell>
          <cell r="G95">
            <v>0</v>
          </cell>
          <cell r="H95">
            <v>0</v>
          </cell>
          <cell r="I95">
            <v>0</v>
          </cell>
          <cell r="J95">
            <v>0</v>
          </cell>
          <cell r="K95">
            <v>595.85</v>
          </cell>
          <cell r="L95">
            <v>295.3</v>
          </cell>
          <cell r="M95">
            <v>695.6</v>
          </cell>
          <cell r="N95">
            <v>397.82</v>
          </cell>
        </row>
        <row r="96">
          <cell r="B96">
            <v>44241</v>
          </cell>
          <cell r="C96">
            <v>595.85</v>
          </cell>
          <cell r="D96">
            <v>295.3</v>
          </cell>
          <cell r="E96">
            <v>695.6</v>
          </cell>
          <cell r="F96">
            <v>397.82</v>
          </cell>
          <cell r="G96">
            <v>0</v>
          </cell>
          <cell r="H96">
            <v>0</v>
          </cell>
          <cell r="I96">
            <v>0</v>
          </cell>
          <cell r="J96">
            <v>0</v>
          </cell>
          <cell r="K96">
            <v>595.85</v>
          </cell>
          <cell r="L96">
            <v>295.3</v>
          </cell>
          <cell r="M96">
            <v>695.6</v>
          </cell>
          <cell r="N96">
            <v>397.82</v>
          </cell>
        </row>
        <row r="97">
          <cell r="B97">
            <v>44242</v>
          </cell>
          <cell r="C97">
            <v>595.85</v>
          </cell>
          <cell r="D97">
            <v>295.3</v>
          </cell>
          <cell r="E97">
            <v>695.6</v>
          </cell>
          <cell r="F97">
            <v>397.82</v>
          </cell>
          <cell r="G97">
            <v>0</v>
          </cell>
          <cell r="H97">
            <v>0</v>
          </cell>
          <cell r="I97">
            <v>0</v>
          </cell>
          <cell r="J97">
            <v>0</v>
          </cell>
          <cell r="K97">
            <v>595.85</v>
          </cell>
          <cell r="L97">
            <v>295.3</v>
          </cell>
          <cell r="M97">
            <v>695.6</v>
          </cell>
          <cell r="N97">
            <v>397.82</v>
          </cell>
        </row>
        <row r="98">
          <cell r="B98">
            <v>44243</v>
          </cell>
          <cell r="C98">
            <v>595.85</v>
          </cell>
          <cell r="D98">
            <v>295.3</v>
          </cell>
          <cell r="E98">
            <v>695.6</v>
          </cell>
          <cell r="F98">
            <v>397.82</v>
          </cell>
          <cell r="G98">
            <v>0</v>
          </cell>
          <cell r="H98">
            <v>0</v>
          </cell>
          <cell r="I98">
            <v>0</v>
          </cell>
          <cell r="J98">
            <v>0</v>
          </cell>
          <cell r="K98">
            <v>595.85</v>
          </cell>
          <cell r="L98">
            <v>295.3</v>
          </cell>
          <cell r="M98">
            <v>695.6</v>
          </cell>
          <cell r="N98">
            <v>397.82</v>
          </cell>
        </row>
        <row r="99">
          <cell r="B99">
            <v>44244</v>
          </cell>
          <cell r="C99">
            <v>595.85</v>
          </cell>
          <cell r="D99">
            <v>295.3</v>
          </cell>
          <cell r="E99">
            <v>695.6</v>
          </cell>
          <cell r="F99">
            <v>397.82</v>
          </cell>
          <cell r="G99">
            <v>0</v>
          </cell>
          <cell r="H99">
            <v>0</v>
          </cell>
          <cell r="I99">
            <v>0</v>
          </cell>
          <cell r="J99">
            <v>0</v>
          </cell>
          <cell r="K99">
            <v>595.85</v>
          </cell>
          <cell r="L99">
            <v>295.3</v>
          </cell>
          <cell r="M99">
            <v>695.6</v>
          </cell>
          <cell r="N99">
            <v>397.82</v>
          </cell>
        </row>
        <row r="100">
          <cell r="B100">
            <v>44245</v>
          </cell>
          <cell r="C100">
            <v>595.85</v>
          </cell>
          <cell r="D100">
            <v>295.3</v>
          </cell>
          <cell r="E100">
            <v>695.6</v>
          </cell>
          <cell r="F100">
            <v>397.82</v>
          </cell>
          <cell r="G100">
            <v>0</v>
          </cell>
          <cell r="H100">
            <v>0</v>
          </cell>
          <cell r="I100">
            <v>0</v>
          </cell>
          <cell r="J100">
            <v>0</v>
          </cell>
          <cell r="K100">
            <v>595.85</v>
          </cell>
          <cell r="L100">
            <v>295.3</v>
          </cell>
          <cell r="M100">
            <v>695.6</v>
          </cell>
          <cell r="N100">
            <v>397.82</v>
          </cell>
        </row>
        <row r="101">
          <cell r="B101">
            <v>44246</v>
          </cell>
          <cell r="C101">
            <v>595.85</v>
          </cell>
          <cell r="D101">
            <v>295.3</v>
          </cell>
          <cell r="E101">
            <v>695.6</v>
          </cell>
          <cell r="F101">
            <v>397.82</v>
          </cell>
          <cell r="G101">
            <v>0</v>
          </cell>
          <cell r="H101">
            <v>0</v>
          </cell>
          <cell r="I101">
            <v>0</v>
          </cell>
          <cell r="J101">
            <v>0</v>
          </cell>
          <cell r="K101">
            <v>595.85</v>
          </cell>
          <cell r="L101">
            <v>295.3</v>
          </cell>
          <cell r="M101">
            <v>695.6</v>
          </cell>
          <cell r="N101">
            <v>397.82</v>
          </cell>
        </row>
        <row r="102">
          <cell r="B102">
            <v>44247</v>
          </cell>
          <cell r="C102">
            <v>595.85</v>
          </cell>
          <cell r="D102">
            <v>295.3</v>
          </cell>
          <cell r="E102">
            <v>695.6</v>
          </cell>
          <cell r="F102">
            <v>397.82</v>
          </cell>
          <cell r="G102">
            <v>0</v>
          </cell>
          <cell r="H102">
            <v>0</v>
          </cell>
          <cell r="I102">
            <v>0</v>
          </cell>
          <cell r="J102">
            <v>0</v>
          </cell>
          <cell r="K102">
            <v>595.85</v>
          </cell>
          <cell r="L102">
            <v>295.3</v>
          </cell>
          <cell r="M102">
            <v>695.6</v>
          </cell>
          <cell r="N102">
            <v>397.82</v>
          </cell>
        </row>
        <row r="103">
          <cell r="B103">
            <v>44248</v>
          </cell>
          <cell r="C103">
            <v>595.85</v>
          </cell>
          <cell r="D103">
            <v>295.3</v>
          </cell>
          <cell r="E103">
            <v>695.6</v>
          </cell>
          <cell r="F103">
            <v>397.82</v>
          </cell>
          <cell r="G103">
            <v>0</v>
          </cell>
          <cell r="H103">
            <v>0</v>
          </cell>
          <cell r="I103">
            <v>0</v>
          </cell>
          <cell r="J103">
            <v>0</v>
          </cell>
          <cell r="K103">
            <v>595.85</v>
          </cell>
          <cell r="L103">
            <v>295.3</v>
          </cell>
          <cell r="M103">
            <v>695.6</v>
          </cell>
          <cell r="N103">
            <v>397.82</v>
          </cell>
        </row>
        <row r="104">
          <cell r="B104">
            <v>44249</v>
          </cell>
          <cell r="C104">
            <v>595.85</v>
          </cell>
          <cell r="D104">
            <v>295.3</v>
          </cell>
          <cell r="E104">
            <v>695.6</v>
          </cell>
          <cell r="F104">
            <v>397.82</v>
          </cell>
          <cell r="G104">
            <v>0</v>
          </cell>
          <cell r="H104">
            <v>0</v>
          </cell>
          <cell r="I104">
            <v>0</v>
          </cell>
          <cell r="J104">
            <v>0</v>
          </cell>
          <cell r="K104">
            <v>595.85</v>
          </cell>
          <cell r="L104">
            <v>295.3</v>
          </cell>
          <cell r="M104">
            <v>695.6</v>
          </cell>
          <cell r="N104">
            <v>397.82</v>
          </cell>
        </row>
        <row r="105">
          <cell r="B105">
            <v>44250</v>
          </cell>
          <cell r="C105">
            <v>595.85</v>
          </cell>
          <cell r="D105">
            <v>295.3</v>
          </cell>
          <cell r="E105">
            <v>695.6</v>
          </cell>
          <cell r="F105">
            <v>397.82</v>
          </cell>
          <cell r="G105">
            <v>0</v>
          </cell>
          <cell r="H105">
            <v>0</v>
          </cell>
          <cell r="I105">
            <v>0</v>
          </cell>
          <cell r="J105">
            <v>0</v>
          </cell>
          <cell r="K105">
            <v>595.85</v>
          </cell>
          <cell r="L105">
            <v>295.3</v>
          </cell>
          <cell r="M105">
            <v>695.6</v>
          </cell>
          <cell r="N105">
            <v>397.82</v>
          </cell>
        </row>
        <row r="106">
          <cell r="B106">
            <v>44251</v>
          </cell>
          <cell r="C106">
            <v>595.85</v>
          </cell>
          <cell r="D106">
            <v>295.3</v>
          </cell>
          <cell r="E106">
            <v>695.6</v>
          </cell>
          <cell r="F106">
            <v>397.82</v>
          </cell>
          <cell r="G106">
            <v>0</v>
          </cell>
          <cell r="H106">
            <v>0</v>
          </cell>
          <cell r="I106">
            <v>0</v>
          </cell>
          <cell r="J106">
            <v>0</v>
          </cell>
          <cell r="K106">
            <v>595.85</v>
          </cell>
          <cell r="L106">
            <v>295.3</v>
          </cell>
          <cell r="M106">
            <v>695.6</v>
          </cell>
          <cell r="N106">
            <v>397.82</v>
          </cell>
        </row>
        <row r="107">
          <cell r="B107">
            <v>44252</v>
          </cell>
          <cell r="C107">
            <v>595.85</v>
          </cell>
          <cell r="D107">
            <v>295.3</v>
          </cell>
          <cell r="E107">
            <v>695.6</v>
          </cell>
          <cell r="F107">
            <v>397.82</v>
          </cell>
          <cell r="G107">
            <v>0</v>
          </cell>
          <cell r="H107">
            <v>0</v>
          </cell>
          <cell r="I107">
            <v>0</v>
          </cell>
          <cell r="J107">
            <v>0</v>
          </cell>
          <cell r="K107">
            <v>595.85</v>
          </cell>
          <cell r="L107">
            <v>295.3</v>
          </cell>
          <cell r="M107">
            <v>695.6</v>
          </cell>
          <cell r="N107">
            <v>397.82</v>
          </cell>
        </row>
        <row r="108">
          <cell r="B108">
            <v>44253</v>
          </cell>
          <cell r="C108">
            <v>595.85</v>
          </cell>
          <cell r="D108">
            <v>295.3</v>
          </cell>
          <cell r="E108">
            <v>695.6</v>
          </cell>
          <cell r="F108">
            <v>397.82</v>
          </cell>
          <cell r="G108">
            <v>0</v>
          </cell>
          <cell r="H108">
            <v>0</v>
          </cell>
          <cell r="I108">
            <v>0</v>
          </cell>
          <cell r="J108">
            <v>0</v>
          </cell>
          <cell r="K108">
            <v>595.85</v>
          </cell>
          <cell r="L108">
            <v>295.3</v>
          </cell>
          <cell r="M108">
            <v>695.6</v>
          </cell>
          <cell r="N108">
            <v>397.82</v>
          </cell>
        </row>
        <row r="109">
          <cell r="B109">
            <v>44254</v>
          </cell>
          <cell r="C109">
            <v>595.85</v>
          </cell>
          <cell r="D109">
            <v>295.3</v>
          </cell>
          <cell r="E109">
            <v>695.6</v>
          </cell>
          <cell r="F109">
            <v>397.82</v>
          </cell>
          <cell r="G109">
            <v>0</v>
          </cell>
          <cell r="H109">
            <v>0</v>
          </cell>
          <cell r="I109">
            <v>0</v>
          </cell>
          <cell r="J109">
            <v>0</v>
          </cell>
          <cell r="K109">
            <v>595.85</v>
          </cell>
          <cell r="L109">
            <v>295.3</v>
          </cell>
          <cell r="M109">
            <v>695.6</v>
          </cell>
          <cell r="N109">
            <v>397.82</v>
          </cell>
        </row>
        <row r="110">
          <cell r="B110">
            <v>44255</v>
          </cell>
          <cell r="C110">
            <v>595.85</v>
          </cell>
          <cell r="D110">
            <v>295.3</v>
          </cell>
          <cell r="E110">
            <v>695.6</v>
          </cell>
          <cell r="F110">
            <v>397.82</v>
          </cell>
          <cell r="G110">
            <v>0</v>
          </cell>
          <cell r="H110">
            <v>0</v>
          </cell>
          <cell r="I110">
            <v>0</v>
          </cell>
          <cell r="J110">
            <v>0</v>
          </cell>
          <cell r="K110">
            <v>595.85</v>
          </cell>
          <cell r="L110">
            <v>295.3</v>
          </cell>
          <cell r="M110">
            <v>695.6</v>
          </cell>
          <cell r="N110">
            <v>397.82</v>
          </cell>
        </row>
        <row r="111">
          <cell r="B111">
            <v>44256</v>
          </cell>
          <cell r="C111">
            <v>595.85</v>
          </cell>
          <cell r="D111">
            <v>295.3</v>
          </cell>
          <cell r="E111">
            <v>695.6</v>
          </cell>
          <cell r="F111">
            <v>397.82</v>
          </cell>
          <cell r="G111">
            <v>0</v>
          </cell>
          <cell r="H111">
            <v>0</v>
          </cell>
          <cell r="I111">
            <v>0</v>
          </cell>
          <cell r="J111">
            <v>0</v>
          </cell>
          <cell r="K111">
            <v>595.85</v>
          </cell>
          <cell r="L111">
            <v>295.3</v>
          </cell>
          <cell r="M111">
            <v>695.6</v>
          </cell>
          <cell r="N111">
            <v>397.82</v>
          </cell>
        </row>
        <row r="112">
          <cell r="B112">
            <v>44257</v>
          </cell>
          <cell r="C112">
            <v>595.85</v>
          </cell>
          <cell r="D112">
            <v>295.3</v>
          </cell>
          <cell r="E112">
            <v>695.6</v>
          </cell>
          <cell r="F112">
            <v>397.82</v>
          </cell>
          <cell r="G112">
            <v>0</v>
          </cell>
          <cell r="H112">
            <v>0</v>
          </cell>
          <cell r="I112">
            <v>0</v>
          </cell>
          <cell r="J112">
            <v>0</v>
          </cell>
          <cell r="K112">
            <v>595.85</v>
          </cell>
          <cell r="L112">
            <v>295.3</v>
          </cell>
          <cell r="M112">
            <v>695.6</v>
          </cell>
          <cell r="N112">
            <v>397.82</v>
          </cell>
        </row>
      </sheetData>
      <sheetData sheetId="6"/>
      <sheetData sheetId="7"/>
      <sheetData sheetId="8"/>
    </sheetDataSet>
  </externalBook>
</externalLink>
</file>

<file path=xl/tables/table1.xml><?xml version="1.0" encoding="utf-8"?>
<table xmlns="http://schemas.openxmlformats.org/spreadsheetml/2006/main" id="1" name="Table1" displayName="Table1" ref="B5:J387" totalsRowShown="0" headerRowDxfId="54" dataDxfId="52" headerRowBorderDxfId="53">
  <tableColumns count="9">
    <tableColumn id="1" name="क्र0स0" dataDxfId="51">
      <calculatedColumnFormula>IF(E6="","",ROWS($B$6:B6))</calculatedColumnFormula>
    </tableColumn>
    <tableColumn id="2" name="कक्षा " dataDxfId="50">
      <calculatedColumnFormula>IF(OR(SD!A2="",SD!A2&gt;8),"",SD!A2)</calculatedColumnFormula>
    </tableColumn>
    <tableColumn id="3" name="SR NO" dataDxfId="49">
      <calculatedColumnFormula>IF(OR(SD!C2="",SD!A2&gt;8),"",SD!C2)</calculatedColumnFormula>
    </tableColumn>
    <tableColumn id="4" name="नाम विद्यार्थी" dataDxfId="48">
      <calculatedColumnFormula>IF(OR(SD!E2="",SD!A2&gt;8),"",SD!E2)</calculatedColumnFormula>
    </tableColumn>
    <tableColumn id="5" name="पिता का नाम " dataDxfId="47">
      <calculatedColumnFormula>IF(OR(SD!G2="",SD!A2&gt;8),"",SD!G2)</calculatedColumnFormula>
    </tableColumn>
    <tableColumn id="6" name="GENDER" dataDxfId="46">
      <calculatedColumnFormula>IF(OR(SD!I2="",,SD!A2&gt;8),"",SD!I2)</calculatedColumnFormula>
    </tableColumn>
    <tableColumn id="7" name="कैटेगरी" dataDxfId="45">
      <calculatedColumnFormula>IF(OR(SD!O2="",SD!A2&gt;8),"",SD!O2)</calculatedColumnFormula>
    </tableColumn>
    <tableColumn id="8" name="MOBILE NO" dataDxfId="44">
      <calculatedColumnFormula>IF(OR(SD!V2="",SD!A2&gt;8),"",SD!V2)</calculatedColumnFormula>
    </tableColumn>
    <tableColumn id="9" name="DOA" dataDxfId="43">
      <calculatedColumnFormula>IF(SD!D2="","",SD!D2)</calculatedColumnFormula>
    </tableColumn>
  </tableColumns>
  <tableStyleInfo name="TableStyleLight14" showFirstColumn="0" showLastColumn="0" showRowStripes="1" showColumnStripes="0"/>
</table>
</file>

<file path=xl/tables/table2.xml><?xml version="1.0" encoding="utf-8"?>
<table xmlns="http://schemas.openxmlformats.org/spreadsheetml/2006/main" id="3" name="Table3" displayName="Table3" ref="B7:P358" totalsRowShown="0" headerRowDxfId="42" dataDxfId="41" tableBorderDxfId="40">
  <tableColumns count="15">
    <tableColumn id="1" name="1" dataDxfId="39">
      <calculatedColumnFormula>IF(STUDATA!B6="","",STUDATA!B6)</calculatedColumnFormula>
    </tableColumn>
    <tableColumn id="2" name="2" dataDxfId="38">
      <calculatedColumnFormula>IF(STUDATA!E6="","",STUDATA!E6)</calculatedColumnFormula>
    </tableColumn>
    <tableColumn id="3" name="3" dataDxfId="37">
      <calculatedColumnFormula>IF(STUDATA!F6="","",STUDATA!F6)</calculatedColumnFormula>
    </tableColumn>
    <tableColumn id="4" name="4" dataDxfId="36">
      <calculatedColumnFormula>IF(STUDATA!G6="","",STUDATA!G6)</calculatedColumnFormula>
    </tableColumn>
    <tableColumn id="5" name="5" dataDxfId="35">
      <calculatedColumnFormula>IF(STUDATA!C6="","",STUDATA!C6)</calculatedColumnFormula>
    </tableColumn>
    <tableColumn id="6" name="6" dataDxfId="34"/>
    <tableColumn id="15" name="7" dataDxfId="33"/>
    <tableColumn id="14" name="8" dataDxfId="32"/>
    <tableColumn id="13" name="9" dataDxfId="4"/>
    <tableColumn id="7" name="10" dataDxfId="2">
      <calculatedColumnFormula>Table3[[#This Row],[7]]+Table3[[#This Row],[8]]+Table3[[#This Row],[9]]</calculatedColumnFormula>
    </tableColumn>
    <tableColumn id="8" name="11" dataDxfId="3"/>
    <tableColumn id="9" name="12" dataDxfId="31">
      <calculatedColumnFormula>IFERROR(IF(OR(C8="",F8=""),"",N8-L8),"")</calculatedColumnFormula>
    </tableColumn>
    <tableColumn id="10" name="13" dataDxfId="30">
      <calculatedColumnFormula>IF(OR(C8="",F8="",G8="",G8="NO"),"",IF(F8&gt;5,K8*0.15,K8*0.1))</calculatedColumnFormula>
    </tableColumn>
    <tableColumn id="11" name="14" dataDxfId="29"/>
    <tableColumn id="12" name="15" dataDxfId="28"/>
  </tableColumns>
  <tableStyleInfo name="TableStyleLight11" showFirstColumn="0" showLastColumn="0" showRowStripes="1" showColumnStripes="0"/>
</table>
</file>

<file path=xl/tables/table3.xml><?xml version="1.0" encoding="utf-8"?>
<table xmlns="http://schemas.openxmlformats.org/spreadsheetml/2006/main" id="2" name="BALANCE" displayName="BALANCE" ref="B8:V71" totalsRowShown="0" headerRowDxfId="27" tableBorderDxfId="26">
  <tableColumns count="21">
    <tableColumn id="1" name="1" dataDxfId="25"/>
    <tableColumn id="2" name="2" dataDxfId="24"/>
    <tableColumn id="3" name="3" dataDxfId="23"/>
    <tableColumn id="4" name="4" dataDxfId="22"/>
    <tableColumn id="5" name="5" dataDxfId="21"/>
    <tableColumn id="6" name="6" dataDxfId="20"/>
    <tableColumn id="7" name="7" dataDxfId="19"/>
    <tableColumn id="8" name="8" dataDxfId="18"/>
    <tableColumn id="9" name="9" dataDxfId="17"/>
    <tableColumn id="10" name="10" dataDxfId="16"/>
    <tableColumn id="11" name="11" dataDxfId="15">
      <calculatedColumnFormula>SUMIFS(Table3[11],Table3[5],"&lt;6",Table3[6],"YES",Table3[15],Balance!$C9)</calculatedColumnFormula>
    </tableColumn>
    <tableColumn id="12" name="12" dataDxfId="14">
      <calculatedColumnFormula>SUMIFS(Table3[12],Table3[5],"&lt;6",Table3[6],"YES",Table3[15],Balance!$C9)</calculatedColumnFormula>
    </tableColumn>
    <tableColumn id="13" name="13" dataDxfId="13">
      <calculatedColumnFormula>SUMIFS(Table3[11],Table3[5],"&gt;5",Table3[6],"YES",Table3[15],Balance!$C9)</calculatedColumnFormula>
    </tableColumn>
    <tableColumn id="14" name="14" dataDxfId="12">
      <calculatedColumnFormula>SUMIFS(Table3[12],Table3[5],"&gt;5",Table3[6],"YES",Table3[15],Balance!$C9)</calculatedColumnFormula>
    </tableColumn>
    <tableColumn id="15" name="15" dataDxfId="11"/>
    <tableColumn id="16" name="16" dataDxfId="10"/>
    <tableColumn id="17" name="17" dataDxfId="9"/>
    <tableColumn id="18" name="18" dataDxfId="8"/>
    <tableColumn id="19" name="19" dataDxfId="7">
      <calculatedColumnFormula>COUNTIFS(Table3[5],"&lt;6",Table3[6],"YES",Table3[15],Balance!C9)</calculatedColumnFormula>
    </tableColumn>
    <tableColumn id="20" name="20" dataDxfId="6">
      <calculatedColumnFormula>COUNTIFS(Table3[5],"&gt;5",Table3[6],"YES",Table3[15],Balance!C9)</calculatedColumnFormula>
    </tableColumn>
    <tableColumn id="21" name="21" dataDxfId="5">
      <calculatedColumnFormula>BALANCE[[#This Row],[20]]+BALANCE[[#This Row],[19]]</calculatedColumnFormula>
    </tableColumn>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6.xml"/><Relationship Id="rId1" Type="http://schemas.openxmlformats.org/officeDocument/2006/relationships/printerSettings" Target="../printerSettings/printerSettings5.bin"/><Relationship Id="rId5" Type="http://schemas.openxmlformats.org/officeDocument/2006/relationships/comments" Target="../comments2.xml"/><Relationship Id="rId4" Type="http://schemas.openxmlformats.org/officeDocument/2006/relationships/table" Target="../tables/table3.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FF0000"/>
  </sheetPr>
  <dimension ref="A1:D22"/>
  <sheetViews>
    <sheetView showGridLines="0" topLeftCell="B1" workbookViewId="0">
      <selection activeCell="B23" sqref="B23"/>
    </sheetView>
  </sheetViews>
  <sheetFormatPr defaultRowHeight="14.5" x14ac:dyDescent="0.35"/>
  <cols>
    <col min="1" max="1" width="3.1796875" customWidth="1"/>
    <col min="2" max="2" width="23.36328125" customWidth="1"/>
    <col min="3" max="3" width="140.1796875" customWidth="1"/>
    <col min="4" max="4" width="3.1796875" customWidth="1"/>
  </cols>
  <sheetData>
    <row r="1" spans="1:4" ht="15" thickBot="1" x14ac:dyDescent="0.4">
      <c r="A1" s="166"/>
      <c r="B1" s="166"/>
      <c r="C1" s="166"/>
      <c r="D1" s="166"/>
    </row>
    <row r="2" spans="1:4" ht="28" thickTop="1" x14ac:dyDescent="0.35">
      <c r="A2" s="166"/>
      <c r="B2" s="167" t="s">
        <v>1184</v>
      </c>
      <c r="C2" s="168"/>
      <c r="D2" s="166"/>
    </row>
    <row r="3" spans="1:4" ht="17.5" x14ac:dyDescent="0.35">
      <c r="A3" s="166"/>
      <c r="B3" s="169" t="s">
        <v>1155</v>
      </c>
      <c r="C3" s="169"/>
      <c r="D3" s="166"/>
    </row>
    <row r="4" spans="1:4" ht="56" x14ac:dyDescent="0.35">
      <c r="A4" s="166"/>
      <c r="B4" s="14"/>
      <c r="C4" s="135" t="s">
        <v>1185</v>
      </c>
      <c r="D4" s="166"/>
    </row>
    <row r="5" spans="1:4" x14ac:dyDescent="0.35">
      <c r="A5" s="166"/>
      <c r="B5" s="136" t="s">
        <v>1168</v>
      </c>
      <c r="C5" s="137" t="s">
        <v>1174</v>
      </c>
      <c r="D5" s="166"/>
    </row>
    <row r="6" spans="1:4" x14ac:dyDescent="0.35">
      <c r="A6" s="166"/>
      <c r="B6" s="136" t="s">
        <v>1160</v>
      </c>
      <c r="C6" s="138" t="s">
        <v>1169</v>
      </c>
      <c r="D6" s="166"/>
    </row>
    <row r="7" spans="1:4" x14ac:dyDescent="0.35">
      <c r="A7" s="166"/>
      <c r="B7" s="136" t="s">
        <v>1161</v>
      </c>
      <c r="C7" s="138" t="s">
        <v>1170</v>
      </c>
      <c r="D7" s="166"/>
    </row>
    <row r="8" spans="1:4" ht="25" x14ac:dyDescent="0.35">
      <c r="A8" s="166"/>
      <c r="B8" s="136" t="s">
        <v>1162</v>
      </c>
      <c r="C8" s="138" t="s">
        <v>1186</v>
      </c>
      <c r="D8" s="166"/>
    </row>
    <row r="9" spans="1:4" x14ac:dyDescent="0.35">
      <c r="A9" s="166"/>
      <c r="B9" s="136" t="s">
        <v>1163</v>
      </c>
      <c r="C9" s="138" t="s">
        <v>1171</v>
      </c>
      <c r="D9" s="166"/>
    </row>
    <row r="10" spans="1:4" s="14" customFormat="1" ht="25" x14ac:dyDescent="0.35">
      <c r="A10" s="166"/>
      <c r="B10" s="136" t="s">
        <v>1164</v>
      </c>
      <c r="C10" s="144" t="s">
        <v>1187</v>
      </c>
      <c r="D10" s="166"/>
    </row>
    <row r="11" spans="1:4" s="14" customFormat="1" x14ac:dyDescent="0.35">
      <c r="A11" s="166"/>
      <c r="B11" s="136" t="s">
        <v>1165</v>
      </c>
      <c r="C11" s="144" t="s">
        <v>1172</v>
      </c>
      <c r="D11" s="166"/>
    </row>
    <row r="12" spans="1:4" s="14" customFormat="1" ht="25" x14ac:dyDescent="0.35">
      <c r="A12" s="166"/>
      <c r="B12" s="136" t="s">
        <v>1166</v>
      </c>
      <c r="C12" s="144" t="s">
        <v>1173</v>
      </c>
      <c r="D12" s="166"/>
    </row>
    <row r="13" spans="1:4" ht="28" x14ac:dyDescent="0.35">
      <c r="A13" s="166"/>
      <c r="B13" s="139" t="s">
        <v>1156</v>
      </c>
      <c r="C13" s="140" t="s">
        <v>1157</v>
      </c>
      <c r="D13" s="166"/>
    </row>
    <row r="14" spans="1:4" x14ac:dyDescent="0.35">
      <c r="A14" s="166"/>
      <c r="B14" s="141"/>
      <c r="C14" s="142"/>
      <c r="D14" s="166"/>
    </row>
    <row r="15" spans="1:4" x14ac:dyDescent="0.35">
      <c r="A15" s="166"/>
      <c r="B15" s="141"/>
      <c r="C15" s="143" t="s">
        <v>1158</v>
      </c>
      <c r="D15" s="166"/>
    </row>
    <row r="16" spans="1:4" x14ac:dyDescent="0.35">
      <c r="A16" s="166"/>
      <c r="B16" s="141"/>
      <c r="C16" s="170"/>
      <c r="D16" s="166"/>
    </row>
    <row r="17" spans="1:4" x14ac:dyDescent="0.35">
      <c r="A17" s="166"/>
      <c r="B17" s="141"/>
      <c r="C17" s="170"/>
      <c r="D17" s="166"/>
    </row>
    <row r="18" spans="1:4" x14ac:dyDescent="0.35">
      <c r="A18" s="166"/>
      <c r="B18" s="265" t="s">
        <v>1083</v>
      </c>
      <c r="C18" s="170"/>
      <c r="D18" s="166"/>
    </row>
    <row r="19" spans="1:4" x14ac:dyDescent="0.35">
      <c r="A19" s="166"/>
      <c r="B19" s="266">
        <v>44275</v>
      </c>
      <c r="C19" s="170"/>
      <c r="D19" s="166"/>
    </row>
    <row r="20" spans="1:4" x14ac:dyDescent="0.35">
      <c r="A20" s="166"/>
      <c r="B20" s="141"/>
      <c r="C20" s="170"/>
      <c r="D20" s="166"/>
    </row>
    <row r="21" spans="1:4" x14ac:dyDescent="0.35">
      <c r="A21" s="166"/>
      <c r="B21" s="143"/>
      <c r="C21" s="143" t="s">
        <v>1159</v>
      </c>
      <c r="D21" s="166"/>
    </row>
    <row r="22" spans="1:4" x14ac:dyDescent="0.35">
      <c r="A22" s="166"/>
      <c r="B22" s="166"/>
      <c r="C22" s="166"/>
      <c r="D22" s="166"/>
    </row>
  </sheetData>
  <sheetProtection password="CE20" sheet="1" objects="1" scenarios="1" formatRows="0" insertColumns="0"/>
  <mergeCells count="7">
    <mergeCell ref="A1:A21"/>
    <mergeCell ref="B1:D1"/>
    <mergeCell ref="B2:C2"/>
    <mergeCell ref="D2:D22"/>
    <mergeCell ref="B3:C3"/>
    <mergeCell ref="C16:C20"/>
    <mergeCell ref="A22:C22"/>
  </mergeCells>
  <pageMargins left="0.7" right="0.7" top="0.75" bottom="0.75" header="0.3" footer="0.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C00000"/>
    <pageSetUpPr fitToPage="1"/>
  </sheetPr>
  <dimension ref="A1:U31"/>
  <sheetViews>
    <sheetView topLeftCell="A10" zoomScaleNormal="100" workbookViewId="0">
      <selection activeCell="M23" sqref="M23:N23"/>
    </sheetView>
  </sheetViews>
  <sheetFormatPr defaultRowHeight="14.5" x14ac:dyDescent="0.35"/>
  <cols>
    <col min="1" max="1" width="2.7265625" style="1" customWidth="1"/>
    <col min="2" max="3" width="8.7265625" style="1"/>
    <col min="4" max="4" width="10.453125" style="1" bestFit="1" customWidth="1"/>
    <col min="5" max="5" width="11.26953125" style="1" customWidth="1"/>
    <col min="6" max="6" width="11.54296875" style="1" customWidth="1"/>
    <col min="7" max="7" width="10.6328125" style="1" customWidth="1"/>
    <col min="8" max="13" width="11.54296875" style="1" customWidth="1"/>
    <col min="14" max="14" width="10.1796875" style="1" customWidth="1"/>
    <col min="15" max="15" width="10.81640625" style="1" customWidth="1"/>
    <col min="16" max="16" width="10" style="1" customWidth="1"/>
    <col min="17" max="17" width="3.26953125" style="1" customWidth="1"/>
    <col min="18" max="16384" width="8.7265625" style="1"/>
  </cols>
  <sheetData>
    <row r="1" spans="1:21" x14ac:dyDescent="0.35">
      <c r="A1" s="2"/>
      <c r="B1" s="2"/>
      <c r="C1" s="2"/>
      <c r="D1" s="2"/>
      <c r="E1" s="2"/>
      <c r="F1" s="2"/>
      <c r="G1" s="2"/>
      <c r="H1" s="2"/>
      <c r="I1" s="2"/>
      <c r="J1" s="2"/>
      <c r="K1" s="2"/>
      <c r="L1" s="2"/>
      <c r="M1" s="2"/>
      <c r="N1" s="2"/>
      <c r="O1" s="2"/>
      <c r="P1" s="2"/>
      <c r="Q1" s="2"/>
    </row>
    <row r="2" spans="1:21" ht="28.5" x14ac:dyDescent="0.65">
      <c r="A2" s="2"/>
      <c r="B2" s="172" t="str">
        <f>CONCATENATE(S2&amp;" "&amp;S3&amp;" "&amp;S4&amp;" "&amp;S5)</f>
        <v>कार्यालय प्रधानाचार्य राजकीय उच्च माध्यमिक विद्यालय 13डीओएल, श्री गंगानगर</v>
      </c>
      <c r="C2" s="172"/>
      <c r="D2" s="172"/>
      <c r="E2" s="172"/>
      <c r="F2" s="172"/>
      <c r="G2" s="172"/>
      <c r="H2" s="172"/>
      <c r="I2" s="172"/>
      <c r="J2" s="172"/>
      <c r="K2" s="172"/>
      <c r="L2" s="172"/>
      <c r="M2" s="172"/>
      <c r="N2" s="172"/>
      <c r="O2" s="172"/>
      <c r="P2" s="172"/>
      <c r="Q2" s="2"/>
      <c r="S2" s="171" t="s">
        <v>1134</v>
      </c>
      <c r="T2" s="171"/>
      <c r="U2" s="171"/>
    </row>
    <row r="3" spans="1:21" x14ac:dyDescent="0.35">
      <c r="A3" s="2"/>
      <c r="Q3" s="2"/>
      <c r="S3" s="178" t="s">
        <v>1135</v>
      </c>
      <c r="T3" s="178"/>
      <c r="U3" s="178"/>
    </row>
    <row r="4" spans="1:21" x14ac:dyDescent="0.35">
      <c r="A4" s="2"/>
      <c r="Q4" s="2"/>
      <c r="S4" s="178" t="s">
        <v>1136</v>
      </c>
      <c r="T4" s="178"/>
      <c r="U4" s="178"/>
    </row>
    <row r="5" spans="1:21" ht="15" thickBot="1" x14ac:dyDescent="0.4">
      <c r="A5" s="2"/>
      <c r="G5" s="3"/>
      <c r="H5" s="3"/>
      <c r="I5" s="3"/>
      <c r="J5" s="3"/>
      <c r="K5" s="3"/>
      <c r="Q5" s="2"/>
      <c r="S5" s="178" t="s">
        <v>1137</v>
      </c>
      <c r="T5" s="178"/>
      <c r="U5" s="178"/>
    </row>
    <row r="6" spans="1:21" ht="15" thickTop="1" x14ac:dyDescent="0.35">
      <c r="A6" s="2"/>
      <c r="C6" s="180"/>
      <c r="D6" s="181"/>
      <c r="E6" s="182"/>
      <c r="G6" s="5"/>
      <c r="H6" s="4" t="s">
        <v>0</v>
      </c>
      <c r="J6" s="97" t="s">
        <v>1167</v>
      </c>
      <c r="Q6" s="2"/>
    </row>
    <row r="7" spans="1:21" ht="15.5" customHeight="1" x14ac:dyDescent="0.35">
      <c r="A7" s="2"/>
      <c r="C7" s="183"/>
      <c r="D7" s="184"/>
      <c r="E7" s="185"/>
      <c r="G7" s="3"/>
      <c r="H7" s="3"/>
      <c r="I7" s="3"/>
      <c r="J7" s="3"/>
      <c r="K7" s="3"/>
      <c r="N7" s="177"/>
      <c r="O7" s="177"/>
      <c r="Q7" s="2"/>
    </row>
    <row r="8" spans="1:21" ht="16" thickBot="1" x14ac:dyDescent="0.4">
      <c r="A8" s="2"/>
      <c r="C8" s="183"/>
      <c r="D8" s="184"/>
      <c r="E8" s="185"/>
      <c r="G8" s="176" t="s">
        <v>1154</v>
      </c>
      <c r="H8" s="176"/>
      <c r="I8" s="176"/>
      <c r="J8" s="176"/>
      <c r="K8" s="176"/>
      <c r="L8" s="176"/>
      <c r="M8" s="176"/>
      <c r="N8" s="4"/>
      <c r="O8" s="4"/>
      <c r="Q8" s="2"/>
    </row>
    <row r="9" spans="1:21" ht="48.5" customHeight="1" thickTop="1" thickBot="1" x14ac:dyDescent="0.4">
      <c r="A9" s="2"/>
      <c r="C9" s="183"/>
      <c r="D9" s="184"/>
      <c r="E9" s="185"/>
      <c r="G9" s="128" t="s">
        <v>1149</v>
      </c>
      <c r="H9" s="7" t="s">
        <v>1150</v>
      </c>
      <c r="I9" s="8" t="s">
        <v>1151</v>
      </c>
      <c r="J9" s="173" t="s">
        <v>1153</v>
      </c>
      <c r="K9" s="174"/>
      <c r="L9" s="173" t="s">
        <v>1152</v>
      </c>
      <c r="M9" s="174"/>
      <c r="Q9" s="2"/>
    </row>
    <row r="10" spans="1:21" ht="30.5" customHeight="1" thickTop="1" x14ac:dyDescent="0.35">
      <c r="A10" s="2"/>
      <c r="C10" s="183"/>
      <c r="D10" s="184"/>
      <c r="E10" s="185"/>
      <c r="G10" s="129">
        <v>1</v>
      </c>
      <c r="H10" s="130">
        <v>44197</v>
      </c>
      <c r="I10" s="131">
        <v>25</v>
      </c>
      <c r="J10" s="175">
        <f>I10*0.1</f>
        <v>2.5</v>
      </c>
      <c r="K10" s="175"/>
      <c r="L10" s="175">
        <f>I10*0.15</f>
        <v>3.75</v>
      </c>
      <c r="M10" s="179"/>
      <c r="Q10" s="2"/>
    </row>
    <row r="11" spans="1:21" ht="26" customHeight="1" x14ac:dyDescent="0.35">
      <c r="A11" s="2"/>
      <c r="C11" s="183"/>
      <c r="D11" s="184"/>
      <c r="E11" s="185"/>
      <c r="G11" s="132">
        <v>2</v>
      </c>
      <c r="H11" s="130">
        <v>44228</v>
      </c>
      <c r="I11" s="133">
        <v>24</v>
      </c>
      <c r="J11" s="189">
        <f>I11*0.1</f>
        <v>2.4000000000000004</v>
      </c>
      <c r="K11" s="189"/>
      <c r="L11" s="189">
        <f>I11*0.15</f>
        <v>3.5999999999999996</v>
      </c>
      <c r="M11" s="190"/>
      <c r="Q11" s="2"/>
    </row>
    <row r="12" spans="1:21" ht="26" customHeight="1" x14ac:dyDescent="0.35">
      <c r="A12" s="2"/>
      <c r="C12" s="183"/>
      <c r="D12" s="184"/>
      <c r="E12" s="185"/>
      <c r="G12" s="132">
        <v>3</v>
      </c>
      <c r="H12" s="130">
        <v>44256</v>
      </c>
      <c r="I12" s="133">
        <v>25</v>
      </c>
      <c r="J12" s="189">
        <f>I12*0.1</f>
        <v>2.5</v>
      </c>
      <c r="K12" s="189"/>
      <c r="L12" s="189">
        <f>I12*0.15</f>
        <v>3.75</v>
      </c>
      <c r="M12" s="190"/>
      <c r="Q12" s="2"/>
    </row>
    <row r="13" spans="1:21" ht="29" customHeight="1" x14ac:dyDescent="0.35">
      <c r="A13" s="2"/>
      <c r="C13" s="183"/>
      <c r="D13" s="184"/>
      <c r="E13" s="185"/>
      <c r="G13" s="263" t="s">
        <v>2</v>
      </c>
      <c r="H13" s="264"/>
      <c r="I13" s="134">
        <f>SUM(I10:I12)</f>
        <v>74</v>
      </c>
      <c r="J13" s="191">
        <f>SUM(J10:J12)</f>
        <v>7.4</v>
      </c>
      <c r="K13" s="191"/>
      <c r="L13" s="191">
        <f>SUM(L10:L12)</f>
        <v>11.1</v>
      </c>
      <c r="M13" s="191"/>
      <c r="Q13" s="2"/>
    </row>
    <row r="14" spans="1:21" x14ac:dyDescent="0.35">
      <c r="A14" s="2"/>
      <c r="C14" s="183"/>
      <c r="D14" s="184"/>
      <c r="E14" s="185"/>
      <c r="Q14" s="2"/>
    </row>
    <row r="15" spans="1:21" x14ac:dyDescent="0.35">
      <c r="A15" s="2"/>
      <c r="C15" s="183"/>
      <c r="D15" s="184"/>
      <c r="E15" s="185"/>
      <c r="J15" s="192" t="s">
        <v>1147</v>
      </c>
      <c r="K15" s="192"/>
      <c r="Q15" s="2"/>
    </row>
    <row r="16" spans="1:21" x14ac:dyDescent="0.35">
      <c r="A16" s="2"/>
      <c r="C16" s="183"/>
      <c r="D16" s="184"/>
      <c r="E16" s="185"/>
      <c r="F16" s="145"/>
      <c r="Q16" s="2"/>
    </row>
    <row r="17" spans="1:17" ht="15.5" x14ac:dyDescent="0.35">
      <c r="A17" s="2"/>
      <c r="C17" s="183"/>
      <c r="D17" s="184"/>
      <c r="E17" s="185"/>
      <c r="G17" s="102" t="s">
        <v>6</v>
      </c>
      <c r="H17" s="100" t="s">
        <v>1145</v>
      </c>
      <c r="I17" s="100" t="s">
        <v>1138</v>
      </c>
      <c r="J17" s="100" t="s">
        <v>1139</v>
      </c>
      <c r="K17" s="100" t="s">
        <v>1140</v>
      </c>
      <c r="L17" s="100" t="s">
        <v>1141</v>
      </c>
      <c r="M17" s="100" t="s">
        <v>1142</v>
      </c>
      <c r="N17" s="100" t="s">
        <v>1143</v>
      </c>
      <c r="O17" s="100" t="s">
        <v>1144</v>
      </c>
      <c r="P17" s="101" t="s">
        <v>2</v>
      </c>
      <c r="Q17" s="2"/>
    </row>
    <row r="18" spans="1:17" s="10" customFormat="1" ht="21" customHeight="1" thickBot="1" x14ac:dyDescent="0.4">
      <c r="A18" s="9"/>
      <c r="C18" s="186"/>
      <c r="D18" s="187"/>
      <c r="E18" s="188"/>
      <c r="G18" s="99" t="s">
        <v>1104</v>
      </c>
      <c r="H18" s="103">
        <f>Enrolment!U7</f>
        <v>15</v>
      </c>
      <c r="I18" s="103">
        <f>Enrolment!U8</f>
        <v>11</v>
      </c>
      <c r="J18" s="103">
        <f>Enrolment!U9</f>
        <v>14</v>
      </c>
      <c r="K18" s="103">
        <f>Enrolment!U10</f>
        <v>15</v>
      </c>
      <c r="L18" s="103">
        <f>Enrolment!U11</f>
        <v>16</v>
      </c>
      <c r="M18" s="103">
        <f>Enrolment!U12</f>
        <v>16</v>
      </c>
      <c r="N18" s="103">
        <f>Enrolment!U13</f>
        <v>17</v>
      </c>
      <c r="O18" s="103">
        <f>Enrolment!U14</f>
        <v>18</v>
      </c>
      <c r="P18" s="103">
        <f>SUM(H18:O18)</f>
        <v>122</v>
      </c>
      <c r="Q18" s="9"/>
    </row>
    <row r="19" spans="1:17" ht="22.5" customHeight="1" thickTop="1" x14ac:dyDescent="0.35">
      <c r="A19" s="2"/>
      <c r="E19" s="145"/>
      <c r="G19" s="99" t="s">
        <v>1081</v>
      </c>
      <c r="H19" s="126">
        <f>COUNTIFS(Table3[5],"1",Table3[6],"YES",Table3[15],"&lt;&gt;"&amp;"")</f>
        <v>2</v>
      </c>
      <c r="I19" s="126">
        <f>COUNTIFS(Table3[5],"2",Table3[6],"YES",Table3[15],"&lt;&gt;"&amp;"")</f>
        <v>0</v>
      </c>
      <c r="J19" s="126">
        <f>COUNTIFS(Table3[5],"3",Table3[6],"YES",Table3[15],"&lt;&gt;"&amp;"")</f>
        <v>0</v>
      </c>
      <c r="K19" s="126">
        <f>COUNTIFS(Table3[5],"4",Table3[6],"YES",Table3[15],"&lt;&gt;"&amp;"")</f>
        <v>0</v>
      </c>
      <c r="L19" s="126">
        <f>COUNTIFS(Table3[5],"5",Table3[6],"YES",Table3[15],"&lt;&gt;"&amp;"")</f>
        <v>0</v>
      </c>
      <c r="M19" s="126">
        <f>COUNTIFS(Table3[5],"6",Table3[6],"YES",Table3[15],"&lt;&gt;"&amp;"")</f>
        <v>0</v>
      </c>
      <c r="N19" s="126">
        <f>COUNTIFS(Table3[5],"7",Table3[6],"YES",Table3[15],"&lt;&gt;"&amp;"")</f>
        <v>0</v>
      </c>
      <c r="O19" s="126">
        <f>COUNTIFS(Table3[5],"8",Table3[6],"YES",Table3[15],"&lt;&gt;"&amp;"")</f>
        <v>0</v>
      </c>
      <c r="P19" s="126">
        <f>SUM(H19:O19)</f>
        <v>2</v>
      </c>
      <c r="Q19" s="2"/>
    </row>
    <row r="20" spans="1:17" ht="20.5" customHeight="1" x14ac:dyDescent="0.35">
      <c r="A20" s="2"/>
      <c r="G20" s="99" t="s">
        <v>1146</v>
      </c>
      <c r="H20" s="127">
        <f>H18-H19</f>
        <v>13</v>
      </c>
      <c r="I20" s="127">
        <f t="shared" ref="I20:P20" si="0">I18-I19</f>
        <v>11</v>
      </c>
      <c r="J20" s="127">
        <f t="shared" si="0"/>
        <v>14</v>
      </c>
      <c r="K20" s="127">
        <f t="shared" si="0"/>
        <v>15</v>
      </c>
      <c r="L20" s="127">
        <f t="shared" si="0"/>
        <v>16</v>
      </c>
      <c r="M20" s="127">
        <f t="shared" si="0"/>
        <v>16</v>
      </c>
      <c r="N20" s="127">
        <f t="shared" si="0"/>
        <v>17</v>
      </c>
      <c r="O20" s="127">
        <f t="shared" si="0"/>
        <v>18</v>
      </c>
      <c r="P20" s="127">
        <f t="shared" si="0"/>
        <v>120</v>
      </c>
      <c r="Q20" s="2"/>
    </row>
    <row r="21" spans="1:17" ht="20.5" customHeight="1" thickBot="1" x14ac:dyDescent="0.4">
      <c r="A21" s="2"/>
      <c r="G21" s="147"/>
      <c r="H21" s="147"/>
      <c r="I21" s="147"/>
      <c r="J21" s="147"/>
      <c r="K21" s="147"/>
      <c r="L21" s="147"/>
      <c r="M21" s="147"/>
      <c r="N21" s="147"/>
      <c r="O21" s="147"/>
      <c r="P21" s="147"/>
      <c r="Q21" s="2"/>
    </row>
    <row r="22" spans="1:17" ht="23.5" customHeight="1" thickTop="1" thickBot="1" x14ac:dyDescent="0.4">
      <c r="A22" s="2"/>
      <c r="K22" s="201" t="s">
        <v>1182</v>
      </c>
      <c r="L22" s="202"/>
      <c r="M22" s="203"/>
      <c r="N22" s="195">
        <v>44198</v>
      </c>
      <c r="O22" s="196"/>
      <c r="Q22" s="2"/>
    </row>
    <row r="23" spans="1:17" ht="23.5" customHeight="1" thickTop="1" x14ac:dyDescent="0.35">
      <c r="A23" s="2"/>
      <c r="J23" s="158" t="s">
        <v>1181</v>
      </c>
      <c r="K23" s="199" t="s">
        <v>1125</v>
      </c>
      <c r="L23" s="199"/>
      <c r="M23" s="199" t="s">
        <v>1126</v>
      </c>
      <c r="N23" s="200"/>
      <c r="O23" s="197" t="s">
        <v>1078</v>
      </c>
      <c r="P23" s="198"/>
      <c r="Q23" s="2"/>
    </row>
    <row r="24" spans="1:17" ht="14" customHeight="1" x14ac:dyDescent="0.35">
      <c r="A24" s="2"/>
      <c r="J24" s="159"/>
      <c r="K24" s="160" t="s">
        <v>4</v>
      </c>
      <c r="L24" s="160" t="s">
        <v>5</v>
      </c>
      <c r="M24" s="160" t="s">
        <v>4</v>
      </c>
      <c r="N24" s="160" t="s">
        <v>5</v>
      </c>
      <c r="O24" s="160" t="s">
        <v>4</v>
      </c>
      <c r="P24" s="161" t="s">
        <v>5</v>
      </c>
      <c r="Q24" s="2"/>
    </row>
    <row r="25" spans="1:17" ht="23.5" customHeight="1" x14ac:dyDescent="0.35">
      <c r="A25" s="2"/>
      <c r="J25" s="148" t="s">
        <v>1177</v>
      </c>
      <c r="K25" s="150" t="e">
        <f>VLOOKUP($N$22,BALANCE[[2]:[21]],2,0)</f>
        <v>#N/A</v>
      </c>
      <c r="L25" s="150" t="e">
        <f>VLOOKUP(N22,BALANCE[[2]:[21]],3,0)</f>
        <v>#N/A</v>
      </c>
      <c r="M25" s="150" t="e">
        <f>VLOOKUP(N22,BALANCE[[2]:[21]],4,0)</f>
        <v>#N/A</v>
      </c>
      <c r="N25" s="150" t="e">
        <f>VLOOKUP($N$22,BALANCE[[2]:[21]],5,0)</f>
        <v>#N/A</v>
      </c>
      <c r="O25" s="150" t="e">
        <f>K25+M25</f>
        <v>#N/A</v>
      </c>
      <c r="P25" s="151" t="e">
        <f>L25+N25</f>
        <v>#N/A</v>
      </c>
      <c r="Q25" s="2"/>
    </row>
    <row r="26" spans="1:17" ht="23.5" customHeight="1" x14ac:dyDescent="0.35">
      <c r="A26" s="2"/>
      <c r="J26" s="149" t="s">
        <v>1178</v>
      </c>
      <c r="K26" s="152" t="e">
        <f>VLOOKUP($N$22,BALANCE[[2]:[21]],6,0)</f>
        <v>#N/A</v>
      </c>
      <c r="L26" s="152" t="e">
        <f>VLOOKUP($N$22,BALANCE[[2]:[21]],7,0)</f>
        <v>#N/A</v>
      </c>
      <c r="M26" s="152" t="e">
        <f>VLOOKUP($N$22,BALANCE[[2]:[21]],8,0)</f>
        <v>#N/A</v>
      </c>
      <c r="N26" s="152" t="e">
        <f>VLOOKUP($N$22,BALANCE[[2]:[21]],9,0)</f>
        <v>#N/A</v>
      </c>
      <c r="O26" s="152" t="e">
        <f t="shared" ref="O26:O29" si="1">K26+M26</f>
        <v>#N/A</v>
      </c>
      <c r="P26" s="153" t="e">
        <f t="shared" ref="P26:P29" si="2">L26+N26</f>
        <v>#N/A</v>
      </c>
      <c r="Q26" s="2"/>
    </row>
    <row r="27" spans="1:17" ht="23.5" customHeight="1" x14ac:dyDescent="0.35">
      <c r="A27" s="2"/>
      <c r="J27" s="149" t="s">
        <v>7</v>
      </c>
      <c r="K27" s="154" t="e">
        <f>SUM(K25:K26)</f>
        <v>#N/A</v>
      </c>
      <c r="L27" s="154" t="e">
        <f t="shared" ref="L27:N27" si="3">SUM(L25:L26)</f>
        <v>#N/A</v>
      </c>
      <c r="M27" s="154" t="e">
        <f t="shared" si="3"/>
        <v>#N/A</v>
      </c>
      <c r="N27" s="154" t="e">
        <f t="shared" si="3"/>
        <v>#N/A</v>
      </c>
      <c r="O27" s="152" t="e">
        <f t="shared" si="1"/>
        <v>#N/A</v>
      </c>
      <c r="P27" s="153" t="e">
        <f t="shared" si="2"/>
        <v>#N/A</v>
      </c>
      <c r="Q27" s="2"/>
    </row>
    <row r="28" spans="1:17" ht="23.5" customHeight="1" x14ac:dyDescent="0.35">
      <c r="A28" s="2"/>
      <c r="J28" s="149" t="s">
        <v>11</v>
      </c>
      <c r="K28" s="152" t="e">
        <f>VLOOKUP($N$22,BALANCE[[2]:[21]],10,0)</f>
        <v>#N/A</v>
      </c>
      <c r="L28" s="152" t="e">
        <f>VLOOKUP($N$22,BALANCE[[2]:[21]],11,0)</f>
        <v>#N/A</v>
      </c>
      <c r="M28" s="152" t="e">
        <f>VLOOKUP($N$22,BALANCE[[2]:[21]],12,0)</f>
        <v>#N/A</v>
      </c>
      <c r="N28" s="152" t="e">
        <f>VLOOKUP($N$22,BALANCE[[2]:[21]],13,0)</f>
        <v>#N/A</v>
      </c>
      <c r="O28" s="152" t="e">
        <f t="shared" si="1"/>
        <v>#N/A</v>
      </c>
      <c r="P28" s="153" t="e">
        <f t="shared" si="2"/>
        <v>#N/A</v>
      </c>
      <c r="Q28" s="2"/>
    </row>
    <row r="29" spans="1:17" ht="23" customHeight="1" thickBot="1" x14ac:dyDescent="0.4">
      <c r="A29" s="2"/>
      <c r="J29" s="155" t="s">
        <v>1179</v>
      </c>
      <c r="K29" s="156" t="e">
        <f>K27-K28</f>
        <v>#N/A</v>
      </c>
      <c r="L29" s="156" t="e">
        <f t="shared" ref="L29:N29" si="4">L27-L28</f>
        <v>#N/A</v>
      </c>
      <c r="M29" s="156" t="e">
        <f t="shared" si="4"/>
        <v>#N/A</v>
      </c>
      <c r="N29" s="156" t="e">
        <f t="shared" si="4"/>
        <v>#N/A</v>
      </c>
      <c r="O29" s="156" t="e">
        <f t="shared" si="1"/>
        <v>#N/A</v>
      </c>
      <c r="P29" s="157" t="e">
        <f t="shared" si="2"/>
        <v>#N/A</v>
      </c>
      <c r="Q29" s="2"/>
    </row>
    <row r="30" spans="1:17" ht="23" customHeight="1" thickTop="1" thickBot="1" x14ac:dyDescent="0.4">
      <c r="A30" s="2"/>
      <c r="J30" s="162" t="s">
        <v>1180</v>
      </c>
      <c r="K30" s="193" t="str">
        <f>IFERROR(VLOOKUP($N$22,BALANCE[[2]:[21]],18,0),"")</f>
        <v/>
      </c>
      <c r="L30" s="193"/>
      <c r="M30" s="193" t="str">
        <f>IFERROR(VLOOKUP($N$22,BALANCE[[2]:[21]],19,0),"")</f>
        <v/>
      </c>
      <c r="N30" s="193"/>
      <c r="O30" s="194" t="str">
        <f>IFERROR(K30+M30,"FILL CORRECT DATA")</f>
        <v>FILL CORRECT DATA</v>
      </c>
      <c r="P30" s="194"/>
      <c r="Q30" s="2"/>
    </row>
    <row r="31" spans="1:17" ht="23" customHeight="1" thickTop="1" x14ac:dyDescent="0.35">
      <c r="A31" s="2"/>
      <c r="B31" s="2"/>
      <c r="C31" s="2"/>
      <c r="D31" s="2"/>
      <c r="E31" s="2"/>
      <c r="F31" s="2"/>
      <c r="G31" s="2"/>
      <c r="H31" s="2"/>
      <c r="I31" s="2"/>
      <c r="J31" s="2"/>
      <c r="K31" s="2"/>
      <c r="L31" s="2"/>
      <c r="M31" s="2"/>
      <c r="N31" s="2"/>
      <c r="O31" s="2"/>
      <c r="P31" s="2"/>
      <c r="Q31" s="2"/>
    </row>
  </sheetData>
  <sheetProtection password="CEFC" sheet="1" objects="1" scenarios="1" formatColumns="0" formatRows="0"/>
  <mergeCells count="28">
    <mergeCell ref="G13:H13"/>
    <mergeCell ref="K30:L30"/>
    <mergeCell ref="M30:N30"/>
    <mergeCell ref="O30:P30"/>
    <mergeCell ref="S5:U5"/>
    <mergeCell ref="N22:O22"/>
    <mergeCell ref="O23:P23"/>
    <mergeCell ref="K23:L23"/>
    <mergeCell ref="M23:N23"/>
    <mergeCell ref="K22:M22"/>
    <mergeCell ref="J12:K12"/>
    <mergeCell ref="L12:M12"/>
    <mergeCell ref="S2:U2"/>
    <mergeCell ref="B2:P2"/>
    <mergeCell ref="J9:K9"/>
    <mergeCell ref="J10:K10"/>
    <mergeCell ref="G8:M8"/>
    <mergeCell ref="N7:O7"/>
    <mergeCell ref="S3:U3"/>
    <mergeCell ref="S4:U4"/>
    <mergeCell ref="L9:M9"/>
    <mergeCell ref="L10:M10"/>
    <mergeCell ref="C6:E18"/>
    <mergeCell ref="L11:M11"/>
    <mergeCell ref="L13:M13"/>
    <mergeCell ref="J11:K11"/>
    <mergeCell ref="J15:K15"/>
    <mergeCell ref="J13:K13"/>
  </mergeCells>
  <dataValidations count="1">
    <dataValidation type="list" allowBlank="1" showInputMessage="1" showErrorMessage="1" sqref="J6">
      <formula1>"1 से  5 तक,1 से 8 तक ,1 से 10 तक ,1से 12 तक ,6 से 10 तक,6 से 12 तक"</formula1>
    </dataValidation>
  </dataValidations>
  <pageMargins left="0.7" right="0.7" top="0.75" bottom="0.75" header="0.3" footer="0.3"/>
  <pageSetup scale="75" fitToHeight="0" orientation="landscape"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C000"/>
  </sheetPr>
  <dimension ref="A1:AD251"/>
  <sheetViews>
    <sheetView workbookViewId="0"/>
  </sheetViews>
  <sheetFormatPr defaultRowHeight="14.5" x14ac:dyDescent="0.35"/>
  <cols>
    <col min="1" max="1" width="5" style="14" bestFit="1" customWidth="1"/>
    <col min="2" max="2" width="6.90625" style="14" bestFit="1" customWidth="1"/>
    <col min="3" max="3" width="5.453125" style="14" bestFit="1" customWidth="1"/>
    <col min="4" max="4" width="10.453125" style="14" bestFit="1" customWidth="1"/>
    <col min="5" max="5" width="19.08984375" style="14" bestFit="1" customWidth="1"/>
    <col min="6" max="6" width="10.08984375" style="14" bestFit="1" customWidth="1"/>
    <col min="7" max="7" width="18.90625" style="14" bestFit="1" customWidth="1"/>
    <col min="8" max="8" width="18.1796875" style="14" bestFit="1" customWidth="1"/>
    <col min="9" max="9" width="7" style="14" bestFit="1" customWidth="1"/>
    <col min="10" max="11" width="10.453125" style="14" bestFit="1" customWidth="1"/>
    <col min="12" max="12" width="15.36328125" style="14" bestFit="1" customWidth="1"/>
    <col min="13" max="13" width="23.26953125" style="14" bestFit="1" customWidth="1"/>
    <col min="14" max="14" width="22.6328125" style="14" bestFit="1" customWidth="1"/>
    <col min="15" max="15" width="8.26953125" style="14" bestFit="1" customWidth="1"/>
    <col min="16" max="16" width="7.36328125" style="14" bestFit="1" customWidth="1"/>
    <col min="17" max="17" width="18.08984375" style="14" bestFit="1" customWidth="1"/>
    <col min="18" max="18" width="34.90625" style="14" bestFit="1" customWidth="1"/>
    <col min="19" max="19" width="16.36328125" style="14" bestFit="1" customWidth="1"/>
    <col min="20" max="20" width="19.1796875" style="14" bestFit="1" customWidth="1"/>
    <col min="21" max="21" width="15.90625" style="14" bestFit="1" customWidth="1"/>
    <col min="22" max="23" width="34.90625" style="14" bestFit="1" customWidth="1"/>
    <col min="24" max="24" width="21.1796875" style="14" bestFit="1" customWidth="1"/>
    <col min="25" max="25" width="11.6328125" style="14" bestFit="1" customWidth="1"/>
    <col min="26" max="26" width="9.54296875" style="14" bestFit="1" customWidth="1"/>
    <col min="27" max="27" width="13.81640625" style="14" bestFit="1" customWidth="1"/>
    <col min="28" max="28" width="21.90625" style="14" bestFit="1" customWidth="1"/>
    <col min="29" max="29" width="18.6328125" style="14" bestFit="1" customWidth="1"/>
    <col min="30" max="30" width="18.90625" style="14" bestFit="1" customWidth="1"/>
    <col min="31" max="16384" width="8.7265625" style="14"/>
  </cols>
  <sheetData>
    <row r="1" spans="1:30" ht="29" x14ac:dyDescent="0.35">
      <c r="A1" s="73" t="s">
        <v>13</v>
      </c>
      <c r="B1" s="73" t="s">
        <v>14</v>
      </c>
      <c r="C1" s="73" t="s">
        <v>15</v>
      </c>
      <c r="D1" s="73" t="s">
        <v>16</v>
      </c>
      <c r="E1" s="73" t="s">
        <v>17</v>
      </c>
      <c r="F1" s="73" t="s">
        <v>18</v>
      </c>
      <c r="G1" s="73" t="s">
        <v>19</v>
      </c>
      <c r="H1" s="73" t="s">
        <v>20</v>
      </c>
      <c r="I1" s="73" t="s">
        <v>21</v>
      </c>
      <c r="J1" s="73" t="s">
        <v>22</v>
      </c>
      <c r="K1" s="73" t="s">
        <v>23</v>
      </c>
      <c r="L1" s="73" t="s">
        <v>24</v>
      </c>
      <c r="M1" s="73" t="s">
        <v>25</v>
      </c>
      <c r="N1" s="73" t="s">
        <v>26</v>
      </c>
      <c r="O1" s="73" t="s">
        <v>27</v>
      </c>
      <c r="P1" s="73" t="s">
        <v>28</v>
      </c>
      <c r="Q1" s="73" t="s">
        <v>29</v>
      </c>
      <c r="R1" s="73" t="s">
        <v>30</v>
      </c>
      <c r="S1" s="73" t="s">
        <v>31</v>
      </c>
      <c r="T1" s="73" t="s">
        <v>32</v>
      </c>
      <c r="U1" s="73" t="s">
        <v>33</v>
      </c>
      <c r="V1" s="73" t="s">
        <v>34</v>
      </c>
      <c r="W1" s="73" t="s">
        <v>35</v>
      </c>
      <c r="X1" s="73" t="s">
        <v>36</v>
      </c>
      <c r="Y1" s="73" t="s">
        <v>37</v>
      </c>
      <c r="Z1" s="73" t="s">
        <v>38</v>
      </c>
      <c r="AA1" s="73" t="s">
        <v>39</v>
      </c>
      <c r="AB1" s="73" t="s">
        <v>40</v>
      </c>
      <c r="AC1" s="73" t="s">
        <v>41</v>
      </c>
      <c r="AD1" s="73" t="s">
        <v>42</v>
      </c>
    </row>
    <row r="2" spans="1:30" ht="29" x14ac:dyDescent="0.35">
      <c r="A2" s="74">
        <v>1</v>
      </c>
      <c r="B2" s="74" t="s">
        <v>43</v>
      </c>
      <c r="C2" s="74">
        <v>631</v>
      </c>
      <c r="D2" s="75">
        <v>44023</v>
      </c>
      <c r="E2" s="74" t="s">
        <v>1148</v>
      </c>
      <c r="F2" s="74"/>
      <c r="G2" s="74" t="s">
        <v>44</v>
      </c>
      <c r="H2" s="74" t="s">
        <v>45</v>
      </c>
      <c r="I2" s="74" t="s">
        <v>46</v>
      </c>
      <c r="J2" s="75">
        <v>41907</v>
      </c>
      <c r="K2" s="74"/>
      <c r="L2" s="74"/>
      <c r="M2" s="74"/>
      <c r="N2" s="74"/>
      <c r="O2" s="74" t="s">
        <v>47</v>
      </c>
      <c r="P2" s="74" t="s">
        <v>48</v>
      </c>
      <c r="Q2" s="74"/>
      <c r="R2" s="74" t="s">
        <v>49</v>
      </c>
      <c r="S2" s="74">
        <v>8010649502</v>
      </c>
      <c r="T2" s="74" t="s">
        <v>50</v>
      </c>
      <c r="U2" s="74"/>
      <c r="V2" s="74">
        <v>9887094708</v>
      </c>
      <c r="W2" s="74" t="s">
        <v>51</v>
      </c>
      <c r="X2" s="74"/>
      <c r="Y2" s="74" t="s">
        <v>52</v>
      </c>
      <c r="Z2" s="74" t="s">
        <v>52</v>
      </c>
      <c r="AA2" s="74" t="s">
        <v>53</v>
      </c>
      <c r="AB2" s="74">
        <v>6</v>
      </c>
      <c r="AC2" s="74" t="s">
        <v>54</v>
      </c>
      <c r="AD2" s="74">
        <v>0</v>
      </c>
    </row>
    <row r="3" spans="1:30" ht="29" x14ac:dyDescent="0.35">
      <c r="A3" s="74">
        <v>1</v>
      </c>
      <c r="B3" s="74" t="s">
        <v>43</v>
      </c>
      <c r="C3" s="74">
        <v>642</v>
      </c>
      <c r="D3" s="75">
        <v>44036</v>
      </c>
      <c r="E3" s="74" t="s">
        <v>55</v>
      </c>
      <c r="F3" s="74"/>
      <c r="G3" s="74" t="s">
        <v>56</v>
      </c>
      <c r="H3" s="74" t="s">
        <v>57</v>
      </c>
      <c r="I3" s="74" t="s">
        <v>46</v>
      </c>
      <c r="J3" s="75">
        <v>42066</v>
      </c>
      <c r="K3" s="74"/>
      <c r="L3" s="74"/>
      <c r="M3" s="74"/>
      <c r="N3" s="74"/>
      <c r="O3" s="74" t="s">
        <v>47</v>
      </c>
      <c r="P3" s="74" t="s">
        <v>48</v>
      </c>
      <c r="Q3" s="74"/>
      <c r="R3" s="74" t="s">
        <v>49</v>
      </c>
      <c r="S3" s="74">
        <v>8010649502</v>
      </c>
      <c r="T3" s="74" t="s">
        <v>58</v>
      </c>
      <c r="U3" s="74"/>
      <c r="V3" s="74">
        <v>8441073918</v>
      </c>
      <c r="W3" s="74" t="s">
        <v>59</v>
      </c>
      <c r="X3" s="74">
        <v>0</v>
      </c>
      <c r="Y3" s="74" t="s">
        <v>52</v>
      </c>
      <c r="Z3" s="74" t="s">
        <v>52</v>
      </c>
      <c r="AA3" s="74" t="s">
        <v>53</v>
      </c>
      <c r="AB3" s="74">
        <v>5</v>
      </c>
      <c r="AC3" s="74" t="s">
        <v>54</v>
      </c>
      <c r="AD3" s="74">
        <v>0</v>
      </c>
    </row>
    <row r="4" spans="1:30" ht="29" x14ac:dyDescent="0.35">
      <c r="A4" s="74">
        <v>1</v>
      </c>
      <c r="B4" s="74" t="s">
        <v>43</v>
      </c>
      <c r="C4" s="74">
        <v>635</v>
      </c>
      <c r="D4" s="75">
        <v>44026</v>
      </c>
      <c r="E4" s="74" t="s">
        <v>60</v>
      </c>
      <c r="F4" s="74"/>
      <c r="G4" s="74" t="s">
        <v>61</v>
      </c>
      <c r="H4" s="74" t="s">
        <v>62</v>
      </c>
      <c r="I4" s="74" t="s">
        <v>46</v>
      </c>
      <c r="J4" s="75">
        <v>41987</v>
      </c>
      <c r="K4" s="74"/>
      <c r="L4" s="74"/>
      <c r="M4" s="74"/>
      <c r="N4" s="74"/>
      <c r="O4" s="74" t="s">
        <v>47</v>
      </c>
      <c r="P4" s="74" t="s">
        <v>48</v>
      </c>
      <c r="Q4" s="74"/>
      <c r="R4" s="74" t="s">
        <v>49</v>
      </c>
      <c r="S4" s="74">
        <v>8010649502</v>
      </c>
      <c r="T4" s="74" t="s">
        <v>63</v>
      </c>
      <c r="U4" s="74"/>
      <c r="V4" s="74">
        <v>6376701853</v>
      </c>
      <c r="W4" s="74" t="s">
        <v>64</v>
      </c>
      <c r="X4" s="74">
        <v>0</v>
      </c>
      <c r="Y4" s="74" t="s">
        <v>52</v>
      </c>
      <c r="Z4" s="74" t="s">
        <v>52</v>
      </c>
      <c r="AA4" s="74" t="s">
        <v>53</v>
      </c>
      <c r="AB4" s="74">
        <v>6</v>
      </c>
      <c r="AC4" s="74" t="s">
        <v>54</v>
      </c>
      <c r="AD4" s="74">
        <v>0</v>
      </c>
    </row>
    <row r="5" spans="1:30" ht="29" x14ac:dyDescent="0.35">
      <c r="A5" s="74">
        <v>1</v>
      </c>
      <c r="B5" s="74" t="s">
        <v>43</v>
      </c>
      <c r="C5" s="74">
        <v>634</v>
      </c>
      <c r="D5" s="75">
        <v>44025</v>
      </c>
      <c r="E5" s="74" t="s">
        <v>65</v>
      </c>
      <c r="F5" s="74"/>
      <c r="G5" s="74" t="s">
        <v>66</v>
      </c>
      <c r="H5" s="74" t="s">
        <v>67</v>
      </c>
      <c r="I5" s="74" t="s">
        <v>68</v>
      </c>
      <c r="J5" s="75">
        <v>41925</v>
      </c>
      <c r="K5" s="74"/>
      <c r="L5" s="74"/>
      <c r="M5" s="74"/>
      <c r="N5" s="74"/>
      <c r="O5" s="74" t="s">
        <v>69</v>
      </c>
      <c r="P5" s="74" t="s">
        <v>70</v>
      </c>
      <c r="Q5" s="74"/>
      <c r="R5" s="74" t="s">
        <v>49</v>
      </c>
      <c r="S5" s="74">
        <v>8010649502</v>
      </c>
      <c r="T5" s="74"/>
      <c r="U5" s="74"/>
      <c r="V5" s="74">
        <v>6377325327</v>
      </c>
      <c r="W5" s="74" t="s">
        <v>64</v>
      </c>
      <c r="X5" s="74">
        <v>30000</v>
      </c>
      <c r="Y5" s="74" t="s">
        <v>52</v>
      </c>
      <c r="Z5" s="74" t="s">
        <v>52</v>
      </c>
      <c r="AA5" s="74" t="s">
        <v>71</v>
      </c>
      <c r="AB5" s="74">
        <v>6</v>
      </c>
      <c r="AC5" s="74" t="s">
        <v>54</v>
      </c>
      <c r="AD5" s="74">
        <v>0</v>
      </c>
    </row>
    <row r="6" spans="1:30" ht="29" x14ac:dyDescent="0.35">
      <c r="A6" s="74">
        <v>1</v>
      </c>
      <c r="B6" s="74" t="s">
        <v>43</v>
      </c>
      <c r="C6" s="74">
        <v>645</v>
      </c>
      <c r="D6" s="75">
        <v>44050</v>
      </c>
      <c r="E6" s="74" t="s">
        <v>72</v>
      </c>
      <c r="F6" s="74"/>
      <c r="G6" s="74" t="s">
        <v>73</v>
      </c>
      <c r="H6" s="74" t="s">
        <v>74</v>
      </c>
      <c r="I6" s="74" t="s">
        <v>46</v>
      </c>
      <c r="J6" s="75">
        <v>42035</v>
      </c>
      <c r="K6" s="74"/>
      <c r="L6" s="74"/>
      <c r="M6" s="74"/>
      <c r="N6" s="74"/>
      <c r="O6" s="74" t="s">
        <v>47</v>
      </c>
      <c r="P6" s="74" t="s">
        <v>70</v>
      </c>
      <c r="Q6" s="74"/>
      <c r="R6" s="74" t="s">
        <v>49</v>
      </c>
      <c r="S6" s="74">
        <v>8010649502</v>
      </c>
      <c r="T6" s="74" t="s">
        <v>75</v>
      </c>
      <c r="U6" s="74"/>
      <c r="V6" s="74">
        <v>7412853387</v>
      </c>
      <c r="W6" s="74" t="s">
        <v>76</v>
      </c>
      <c r="X6" s="74">
        <v>40000</v>
      </c>
      <c r="Y6" s="74" t="s">
        <v>52</v>
      </c>
      <c r="Z6" s="74" t="s">
        <v>52</v>
      </c>
      <c r="AA6" s="74" t="s">
        <v>71</v>
      </c>
      <c r="AB6" s="74">
        <v>5</v>
      </c>
      <c r="AC6" s="74" t="s">
        <v>54</v>
      </c>
      <c r="AD6" s="74">
        <v>0</v>
      </c>
    </row>
    <row r="7" spans="1:30" ht="29" x14ac:dyDescent="0.35">
      <c r="A7" s="74">
        <v>1</v>
      </c>
      <c r="B7" s="74" t="s">
        <v>43</v>
      </c>
      <c r="C7" s="74">
        <v>633</v>
      </c>
      <c r="D7" s="75">
        <v>44025</v>
      </c>
      <c r="E7" s="74" t="s">
        <v>77</v>
      </c>
      <c r="F7" s="74"/>
      <c r="G7" s="74" t="s">
        <v>78</v>
      </c>
      <c r="H7" s="74" t="s">
        <v>79</v>
      </c>
      <c r="I7" s="74" t="s">
        <v>46</v>
      </c>
      <c r="J7" s="75">
        <v>42070</v>
      </c>
      <c r="K7" s="74"/>
      <c r="L7" s="74"/>
      <c r="M7" s="74"/>
      <c r="N7" s="74"/>
      <c r="O7" s="74" t="s">
        <v>69</v>
      </c>
      <c r="P7" s="74" t="s">
        <v>70</v>
      </c>
      <c r="Q7" s="74"/>
      <c r="R7" s="74" t="s">
        <v>49</v>
      </c>
      <c r="S7" s="74">
        <v>8010649502</v>
      </c>
      <c r="T7" s="74"/>
      <c r="U7" s="74"/>
      <c r="V7" s="74">
        <v>7665126155</v>
      </c>
      <c r="W7" s="74" t="s">
        <v>80</v>
      </c>
      <c r="X7" s="74">
        <v>40000</v>
      </c>
      <c r="Y7" s="74" t="s">
        <v>52</v>
      </c>
      <c r="Z7" s="74" t="s">
        <v>52</v>
      </c>
      <c r="AA7" s="74" t="s">
        <v>71</v>
      </c>
      <c r="AB7" s="74">
        <v>5</v>
      </c>
      <c r="AC7" s="74" t="s">
        <v>54</v>
      </c>
      <c r="AD7" s="74">
        <v>0</v>
      </c>
    </row>
    <row r="8" spans="1:30" ht="29" x14ac:dyDescent="0.35">
      <c r="A8" s="74">
        <v>1</v>
      </c>
      <c r="B8" s="74" t="s">
        <v>43</v>
      </c>
      <c r="C8" s="74">
        <v>644</v>
      </c>
      <c r="D8" s="75">
        <v>44012</v>
      </c>
      <c r="E8" s="74" t="s">
        <v>81</v>
      </c>
      <c r="F8" s="74"/>
      <c r="G8" s="74" t="s">
        <v>82</v>
      </c>
      <c r="H8" s="74" t="s">
        <v>83</v>
      </c>
      <c r="I8" s="74" t="s">
        <v>46</v>
      </c>
      <c r="J8" s="75">
        <v>42055</v>
      </c>
      <c r="K8" s="74"/>
      <c r="L8" s="74"/>
      <c r="M8" s="74"/>
      <c r="N8" s="74"/>
      <c r="O8" s="74" t="s">
        <v>69</v>
      </c>
      <c r="P8" s="74" t="s">
        <v>70</v>
      </c>
      <c r="Q8" s="74"/>
      <c r="R8" s="74" t="s">
        <v>49</v>
      </c>
      <c r="S8" s="74">
        <v>8010649502</v>
      </c>
      <c r="T8" s="74" t="s">
        <v>84</v>
      </c>
      <c r="U8" s="74" t="s">
        <v>85</v>
      </c>
      <c r="V8" s="74">
        <v>7340265927</v>
      </c>
      <c r="W8" s="74" t="s">
        <v>86</v>
      </c>
      <c r="X8" s="74">
        <v>40000</v>
      </c>
      <c r="Y8" s="74" t="s">
        <v>52</v>
      </c>
      <c r="Z8" s="74" t="s">
        <v>52</v>
      </c>
      <c r="AA8" s="74" t="s">
        <v>71</v>
      </c>
      <c r="AB8" s="74">
        <v>5</v>
      </c>
      <c r="AC8" s="74" t="s">
        <v>54</v>
      </c>
      <c r="AD8" s="74">
        <v>0</v>
      </c>
    </row>
    <row r="9" spans="1:30" ht="29" x14ac:dyDescent="0.35">
      <c r="A9" s="74">
        <v>1</v>
      </c>
      <c r="B9" s="74" t="s">
        <v>43</v>
      </c>
      <c r="C9" s="74">
        <v>637</v>
      </c>
      <c r="D9" s="75">
        <v>44032</v>
      </c>
      <c r="E9" s="74" t="s">
        <v>87</v>
      </c>
      <c r="F9" s="74"/>
      <c r="G9" s="74" t="s">
        <v>88</v>
      </c>
      <c r="H9" s="74" t="s">
        <v>89</v>
      </c>
      <c r="I9" s="74" t="s">
        <v>46</v>
      </c>
      <c r="J9" s="75">
        <v>42172</v>
      </c>
      <c r="K9" s="74"/>
      <c r="L9" s="74"/>
      <c r="M9" s="74"/>
      <c r="N9" s="74"/>
      <c r="O9" s="74" t="s">
        <v>69</v>
      </c>
      <c r="P9" s="74" t="s">
        <v>70</v>
      </c>
      <c r="Q9" s="74"/>
      <c r="R9" s="74" t="s">
        <v>49</v>
      </c>
      <c r="S9" s="74">
        <v>8010649502</v>
      </c>
      <c r="T9" s="74" t="s">
        <v>90</v>
      </c>
      <c r="U9" s="74"/>
      <c r="V9" s="74">
        <v>7728089380</v>
      </c>
      <c r="W9" s="74" t="s">
        <v>91</v>
      </c>
      <c r="X9" s="74">
        <v>40000</v>
      </c>
      <c r="Y9" s="74" t="s">
        <v>52</v>
      </c>
      <c r="Z9" s="74" t="s">
        <v>52</v>
      </c>
      <c r="AA9" s="74" t="s">
        <v>71</v>
      </c>
      <c r="AB9" s="74">
        <v>5</v>
      </c>
      <c r="AC9" s="74" t="s">
        <v>54</v>
      </c>
      <c r="AD9" s="74">
        <v>0</v>
      </c>
    </row>
    <row r="10" spans="1:30" ht="29" x14ac:dyDescent="0.35">
      <c r="A10" s="74">
        <v>1</v>
      </c>
      <c r="B10" s="74" t="s">
        <v>43</v>
      </c>
      <c r="C10" s="74">
        <v>638</v>
      </c>
      <c r="D10" s="75">
        <v>44033</v>
      </c>
      <c r="E10" s="74" t="s">
        <v>92</v>
      </c>
      <c r="F10" s="74"/>
      <c r="G10" s="74" t="s">
        <v>93</v>
      </c>
      <c r="H10" s="74" t="s">
        <v>94</v>
      </c>
      <c r="I10" s="74" t="s">
        <v>46</v>
      </c>
      <c r="J10" s="75">
        <v>42076</v>
      </c>
      <c r="K10" s="74"/>
      <c r="L10" s="74"/>
      <c r="M10" s="74"/>
      <c r="N10" s="74"/>
      <c r="O10" s="74" t="s">
        <v>47</v>
      </c>
      <c r="P10" s="74" t="s">
        <v>48</v>
      </c>
      <c r="Q10" s="74"/>
      <c r="R10" s="74" t="s">
        <v>49</v>
      </c>
      <c r="S10" s="74">
        <v>8010649502</v>
      </c>
      <c r="T10" s="74" t="s">
        <v>95</v>
      </c>
      <c r="U10" s="74"/>
      <c r="V10" s="74">
        <v>9024679189</v>
      </c>
      <c r="W10" s="74" t="s">
        <v>96</v>
      </c>
      <c r="X10" s="74">
        <v>40000</v>
      </c>
      <c r="Y10" s="74" t="s">
        <v>52</v>
      </c>
      <c r="Z10" s="74" t="s">
        <v>52</v>
      </c>
      <c r="AA10" s="74" t="s">
        <v>53</v>
      </c>
      <c r="AB10" s="74">
        <v>5</v>
      </c>
      <c r="AC10" s="74" t="s">
        <v>54</v>
      </c>
      <c r="AD10" s="74">
        <v>0</v>
      </c>
    </row>
    <row r="11" spans="1:30" ht="29" x14ac:dyDescent="0.35">
      <c r="A11" s="74">
        <v>1</v>
      </c>
      <c r="B11" s="74" t="s">
        <v>43</v>
      </c>
      <c r="C11" s="74">
        <v>654</v>
      </c>
      <c r="D11" s="75">
        <v>44078</v>
      </c>
      <c r="E11" s="74" t="s">
        <v>97</v>
      </c>
      <c r="F11" s="74"/>
      <c r="G11" s="74" t="s">
        <v>98</v>
      </c>
      <c r="H11" s="74" t="s">
        <v>62</v>
      </c>
      <c r="I11" s="74" t="s">
        <v>68</v>
      </c>
      <c r="J11" s="75">
        <v>42218</v>
      </c>
      <c r="K11" s="74"/>
      <c r="L11" s="74"/>
      <c r="M11" s="74"/>
      <c r="N11" s="74"/>
      <c r="O11" s="74" t="s">
        <v>69</v>
      </c>
      <c r="P11" s="74" t="s">
        <v>48</v>
      </c>
      <c r="Q11" s="74"/>
      <c r="R11" s="74" t="s">
        <v>49</v>
      </c>
      <c r="S11" s="74">
        <v>8010649502</v>
      </c>
      <c r="T11" s="74"/>
      <c r="U11" s="74"/>
      <c r="V11" s="74">
        <v>9784774814</v>
      </c>
      <c r="W11" s="74" t="s">
        <v>86</v>
      </c>
      <c r="X11" s="74">
        <v>40000</v>
      </c>
      <c r="Y11" s="74" t="s">
        <v>52</v>
      </c>
      <c r="Z11" s="74" t="s">
        <v>52</v>
      </c>
      <c r="AA11" s="74" t="s">
        <v>53</v>
      </c>
      <c r="AB11" s="74">
        <v>5</v>
      </c>
      <c r="AC11" s="74" t="s">
        <v>54</v>
      </c>
      <c r="AD11" s="74">
        <v>0</v>
      </c>
    </row>
    <row r="12" spans="1:30" ht="29" x14ac:dyDescent="0.35">
      <c r="A12" s="74">
        <v>1</v>
      </c>
      <c r="B12" s="74" t="s">
        <v>43</v>
      </c>
      <c r="C12" s="74">
        <v>636</v>
      </c>
      <c r="D12" s="75">
        <v>44027</v>
      </c>
      <c r="E12" s="74" t="s">
        <v>99</v>
      </c>
      <c r="F12" s="74"/>
      <c r="G12" s="74" t="s">
        <v>100</v>
      </c>
      <c r="H12" s="74" t="s">
        <v>101</v>
      </c>
      <c r="I12" s="74" t="s">
        <v>46</v>
      </c>
      <c r="J12" s="75">
        <v>41943</v>
      </c>
      <c r="K12" s="74"/>
      <c r="L12" s="74"/>
      <c r="M12" s="74"/>
      <c r="N12" s="74"/>
      <c r="O12" s="74" t="s">
        <v>69</v>
      </c>
      <c r="P12" s="74" t="s">
        <v>70</v>
      </c>
      <c r="Q12" s="74"/>
      <c r="R12" s="74" t="s">
        <v>49</v>
      </c>
      <c r="S12" s="74">
        <v>8010649502</v>
      </c>
      <c r="T12" s="74"/>
      <c r="U12" s="74"/>
      <c r="V12" s="74">
        <v>9772503592</v>
      </c>
      <c r="W12" s="74" t="s">
        <v>59</v>
      </c>
      <c r="X12" s="74">
        <v>40000</v>
      </c>
      <c r="Y12" s="74" t="s">
        <v>52</v>
      </c>
      <c r="Z12" s="74" t="s">
        <v>52</v>
      </c>
      <c r="AA12" s="74" t="s">
        <v>71</v>
      </c>
      <c r="AB12" s="74">
        <v>6</v>
      </c>
      <c r="AC12" s="74" t="s">
        <v>54</v>
      </c>
      <c r="AD12" s="74">
        <v>0</v>
      </c>
    </row>
    <row r="13" spans="1:30" ht="29" x14ac:dyDescent="0.35">
      <c r="A13" s="74">
        <v>1</v>
      </c>
      <c r="B13" s="74" t="s">
        <v>43</v>
      </c>
      <c r="C13" s="74">
        <v>651</v>
      </c>
      <c r="D13" s="75">
        <v>44074</v>
      </c>
      <c r="E13" s="74" t="s">
        <v>102</v>
      </c>
      <c r="F13" s="74"/>
      <c r="G13" s="74" t="s">
        <v>103</v>
      </c>
      <c r="H13" s="74" t="s">
        <v>104</v>
      </c>
      <c r="I13" s="74" t="s">
        <v>68</v>
      </c>
      <c r="J13" s="75">
        <v>41992</v>
      </c>
      <c r="K13" s="74"/>
      <c r="L13" s="74"/>
      <c r="M13" s="74"/>
      <c r="N13" s="74"/>
      <c r="O13" s="74" t="s">
        <v>47</v>
      </c>
      <c r="P13" s="74" t="s">
        <v>48</v>
      </c>
      <c r="Q13" s="74"/>
      <c r="R13" s="74" t="s">
        <v>49</v>
      </c>
      <c r="S13" s="74">
        <v>8010649502</v>
      </c>
      <c r="T13" s="74" t="s">
        <v>105</v>
      </c>
      <c r="U13" s="74"/>
      <c r="V13" s="74">
        <v>9950150485</v>
      </c>
      <c r="W13" s="74" t="s">
        <v>86</v>
      </c>
      <c r="X13" s="74">
        <v>0</v>
      </c>
      <c r="Y13" s="74" t="s">
        <v>52</v>
      </c>
      <c r="Z13" s="74" t="s">
        <v>52</v>
      </c>
      <c r="AA13" s="74" t="s">
        <v>53</v>
      </c>
      <c r="AB13" s="74">
        <v>6</v>
      </c>
      <c r="AC13" s="74" t="s">
        <v>54</v>
      </c>
      <c r="AD13" s="74">
        <v>0</v>
      </c>
    </row>
    <row r="14" spans="1:30" ht="29" x14ac:dyDescent="0.35">
      <c r="A14" s="74">
        <v>1</v>
      </c>
      <c r="B14" s="74" t="s">
        <v>43</v>
      </c>
      <c r="C14" s="74">
        <v>666</v>
      </c>
      <c r="D14" s="75">
        <v>44100</v>
      </c>
      <c r="E14" s="74" t="s">
        <v>106</v>
      </c>
      <c r="F14" s="74"/>
      <c r="G14" s="74" t="s">
        <v>107</v>
      </c>
      <c r="H14" s="74" t="s">
        <v>108</v>
      </c>
      <c r="I14" s="74" t="s">
        <v>46</v>
      </c>
      <c r="J14" s="75">
        <v>42098</v>
      </c>
      <c r="K14" s="74"/>
      <c r="L14" s="74"/>
      <c r="M14" s="74"/>
      <c r="N14" s="74"/>
      <c r="O14" s="74" t="s">
        <v>47</v>
      </c>
      <c r="P14" s="74" t="s">
        <v>70</v>
      </c>
      <c r="Q14" s="74"/>
      <c r="R14" s="74" t="s">
        <v>49</v>
      </c>
      <c r="S14" s="74">
        <v>8010649502</v>
      </c>
      <c r="T14" s="74" t="s">
        <v>109</v>
      </c>
      <c r="U14" s="74" t="s">
        <v>110</v>
      </c>
      <c r="V14" s="74">
        <v>9680325713</v>
      </c>
      <c r="W14" s="74" t="s">
        <v>111</v>
      </c>
      <c r="X14" s="74">
        <v>0</v>
      </c>
      <c r="Y14" s="74" t="s">
        <v>52</v>
      </c>
      <c r="Z14" s="74" t="s">
        <v>52</v>
      </c>
      <c r="AA14" s="74" t="s">
        <v>71</v>
      </c>
      <c r="AB14" s="74">
        <v>5</v>
      </c>
      <c r="AC14" s="74" t="s">
        <v>54</v>
      </c>
      <c r="AD14" s="74">
        <v>5</v>
      </c>
    </row>
    <row r="15" spans="1:30" ht="29" x14ac:dyDescent="0.35">
      <c r="A15" s="74">
        <v>1</v>
      </c>
      <c r="B15" s="74" t="s">
        <v>43</v>
      </c>
      <c r="C15" s="74">
        <v>643</v>
      </c>
      <c r="D15" s="75">
        <v>43675</v>
      </c>
      <c r="E15" s="74" t="s">
        <v>112</v>
      </c>
      <c r="F15" s="74"/>
      <c r="G15" s="74" t="s">
        <v>113</v>
      </c>
      <c r="H15" s="74" t="s">
        <v>114</v>
      </c>
      <c r="I15" s="74" t="s">
        <v>68</v>
      </c>
      <c r="J15" s="75">
        <v>42165</v>
      </c>
      <c r="K15" s="74"/>
      <c r="L15" s="74"/>
      <c r="M15" s="74"/>
      <c r="N15" s="74"/>
      <c r="O15" s="74" t="s">
        <v>69</v>
      </c>
      <c r="P15" s="74" t="s">
        <v>48</v>
      </c>
      <c r="Q15" s="74"/>
      <c r="R15" s="74" t="s">
        <v>49</v>
      </c>
      <c r="S15" s="74">
        <v>8010649502</v>
      </c>
      <c r="T15" s="74" t="s">
        <v>115</v>
      </c>
      <c r="U15" s="74"/>
      <c r="V15" s="74">
        <v>9783376911</v>
      </c>
      <c r="W15" s="74" t="s">
        <v>76</v>
      </c>
      <c r="X15" s="74">
        <v>40000</v>
      </c>
      <c r="Y15" s="74" t="s">
        <v>52</v>
      </c>
      <c r="Z15" s="74" t="s">
        <v>52</v>
      </c>
      <c r="AA15" s="74" t="s">
        <v>53</v>
      </c>
      <c r="AB15" s="74">
        <v>5</v>
      </c>
      <c r="AC15" s="74" t="s">
        <v>54</v>
      </c>
      <c r="AD15" s="74">
        <v>0</v>
      </c>
    </row>
    <row r="16" spans="1:30" ht="29" x14ac:dyDescent="0.35">
      <c r="A16" s="74">
        <v>1</v>
      </c>
      <c r="B16" s="74" t="s">
        <v>43</v>
      </c>
      <c r="C16" s="74">
        <v>641</v>
      </c>
      <c r="D16" s="75">
        <v>44036</v>
      </c>
      <c r="E16" s="74" t="s">
        <v>116</v>
      </c>
      <c r="F16" s="74"/>
      <c r="G16" s="74" t="s">
        <v>117</v>
      </c>
      <c r="H16" s="74" t="s">
        <v>104</v>
      </c>
      <c r="I16" s="74" t="s">
        <v>46</v>
      </c>
      <c r="J16" s="75">
        <v>41866</v>
      </c>
      <c r="K16" s="74"/>
      <c r="L16" s="74"/>
      <c r="M16" s="74"/>
      <c r="N16" s="74"/>
      <c r="O16" s="74" t="s">
        <v>47</v>
      </c>
      <c r="P16" s="74" t="s">
        <v>48</v>
      </c>
      <c r="Q16" s="74"/>
      <c r="R16" s="74" t="s">
        <v>49</v>
      </c>
      <c r="S16" s="74">
        <v>8010649502</v>
      </c>
      <c r="T16" s="74"/>
      <c r="U16" s="74"/>
      <c r="V16" s="74">
        <v>9351256273</v>
      </c>
      <c r="W16" s="74" t="s">
        <v>76</v>
      </c>
      <c r="X16" s="74">
        <v>40000</v>
      </c>
      <c r="Y16" s="74" t="s">
        <v>52</v>
      </c>
      <c r="Z16" s="74" t="s">
        <v>52</v>
      </c>
      <c r="AA16" s="74" t="s">
        <v>53</v>
      </c>
      <c r="AB16" s="74">
        <v>6</v>
      </c>
      <c r="AC16" s="74" t="s">
        <v>54</v>
      </c>
      <c r="AD16" s="74">
        <v>0</v>
      </c>
    </row>
    <row r="17" spans="1:30" ht="29" x14ac:dyDescent="0.35">
      <c r="A17" s="74">
        <v>2</v>
      </c>
      <c r="B17" s="74" t="s">
        <v>43</v>
      </c>
      <c r="C17" s="74">
        <v>658</v>
      </c>
      <c r="D17" s="75">
        <v>44084</v>
      </c>
      <c r="E17" s="74" t="s">
        <v>118</v>
      </c>
      <c r="F17" s="74"/>
      <c r="G17" s="74" t="s">
        <v>119</v>
      </c>
      <c r="H17" s="74" t="s">
        <v>120</v>
      </c>
      <c r="I17" s="74" t="s">
        <v>46</v>
      </c>
      <c r="J17" s="75">
        <v>40934</v>
      </c>
      <c r="K17" s="74"/>
      <c r="L17" s="74"/>
      <c r="M17" s="74"/>
      <c r="N17" s="74"/>
      <c r="O17" s="74" t="s">
        <v>47</v>
      </c>
      <c r="P17" s="74" t="s">
        <v>48</v>
      </c>
      <c r="Q17" s="74"/>
      <c r="R17" s="74" t="s">
        <v>49</v>
      </c>
      <c r="S17" s="74">
        <v>8010649502</v>
      </c>
      <c r="T17" s="74" t="s">
        <v>121</v>
      </c>
      <c r="U17" s="74"/>
      <c r="V17" s="74">
        <v>9351256273</v>
      </c>
      <c r="W17" s="74" t="s">
        <v>76</v>
      </c>
      <c r="X17" s="74">
        <v>40000</v>
      </c>
      <c r="Y17" s="74" t="s">
        <v>52</v>
      </c>
      <c r="Z17" s="74" t="s">
        <v>52</v>
      </c>
      <c r="AA17" s="74" t="s">
        <v>53</v>
      </c>
      <c r="AB17" s="74">
        <v>8</v>
      </c>
      <c r="AC17" s="74" t="s">
        <v>54</v>
      </c>
      <c r="AD17" s="74">
        <v>0</v>
      </c>
    </row>
    <row r="18" spans="1:30" ht="29" x14ac:dyDescent="0.35">
      <c r="A18" s="74">
        <v>2</v>
      </c>
      <c r="B18" s="74" t="s">
        <v>43</v>
      </c>
      <c r="C18" s="74">
        <v>596</v>
      </c>
      <c r="D18" s="75">
        <v>43675</v>
      </c>
      <c r="E18" s="74" t="s">
        <v>122</v>
      </c>
      <c r="F18" s="74"/>
      <c r="G18" s="74" t="s">
        <v>123</v>
      </c>
      <c r="H18" s="74" t="s">
        <v>124</v>
      </c>
      <c r="I18" s="74" t="s">
        <v>46</v>
      </c>
      <c r="J18" s="75">
        <v>41644</v>
      </c>
      <c r="K18" s="74"/>
      <c r="L18" s="74"/>
      <c r="M18" s="74"/>
      <c r="N18" s="74"/>
      <c r="O18" s="74" t="s">
        <v>69</v>
      </c>
      <c r="P18" s="74"/>
      <c r="Q18" s="74"/>
      <c r="R18" s="74" t="s">
        <v>49</v>
      </c>
      <c r="S18" s="74">
        <v>8010649502</v>
      </c>
      <c r="T18" s="74" t="s">
        <v>125</v>
      </c>
      <c r="U18" s="74"/>
      <c r="V18" s="74">
        <v>9649322374</v>
      </c>
      <c r="W18" s="74" t="s">
        <v>126</v>
      </c>
      <c r="X18" s="74">
        <v>42000</v>
      </c>
      <c r="Y18" s="74" t="s">
        <v>52</v>
      </c>
      <c r="Z18" s="74" t="s">
        <v>52</v>
      </c>
      <c r="AA18" s="74"/>
      <c r="AB18" s="74">
        <v>6</v>
      </c>
      <c r="AC18" s="74" t="s">
        <v>54</v>
      </c>
      <c r="AD18" s="74">
        <v>0</v>
      </c>
    </row>
    <row r="19" spans="1:30" ht="29" x14ac:dyDescent="0.35">
      <c r="A19" s="74">
        <v>2</v>
      </c>
      <c r="B19" s="74" t="s">
        <v>43</v>
      </c>
      <c r="C19" s="74">
        <v>630</v>
      </c>
      <c r="D19" s="75">
        <v>43724</v>
      </c>
      <c r="E19" s="74" t="s">
        <v>127</v>
      </c>
      <c r="F19" s="74"/>
      <c r="G19" s="74" t="s">
        <v>128</v>
      </c>
      <c r="H19" s="74" t="s">
        <v>129</v>
      </c>
      <c r="I19" s="74" t="s">
        <v>68</v>
      </c>
      <c r="J19" s="75">
        <v>41872</v>
      </c>
      <c r="K19" s="74"/>
      <c r="L19" s="74"/>
      <c r="M19" s="74"/>
      <c r="N19" s="74"/>
      <c r="O19" s="74" t="s">
        <v>69</v>
      </c>
      <c r="P19" s="74" t="s">
        <v>70</v>
      </c>
      <c r="Q19" s="74"/>
      <c r="R19" s="74" t="s">
        <v>49</v>
      </c>
      <c r="S19" s="74">
        <v>8010649502</v>
      </c>
      <c r="T19" s="74" t="s">
        <v>130</v>
      </c>
      <c r="U19" s="74" t="s">
        <v>131</v>
      </c>
      <c r="V19" s="74">
        <v>9461424525</v>
      </c>
      <c r="W19" s="74" t="s">
        <v>132</v>
      </c>
      <c r="X19" s="74">
        <v>40000</v>
      </c>
      <c r="Y19" s="74" t="s">
        <v>52</v>
      </c>
      <c r="Z19" s="74" t="s">
        <v>52</v>
      </c>
      <c r="AA19" s="74" t="s">
        <v>71</v>
      </c>
      <c r="AB19" s="74">
        <v>6</v>
      </c>
      <c r="AC19" s="74" t="s">
        <v>54</v>
      </c>
      <c r="AD19" s="74">
        <v>0</v>
      </c>
    </row>
    <row r="20" spans="1:30" ht="29" x14ac:dyDescent="0.35">
      <c r="A20" s="74">
        <v>2</v>
      </c>
      <c r="B20" s="74" t="s">
        <v>43</v>
      </c>
      <c r="C20" s="74">
        <v>574</v>
      </c>
      <c r="D20" s="75">
        <v>43655</v>
      </c>
      <c r="E20" s="74" t="s">
        <v>133</v>
      </c>
      <c r="F20" s="74"/>
      <c r="G20" s="74" t="s">
        <v>134</v>
      </c>
      <c r="H20" s="74" t="s">
        <v>135</v>
      </c>
      <c r="I20" s="74" t="s">
        <v>68</v>
      </c>
      <c r="J20" s="75">
        <v>41471</v>
      </c>
      <c r="K20" s="74"/>
      <c r="L20" s="74"/>
      <c r="M20" s="74"/>
      <c r="N20" s="74"/>
      <c r="O20" s="74" t="s">
        <v>47</v>
      </c>
      <c r="P20" s="74" t="s">
        <v>70</v>
      </c>
      <c r="Q20" s="74"/>
      <c r="R20" s="74" t="s">
        <v>49</v>
      </c>
      <c r="S20" s="74">
        <v>8010649502</v>
      </c>
      <c r="T20" s="74" t="s">
        <v>136</v>
      </c>
      <c r="U20" s="74"/>
      <c r="V20" s="74">
        <v>9461424525</v>
      </c>
      <c r="W20" s="74" t="s">
        <v>137</v>
      </c>
      <c r="X20" s="74"/>
      <c r="Y20" s="74" t="s">
        <v>52</v>
      </c>
      <c r="Z20" s="74" t="s">
        <v>52</v>
      </c>
      <c r="AA20" s="74" t="s">
        <v>71</v>
      </c>
      <c r="AB20" s="74">
        <v>7</v>
      </c>
      <c r="AC20" s="74" t="s">
        <v>54</v>
      </c>
      <c r="AD20" s="74">
        <v>0</v>
      </c>
    </row>
    <row r="21" spans="1:30" ht="29" x14ac:dyDescent="0.35">
      <c r="A21" s="74">
        <v>2</v>
      </c>
      <c r="B21" s="74" t="s">
        <v>43</v>
      </c>
      <c r="C21" s="74">
        <v>582</v>
      </c>
      <c r="D21" s="75">
        <v>43662</v>
      </c>
      <c r="E21" s="74" t="s">
        <v>138</v>
      </c>
      <c r="F21" s="74"/>
      <c r="G21" s="74" t="s">
        <v>139</v>
      </c>
      <c r="H21" s="74" t="s">
        <v>140</v>
      </c>
      <c r="I21" s="74" t="s">
        <v>68</v>
      </c>
      <c r="J21" s="75">
        <v>41691</v>
      </c>
      <c r="K21" s="74"/>
      <c r="L21" s="74"/>
      <c r="M21" s="74"/>
      <c r="N21" s="74"/>
      <c r="O21" s="74" t="s">
        <v>47</v>
      </c>
      <c r="P21" s="74" t="s">
        <v>48</v>
      </c>
      <c r="Q21" s="74"/>
      <c r="R21" s="74" t="s">
        <v>49</v>
      </c>
      <c r="S21" s="74">
        <v>8010649502</v>
      </c>
      <c r="T21" s="74" t="s">
        <v>141</v>
      </c>
      <c r="U21" s="74"/>
      <c r="V21" s="74">
        <v>7073343248</v>
      </c>
      <c r="W21" s="74" t="s">
        <v>137</v>
      </c>
      <c r="X21" s="74">
        <v>40000</v>
      </c>
      <c r="Y21" s="74" t="s">
        <v>52</v>
      </c>
      <c r="Z21" s="74" t="s">
        <v>52</v>
      </c>
      <c r="AA21" s="74" t="s">
        <v>53</v>
      </c>
      <c r="AB21" s="74">
        <v>6</v>
      </c>
      <c r="AC21" s="74" t="s">
        <v>54</v>
      </c>
      <c r="AD21" s="74">
        <v>0</v>
      </c>
    </row>
    <row r="22" spans="1:30" ht="29" x14ac:dyDescent="0.35">
      <c r="A22" s="74">
        <v>2</v>
      </c>
      <c r="B22" s="74" t="s">
        <v>43</v>
      </c>
      <c r="C22" s="74">
        <v>591</v>
      </c>
      <c r="D22" s="75">
        <v>43673</v>
      </c>
      <c r="E22" s="74" t="s">
        <v>142</v>
      </c>
      <c r="F22" s="74"/>
      <c r="G22" s="74" t="s">
        <v>143</v>
      </c>
      <c r="H22" s="74" t="s">
        <v>144</v>
      </c>
      <c r="I22" s="74" t="s">
        <v>68</v>
      </c>
      <c r="J22" s="75">
        <v>41441</v>
      </c>
      <c r="K22" s="74"/>
      <c r="L22" s="74"/>
      <c r="M22" s="74"/>
      <c r="N22" s="74"/>
      <c r="O22" s="74" t="s">
        <v>47</v>
      </c>
      <c r="P22" s="74" t="s">
        <v>48</v>
      </c>
      <c r="Q22" s="74"/>
      <c r="R22" s="74" t="s">
        <v>49</v>
      </c>
      <c r="S22" s="74">
        <v>8010649502</v>
      </c>
      <c r="T22" s="74"/>
      <c r="U22" s="74" t="s">
        <v>145</v>
      </c>
      <c r="V22" s="74">
        <v>6350182738</v>
      </c>
      <c r="W22" s="74" t="s">
        <v>146</v>
      </c>
      <c r="X22" s="74">
        <v>40000</v>
      </c>
      <c r="Y22" s="74" t="s">
        <v>52</v>
      </c>
      <c r="Z22" s="74" t="s">
        <v>52</v>
      </c>
      <c r="AA22" s="74" t="s">
        <v>53</v>
      </c>
      <c r="AB22" s="74">
        <v>7</v>
      </c>
      <c r="AC22" s="74" t="s">
        <v>54</v>
      </c>
      <c r="AD22" s="74">
        <v>3</v>
      </c>
    </row>
    <row r="23" spans="1:30" ht="29" x14ac:dyDescent="0.35">
      <c r="A23" s="74">
        <v>2</v>
      </c>
      <c r="B23" s="74" t="s">
        <v>43</v>
      </c>
      <c r="C23" s="74">
        <v>653</v>
      </c>
      <c r="D23" s="75">
        <v>43652</v>
      </c>
      <c r="E23" s="74" t="s">
        <v>147</v>
      </c>
      <c r="F23" s="74"/>
      <c r="G23" s="74" t="s">
        <v>148</v>
      </c>
      <c r="H23" s="74" t="s">
        <v>149</v>
      </c>
      <c r="I23" s="74" t="s">
        <v>68</v>
      </c>
      <c r="J23" s="75">
        <v>41457</v>
      </c>
      <c r="K23" s="74"/>
      <c r="L23" s="74"/>
      <c r="M23" s="74"/>
      <c r="N23" s="74"/>
      <c r="O23" s="74" t="s">
        <v>47</v>
      </c>
      <c r="P23" s="74" t="s">
        <v>48</v>
      </c>
      <c r="Q23" s="74"/>
      <c r="R23" s="74" t="s">
        <v>49</v>
      </c>
      <c r="S23" s="74">
        <v>8010649502</v>
      </c>
      <c r="T23" s="74" t="s">
        <v>150</v>
      </c>
      <c r="U23" s="74"/>
      <c r="V23" s="74">
        <v>9982437907</v>
      </c>
      <c r="W23" s="74" t="s">
        <v>151</v>
      </c>
      <c r="X23" s="74">
        <v>45000</v>
      </c>
      <c r="Y23" s="74" t="s">
        <v>52</v>
      </c>
      <c r="Z23" s="74" t="s">
        <v>52</v>
      </c>
      <c r="AA23" s="74" t="s">
        <v>53</v>
      </c>
      <c r="AB23" s="74">
        <v>7</v>
      </c>
      <c r="AC23" s="74" t="s">
        <v>54</v>
      </c>
      <c r="AD23" s="74">
        <v>0</v>
      </c>
    </row>
    <row r="24" spans="1:30" ht="29" x14ac:dyDescent="0.35">
      <c r="A24" s="74">
        <v>2</v>
      </c>
      <c r="B24" s="74" t="s">
        <v>43</v>
      </c>
      <c r="C24" s="74">
        <v>587</v>
      </c>
      <c r="D24" s="75">
        <v>43668</v>
      </c>
      <c r="E24" s="74" t="s">
        <v>152</v>
      </c>
      <c r="F24" s="74"/>
      <c r="G24" s="74" t="s">
        <v>153</v>
      </c>
      <c r="H24" s="74" t="s">
        <v>154</v>
      </c>
      <c r="I24" s="74" t="s">
        <v>68</v>
      </c>
      <c r="J24" s="75">
        <v>41494</v>
      </c>
      <c r="K24" s="74"/>
      <c r="L24" s="74"/>
      <c r="M24" s="74"/>
      <c r="N24" s="74"/>
      <c r="O24" s="74" t="s">
        <v>155</v>
      </c>
      <c r="P24" s="74" t="s">
        <v>48</v>
      </c>
      <c r="Q24" s="74"/>
      <c r="R24" s="74" t="s">
        <v>49</v>
      </c>
      <c r="S24" s="74">
        <v>8010649502</v>
      </c>
      <c r="T24" s="74"/>
      <c r="U24" s="74"/>
      <c r="V24" s="74">
        <v>7727864518</v>
      </c>
      <c r="W24" s="74" t="s">
        <v>137</v>
      </c>
      <c r="X24" s="74"/>
      <c r="Y24" s="74" t="s">
        <v>52</v>
      </c>
      <c r="Z24" s="74" t="s">
        <v>52</v>
      </c>
      <c r="AA24" s="74" t="s">
        <v>53</v>
      </c>
      <c r="AB24" s="74">
        <v>7</v>
      </c>
      <c r="AC24" s="74" t="s">
        <v>54</v>
      </c>
      <c r="AD24" s="74">
        <v>0</v>
      </c>
    </row>
    <row r="25" spans="1:30" ht="29" x14ac:dyDescent="0.35">
      <c r="A25" s="74">
        <v>2</v>
      </c>
      <c r="B25" s="74" t="s">
        <v>43</v>
      </c>
      <c r="C25" s="74">
        <v>576</v>
      </c>
      <c r="D25" s="75">
        <v>43658</v>
      </c>
      <c r="E25" s="74" t="s">
        <v>156</v>
      </c>
      <c r="F25" s="74"/>
      <c r="G25" s="74" t="s">
        <v>157</v>
      </c>
      <c r="H25" s="74" t="s">
        <v>158</v>
      </c>
      <c r="I25" s="74" t="s">
        <v>68</v>
      </c>
      <c r="J25" s="75">
        <v>41784</v>
      </c>
      <c r="K25" s="74"/>
      <c r="L25" s="74"/>
      <c r="M25" s="74"/>
      <c r="N25" s="74"/>
      <c r="O25" s="74" t="s">
        <v>69</v>
      </c>
      <c r="P25" s="74" t="s">
        <v>48</v>
      </c>
      <c r="Q25" s="74"/>
      <c r="R25" s="74" t="s">
        <v>49</v>
      </c>
      <c r="S25" s="74">
        <v>8010649502</v>
      </c>
      <c r="T25" s="74" t="s">
        <v>159</v>
      </c>
      <c r="U25" s="74" t="s">
        <v>160</v>
      </c>
      <c r="V25" s="74">
        <v>9783376911</v>
      </c>
      <c r="W25" s="74" t="s">
        <v>137</v>
      </c>
      <c r="X25" s="74">
        <v>40000</v>
      </c>
      <c r="Y25" s="74" t="s">
        <v>52</v>
      </c>
      <c r="Z25" s="74" t="s">
        <v>52</v>
      </c>
      <c r="AA25" s="74" t="s">
        <v>53</v>
      </c>
      <c r="AB25" s="74">
        <v>6</v>
      </c>
      <c r="AC25" s="74" t="s">
        <v>54</v>
      </c>
      <c r="AD25" s="74">
        <v>0</v>
      </c>
    </row>
    <row r="26" spans="1:30" ht="29" x14ac:dyDescent="0.35">
      <c r="A26" s="74">
        <v>2</v>
      </c>
      <c r="B26" s="74" t="s">
        <v>43</v>
      </c>
      <c r="C26" s="74">
        <v>564</v>
      </c>
      <c r="D26" s="75">
        <v>43648</v>
      </c>
      <c r="E26" s="74" t="s">
        <v>161</v>
      </c>
      <c r="F26" s="74"/>
      <c r="G26" s="74" t="s">
        <v>162</v>
      </c>
      <c r="H26" s="74" t="s">
        <v>163</v>
      </c>
      <c r="I26" s="74" t="s">
        <v>46</v>
      </c>
      <c r="J26" s="75">
        <v>41598</v>
      </c>
      <c r="K26" s="74"/>
      <c r="L26" s="74"/>
      <c r="M26" s="74"/>
      <c r="N26" s="74"/>
      <c r="O26" s="74" t="s">
        <v>69</v>
      </c>
      <c r="P26" s="74"/>
      <c r="Q26" s="74"/>
      <c r="R26" s="74" t="s">
        <v>49</v>
      </c>
      <c r="S26" s="74">
        <v>8010649502</v>
      </c>
      <c r="T26" s="74" t="s">
        <v>164</v>
      </c>
      <c r="U26" s="74" t="s">
        <v>165</v>
      </c>
      <c r="V26" s="74">
        <v>9461374675</v>
      </c>
      <c r="W26" s="74" t="s">
        <v>166</v>
      </c>
      <c r="X26" s="74">
        <v>40000</v>
      </c>
      <c r="Y26" s="74" t="s">
        <v>52</v>
      </c>
      <c r="Z26" s="74" t="s">
        <v>52</v>
      </c>
      <c r="AA26" s="74"/>
      <c r="AB26" s="74">
        <v>7</v>
      </c>
      <c r="AC26" s="74" t="s">
        <v>54</v>
      </c>
      <c r="AD26" s="74">
        <v>0</v>
      </c>
    </row>
    <row r="27" spans="1:30" ht="29" x14ac:dyDescent="0.35">
      <c r="A27" s="74">
        <v>2</v>
      </c>
      <c r="B27" s="74" t="s">
        <v>43</v>
      </c>
      <c r="C27" s="74">
        <v>629</v>
      </c>
      <c r="D27" s="75">
        <v>43721</v>
      </c>
      <c r="E27" s="74" t="s">
        <v>167</v>
      </c>
      <c r="F27" s="74"/>
      <c r="G27" s="74" t="s">
        <v>168</v>
      </c>
      <c r="H27" s="74" t="s">
        <v>62</v>
      </c>
      <c r="I27" s="74" t="s">
        <v>46</v>
      </c>
      <c r="J27" s="75">
        <v>41821</v>
      </c>
      <c r="K27" s="74"/>
      <c r="L27" s="74"/>
      <c r="M27" s="74"/>
      <c r="N27" s="74"/>
      <c r="O27" s="74" t="s">
        <v>47</v>
      </c>
      <c r="P27" s="74" t="s">
        <v>48</v>
      </c>
      <c r="Q27" s="74"/>
      <c r="R27" s="74" t="s">
        <v>49</v>
      </c>
      <c r="S27" s="74">
        <v>8010649502</v>
      </c>
      <c r="T27" s="74" t="s">
        <v>169</v>
      </c>
      <c r="U27" s="74" t="s">
        <v>145</v>
      </c>
      <c r="V27" s="74">
        <v>6350182738</v>
      </c>
      <c r="W27" s="74" t="s">
        <v>170</v>
      </c>
      <c r="X27" s="74">
        <v>40000</v>
      </c>
      <c r="Y27" s="74" t="s">
        <v>52</v>
      </c>
      <c r="Z27" s="74" t="s">
        <v>52</v>
      </c>
      <c r="AA27" s="74" t="s">
        <v>53</v>
      </c>
      <c r="AB27" s="74">
        <v>6</v>
      </c>
      <c r="AC27" s="74" t="s">
        <v>54</v>
      </c>
      <c r="AD27" s="74">
        <v>3</v>
      </c>
    </row>
    <row r="28" spans="1:30" ht="29" x14ac:dyDescent="0.35">
      <c r="A28" s="74">
        <v>3</v>
      </c>
      <c r="B28" s="74" t="s">
        <v>43</v>
      </c>
      <c r="C28" s="74">
        <v>561</v>
      </c>
      <c r="D28" s="75">
        <v>43342</v>
      </c>
      <c r="E28" s="74" t="s">
        <v>171</v>
      </c>
      <c r="F28" s="74"/>
      <c r="G28" s="74" t="s">
        <v>172</v>
      </c>
      <c r="H28" s="74" t="s">
        <v>173</v>
      </c>
      <c r="I28" s="74" t="s">
        <v>68</v>
      </c>
      <c r="J28" s="75">
        <v>41512</v>
      </c>
      <c r="K28" s="74"/>
      <c r="L28" s="74"/>
      <c r="M28" s="74"/>
      <c r="N28" s="74"/>
      <c r="O28" s="74" t="s">
        <v>47</v>
      </c>
      <c r="P28" s="74" t="s">
        <v>48</v>
      </c>
      <c r="Q28" s="74"/>
      <c r="R28" s="74" t="s">
        <v>49</v>
      </c>
      <c r="S28" s="74">
        <v>8010649502</v>
      </c>
      <c r="T28" s="74" t="s">
        <v>174</v>
      </c>
      <c r="U28" s="74" t="s">
        <v>175</v>
      </c>
      <c r="V28" s="74">
        <v>9772233178</v>
      </c>
      <c r="W28" s="74" t="s">
        <v>176</v>
      </c>
      <c r="X28" s="74">
        <v>40000</v>
      </c>
      <c r="Y28" s="74" t="s">
        <v>52</v>
      </c>
      <c r="Z28" s="74" t="s">
        <v>52</v>
      </c>
      <c r="AA28" s="74" t="s">
        <v>53</v>
      </c>
      <c r="AB28" s="74">
        <v>7</v>
      </c>
      <c r="AC28" s="74" t="s">
        <v>54</v>
      </c>
      <c r="AD28" s="74">
        <v>1</v>
      </c>
    </row>
    <row r="29" spans="1:30" ht="29" x14ac:dyDescent="0.35">
      <c r="A29" s="74">
        <v>3</v>
      </c>
      <c r="B29" s="74" t="s">
        <v>43</v>
      </c>
      <c r="C29" s="74">
        <v>573</v>
      </c>
      <c r="D29" s="75">
        <v>43655</v>
      </c>
      <c r="E29" s="74" t="s">
        <v>177</v>
      </c>
      <c r="F29" s="74"/>
      <c r="G29" s="74" t="s">
        <v>178</v>
      </c>
      <c r="H29" s="74" t="s">
        <v>179</v>
      </c>
      <c r="I29" s="74" t="s">
        <v>68</v>
      </c>
      <c r="J29" s="75">
        <v>40575</v>
      </c>
      <c r="K29" s="74"/>
      <c r="L29" s="74"/>
      <c r="M29" s="74"/>
      <c r="N29" s="74"/>
      <c r="O29" s="74" t="s">
        <v>47</v>
      </c>
      <c r="P29" s="74"/>
      <c r="Q29" s="74"/>
      <c r="R29" s="74" t="s">
        <v>49</v>
      </c>
      <c r="S29" s="74">
        <v>8010649502</v>
      </c>
      <c r="T29" s="74" t="s">
        <v>180</v>
      </c>
      <c r="U29" s="74"/>
      <c r="V29" s="74">
        <v>7427891268</v>
      </c>
      <c r="W29" s="74" t="s">
        <v>181</v>
      </c>
      <c r="X29" s="74">
        <v>0</v>
      </c>
      <c r="Y29" s="74" t="s">
        <v>52</v>
      </c>
      <c r="Z29" s="74" t="s">
        <v>52</v>
      </c>
      <c r="AA29" s="74"/>
      <c r="AB29" s="74">
        <v>9</v>
      </c>
      <c r="AC29" s="74" t="s">
        <v>54</v>
      </c>
      <c r="AD29" s="74">
        <v>0</v>
      </c>
    </row>
    <row r="30" spans="1:30" ht="29" x14ac:dyDescent="0.35">
      <c r="A30" s="74">
        <v>3</v>
      </c>
      <c r="B30" s="74" t="s">
        <v>43</v>
      </c>
      <c r="C30" s="74">
        <v>521</v>
      </c>
      <c r="D30" s="75">
        <v>43299</v>
      </c>
      <c r="E30" s="74" t="s">
        <v>182</v>
      </c>
      <c r="F30" s="74"/>
      <c r="G30" s="74" t="s">
        <v>183</v>
      </c>
      <c r="H30" s="74" t="s">
        <v>184</v>
      </c>
      <c r="I30" s="74" t="s">
        <v>68</v>
      </c>
      <c r="J30" s="75">
        <v>41406</v>
      </c>
      <c r="K30" s="74"/>
      <c r="L30" s="74"/>
      <c r="M30" s="74"/>
      <c r="N30" s="74"/>
      <c r="O30" s="74" t="s">
        <v>155</v>
      </c>
      <c r="P30" s="74" t="s">
        <v>70</v>
      </c>
      <c r="Q30" s="74"/>
      <c r="R30" s="74" t="s">
        <v>49</v>
      </c>
      <c r="S30" s="74">
        <v>8010649502</v>
      </c>
      <c r="T30" s="74" t="s">
        <v>185</v>
      </c>
      <c r="U30" s="74" t="s">
        <v>186</v>
      </c>
      <c r="V30" s="74">
        <v>9887110620</v>
      </c>
      <c r="W30" s="74" t="s">
        <v>187</v>
      </c>
      <c r="X30" s="74">
        <v>40000</v>
      </c>
      <c r="Y30" s="74" t="s">
        <v>52</v>
      </c>
      <c r="Z30" s="74" t="s">
        <v>52</v>
      </c>
      <c r="AA30" s="74" t="s">
        <v>71</v>
      </c>
      <c r="AB30" s="74">
        <v>7</v>
      </c>
      <c r="AC30" s="74" t="s">
        <v>54</v>
      </c>
      <c r="AD30" s="74">
        <v>0</v>
      </c>
    </row>
    <row r="31" spans="1:30" ht="29" x14ac:dyDescent="0.35">
      <c r="A31" s="74">
        <v>3</v>
      </c>
      <c r="B31" s="74" t="s">
        <v>43</v>
      </c>
      <c r="C31" s="74">
        <v>502</v>
      </c>
      <c r="D31" s="75">
        <v>43294</v>
      </c>
      <c r="E31" s="74" t="s">
        <v>188</v>
      </c>
      <c r="F31" s="74"/>
      <c r="G31" s="74" t="s">
        <v>189</v>
      </c>
      <c r="H31" s="74" t="s">
        <v>190</v>
      </c>
      <c r="I31" s="74" t="s">
        <v>46</v>
      </c>
      <c r="J31" s="75">
        <v>41362</v>
      </c>
      <c r="K31" s="74"/>
      <c r="L31" s="74"/>
      <c r="M31" s="74"/>
      <c r="N31" s="74"/>
      <c r="O31" s="74" t="s">
        <v>47</v>
      </c>
      <c r="P31" s="74" t="s">
        <v>48</v>
      </c>
      <c r="Q31" s="74"/>
      <c r="R31" s="74" t="s">
        <v>49</v>
      </c>
      <c r="S31" s="74">
        <v>8010649502</v>
      </c>
      <c r="T31" s="74" t="s">
        <v>191</v>
      </c>
      <c r="U31" s="74" t="s">
        <v>192</v>
      </c>
      <c r="V31" s="74">
        <v>9887054335</v>
      </c>
      <c r="W31" s="74" t="s">
        <v>176</v>
      </c>
      <c r="X31" s="74">
        <v>40000</v>
      </c>
      <c r="Y31" s="74" t="s">
        <v>52</v>
      </c>
      <c r="Z31" s="74" t="s">
        <v>52</v>
      </c>
      <c r="AA31" s="74" t="s">
        <v>53</v>
      </c>
      <c r="AB31" s="74">
        <v>7</v>
      </c>
      <c r="AC31" s="74" t="s">
        <v>54</v>
      </c>
      <c r="AD31" s="74">
        <v>2</v>
      </c>
    </row>
    <row r="32" spans="1:30" ht="29" x14ac:dyDescent="0.35">
      <c r="A32" s="74">
        <v>3</v>
      </c>
      <c r="B32" s="74" t="s">
        <v>43</v>
      </c>
      <c r="C32" s="74">
        <v>590</v>
      </c>
      <c r="D32" s="75">
        <v>43673</v>
      </c>
      <c r="E32" s="74" t="s">
        <v>193</v>
      </c>
      <c r="F32" s="74"/>
      <c r="G32" s="74" t="s">
        <v>194</v>
      </c>
      <c r="H32" s="74" t="s">
        <v>195</v>
      </c>
      <c r="I32" s="74" t="s">
        <v>46</v>
      </c>
      <c r="J32" s="75">
        <v>40544</v>
      </c>
      <c r="K32" s="74"/>
      <c r="L32" s="74"/>
      <c r="M32" s="74"/>
      <c r="N32" s="74"/>
      <c r="O32" s="74" t="s">
        <v>47</v>
      </c>
      <c r="P32" s="74"/>
      <c r="Q32" s="74"/>
      <c r="R32" s="74" t="s">
        <v>49</v>
      </c>
      <c r="S32" s="74">
        <v>8010649502</v>
      </c>
      <c r="T32" s="74" t="s">
        <v>196</v>
      </c>
      <c r="U32" s="74"/>
      <c r="V32" s="74">
        <v>6350182738</v>
      </c>
      <c r="W32" s="74" t="s">
        <v>166</v>
      </c>
      <c r="X32" s="74">
        <v>40000</v>
      </c>
      <c r="Y32" s="74" t="s">
        <v>52</v>
      </c>
      <c r="Z32" s="74" t="s">
        <v>52</v>
      </c>
      <c r="AA32" s="74"/>
      <c r="AB32" s="74">
        <v>9</v>
      </c>
      <c r="AC32" s="74" t="s">
        <v>54</v>
      </c>
      <c r="AD32" s="74">
        <v>3</v>
      </c>
    </row>
    <row r="33" spans="1:30" ht="29" x14ac:dyDescent="0.35">
      <c r="A33" s="74">
        <v>3</v>
      </c>
      <c r="B33" s="74" t="s">
        <v>43</v>
      </c>
      <c r="C33" s="74">
        <v>519</v>
      </c>
      <c r="D33" s="75">
        <v>43298</v>
      </c>
      <c r="E33" s="74" t="s">
        <v>197</v>
      </c>
      <c r="F33" s="74"/>
      <c r="G33" s="74" t="s">
        <v>198</v>
      </c>
      <c r="H33" s="74" t="s">
        <v>124</v>
      </c>
      <c r="I33" s="74" t="s">
        <v>46</v>
      </c>
      <c r="J33" s="75">
        <v>41243</v>
      </c>
      <c r="K33" s="74"/>
      <c r="L33" s="74"/>
      <c r="M33" s="74"/>
      <c r="N33" s="74"/>
      <c r="O33" s="74" t="s">
        <v>69</v>
      </c>
      <c r="P33" s="74" t="s">
        <v>48</v>
      </c>
      <c r="Q33" s="74"/>
      <c r="R33" s="74" t="s">
        <v>49</v>
      </c>
      <c r="S33" s="74">
        <v>8010649502</v>
      </c>
      <c r="T33" s="74" t="s">
        <v>199</v>
      </c>
      <c r="U33" s="74" t="s">
        <v>200</v>
      </c>
      <c r="V33" s="74">
        <v>9785535274</v>
      </c>
      <c r="W33" s="74" t="s">
        <v>176</v>
      </c>
      <c r="X33" s="74">
        <v>40000</v>
      </c>
      <c r="Y33" s="74" t="s">
        <v>52</v>
      </c>
      <c r="Z33" s="74" t="s">
        <v>52</v>
      </c>
      <c r="AA33" s="74" t="s">
        <v>53</v>
      </c>
      <c r="AB33" s="74">
        <v>8</v>
      </c>
      <c r="AC33" s="74" t="s">
        <v>54</v>
      </c>
      <c r="AD33" s="74">
        <v>0</v>
      </c>
    </row>
    <row r="34" spans="1:30" ht="29" x14ac:dyDescent="0.35">
      <c r="A34" s="74">
        <v>3</v>
      </c>
      <c r="B34" s="74" t="s">
        <v>43</v>
      </c>
      <c r="C34" s="74">
        <v>489</v>
      </c>
      <c r="D34" s="75">
        <v>43284</v>
      </c>
      <c r="E34" s="74" t="s">
        <v>201</v>
      </c>
      <c r="F34" s="74"/>
      <c r="G34" s="74" t="s">
        <v>202</v>
      </c>
      <c r="H34" s="74" t="s">
        <v>203</v>
      </c>
      <c r="I34" s="74" t="s">
        <v>68</v>
      </c>
      <c r="J34" s="75">
        <v>41039</v>
      </c>
      <c r="K34" s="74"/>
      <c r="L34" s="74"/>
      <c r="M34" s="74"/>
      <c r="N34" s="74"/>
      <c r="O34" s="74" t="s">
        <v>69</v>
      </c>
      <c r="P34" s="74" t="s">
        <v>70</v>
      </c>
      <c r="Q34" s="74"/>
      <c r="R34" s="74" t="s">
        <v>49</v>
      </c>
      <c r="S34" s="74">
        <v>8010649502</v>
      </c>
      <c r="T34" s="74" t="s">
        <v>204</v>
      </c>
      <c r="U34" s="74" t="s">
        <v>205</v>
      </c>
      <c r="V34" s="74">
        <v>9610345874</v>
      </c>
      <c r="W34" s="74" t="s">
        <v>176</v>
      </c>
      <c r="X34" s="74">
        <v>40000</v>
      </c>
      <c r="Y34" s="74" t="s">
        <v>52</v>
      </c>
      <c r="Z34" s="74" t="s">
        <v>52</v>
      </c>
      <c r="AA34" s="74" t="s">
        <v>71</v>
      </c>
      <c r="AB34" s="74">
        <v>8</v>
      </c>
      <c r="AC34" s="74" t="s">
        <v>54</v>
      </c>
      <c r="AD34" s="74">
        <v>0</v>
      </c>
    </row>
    <row r="35" spans="1:30" ht="29" x14ac:dyDescent="0.35">
      <c r="A35" s="74">
        <v>3</v>
      </c>
      <c r="B35" s="74" t="s">
        <v>43</v>
      </c>
      <c r="C35" s="74">
        <v>518</v>
      </c>
      <c r="D35" s="75">
        <v>43298</v>
      </c>
      <c r="E35" s="74" t="s">
        <v>206</v>
      </c>
      <c r="F35" s="74"/>
      <c r="G35" s="74" t="s">
        <v>207</v>
      </c>
      <c r="H35" s="74" t="s">
        <v>208</v>
      </c>
      <c r="I35" s="74" t="s">
        <v>46</v>
      </c>
      <c r="J35" s="75">
        <v>41584</v>
      </c>
      <c r="K35" s="74"/>
      <c r="L35" s="74"/>
      <c r="M35" s="74"/>
      <c r="N35" s="74"/>
      <c r="O35" s="74" t="s">
        <v>69</v>
      </c>
      <c r="P35" s="74" t="s">
        <v>48</v>
      </c>
      <c r="Q35" s="74"/>
      <c r="R35" s="74" t="s">
        <v>49</v>
      </c>
      <c r="S35" s="74">
        <v>8010649502</v>
      </c>
      <c r="T35" s="74" t="s">
        <v>209</v>
      </c>
      <c r="U35" s="74"/>
      <c r="V35" s="74">
        <v>9785535274</v>
      </c>
      <c r="W35" s="74" t="s">
        <v>176</v>
      </c>
      <c r="X35" s="74">
        <v>40000</v>
      </c>
      <c r="Y35" s="74" t="s">
        <v>52</v>
      </c>
      <c r="Z35" s="74" t="s">
        <v>52</v>
      </c>
      <c r="AA35" s="74" t="s">
        <v>53</v>
      </c>
      <c r="AB35" s="74">
        <v>7</v>
      </c>
      <c r="AC35" s="74" t="s">
        <v>54</v>
      </c>
      <c r="AD35" s="74">
        <v>0</v>
      </c>
    </row>
    <row r="36" spans="1:30" ht="29" x14ac:dyDescent="0.35">
      <c r="A36" s="74">
        <v>3</v>
      </c>
      <c r="B36" s="74" t="s">
        <v>43</v>
      </c>
      <c r="C36" s="74">
        <v>501</v>
      </c>
      <c r="D36" s="75">
        <v>43293</v>
      </c>
      <c r="E36" s="74" t="s">
        <v>210</v>
      </c>
      <c r="F36" s="74"/>
      <c r="G36" s="74" t="s">
        <v>211</v>
      </c>
      <c r="H36" s="74" t="s">
        <v>144</v>
      </c>
      <c r="I36" s="74" t="s">
        <v>68</v>
      </c>
      <c r="J36" s="75">
        <v>41103</v>
      </c>
      <c r="K36" s="74"/>
      <c r="L36" s="74"/>
      <c r="M36" s="74"/>
      <c r="N36" s="74"/>
      <c r="O36" s="74" t="s">
        <v>69</v>
      </c>
      <c r="P36" s="74" t="s">
        <v>48</v>
      </c>
      <c r="Q36" s="74"/>
      <c r="R36" s="74" t="s">
        <v>49</v>
      </c>
      <c r="S36" s="74">
        <v>8010649502</v>
      </c>
      <c r="T36" s="74" t="s">
        <v>212</v>
      </c>
      <c r="U36" s="74" t="s">
        <v>213</v>
      </c>
      <c r="V36" s="74">
        <v>9784774814</v>
      </c>
      <c r="W36" s="74" t="s">
        <v>176</v>
      </c>
      <c r="X36" s="74">
        <v>40000</v>
      </c>
      <c r="Y36" s="74" t="s">
        <v>52</v>
      </c>
      <c r="Z36" s="74" t="s">
        <v>52</v>
      </c>
      <c r="AA36" s="74" t="s">
        <v>53</v>
      </c>
      <c r="AB36" s="74">
        <v>8</v>
      </c>
      <c r="AC36" s="74" t="s">
        <v>54</v>
      </c>
      <c r="AD36" s="74">
        <v>0</v>
      </c>
    </row>
    <row r="37" spans="1:30" ht="29" x14ac:dyDescent="0.35">
      <c r="A37" s="74">
        <v>3</v>
      </c>
      <c r="B37" s="74" t="s">
        <v>43</v>
      </c>
      <c r="C37" s="74">
        <v>555</v>
      </c>
      <c r="D37" s="75">
        <v>43319</v>
      </c>
      <c r="E37" s="74" t="s">
        <v>214</v>
      </c>
      <c r="F37" s="74"/>
      <c r="G37" s="74" t="s">
        <v>215</v>
      </c>
      <c r="H37" s="74" t="s">
        <v>216</v>
      </c>
      <c r="I37" s="74" t="s">
        <v>46</v>
      </c>
      <c r="J37" s="75">
        <v>41083</v>
      </c>
      <c r="K37" s="74"/>
      <c r="L37" s="74"/>
      <c r="M37" s="74"/>
      <c r="N37" s="74"/>
      <c r="O37" s="74" t="s">
        <v>47</v>
      </c>
      <c r="P37" s="74" t="s">
        <v>48</v>
      </c>
      <c r="Q37" s="74"/>
      <c r="R37" s="74" t="s">
        <v>49</v>
      </c>
      <c r="S37" s="74">
        <v>8010649502</v>
      </c>
      <c r="T37" s="74" t="s">
        <v>217</v>
      </c>
      <c r="U37" s="74"/>
      <c r="V37" s="74">
        <v>9983346243</v>
      </c>
      <c r="W37" s="74" t="s">
        <v>218</v>
      </c>
      <c r="X37" s="74">
        <v>40000</v>
      </c>
      <c r="Y37" s="74" t="s">
        <v>52</v>
      </c>
      <c r="Z37" s="74" t="s">
        <v>52</v>
      </c>
      <c r="AA37" s="74" t="s">
        <v>53</v>
      </c>
      <c r="AB37" s="74">
        <v>8</v>
      </c>
      <c r="AC37" s="74" t="s">
        <v>54</v>
      </c>
      <c r="AD37" s="74">
        <v>2</v>
      </c>
    </row>
    <row r="38" spans="1:30" ht="29" x14ac:dyDescent="0.35">
      <c r="A38" s="74">
        <v>3</v>
      </c>
      <c r="B38" s="74" t="s">
        <v>43</v>
      </c>
      <c r="C38" s="74">
        <v>490</v>
      </c>
      <c r="D38" s="75">
        <v>43285</v>
      </c>
      <c r="E38" s="74" t="s">
        <v>219</v>
      </c>
      <c r="F38" s="74"/>
      <c r="G38" s="74" t="s">
        <v>139</v>
      </c>
      <c r="H38" s="74" t="s">
        <v>149</v>
      </c>
      <c r="I38" s="74" t="s">
        <v>68</v>
      </c>
      <c r="J38" s="75">
        <v>40652</v>
      </c>
      <c r="K38" s="74"/>
      <c r="L38" s="74"/>
      <c r="M38" s="74"/>
      <c r="N38" s="74"/>
      <c r="O38" s="74" t="s">
        <v>47</v>
      </c>
      <c r="P38" s="74" t="s">
        <v>48</v>
      </c>
      <c r="Q38" s="74"/>
      <c r="R38" s="74" t="s">
        <v>49</v>
      </c>
      <c r="S38" s="74">
        <v>8010649502</v>
      </c>
      <c r="T38" s="74" t="s">
        <v>220</v>
      </c>
      <c r="U38" s="74" t="s">
        <v>213</v>
      </c>
      <c r="V38" s="74">
        <v>7073343248</v>
      </c>
      <c r="W38" s="74" t="s">
        <v>176</v>
      </c>
      <c r="X38" s="74">
        <v>40000</v>
      </c>
      <c r="Y38" s="74" t="s">
        <v>52</v>
      </c>
      <c r="Z38" s="74" t="s">
        <v>52</v>
      </c>
      <c r="AA38" s="74" t="s">
        <v>53</v>
      </c>
      <c r="AB38" s="74">
        <v>9</v>
      </c>
      <c r="AC38" s="74" t="s">
        <v>54</v>
      </c>
      <c r="AD38" s="74">
        <v>0</v>
      </c>
    </row>
    <row r="39" spans="1:30" ht="29" x14ac:dyDescent="0.35">
      <c r="A39" s="74">
        <v>3</v>
      </c>
      <c r="B39" s="74" t="s">
        <v>43</v>
      </c>
      <c r="C39" s="74">
        <v>522</v>
      </c>
      <c r="D39" s="75">
        <v>43301</v>
      </c>
      <c r="E39" s="74" t="s">
        <v>221</v>
      </c>
      <c r="F39" s="74"/>
      <c r="G39" s="74" t="s">
        <v>222</v>
      </c>
      <c r="H39" s="74" t="s">
        <v>223</v>
      </c>
      <c r="I39" s="74" t="s">
        <v>46</v>
      </c>
      <c r="J39" s="75">
        <v>41041</v>
      </c>
      <c r="K39" s="74"/>
      <c r="L39" s="74"/>
      <c r="M39" s="74"/>
      <c r="N39" s="74"/>
      <c r="O39" s="74" t="s">
        <v>47</v>
      </c>
      <c r="P39" s="74" t="s">
        <v>70</v>
      </c>
      <c r="Q39" s="74"/>
      <c r="R39" s="74" t="s">
        <v>49</v>
      </c>
      <c r="S39" s="74">
        <v>8010649502</v>
      </c>
      <c r="T39" s="74" t="s">
        <v>224</v>
      </c>
      <c r="U39" s="74" t="s">
        <v>186</v>
      </c>
      <c r="V39" s="74">
        <v>9887110620</v>
      </c>
      <c r="W39" s="74" t="s">
        <v>225</v>
      </c>
      <c r="X39" s="74">
        <v>40000</v>
      </c>
      <c r="Y39" s="74" t="s">
        <v>52</v>
      </c>
      <c r="Z39" s="74" t="s">
        <v>52</v>
      </c>
      <c r="AA39" s="74" t="s">
        <v>71</v>
      </c>
      <c r="AB39" s="74">
        <v>8</v>
      </c>
      <c r="AC39" s="74" t="s">
        <v>54</v>
      </c>
      <c r="AD39" s="74">
        <v>4</v>
      </c>
    </row>
    <row r="40" spans="1:30" ht="29" x14ac:dyDescent="0.35">
      <c r="A40" s="74">
        <v>3</v>
      </c>
      <c r="B40" s="74" t="s">
        <v>43</v>
      </c>
      <c r="C40" s="74">
        <v>520</v>
      </c>
      <c r="D40" s="75">
        <v>43299</v>
      </c>
      <c r="E40" s="74" t="s">
        <v>226</v>
      </c>
      <c r="F40" s="74"/>
      <c r="G40" s="74" t="s">
        <v>183</v>
      </c>
      <c r="H40" s="74" t="s">
        <v>184</v>
      </c>
      <c r="I40" s="74" t="s">
        <v>46</v>
      </c>
      <c r="J40" s="75">
        <v>40643</v>
      </c>
      <c r="K40" s="74"/>
      <c r="L40" s="74"/>
      <c r="M40" s="74"/>
      <c r="N40" s="74"/>
      <c r="O40" s="74" t="s">
        <v>155</v>
      </c>
      <c r="P40" s="74" t="s">
        <v>48</v>
      </c>
      <c r="Q40" s="74"/>
      <c r="R40" s="74" t="s">
        <v>49</v>
      </c>
      <c r="S40" s="74">
        <v>8010649502</v>
      </c>
      <c r="T40" s="74" t="s">
        <v>227</v>
      </c>
      <c r="U40" s="74" t="s">
        <v>228</v>
      </c>
      <c r="V40" s="74">
        <v>9549581239</v>
      </c>
      <c r="W40" s="74" t="s">
        <v>176</v>
      </c>
      <c r="X40" s="74">
        <v>40000</v>
      </c>
      <c r="Y40" s="74" t="s">
        <v>229</v>
      </c>
      <c r="Z40" s="74" t="s">
        <v>52</v>
      </c>
      <c r="AA40" s="74" t="s">
        <v>53</v>
      </c>
      <c r="AB40" s="74">
        <v>9</v>
      </c>
      <c r="AC40" s="74" t="s">
        <v>54</v>
      </c>
      <c r="AD40" s="74">
        <v>0</v>
      </c>
    </row>
    <row r="41" spans="1:30" ht="29" x14ac:dyDescent="0.35">
      <c r="A41" s="74">
        <v>3</v>
      </c>
      <c r="B41" s="74" t="s">
        <v>43</v>
      </c>
      <c r="C41" s="74">
        <v>483</v>
      </c>
      <c r="D41" s="75">
        <v>43280</v>
      </c>
      <c r="E41" s="74" t="s">
        <v>230</v>
      </c>
      <c r="F41" s="74"/>
      <c r="G41" s="74" t="s">
        <v>231</v>
      </c>
      <c r="H41" s="74" t="s">
        <v>232</v>
      </c>
      <c r="I41" s="74" t="s">
        <v>46</v>
      </c>
      <c r="J41" s="75">
        <v>41153</v>
      </c>
      <c r="K41" s="74"/>
      <c r="L41" s="74"/>
      <c r="M41" s="74"/>
      <c r="N41" s="74"/>
      <c r="O41" s="74" t="s">
        <v>47</v>
      </c>
      <c r="P41" s="74" t="s">
        <v>70</v>
      </c>
      <c r="Q41" s="74"/>
      <c r="R41" s="74" t="s">
        <v>49</v>
      </c>
      <c r="S41" s="74">
        <v>8010649502</v>
      </c>
      <c r="T41" s="74" t="s">
        <v>233</v>
      </c>
      <c r="U41" s="74"/>
      <c r="V41" s="74">
        <v>7690905956</v>
      </c>
      <c r="W41" s="74" t="s">
        <v>176</v>
      </c>
      <c r="X41" s="74">
        <v>40000</v>
      </c>
      <c r="Y41" s="74" t="s">
        <v>52</v>
      </c>
      <c r="Z41" s="74" t="s">
        <v>52</v>
      </c>
      <c r="AA41" s="74" t="s">
        <v>71</v>
      </c>
      <c r="AB41" s="74">
        <v>8</v>
      </c>
      <c r="AC41" s="74" t="s">
        <v>54</v>
      </c>
      <c r="AD41" s="74">
        <v>0</v>
      </c>
    </row>
    <row r="42" spans="1:30" ht="29" x14ac:dyDescent="0.35">
      <c r="A42" s="74">
        <v>4</v>
      </c>
      <c r="B42" s="74" t="s">
        <v>43</v>
      </c>
      <c r="C42" s="74">
        <v>441</v>
      </c>
      <c r="D42" s="75">
        <v>42923</v>
      </c>
      <c r="E42" s="74" t="s">
        <v>234</v>
      </c>
      <c r="F42" s="74"/>
      <c r="G42" s="74" t="s">
        <v>157</v>
      </c>
      <c r="H42" s="74" t="s">
        <v>158</v>
      </c>
      <c r="I42" s="74" t="s">
        <v>68</v>
      </c>
      <c r="J42" s="75">
        <v>41124</v>
      </c>
      <c r="K42" s="74"/>
      <c r="L42" s="74"/>
      <c r="M42" s="74"/>
      <c r="N42" s="74"/>
      <c r="O42" s="74" t="s">
        <v>69</v>
      </c>
      <c r="P42" s="74" t="s">
        <v>48</v>
      </c>
      <c r="Q42" s="74"/>
      <c r="R42" s="74" t="s">
        <v>49</v>
      </c>
      <c r="S42" s="74">
        <v>8010649502</v>
      </c>
      <c r="T42" s="74" t="s">
        <v>235</v>
      </c>
      <c r="U42" s="74" t="s">
        <v>160</v>
      </c>
      <c r="V42" s="74">
        <v>9461374675</v>
      </c>
      <c r="W42" s="74" t="s">
        <v>236</v>
      </c>
      <c r="X42" s="74">
        <v>42000</v>
      </c>
      <c r="Y42" s="74" t="s">
        <v>52</v>
      </c>
      <c r="Z42" s="74" t="s">
        <v>52</v>
      </c>
      <c r="AA42" s="74" t="s">
        <v>53</v>
      </c>
      <c r="AB42" s="74">
        <v>8</v>
      </c>
      <c r="AC42" s="74" t="s">
        <v>54</v>
      </c>
      <c r="AD42" s="74">
        <v>0</v>
      </c>
    </row>
    <row r="43" spans="1:30" ht="29" x14ac:dyDescent="0.35">
      <c r="A43" s="74">
        <v>4</v>
      </c>
      <c r="B43" s="74" t="s">
        <v>43</v>
      </c>
      <c r="C43" s="74">
        <v>451</v>
      </c>
      <c r="D43" s="75">
        <v>42926</v>
      </c>
      <c r="E43" s="74" t="s">
        <v>193</v>
      </c>
      <c r="F43" s="74"/>
      <c r="G43" s="74" t="s">
        <v>237</v>
      </c>
      <c r="H43" s="74" t="s">
        <v>238</v>
      </c>
      <c r="I43" s="74" t="s">
        <v>46</v>
      </c>
      <c r="J43" s="75">
        <v>40618</v>
      </c>
      <c r="K43" s="74"/>
      <c r="L43" s="74"/>
      <c r="M43" s="74"/>
      <c r="N43" s="74"/>
      <c r="O43" s="74" t="s">
        <v>47</v>
      </c>
      <c r="P43" s="74" t="s">
        <v>48</v>
      </c>
      <c r="Q43" s="74"/>
      <c r="R43" s="74" t="s">
        <v>49</v>
      </c>
      <c r="S43" s="74">
        <v>8010649502</v>
      </c>
      <c r="T43" s="74" t="s">
        <v>239</v>
      </c>
      <c r="U43" s="74" t="s">
        <v>240</v>
      </c>
      <c r="V43" s="74">
        <v>9460027632</v>
      </c>
      <c r="W43" s="74" t="s">
        <v>236</v>
      </c>
      <c r="X43" s="74">
        <v>40000</v>
      </c>
      <c r="Y43" s="74" t="s">
        <v>52</v>
      </c>
      <c r="Z43" s="74" t="s">
        <v>229</v>
      </c>
      <c r="AA43" s="74" t="s">
        <v>53</v>
      </c>
      <c r="AB43" s="74">
        <v>9</v>
      </c>
      <c r="AC43" s="74" t="s">
        <v>54</v>
      </c>
      <c r="AD43" s="74">
        <v>1</v>
      </c>
    </row>
    <row r="44" spans="1:30" ht="29" x14ac:dyDescent="0.35">
      <c r="A44" s="74">
        <v>4</v>
      </c>
      <c r="B44" s="74" t="s">
        <v>43</v>
      </c>
      <c r="C44" s="74">
        <v>486</v>
      </c>
      <c r="D44" s="75">
        <v>43283</v>
      </c>
      <c r="E44" s="74" t="s">
        <v>241</v>
      </c>
      <c r="F44" s="74"/>
      <c r="G44" s="74" t="s">
        <v>242</v>
      </c>
      <c r="H44" s="74" t="s">
        <v>243</v>
      </c>
      <c r="I44" s="74" t="s">
        <v>68</v>
      </c>
      <c r="J44" s="75">
        <v>40476</v>
      </c>
      <c r="K44" s="74"/>
      <c r="L44" s="74"/>
      <c r="M44" s="74"/>
      <c r="N44" s="74"/>
      <c r="O44" s="74" t="s">
        <v>69</v>
      </c>
      <c r="P44" s="74" t="s">
        <v>48</v>
      </c>
      <c r="Q44" s="74"/>
      <c r="R44" s="74" t="s">
        <v>49</v>
      </c>
      <c r="S44" s="74">
        <v>8010649502</v>
      </c>
      <c r="T44" s="74" t="s">
        <v>244</v>
      </c>
      <c r="U44" s="74" t="s">
        <v>245</v>
      </c>
      <c r="V44" s="74">
        <v>6994703389</v>
      </c>
      <c r="W44" s="74" t="s">
        <v>246</v>
      </c>
      <c r="X44" s="74">
        <v>40000</v>
      </c>
      <c r="Y44" s="74" t="s">
        <v>52</v>
      </c>
      <c r="Z44" s="74" t="s">
        <v>52</v>
      </c>
      <c r="AA44" s="74" t="s">
        <v>53</v>
      </c>
      <c r="AB44" s="74">
        <v>10</v>
      </c>
      <c r="AC44" s="74" t="s">
        <v>54</v>
      </c>
      <c r="AD44" s="74">
        <v>0</v>
      </c>
    </row>
    <row r="45" spans="1:30" ht="29" x14ac:dyDescent="0.35">
      <c r="A45" s="74">
        <v>4</v>
      </c>
      <c r="B45" s="74" t="s">
        <v>43</v>
      </c>
      <c r="C45" s="74">
        <v>431</v>
      </c>
      <c r="D45" s="75">
        <v>42913</v>
      </c>
      <c r="E45" s="74" t="s">
        <v>247</v>
      </c>
      <c r="F45" s="74"/>
      <c r="G45" s="74" t="s">
        <v>248</v>
      </c>
      <c r="H45" s="74" t="s">
        <v>249</v>
      </c>
      <c r="I45" s="74" t="s">
        <v>46</v>
      </c>
      <c r="J45" s="75">
        <v>40603</v>
      </c>
      <c r="K45" s="74"/>
      <c r="L45" s="74"/>
      <c r="M45" s="74"/>
      <c r="N45" s="74"/>
      <c r="O45" s="74" t="s">
        <v>69</v>
      </c>
      <c r="P45" s="74" t="s">
        <v>48</v>
      </c>
      <c r="Q45" s="74"/>
      <c r="R45" s="74" t="s">
        <v>49</v>
      </c>
      <c r="S45" s="74">
        <v>8010649502</v>
      </c>
      <c r="T45" s="74" t="s">
        <v>250</v>
      </c>
      <c r="U45" s="74" t="s">
        <v>251</v>
      </c>
      <c r="V45" s="74">
        <v>9694022515</v>
      </c>
      <c r="W45" s="74" t="s">
        <v>236</v>
      </c>
      <c r="X45" s="74">
        <v>42000</v>
      </c>
      <c r="Y45" s="74" t="s">
        <v>52</v>
      </c>
      <c r="Z45" s="74" t="s">
        <v>52</v>
      </c>
      <c r="AA45" s="74" t="s">
        <v>53</v>
      </c>
      <c r="AB45" s="74">
        <v>9</v>
      </c>
      <c r="AC45" s="74" t="s">
        <v>54</v>
      </c>
      <c r="AD45" s="74">
        <v>0</v>
      </c>
    </row>
    <row r="46" spans="1:30" ht="29" x14ac:dyDescent="0.35">
      <c r="A46" s="74">
        <v>4</v>
      </c>
      <c r="B46" s="74" t="s">
        <v>43</v>
      </c>
      <c r="C46" s="74">
        <v>492</v>
      </c>
      <c r="D46" s="75">
        <v>43286</v>
      </c>
      <c r="E46" s="74" t="s">
        <v>252</v>
      </c>
      <c r="F46" s="74"/>
      <c r="G46" s="74" t="s">
        <v>253</v>
      </c>
      <c r="H46" s="74" t="s">
        <v>249</v>
      </c>
      <c r="I46" s="74" t="s">
        <v>68</v>
      </c>
      <c r="J46" s="75">
        <v>40142</v>
      </c>
      <c r="K46" s="74"/>
      <c r="L46" s="74"/>
      <c r="M46" s="74"/>
      <c r="N46" s="74"/>
      <c r="O46" s="74" t="s">
        <v>47</v>
      </c>
      <c r="P46" s="74" t="s">
        <v>48</v>
      </c>
      <c r="Q46" s="74"/>
      <c r="R46" s="74" t="s">
        <v>49</v>
      </c>
      <c r="S46" s="74">
        <v>8010649502</v>
      </c>
      <c r="T46" s="74" t="s">
        <v>254</v>
      </c>
      <c r="U46" s="74" t="s">
        <v>255</v>
      </c>
      <c r="V46" s="74">
        <v>9636546417</v>
      </c>
      <c r="W46" s="74" t="s">
        <v>246</v>
      </c>
      <c r="X46" s="74">
        <v>42000</v>
      </c>
      <c r="Y46" s="74" t="s">
        <v>52</v>
      </c>
      <c r="Z46" s="74" t="s">
        <v>52</v>
      </c>
      <c r="AA46" s="74" t="s">
        <v>53</v>
      </c>
      <c r="AB46" s="74">
        <v>11</v>
      </c>
      <c r="AC46" s="74" t="s">
        <v>54</v>
      </c>
      <c r="AD46" s="74">
        <v>0</v>
      </c>
    </row>
    <row r="47" spans="1:30" ht="29" x14ac:dyDescent="0.35">
      <c r="A47" s="74">
        <v>4</v>
      </c>
      <c r="B47" s="74" t="s">
        <v>43</v>
      </c>
      <c r="C47" s="74">
        <v>465</v>
      </c>
      <c r="D47" s="75">
        <v>42931</v>
      </c>
      <c r="E47" s="74" t="s">
        <v>256</v>
      </c>
      <c r="F47" s="74"/>
      <c r="G47" s="74" t="s">
        <v>257</v>
      </c>
      <c r="H47" s="74" t="s">
        <v>258</v>
      </c>
      <c r="I47" s="74" t="s">
        <v>68</v>
      </c>
      <c r="J47" s="75">
        <v>41268</v>
      </c>
      <c r="K47" s="74"/>
      <c r="L47" s="74"/>
      <c r="M47" s="74"/>
      <c r="N47" s="74"/>
      <c r="O47" s="74" t="s">
        <v>47</v>
      </c>
      <c r="P47" s="74" t="s">
        <v>48</v>
      </c>
      <c r="Q47" s="74"/>
      <c r="R47" s="74" t="s">
        <v>49</v>
      </c>
      <c r="S47" s="74">
        <v>8010649502</v>
      </c>
      <c r="T47" s="74" t="s">
        <v>259</v>
      </c>
      <c r="U47" s="74" t="s">
        <v>260</v>
      </c>
      <c r="V47" s="74">
        <v>7691008563</v>
      </c>
      <c r="W47" s="74" t="s">
        <v>236</v>
      </c>
      <c r="X47" s="74">
        <v>40000</v>
      </c>
      <c r="Y47" s="74" t="s">
        <v>52</v>
      </c>
      <c r="Z47" s="74" t="s">
        <v>52</v>
      </c>
      <c r="AA47" s="74" t="s">
        <v>53</v>
      </c>
      <c r="AB47" s="74">
        <v>8</v>
      </c>
      <c r="AC47" s="74" t="s">
        <v>54</v>
      </c>
      <c r="AD47" s="74">
        <v>0</v>
      </c>
    </row>
    <row r="48" spans="1:30" ht="29" x14ac:dyDescent="0.35">
      <c r="A48" s="74">
        <v>4</v>
      </c>
      <c r="B48" s="74" t="s">
        <v>43</v>
      </c>
      <c r="C48" s="74">
        <v>568</v>
      </c>
      <c r="D48" s="75">
        <v>43652</v>
      </c>
      <c r="E48" s="74" t="s">
        <v>261</v>
      </c>
      <c r="F48" s="74" t="s">
        <v>262</v>
      </c>
      <c r="G48" s="74" t="s">
        <v>263</v>
      </c>
      <c r="H48" s="74" t="s">
        <v>264</v>
      </c>
      <c r="I48" s="74" t="s">
        <v>46</v>
      </c>
      <c r="J48" s="75">
        <v>41106</v>
      </c>
      <c r="K48" s="74"/>
      <c r="L48" s="74"/>
      <c r="M48" s="74"/>
      <c r="N48" s="74"/>
      <c r="O48" s="74" t="s">
        <v>47</v>
      </c>
      <c r="P48" s="74"/>
      <c r="Q48" s="74"/>
      <c r="R48" s="74" t="s">
        <v>49</v>
      </c>
      <c r="S48" s="74">
        <v>8010649502</v>
      </c>
      <c r="T48" s="74" t="s">
        <v>265</v>
      </c>
      <c r="U48" s="74"/>
      <c r="V48" s="74">
        <v>9358596013</v>
      </c>
      <c r="W48" s="74" t="s">
        <v>181</v>
      </c>
      <c r="X48" s="74">
        <v>0</v>
      </c>
      <c r="Y48" s="74" t="s">
        <v>52</v>
      </c>
      <c r="Z48" s="74" t="s">
        <v>52</v>
      </c>
      <c r="AA48" s="74"/>
      <c r="AB48" s="74">
        <v>8</v>
      </c>
      <c r="AC48" s="74" t="s">
        <v>54</v>
      </c>
      <c r="AD48" s="74">
        <v>0</v>
      </c>
    </row>
    <row r="49" spans="1:30" ht="29" x14ac:dyDescent="0.35">
      <c r="A49" s="74">
        <v>4</v>
      </c>
      <c r="B49" s="74" t="s">
        <v>43</v>
      </c>
      <c r="C49" s="74">
        <v>468</v>
      </c>
      <c r="D49" s="75">
        <v>42933</v>
      </c>
      <c r="E49" s="74" t="s">
        <v>266</v>
      </c>
      <c r="F49" s="74"/>
      <c r="G49" s="74" t="s">
        <v>267</v>
      </c>
      <c r="H49" s="74" t="s">
        <v>268</v>
      </c>
      <c r="I49" s="74" t="s">
        <v>46</v>
      </c>
      <c r="J49" s="75">
        <v>40921</v>
      </c>
      <c r="K49" s="74"/>
      <c r="L49" s="74"/>
      <c r="M49" s="74"/>
      <c r="N49" s="74"/>
      <c r="O49" s="74" t="s">
        <v>47</v>
      </c>
      <c r="P49" s="74" t="s">
        <v>48</v>
      </c>
      <c r="Q49" s="74"/>
      <c r="R49" s="74" t="s">
        <v>49</v>
      </c>
      <c r="S49" s="74">
        <v>8010649502</v>
      </c>
      <c r="T49" s="74" t="s">
        <v>269</v>
      </c>
      <c r="U49" s="74" t="s">
        <v>270</v>
      </c>
      <c r="V49" s="74">
        <v>8239774118</v>
      </c>
      <c r="W49" s="74" t="s">
        <v>236</v>
      </c>
      <c r="X49" s="74">
        <v>40000</v>
      </c>
      <c r="Y49" s="74" t="s">
        <v>52</v>
      </c>
      <c r="Z49" s="74" t="s">
        <v>52</v>
      </c>
      <c r="AA49" s="74" t="s">
        <v>53</v>
      </c>
      <c r="AB49" s="74">
        <v>8</v>
      </c>
      <c r="AC49" s="74" t="s">
        <v>54</v>
      </c>
      <c r="AD49" s="74">
        <v>0</v>
      </c>
    </row>
    <row r="50" spans="1:30" ht="29" x14ac:dyDescent="0.35">
      <c r="A50" s="74">
        <v>4</v>
      </c>
      <c r="B50" s="74" t="s">
        <v>43</v>
      </c>
      <c r="C50" s="74">
        <v>470</v>
      </c>
      <c r="D50" s="75">
        <v>42940</v>
      </c>
      <c r="E50" s="74" t="s">
        <v>271</v>
      </c>
      <c r="F50" s="74"/>
      <c r="G50" s="74" t="s">
        <v>272</v>
      </c>
      <c r="H50" s="74" t="s">
        <v>273</v>
      </c>
      <c r="I50" s="74" t="s">
        <v>46</v>
      </c>
      <c r="J50" s="75">
        <v>40416</v>
      </c>
      <c r="K50" s="74"/>
      <c r="L50" s="74"/>
      <c r="M50" s="74"/>
      <c r="N50" s="74"/>
      <c r="O50" s="74" t="s">
        <v>69</v>
      </c>
      <c r="P50" s="74" t="s">
        <v>70</v>
      </c>
      <c r="Q50" s="74"/>
      <c r="R50" s="74" t="s">
        <v>49</v>
      </c>
      <c r="S50" s="74">
        <v>8010649502</v>
      </c>
      <c r="T50" s="74" t="s">
        <v>274</v>
      </c>
      <c r="U50" s="74" t="s">
        <v>275</v>
      </c>
      <c r="V50" s="74">
        <v>9694023515</v>
      </c>
      <c r="W50" s="74" t="s">
        <v>236</v>
      </c>
      <c r="X50" s="74">
        <v>40000</v>
      </c>
      <c r="Y50" s="74" t="s">
        <v>52</v>
      </c>
      <c r="Z50" s="74" t="s">
        <v>52</v>
      </c>
      <c r="AA50" s="74" t="s">
        <v>71</v>
      </c>
      <c r="AB50" s="74">
        <v>10</v>
      </c>
      <c r="AC50" s="74" t="s">
        <v>54</v>
      </c>
      <c r="AD50" s="74">
        <v>0</v>
      </c>
    </row>
    <row r="51" spans="1:30" ht="29" x14ac:dyDescent="0.35">
      <c r="A51" s="74">
        <v>4</v>
      </c>
      <c r="B51" s="74" t="s">
        <v>43</v>
      </c>
      <c r="C51" s="74">
        <v>447</v>
      </c>
      <c r="D51" s="75">
        <v>42924</v>
      </c>
      <c r="E51" s="74" t="s">
        <v>276</v>
      </c>
      <c r="F51" s="74"/>
      <c r="G51" s="74" t="s">
        <v>277</v>
      </c>
      <c r="H51" s="74" t="s">
        <v>278</v>
      </c>
      <c r="I51" s="74" t="s">
        <v>68</v>
      </c>
      <c r="J51" s="75">
        <v>41014</v>
      </c>
      <c r="K51" s="74"/>
      <c r="L51" s="74"/>
      <c r="M51" s="74"/>
      <c r="N51" s="74"/>
      <c r="O51" s="74" t="s">
        <v>69</v>
      </c>
      <c r="P51" s="74" t="s">
        <v>48</v>
      </c>
      <c r="Q51" s="74"/>
      <c r="R51" s="74" t="s">
        <v>49</v>
      </c>
      <c r="S51" s="74">
        <v>8010649502</v>
      </c>
      <c r="T51" s="74" t="s">
        <v>279</v>
      </c>
      <c r="U51" s="74" t="s">
        <v>280</v>
      </c>
      <c r="V51" s="74">
        <v>9982676799</v>
      </c>
      <c r="W51" s="74" t="s">
        <v>236</v>
      </c>
      <c r="X51" s="74">
        <v>42000</v>
      </c>
      <c r="Y51" s="74" t="s">
        <v>52</v>
      </c>
      <c r="Z51" s="74" t="s">
        <v>52</v>
      </c>
      <c r="AA51" s="74" t="s">
        <v>53</v>
      </c>
      <c r="AB51" s="74">
        <v>8</v>
      </c>
      <c r="AC51" s="74" t="s">
        <v>54</v>
      </c>
      <c r="AD51" s="74">
        <v>0</v>
      </c>
    </row>
    <row r="52" spans="1:30" ht="29" x14ac:dyDescent="0.35">
      <c r="A52" s="74">
        <v>4</v>
      </c>
      <c r="B52" s="74" t="s">
        <v>43</v>
      </c>
      <c r="C52" s="74">
        <v>449</v>
      </c>
      <c r="D52" s="75">
        <v>42926</v>
      </c>
      <c r="E52" s="74" t="s">
        <v>281</v>
      </c>
      <c r="F52" s="74"/>
      <c r="G52" s="74" t="s">
        <v>253</v>
      </c>
      <c r="H52" s="74" t="s">
        <v>249</v>
      </c>
      <c r="I52" s="74" t="s">
        <v>46</v>
      </c>
      <c r="J52" s="75">
        <v>40852</v>
      </c>
      <c r="K52" s="74"/>
      <c r="L52" s="74"/>
      <c r="M52" s="74"/>
      <c r="N52" s="74"/>
      <c r="O52" s="74" t="s">
        <v>47</v>
      </c>
      <c r="P52" s="74" t="s">
        <v>48</v>
      </c>
      <c r="Q52" s="74"/>
      <c r="R52" s="74" t="s">
        <v>49</v>
      </c>
      <c r="S52" s="74">
        <v>8010649502</v>
      </c>
      <c r="T52" s="74" t="s">
        <v>282</v>
      </c>
      <c r="U52" s="74" t="s">
        <v>255</v>
      </c>
      <c r="V52" s="74">
        <v>9636546417</v>
      </c>
      <c r="W52" s="74" t="s">
        <v>236</v>
      </c>
      <c r="X52" s="74">
        <v>40000</v>
      </c>
      <c r="Y52" s="74" t="s">
        <v>52</v>
      </c>
      <c r="Z52" s="74" t="s">
        <v>52</v>
      </c>
      <c r="AA52" s="74" t="s">
        <v>53</v>
      </c>
      <c r="AB52" s="74">
        <v>9</v>
      </c>
      <c r="AC52" s="74" t="s">
        <v>54</v>
      </c>
      <c r="AD52" s="74">
        <v>1</v>
      </c>
    </row>
    <row r="53" spans="1:30" ht="29" x14ac:dyDescent="0.35">
      <c r="A53" s="74">
        <v>4</v>
      </c>
      <c r="B53" s="74" t="s">
        <v>43</v>
      </c>
      <c r="C53" s="74">
        <v>446</v>
      </c>
      <c r="D53" s="75">
        <v>42923</v>
      </c>
      <c r="E53" s="74" t="s">
        <v>283</v>
      </c>
      <c r="F53" s="74"/>
      <c r="G53" s="74" t="s">
        <v>284</v>
      </c>
      <c r="H53" s="74" t="s">
        <v>285</v>
      </c>
      <c r="I53" s="74" t="s">
        <v>68</v>
      </c>
      <c r="J53" s="75">
        <v>40249</v>
      </c>
      <c r="K53" s="74"/>
      <c r="L53" s="74"/>
      <c r="M53" s="74"/>
      <c r="N53" s="74"/>
      <c r="O53" s="74" t="s">
        <v>69</v>
      </c>
      <c r="P53" s="74" t="s">
        <v>48</v>
      </c>
      <c r="Q53" s="74"/>
      <c r="R53" s="74" t="s">
        <v>49</v>
      </c>
      <c r="S53" s="74">
        <v>8010649502</v>
      </c>
      <c r="T53" s="74" t="s">
        <v>286</v>
      </c>
      <c r="U53" s="74" t="s">
        <v>287</v>
      </c>
      <c r="V53" s="74">
        <v>9929856970</v>
      </c>
      <c r="W53" s="74" t="s">
        <v>236</v>
      </c>
      <c r="X53" s="74">
        <v>40000</v>
      </c>
      <c r="Y53" s="74" t="s">
        <v>52</v>
      </c>
      <c r="Z53" s="74" t="s">
        <v>52</v>
      </c>
      <c r="AA53" s="74" t="s">
        <v>53</v>
      </c>
      <c r="AB53" s="74">
        <v>10</v>
      </c>
      <c r="AC53" s="74" t="s">
        <v>54</v>
      </c>
      <c r="AD53" s="74">
        <v>0</v>
      </c>
    </row>
    <row r="54" spans="1:30" ht="29" x14ac:dyDescent="0.35">
      <c r="A54" s="74">
        <v>4</v>
      </c>
      <c r="B54" s="74" t="s">
        <v>43</v>
      </c>
      <c r="C54" s="74">
        <v>482</v>
      </c>
      <c r="D54" s="75">
        <v>43064</v>
      </c>
      <c r="E54" s="74" t="s">
        <v>288</v>
      </c>
      <c r="F54" s="74"/>
      <c r="G54" s="74" t="s">
        <v>289</v>
      </c>
      <c r="H54" s="74" t="s">
        <v>290</v>
      </c>
      <c r="I54" s="74" t="s">
        <v>68</v>
      </c>
      <c r="J54" s="75">
        <v>41227</v>
      </c>
      <c r="K54" s="74"/>
      <c r="L54" s="74"/>
      <c r="M54" s="74"/>
      <c r="N54" s="74"/>
      <c r="O54" s="74" t="s">
        <v>47</v>
      </c>
      <c r="P54" s="74" t="s">
        <v>48</v>
      </c>
      <c r="Q54" s="74"/>
      <c r="R54" s="74" t="s">
        <v>49</v>
      </c>
      <c r="S54" s="74">
        <v>8010649502</v>
      </c>
      <c r="T54" s="74" t="s">
        <v>291</v>
      </c>
      <c r="U54" s="74" t="s">
        <v>292</v>
      </c>
      <c r="V54" s="74">
        <v>9587177396</v>
      </c>
      <c r="W54" s="74" t="s">
        <v>293</v>
      </c>
      <c r="X54" s="74">
        <v>40000</v>
      </c>
      <c r="Y54" s="74" t="s">
        <v>52</v>
      </c>
      <c r="Z54" s="74" t="s">
        <v>52</v>
      </c>
      <c r="AA54" s="74" t="s">
        <v>53</v>
      </c>
      <c r="AB54" s="74">
        <v>8</v>
      </c>
      <c r="AC54" s="74" t="s">
        <v>54</v>
      </c>
      <c r="AD54" s="74">
        <v>0</v>
      </c>
    </row>
    <row r="55" spans="1:30" ht="29" x14ac:dyDescent="0.35">
      <c r="A55" s="74">
        <v>4</v>
      </c>
      <c r="B55" s="74" t="s">
        <v>43</v>
      </c>
      <c r="C55" s="74">
        <v>567</v>
      </c>
      <c r="D55" s="75">
        <v>43651</v>
      </c>
      <c r="E55" s="74" t="s">
        <v>294</v>
      </c>
      <c r="F55" s="74"/>
      <c r="G55" s="74" t="s">
        <v>295</v>
      </c>
      <c r="H55" s="74" t="s">
        <v>296</v>
      </c>
      <c r="I55" s="74" t="s">
        <v>68</v>
      </c>
      <c r="J55" s="75">
        <v>40633</v>
      </c>
      <c r="K55" s="74"/>
      <c r="L55" s="74"/>
      <c r="M55" s="74"/>
      <c r="N55" s="74"/>
      <c r="O55" s="74" t="s">
        <v>47</v>
      </c>
      <c r="P55" s="74"/>
      <c r="Q55" s="74"/>
      <c r="R55" s="74" t="s">
        <v>49</v>
      </c>
      <c r="S55" s="74">
        <v>8010649502</v>
      </c>
      <c r="T55" s="74" t="s">
        <v>297</v>
      </c>
      <c r="U55" s="74" t="s">
        <v>298</v>
      </c>
      <c r="V55" s="74">
        <v>7427891268</v>
      </c>
      <c r="W55" s="74" t="s">
        <v>299</v>
      </c>
      <c r="X55" s="74">
        <v>40000</v>
      </c>
      <c r="Y55" s="74" t="s">
        <v>52</v>
      </c>
      <c r="Z55" s="74" t="s">
        <v>52</v>
      </c>
      <c r="AA55" s="74"/>
      <c r="AB55" s="74">
        <v>9</v>
      </c>
      <c r="AC55" s="74" t="s">
        <v>54</v>
      </c>
      <c r="AD55" s="74">
        <v>0</v>
      </c>
    </row>
    <row r="56" spans="1:30" ht="29" x14ac:dyDescent="0.35">
      <c r="A56" s="74">
        <v>4</v>
      </c>
      <c r="B56" s="74" t="s">
        <v>43</v>
      </c>
      <c r="C56" s="74">
        <v>445</v>
      </c>
      <c r="D56" s="75">
        <v>42923</v>
      </c>
      <c r="E56" s="74" t="s">
        <v>300</v>
      </c>
      <c r="F56" s="74"/>
      <c r="G56" s="74" t="s">
        <v>284</v>
      </c>
      <c r="H56" s="74" t="s">
        <v>285</v>
      </c>
      <c r="I56" s="74" t="s">
        <v>46</v>
      </c>
      <c r="J56" s="75">
        <v>41148</v>
      </c>
      <c r="K56" s="74"/>
      <c r="L56" s="74"/>
      <c r="M56" s="74"/>
      <c r="N56" s="74"/>
      <c r="O56" s="74" t="s">
        <v>69</v>
      </c>
      <c r="P56" s="74" t="s">
        <v>48</v>
      </c>
      <c r="Q56" s="74"/>
      <c r="R56" s="74" t="s">
        <v>49</v>
      </c>
      <c r="S56" s="74">
        <v>8010649502</v>
      </c>
      <c r="T56" s="74" t="s">
        <v>301</v>
      </c>
      <c r="U56" s="74" t="s">
        <v>287</v>
      </c>
      <c r="V56" s="74">
        <v>9929856970</v>
      </c>
      <c r="W56" s="74" t="s">
        <v>236</v>
      </c>
      <c r="X56" s="74">
        <v>35000</v>
      </c>
      <c r="Y56" s="74" t="s">
        <v>52</v>
      </c>
      <c r="Z56" s="74" t="s">
        <v>52</v>
      </c>
      <c r="AA56" s="74" t="s">
        <v>53</v>
      </c>
      <c r="AB56" s="74">
        <v>8</v>
      </c>
      <c r="AC56" s="74" t="s">
        <v>54</v>
      </c>
      <c r="AD56" s="74">
        <v>1</v>
      </c>
    </row>
    <row r="57" spans="1:30" ht="29" x14ac:dyDescent="0.35">
      <c r="A57" s="74">
        <v>5</v>
      </c>
      <c r="B57" s="74" t="s">
        <v>43</v>
      </c>
      <c r="C57" s="74">
        <v>420</v>
      </c>
      <c r="D57" s="75">
        <v>42588</v>
      </c>
      <c r="E57" s="74" t="s">
        <v>302</v>
      </c>
      <c r="F57" s="74"/>
      <c r="G57" s="74" t="s">
        <v>303</v>
      </c>
      <c r="H57" s="74" t="s">
        <v>154</v>
      </c>
      <c r="I57" s="74" t="s">
        <v>68</v>
      </c>
      <c r="J57" s="75">
        <v>39633</v>
      </c>
      <c r="K57" s="74"/>
      <c r="L57" s="74"/>
      <c r="M57" s="74"/>
      <c r="N57" s="74"/>
      <c r="O57" s="74" t="s">
        <v>155</v>
      </c>
      <c r="P57" s="74" t="s">
        <v>48</v>
      </c>
      <c r="Q57" s="74"/>
      <c r="R57" s="74" t="s">
        <v>49</v>
      </c>
      <c r="S57" s="74">
        <v>8010649502</v>
      </c>
      <c r="T57" s="74" t="s">
        <v>304</v>
      </c>
      <c r="U57" s="74" t="s">
        <v>305</v>
      </c>
      <c r="V57" s="74">
        <v>7727864518</v>
      </c>
      <c r="W57" s="74" t="s">
        <v>306</v>
      </c>
      <c r="X57" s="74">
        <v>38000</v>
      </c>
      <c r="Y57" s="74" t="s">
        <v>52</v>
      </c>
      <c r="Z57" s="74" t="s">
        <v>52</v>
      </c>
      <c r="AA57" s="74" t="s">
        <v>53</v>
      </c>
      <c r="AB57" s="74">
        <v>12</v>
      </c>
      <c r="AC57" s="74" t="s">
        <v>54</v>
      </c>
      <c r="AD57" s="74">
        <v>0</v>
      </c>
    </row>
    <row r="58" spans="1:30" ht="29" x14ac:dyDescent="0.35">
      <c r="A58" s="74">
        <v>5</v>
      </c>
      <c r="B58" s="74" t="s">
        <v>43</v>
      </c>
      <c r="C58" s="74">
        <v>364</v>
      </c>
      <c r="D58" s="75">
        <v>42499</v>
      </c>
      <c r="E58" s="74" t="s">
        <v>302</v>
      </c>
      <c r="F58" s="74"/>
      <c r="G58" s="74" t="s">
        <v>277</v>
      </c>
      <c r="H58" s="74" t="s">
        <v>307</v>
      </c>
      <c r="I58" s="74" t="s">
        <v>68</v>
      </c>
      <c r="J58" s="75">
        <v>40196</v>
      </c>
      <c r="K58" s="74"/>
      <c r="L58" s="74"/>
      <c r="M58" s="74"/>
      <c r="N58" s="74"/>
      <c r="O58" s="74" t="s">
        <v>69</v>
      </c>
      <c r="P58" s="74" t="s">
        <v>48</v>
      </c>
      <c r="Q58" s="74"/>
      <c r="R58" s="74" t="s">
        <v>49</v>
      </c>
      <c r="S58" s="74">
        <v>8010649502</v>
      </c>
      <c r="T58" s="74" t="s">
        <v>308</v>
      </c>
      <c r="U58" s="74" t="s">
        <v>280</v>
      </c>
      <c r="V58" s="74">
        <v>9828590897</v>
      </c>
      <c r="W58" s="74" t="s">
        <v>306</v>
      </c>
      <c r="X58" s="74">
        <v>44000</v>
      </c>
      <c r="Y58" s="74" t="s">
        <v>52</v>
      </c>
      <c r="Z58" s="74" t="s">
        <v>52</v>
      </c>
      <c r="AA58" s="74" t="s">
        <v>53</v>
      </c>
      <c r="AB58" s="74">
        <v>10</v>
      </c>
      <c r="AC58" s="74" t="s">
        <v>54</v>
      </c>
      <c r="AD58" s="74">
        <v>0</v>
      </c>
    </row>
    <row r="59" spans="1:30" ht="29" x14ac:dyDescent="0.35">
      <c r="A59" s="74">
        <v>5</v>
      </c>
      <c r="B59" s="74" t="s">
        <v>43</v>
      </c>
      <c r="C59" s="74">
        <v>421</v>
      </c>
      <c r="D59" s="75">
        <v>42588</v>
      </c>
      <c r="E59" s="74" t="s">
        <v>309</v>
      </c>
      <c r="F59" s="74"/>
      <c r="G59" s="74" t="s">
        <v>310</v>
      </c>
      <c r="H59" s="74" t="s">
        <v>154</v>
      </c>
      <c r="I59" s="74" t="s">
        <v>68</v>
      </c>
      <c r="J59" s="75">
        <v>40392</v>
      </c>
      <c r="K59" s="74"/>
      <c r="L59" s="74"/>
      <c r="M59" s="74"/>
      <c r="N59" s="74"/>
      <c r="O59" s="74" t="s">
        <v>155</v>
      </c>
      <c r="P59" s="74" t="s">
        <v>48</v>
      </c>
      <c r="Q59" s="74"/>
      <c r="R59" s="74" t="s">
        <v>49</v>
      </c>
      <c r="S59" s="74">
        <v>8010649502</v>
      </c>
      <c r="T59" s="74" t="s">
        <v>311</v>
      </c>
      <c r="U59" s="74" t="s">
        <v>305</v>
      </c>
      <c r="V59" s="74">
        <v>7727864518</v>
      </c>
      <c r="W59" s="74" t="s">
        <v>306</v>
      </c>
      <c r="X59" s="74">
        <v>40000</v>
      </c>
      <c r="Y59" s="74" t="s">
        <v>52</v>
      </c>
      <c r="Z59" s="74" t="s">
        <v>52</v>
      </c>
      <c r="AA59" s="74" t="s">
        <v>53</v>
      </c>
      <c r="AB59" s="74">
        <v>10</v>
      </c>
      <c r="AC59" s="74" t="s">
        <v>54</v>
      </c>
      <c r="AD59" s="74">
        <v>0</v>
      </c>
    </row>
    <row r="60" spans="1:30" ht="29" x14ac:dyDescent="0.35">
      <c r="A60" s="74">
        <v>5</v>
      </c>
      <c r="B60" s="74" t="s">
        <v>43</v>
      </c>
      <c r="C60" s="74">
        <v>373</v>
      </c>
      <c r="D60" s="75">
        <v>42555</v>
      </c>
      <c r="E60" s="74" t="s">
        <v>312</v>
      </c>
      <c r="F60" s="74"/>
      <c r="G60" s="74" t="s">
        <v>313</v>
      </c>
      <c r="H60" s="74" t="s">
        <v>314</v>
      </c>
      <c r="I60" s="74" t="s">
        <v>46</v>
      </c>
      <c r="J60" s="75">
        <v>40410</v>
      </c>
      <c r="K60" s="74"/>
      <c r="L60" s="74"/>
      <c r="M60" s="74"/>
      <c r="N60" s="74"/>
      <c r="O60" s="74" t="s">
        <v>47</v>
      </c>
      <c r="P60" s="74" t="s">
        <v>48</v>
      </c>
      <c r="Q60" s="74"/>
      <c r="R60" s="74" t="s">
        <v>49</v>
      </c>
      <c r="S60" s="74">
        <v>8010649502</v>
      </c>
      <c r="T60" s="74" t="s">
        <v>315</v>
      </c>
      <c r="U60" s="74" t="s">
        <v>316</v>
      </c>
      <c r="V60" s="74">
        <v>9079474334</v>
      </c>
      <c r="W60" s="74" t="s">
        <v>317</v>
      </c>
      <c r="X60" s="74">
        <v>42000</v>
      </c>
      <c r="Y60" s="74" t="s">
        <v>52</v>
      </c>
      <c r="Z60" s="74" t="s">
        <v>52</v>
      </c>
      <c r="AA60" s="74" t="s">
        <v>53</v>
      </c>
      <c r="AB60" s="74">
        <v>10</v>
      </c>
      <c r="AC60" s="74" t="s">
        <v>54</v>
      </c>
      <c r="AD60" s="74">
        <v>0</v>
      </c>
    </row>
    <row r="61" spans="1:30" ht="29" x14ac:dyDescent="0.35">
      <c r="A61" s="74">
        <v>5</v>
      </c>
      <c r="B61" s="74" t="s">
        <v>43</v>
      </c>
      <c r="C61" s="74">
        <v>458</v>
      </c>
      <c r="D61" s="75">
        <v>42929</v>
      </c>
      <c r="E61" s="74" t="s">
        <v>318</v>
      </c>
      <c r="F61" s="74"/>
      <c r="G61" s="74" t="s">
        <v>319</v>
      </c>
      <c r="H61" s="74" t="s">
        <v>144</v>
      </c>
      <c r="I61" s="74" t="s">
        <v>68</v>
      </c>
      <c r="J61" s="75">
        <v>40349</v>
      </c>
      <c r="K61" s="74"/>
      <c r="L61" s="74"/>
      <c r="M61" s="74"/>
      <c r="N61" s="74"/>
      <c r="O61" s="74" t="s">
        <v>69</v>
      </c>
      <c r="P61" s="74" t="s">
        <v>48</v>
      </c>
      <c r="Q61" s="74"/>
      <c r="R61" s="74" t="s">
        <v>49</v>
      </c>
      <c r="S61" s="74">
        <v>8010649502</v>
      </c>
      <c r="T61" s="74" t="s">
        <v>320</v>
      </c>
      <c r="U61" s="74" t="s">
        <v>321</v>
      </c>
      <c r="V61" s="74">
        <v>9784774814</v>
      </c>
      <c r="W61" s="74" t="s">
        <v>236</v>
      </c>
      <c r="X61" s="74">
        <v>40000</v>
      </c>
      <c r="Y61" s="74" t="s">
        <v>52</v>
      </c>
      <c r="Z61" s="74" t="s">
        <v>52</v>
      </c>
      <c r="AA61" s="74" t="s">
        <v>53</v>
      </c>
      <c r="AB61" s="74">
        <v>10</v>
      </c>
      <c r="AC61" s="74" t="s">
        <v>54</v>
      </c>
      <c r="AD61" s="74">
        <v>0</v>
      </c>
    </row>
    <row r="62" spans="1:30" ht="29" x14ac:dyDescent="0.35">
      <c r="A62" s="74">
        <v>5</v>
      </c>
      <c r="B62" s="74" t="s">
        <v>43</v>
      </c>
      <c r="C62" s="74">
        <v>652</v>
      </c>
      <c r="D62" s="75">
        <v>42499</v>
      </c>
      <c r="E62" s="74" t="s">
        <v>322</v>
      </c>
      <c r="F62" s="74"/>
      <c r="G62" s="74" t="s">
        <v>323</v>
      </c>
      <c r="H62" s="74" t="s">
        <v>149</v>
      </c>
      <c r="I62" s="74" t="s">
        <v>68</v>
      </c>
      <c r="J62" s="75">
        <v>40569</v>
      </c>
      <c r="K62" s="74"/>
      <c r="L62" s="74"/>
      <c r="M62" s="74"/>
      <c r="N62" s="74"/>
      <c r="O62" s="74" t="s">
        <v>47</v>
      </c>
      <c r="P62" s="74" t="s">
        <v>48</v>
      </c>
      <c r="Q62" s="74"/>
      <c r="R62" s="74" t="s">
        <v>49</v>
      </c>
      <c r="S62" s="74">
        <v>8010649502</v>
      </c>
      <c r="T62" s="74" t="s">
        <v>324</v>
      </c>
      <c r="U62" s="74" t="s">
        <v>325</v>
      </c>
      <c r="V62" s="74">
        <v>9079474334</v>
      </c>
      <c r="W62" s="74" t="s">
        <v>306</v>
      </c>
      <c r="X62" s="74">
        <v>44000</v>
      </c>
      <c r="Y62" s="74" t="s">
        <v>52</v>
      </c>
      <c r="Z62" s="74" t="s">
        <v>52</v>
      </c>
      <c r="AA62" s="74" t="s">
        <v>53</v>
      </c>
      <c r="AB62" s="74">
        <v>9</v>
      </c>
      <c r="AC62" s="74" t="s">
        <v>54</v>
      </c>
      <c r="AD62" s="74">
        <v>0</v>
      </c>
    </row>
    <row r="63" spans="1:30" ht="29" x14ac:dyDescent="0.35">
      <c r="A63" s="74">
        <v>5</v>
      </c>
      <c r="B63" s="74" t="s">
        <v>43</v>
      </c>
      <c r="C63" s="74">
        <v>427</v>
      </c>
      <c r="D63" s="75">
        <v>42611</v>
      </c>
      <c r="E63" s="74" t="s">
        <v>326</v>
      </c>
      <c r="F63" s="74"/>
      <c r="G63" s="74" t="s">
        <v>327</v>
      </c>
      <c r="H63" s="74" t="s">
        <v>328</v>
      </c>
      <c r="I63" s="74" t="s">
        <v>68</v>
      </c>
      <c r="J63" s="75">
        <v>40096</v>
      </c>
      <c r="K63" s="74"/>
      <c r="L63" s="74"/>
      <c r="M63" s="74"/>
      <c r="N63" s="74"/>
      <c r="O63" s="74" t="s">
        <v>69</v>
      </c>
      <c r="P63" s="74" t="s">
        <v>48</v>
      </c>
      <c r="Q63" s="74"/>
      <c r="R63" s="74" t="s">
        <v>49</v>
      </c>
      <c r="S63" s="74">
        <v>8010649502</v>
      </c>
      <c r="T63" s="74" t="s">
        <v>329</v>
      </c>
      <c r="U63" s="74" t="s">
        <v>330</v>
      </c>
      <c r="V63" s="74">
        <v>9982415519</v>
      </c>
      <c r="W63" s="74" t="s">
        <v>306</v>
      </c>
      <c r="X63" s="74">
        <v>50000</v>
      </c>
      <c r="Y63" s="74" t="s">
        <v>52</v>
      </c>
      <c r="Z63" s="74" t="s">
        <v>52</v>
      </c>
      <c r="AA63" s="74" t="s">
        <v>53</v>
      </c>
      <c r="AB63" s="74">
        <v>11</v>
      </c>
      <c r="AC63" s="74" t="s">
        <v>54</v>
      </c>
      <c r="AD63" s="74">
        <v>0</v>
      </c>
    </row>
    <row r="64" spans="1:30" ht="29" x14ac:dyDescent="0.35">
      <c r="A64" s="74">
        <v>5</v>
      </c>
      <c r="B64" s="74" t="s">
        <v>43</v>
      </c>
      <c r="C64" s="74">
        <v>388</v>
      </c>
      <c r="D64" s="75">
        <v>42559</v>
      </c>
      <c r="E64" s="74" t="s">
        <v>331</v>
      </c>
      <c r="F64" s="74"/>
      <c r="G64" s="74" t="s">
        <v>332</v>
      </c>
      <c r="H64" s="74" t="s">
        <v>333</v>
      </c>
      <c r="I64" s="74" t="s">
        <v>46</v>
      </c>
      <c r="J64" s="75">
        <v>40475</v>
      </c>
      <c r="K64" s="74"/>
      <c r="L64" s="74"/>
      <c r="M64" s="74"/>
      <c r="N64" s="74"/>
      <c r="O64" s="74" t="s">
        <v>69</v>
      </c>
      <c r="P64" s="74" t="s">
        <v>48</v>
      </c>
      <c r="Q64" s="74"/>
      <c r="R64" s="74" t="s">
        <v>49</v>
      </c>
      <c r="S64" s="74">
        <v>8010649502</v>
      </c>
      <c r="T64" s="74" t="s">
        <v>334</v>
      </c>
      <c r="U64" s="74" t="s">
        <v>335</v>
      </c>
      <c r="V64" s="74">
        <v>7690906086</v>
      </c>
      <c r="W64" s="74" t="s">
        <v>306</v>
      </c>
      <c r="X64" s="74">
        <v>44000</v>
      </c>
      <c r="Y64" s="74" t="s">
        <v>52</v>
      </c>
      <c r="Z64" s="74" t="s">
        <v>52</v>
      </c>
      <c r="AA64" s="74" t="s">
        <v>53</v>
      </c>
      <c r="AB64" s="74">
        <v>10</v>
      </c>
      <c r="AC64" s="74" t="s">
        <v>54</v>
      </c>
      <c r="AD64" s="74">
        <v>3</v>
      </c>
    </row>
    <row r="65" spans="1:30" ht="29" x14ac:dyDescent="0.35">
      <c r="A65" s="74">
        <v>5</v>
      </c>
      <c r="B65" s="74" t="s">
        <v>43</v>
      </c>
      <c r="C65" s="74">
        <v>368</v>
      </c>
      <c r="D65" s="75">
        <v>42548</v>
      </c>
      <c r="E65" s="74" t="s">
        <v>336</v>
      </c>
      <c r="F65" s="74"/>
      <c r="G65" s="74" t="s">
        <v>257</v>
      </c>
      <c r="H65" s="74" t="s">
        <v>258</v>
      </c>
      <c r="I65" s="74" t="s">
        <v>68</v>
      </c>
      <c r="J65" s="75">
        <v>40204</v>
      </c>
      <c r="K65" s="74"/>
      <c r="L65" s="74"/>
      <c r="M65" s="74"/>
      <c r="N65" s="74"/>
      <c r="O65" s="74" t="s">
        <v>47</v>
      </c>
      <c r="P65" s="74" t="s">
        <v>48</v>
      </c>
      <c r="Q65" s="74"/>
      <c r="R65" s="74" t="s">
        <v>49</v>
      </c>
      <c r="S65" s="74">
        <v>8010649502</v>
      </c>
      <c r="T65" s="74" t="s">
        <v>337</v>
      </c>
      <c r="U65" s="74" t="s">
        <v>260</v>
      </c>
      <c r="V65" s="74">
        <v>9983226240</v>
      </c>
      <c r="W65" s="74" t="s">
        <v>306</v>
      </c>
      <c r="X65" s="74">
        <v>50000</v>
      </c>
      <c r="Y65" s="74" t="s">
        <v>52</v>
      </c>
      <c r="Z65" s="74" t="s">
        <v>52</v>
      </c>
      <c r="AA65" s="74" t="s">
        <v>53</v>
      </c>
      <c r="AB65" s="74">
        <v>10</v>
      </c>
      <c r="AC65" s="74" t="s">
        <v>54</v>
      </c>
      <c r="AD65" s="74">
        <v>0</v>
      </c>
    </row>
    <row r="66" spans="1:30" ht="29" x14ac:dyDescent="0.35">
      <c r="A66" s="74">
        <v>5</v>
      </c>
      <c r="B66" s="74" t="s">
        <v>43</v>
      </c>
      <c r="C66" s="74">
        <v>524</v>
      </c>
      <c r="D66" s="75">
        <v>43301</v>
      </c>
      <c r="E66" s="74" t="s">
        <v>152</v>
      </c>
      <c r="F66" s="74"/>
      <c r="G66" s="74" t="s">
        <v>338</v>
      </c>
      <c r="H66" s="74" t="s">
        <v>339</v>
      </c>
      <c r="I66" s="74" t="s">
        <v>68</v>
      </c>
      <c r="J66" s="75">
        <v>40319</v>
      </c>
      <c r="K66" s="74"/>
      <c r="L66" s="74"/>
      <c r="M66" s="74"/>
      <c r="N66" s="74"/>
      <c r="O66" s="74" t="s">
        <v>47</v>
      </c>
      <c r="P66" s="74" t="s">
        <v>48</v>
      </c>
      <c r="Q66" s="74"/>
      <c r="R66" s="74" t="s">
        <v>49</v>
      </c>
      <c r="S66" s="74">
        <v>8010649502</v>
      </c>
      <c r="T66" s="74" t="s">
        <v>340</v>
      </c>
      <c r="U66" s="74" t="s">
        <v>341</v>
      </c>
      <c r="V66" s="74">
        <v>9785271820</v>
      </c>
      <c r="W66" s="74" t="s">
        <v>342</v>
      </c>
      <c r="X66" s="74">
        <v>40000</v>
      </c>
      <c r="Y66" s="74" t="s">
        <v>52</v>
      </c>
      <c r="Z66" s="74" t="s">
        <v>229</v>
      </c>
      <c r="AA66" s="74" t="s">
        <v>53</v>
      </c>
      <c r="AB66" s="74">
        <v>10</v>
      </c>
      <c r="AC66" s="74" t="s">
        <v>54</v>
      </c>
      <c r="AD66" s="74">
        <v>3</v>
      </c>
    </row>
    <row r="67" spans="1:30" ht="29" x14ac:dyDescent="0.35">
      <c r="A67" s="74">
        <v>5</v>
      </c>
      <c r="B67" s="74" t="s">
        <v>43</v>
      </c>
      <c r="C67" s="74">
        <v>430</v>
      </c>
      <c r="D67" s="75">
        <v>42686</v>
      </c>
      <c r="E67" s="74" t="s">
        <v>343</v>
      </c>
      <c r="F67" s="74"/>
      <c r="G67" s="74" t="s">
        <v>202</v>
      </c>
      <c r="H67" s="74" t="s">
        <v>285</v>
      </c>
      <c r="I67" s="74" t="s">
        <v>68</v>
      </c>
      <c r="J67" s="75">
        <v>40027</v>
      </c>
      <c r="K67" s="74"/>
      <c r="L67" s="74"/>
      <c r="M67" s="74"/>
      <c r="N67" s="74"/>
      <c r="O67" s="74" t="s">
        <v>69</v>
      </c>
      <c r="P67" s="74" t="s">
        <v>48</v>
      </c>
      <c r="Q67" s="74"/>
      <c r="R67" s="74" t="s">
        <v>49</v>
      </c>
      <c r="S67" s="74">
        <v>8010649502</v>
      </c>
      <c r="T67" s="74" t="s">
        <v>344</v>
      </c>
      <c r="U67" s="74" t="s">
        <v>205</v>
      </c>
      <c r="V67" s="74">
        <v>8094875353</v>
      </c>
      <c r="W67" s="74" t="s">
        <v>306</v>
      </c>
      <c r="X67" s="74">
        <v>40000</v>
      </c>
      <c r="Y67" s="74" t="s">
        <v>52</v>
      </c>
      <c r="Z67" s="74" t="s">
        <v>52</v>
      </c>
      <c r="AA67" s="74" t="s">
        <v>53</v>
      </c>
      <c r="AB67" s="74">
        <v>11</v>
      </c>
      <c r="AC67" s="74" t="s">
        <v>54</v>
      </c>
      <c r="AD67" s="74">
        <v>0</v>
      </c>
    </row>
    <row r="68" spans="1:30" ht="29" x14ac:dyDescent="0.35">
      <c r="A68" s="74">
        <v>5</v>
      </c>
      <c r="B68" s="74" t="s">
        <v>43</v>
      </c>
      <c r="C68" s="74">
        <v>459</v>
      </c>
      <c r="D68" s="75">
        <v>42929</v>
      </c>
      <c r="E68" s="74" t="s">
        <v>273</v>
      </c>
      <c r="F68" s="74"/>
      <c r="G68" s="74" t="s">
        <v>345</v>
      </c>
      <c r="H68" s="74" t="s">
        <v>346</v>
      </c>
      <c r="I68" s="74" t="s">
        <v>68</v>
      </c>
      <c r="J68" s="75">
        <v>40299</v>
      </c>
      <c r="K68" s="74"/>
      <c r="L68" s="74"/>
      <c r="M68" s="74"/>
      <c r="N68" s="74"/>
      <c r="O68" s="74" t="s">
        <v>47</v>
      </c>
      <c r="P68" s="74" t="s">
        <v>48</v>
      </c>
      <c r="Q68" s="74"/>
      <c r="R68" s="74" t="s">
        <v>49</v>
      </c>
      <c r="S68" s="74">
        <v>8010649502</v>
      </c>
      <c r="T68" s="74" t="s">
        <v>347</v>
      </c>
      <c r="U68" s="74" t="s">
        <v>348</v>
      </c>
      <c r="V68" s="74">
        <v>9521366396</v>
      </c>
      <c r="W68" s="74" t="s">
        <v>236</v>
      </c>
      <c r="X68" s="74">
        <v>42000</v>
      </c>
      <c r="Y68" s="74" t="s">
        <v>52</v>
      </c>
      <c r="Z68" s="74" t="s">
        <v>52</v>
      </c>
      <c r="AA68" s="74" t="s">
        <v>53</v>
      </c>
      <c r="AB68" s="74">
        <v>10</v>
      </c>
      <c r="AC68" s="74" t="s">
        <v>54</v>
      </c>
      <c r="AD68" s="74">
        <v>0</v>
      </c>
    </row>
    <row r="69" spans="1:30" ht="29" x14ac:dyDescent="0.35">
      <c r="A69" s="74">
        <v>5</v>
      </c>
      <c r="B69" s="74" t="s">
        <v>43</v>
      </c>
      <c r="C69" s="74">
        <v>569</v>
      </c>
      <c r="D69" s="75">
        <v>43652</v>
      </c>
      <c r="E69" s="74" t="s">
        <v>349</v>
      </c>
      <c r="F69" s="74" t="s">
        <v>262</v>
      </c>
      <c r="G69" s="74" t="s">
        <v>263</v>
      </c>
      <c r="H69" s="74" t="s">
        <v>264</v>
      </c>
      <c r="I69" s="74" t="s">
        <v>68</v>
      </c>
      <c r="J69" s="75">
        <v>40385</v>
      </c>
      <c r="K69" s="74"/>
      <c r="L69" s="74"/>
      <c r="M69" s="74"/>
      <c r="N69" s="74"/>
      <c r="O69" s="74" t="s">
        <v>47</v>
      </c>
      <c r="P69" s="74"/>
      <c r="Q69" s="74"/>
      <c r="R69" s="74" t="s">
        <v>49</v>
      </c>
      <c r="S69" s="74">
        <v>8010649502</v>
      </c>
      <c r="T69" s="74" t="s">
        <v>350</v>
      </c>
      <c r="U69" s="74"/>
      <c r="V69" s="74">
        <v>9358596013</v>
      </c>
      <c r="W69" s="74" t="s">
        <v>351</v>
      </c>
      <c r="X69" s="74">
        <v>0</v>
      </c>
      <c r="Y69" s="74" t="s">
        <v>52</v>
      </c>
      <c r="Z69" s="74" t="s">
        <v>52</v>
      </c>
      <c r="AA69" s="74"/>
      <c r="AB69" s="74">
        <v>10</v>
      </c>
      <c r="AC69" s="74" t="s">
        <v>54</v>
      </c>
      <c r="AD69" s="74">
        <v>0</v>
      </c>
    </row>
    <row r="70" spans="1:30" ht="29" x14ac:dyDescent="0.35">
      <c r="A70" s="74">
        <v>5</v>
      </c>
      <c r="B70" s="74" t="s">
        <v>43</v>
      </c>
      <c r="C70" s="74">
        <v>384</v>
      </c>
      <c r="D70" s="75">
        <v>42559</v>
      </c>
      <c r="E70" s="74" t="s">
        <v>352</v>
      </c>
      <c r="F70" s="74"/>
      <c r="G70" s="74" t="s">
        <v>353</v>
      </c>
      <c r="H70" s="74" t="s">
        <v>354</v>
      </c>
      <c r="I70" s="74" t="s">
        <v>68</v>
      </c>
      <c r="J70" s="75">
        <v>40214</v>
      </c>
      <c r="K70" s="74"/>
      <c r="L70" s="74"/>
      <c r="M70" s="74"/>
      <c r="N70" s="74"/>
      <c r="O70" s="74" t="s">
        <v>69</v>
      </c>
      <c r="P70" s="74" t="s">
        <v>48</v>
      </c>
      <c r="Q70" s="74"/>
      <c r="R70" s="74" t="s">
        <v>49</v>
      </c>
      <c r="S70" s="74">
        <v>8010649502</v>
      </c>
      <c r="T70" s="74" t="s">
        <v>355</v>
      </c>
      <c r="U70" s="74" t="s">
        <v>356</v>
      </c>
      <c r="V70" s="74">
        <v>8441074083</v>
      </c>
      <c r="W70" s="74" t="s">
        <v>306</v>
      </c>
      <c r="X70" s="74">
        <v>40000</v>
      </c>
      <c r="Y70" s="74" t="s">
        <v>52</v>
      </c>
      <c r="Z70" s="74" t="s">
        <v>52</v>
      </c>
      <c r="AA70" s="74" t="s">
        <v>53</v>
      </c>
      <c r="AB70" s="74">
        <v>10</v>
      </c>
      <c r="AC70" s="74" t="s">
        <v>54</v>
      </c>
      <c r="AD70" s="74">
        <v>0</v>
      </c>
    </row>
    <row r="71" spans="1:30" ht="29" x14ac:dyDescent="0.35">
      <c r="A71" s="74">
        <v>5</v>
      </c>
      <c r="B71" s="74" t="s">
        <v>43</v>
      </c>
      <c r="C71" s="74">
        <v>648</v>
      </c>
      <c r="D71" s="75">
        <v>43678</v>
      </c>
      <c r="E71" s="74" t="s">
        <v>357</v>
      </c>
      <c r="F71" s="74"/>
      <c r="G71" s="74" t="s">
        <v>119</v>
      </c>
      <c r="H71" s="74" t="s">
        <v>120</v>
      </c>
      <c r="I71" s="74" t="s">
        <v>46</v>
      </c>
      <c r="J71" s="75">
        <v>40765</v>
      </c>
      <c r="K71" s="74"/>
      <c r="L71" s="74"/>
      <c r="M71" s="74"/>
      <c r="N71" s="74"/>
      <c r="O71" s="74" t="s">
        <v>47</v>
      </c>
      <c r="P71" s="74" t="s">
        <v>48</v>
      </c>
      <c r="Q71" s="74"/>
      <c r="R71" s="74" t="s">
        <v>49</v>
      </c>
      <c r="S71" s="74">
        <v>8010649502</v>
      </c>
      <c r="T71" s="74" t="s">
        <v>358</v>
      </c>
      <c r="U71" s="74"/>
      <c r="V71" s="74">
        <v>3726521539</v>
      </c>
      <c r="W71" s="74" t="s">
        <v>359</v>
      </c>
      <c r="X71" s="74">
        <v>0</v>
      </c>
      <c r="Y71" s="74" t="s">
        <v>52</v>
      </c>
      <c r="Z71" s="74" t="s">
        <v>52</v>
      </c>
      <c r="AA71" s="74" t="s">
        <v>53</v>
      </c>
      <c r="AB71" s="74">
        <v>9</v>
      </c>
      <c r="AC71" s="74" t="s">
        <v>54</v>
      </c>
      <c r="AD71" s="74">
        <v>1</v>
      </c>
    </row>
    <row r="72" spans="1:30" ht="29" x14ac:dyDescent="0.35">
      <c r="A72" s="74">
        <v>5</v>
      </c>
      <c r="B72" s="74" t="s">
        <v>43</v>
      </c>
      <c r="C72" s="74">
        <v>632</v>
      </c>
      <c r="D72" s="75">
        <v>44023</v>
      </c>
      <c r="E72" s="74" t="s">
        <v>360</v>
      </c>
      <c r="F72" s="74"/>
      <c r="G72" s="74" t="s">
        <v>361</v>
      </c>
      <c r="H72" s="74" t="s">
        <v>362</v>
      </c>
      <c r="I72" s="74" t="s">
        <v>46</v>
      </c>
      <c r="J72" s="75">
        <v>39955</v>
      </c>
      <c r="K72" s="74"/>
      <c r="L72" s="74"/>
      <c r="M72" s="74"/>
      <c r="N72" s="74"/>
      <c r="O72" s="74" t="s">
        <v>47</v>
      </c>
      <c r="P72" s="74" t="s">
        <v>48</v>
      </c>
      <c r="Q72" s="74"/>
      <c r="R72" s="74" t="s">
        <v>49</v>
      </c>
      <c r="S72" s="74">
        <v>8010649502</v>
      </c>
      <c r="T72" s="74" t="s">
        <v>363</v>
      </c>
      <c r="U72" s="74"/>
      <c r="V72" s="74">
        <v>9509690166</v>
      </c>
      <c r="W72" s="74" t="s">
        <v>91</v>
      </c>
      <c r="X72" s="74">
        <v>40000</v>
      </c>
      <c r="Y72" s="74" t="s">
        <v>52</v>
      </c>
      <c r="Z72" s="74" t="s">
        <v>52</v>
      </c>
      <c r="AA72" s="74" t="s">
        <v>53</v>
      </c>
      <c r="AB72" s="74">
        <v>11</v>
      </c>
      <c r="AC72" s="74" t="s">
        <v>54</v>
      </c>
      <c r="AD72" s="74">
        <v>0</v>
      </c>
    </row>
    <row r="73" spans="1:30" ht="29" x14ac:dyDescent="0.35">
      <c r="A73" s="74">
        <v>6</v>
      </c>
      <c r="B73" s="74" t="s">
        <v>43</v>
      </c>
      <c r="C73" s="74">
        <v>280</v>
      </c>
      <c r="D73" s="75">
        <v>42191</v>
      </c>
      <c r="E73" s="74" t="s">
        <v>364</v>
      </c>
      <c r="F73" s="74"/>
      <c r="G73" s="74" t="s">
        <v>365</v>
      </c>
      <c r="H73" s="74" t="s">
        <v>232</v>
      </c>
      <c r="I73" s="74" t="s">
        <v>68</v>
      </c>
      <c r="J73" s="75">
        <v>39931</v>
      </c>
      <c r="K73" s="74"/>
      <c r="L73" s="74"/>
      <c r="M73" s="74"/>
      <c r="N73" s="74"/>
      <c r="O73" s="74" t="s">
        <v>47</v>
      </c>
      <c r="P73" s="74" t="s">
        <v>48</v>
      </c>
      <c r="Q73" s="74"/>
      <c r="R73" s="74" t="s">
        <v>49</v>
      </c>
      <c r="S73" s="74">
        <v>8010649502</v>
      </c>
      <c r="T73" s="74" t="s">
        <v>366</v>
      </c>
      <c r="U73" s="74" t="s">
        <v>367</v>
      </c>
      <c r="V73" s="74">
        <v>9982683741</v>
      </c>
      <c r="W73" s="74" t="s">
        <v>368</v>
      </c>
      <c r="X73" s="74">
        <v>40000</v>
      </c>
      <c r="Y73" s="74" t="s">
        <v>52</v>
      </c>
      <c r="Z73" s="74" t="s">
        <v>52</v>
      </c>
      <c r="AA73" s="74" t="s">
        <v>53</v>
      </c>
      <c r="AB73" s="74">
        <v>11</v>
      </c>
      <c r="AC73" s="74" t="s">
        <v>54</v>
      </c>
      <c r="AD73" s="74">
        <v>0</v>
      </c>
    </row>
    <row r="74" spans="1:30" ht="29" x14ac:dyDescent="0.35">
      <c r="A74" s="74">
        <v>6</v>
      </c>
      <c r="B74" s="74" t="s">
        <v>43</v>
      </c>
      <c r="C74" s="74">
        <v>338</v>
      </c>
      <c r="D74" s="75">
        <v>42200</v>
      </c>
      <c r="E74" s="74" t="s">
        <v>369</v>
      </c>
      <c r="F74" s="74"/>
      <c r="G74" s="74" t="s">
        <v>194</v>
      </c>
      <c r="H74" s="74" t="s">
        <v>195</v>
      </c>
      <c r="I74" s="74" t="s">
        <v>46</v>
      </c>
      <c r="J74" s="75">
        <v>40020</v>
      </c>
      <c r="K74" s="74"/>
      <c r="L74" s="74"/>
      <c r="M74" s="74"/>
      <c r="N74" s="74"/>
      <c r="O74" s="74" t="s">
        <v>47</v>
      </c>
      <c r="P74" s="74" t="s">
        <v>48</v>
      </c>
      <c r="Q74" s="74"/>
      <c r="R74" s="74" t="s">
        <v>49</v>
      </c>
      <c r="S74" s="74">
        <v>8010649502</v>
      </c>
      <c r="T74" s="74" t="s">
        <v>370</v>
      </c>
      <c r="U74" s="74"/>
      <c r="V74" s="74">
        <v>9983000893</v>
      </c>
      <c r="W74" s="74" t="s">
        <v>368</v>
      </c>
      <c r="X74" s="74">
        <v>40000</v>
      </c>
      <c r="Y74" s="74" t="s">
        <v>52</v>
      </c>
      <c r="Z74" s="74" t="s">
        <v>52</v>
      </c>
      <c r="AA74" s="74" t="s">
        <v>53</v>
      </c>
      <c r="AB74" s="74">
        <v>11</v>
      </c>
      <c r="AC74" s="74" t="s">
        <v>54</v>
      </c>
      <c r="AD74" s="74">
        <v>3</v>
      </c>
    </row>
    <row r="75" spans="1:30" ht="29" x14ac:dyDescent="0.35">
      <c r="A75" s="74">
        <v>6</v>
      </c>
      <c r="B75" s="74" t="s">
        <v>43</v>
      </c>
      <c r="C75" s="74">
        <v>570</v>
      </c>
      <c r="D75" s="75">
        <v>43652</v>
      </c>
      <c r="E75" s="74" t="s">
        <v>369</v>
      </c>
      <c r="F75" s="74" t="s">
        <v>262</v>
      </c>
      <c r="G75" s="74" t="s">
        <v>263</v>
      </c>
      <c r="H75" s="74" t="s">
        <v>371</v>
      </c>
      <c r="I75" s="74" t="s">
        <v>68</v>
      </c>
      <c r="J75" s="75">
        <v>39539</v>
      </c>
      <c r="K75" s="74"/>
      <c r="L75" s="74"/>
      <c r="M75" s="74"/>
      <c r="N75" s="74"/>
      <c r="O75" s="74" t="s">
        <v>47</v>
      </c>
      <c r="P75" s="74"/>
      <c r="Q75" s="74"/>
      <c r="R75" s="74" t="s">
        <v>49</v>
      </c>
      <c r="S75" s="74">
        <v>8010649502</v>
      </c>
      <c r="T75" s="74" t="s">
        <v>372</v>
      </c>
      <c r="U75" s="74"/>
      <c r="V75" s="74">
        <v>9358596013</v>
      </c>
      <c r="W75" s="74" t="s">
        <v>373</v>
      </c>
      <c r="X75" s="74">
        <v>45000</v>
      </c>
      <c r="Y75" s="74" t="s">
        <v>52</v>
      </c>
      <c r="Z75" s="74" t="s">
        <v>52</v>
      </c>
      <c r="AA75" s="74"/>
      <c r="AB75" s="74">
        <v>12</v>
      </c>
      <c r="AC75" s="74" t="s">
        <v>54</v>
      </c>
      <c r="AD75" s="74">
        <v>0</v>
      </c>
    </row>
    <row r="76" spans="1:30" ht="29" x14ac:dyDescent="0.35">
      <c r="A76" s="74">
        <v>6</v>
      </c>
      <c r="B76" s="74" t="s">
        <v>43</v>
      </c>
      <c r="C76" s="74">
        <v>578</v>
      </c>
      <c r="D76" s="75">
        <v>43661</v>
      </c>
      <c r="E76" s="74" t="s">
        <v>374</v>
      </c>
      <c r="F76" s="74"/>
      <c r="G76" s="74" t="s">
        <v>375</v>
      </c>
      <c r="H76" s="74" t="s">
        <v>376</v>
      </c>
      <c r="I76" s="74" t="s">
        <v>46</v>
      </c>
      <c r="J76" s="75">
        <v>39768</v>
      </c>
      <c r="K76" s="74"/>
      <c r="L76" s="74"/>
      <c r="M76" s="74"/>
      <c r="N76" s="74"/>
      <c r="O76" s="74" t="s">
        <v>47</v>
      </c>
      <c r="P76" s="74"/>
      <c r="Q76" s="74"/>
      <c r="R76" s="74" t="s">
        <v>49</v>
      </c>
      <c r="S76" s="74">
        <v>8010649502</v>
      </c>
      <c r="T76" s="74" t="s">
        <v>377</v>
      </c>
      <c r="U76" s="74" t="s">
        <v>378</v>
      </c>
      <c r="V76" s="74">
        <v>6378325526</v>
      </c>
      <c r="W76" s="74" t="s">
        <v>379</v>
      </c>
      <c r="X76" s="74">
        <v>40000</v>
      </c>
      <c r="Y76" s="74" t="s">
        <v>52</v>
      </c>
      <c r="Z76" s="74" t="s">
        <v>52</v>
      </c>
      <c r="AA76" s="74"/>
      <c r="AB76" s="74">
        <v>12</v>
      </c>
      <c r="AC76" s="74" t="s">
        <v>54</v>
      </c>
      <c r="AD76" s="74">
        <v>0</v>
      </c>
    </row>
    <row r="77" spans="1:30" ht="29" x14ac:dyDescent="0.35">
      <c r="A77" s="74">
        <v>6</v>
      </c>
      <c r="B77" s="74" t="s">
        <v>43</v>
      </c>
      <c r="C77" s="74">
        <v>640</v>
      </c>
      <c r="D77" s="75">
        <v>44033</v>
      </c>
      <c r="E77" s="74" t="s">
        <v>380</v>
      </c>
      <c r="F77" s="74"/>
      <c r="G77" s="74" t="s">
        <v>381</v>
      </c>
      <c r="H77" s="74" t="s">
        <v>273</v>
      </c>
      <c r="I77" s="74" t="s">
        <v>46</v>
      </c>
      <c r="J77" s="75">
        <v>40314</v>
      </c>
      <c r="K77" s="74"/>
      <c r="L77" s="74"/>
      <c r="M77" s="74"/>
      <c r="N77" s="74"/>
      <c r="O77" s="74" t="s">
        <v>47</v>
      </c>
      <c r="P77" s="74" t="s">
        <v>48</v>
      </c>
      <c r="Q77" s="74"/>
      <c r="R77" s="74" t="s">
        <v>49</v>
      </c>
      <c r="S77" s="74">
        <v>8010649502</v>
      </c>
      <c r="T77" s="74" t="s">
        <v>382</v>
      </c>
      <c r="U77" s="74" t="s">
        <v>383</v>
      </c>
      <c r="V77" s="74">
        <v>8000682500</v>
      </c>
      <c r="W77" s="74" t="s">
        <v>384</v>
      </c>
      <c r="X77" s="74">
        <v>50000</v>
      </c>
      <c r="Y77" s="74" t="s">
        <v>52</v>
      </c>
      <c r="Z77" s="74" t="s">
        <v>52</v>
      </c>
      <c r="AA77" s="74" t="s">
        <v>53</v>
      </c>
      <c r="AB77" s="74">
        <v>10</v>
      </c>
      <c r="AC77" s="74" t="s">
        <v>54</v>
      </c>
      <c r="AD77" s="74">
        <v>2</v>
      </c>
    </row>
    <row r="78" spans="1:30" ht="29" x14ac:dyDescent="0.35">
      <c r="A78" s="74">
        <v>6</v>
      </c>
      <c r="B78" s="74" t="s">
        <v>43</v>
      </c>
      <c r="C78" s="74">
        <v>396</v>
      </c>
      <c r="D78" s="75">
        <v>42566</v>
      </c>
      <c r="E78" s="74" t="s">
        <v>385</v>
      </c>
      <c r="F78" s="74"/>
      <c r="G78" s="74" t="s">
        <v>183</v>
      </c>
      <c r="H78" s="74" t="s">
        <v>184</v>
      </c>
      <c r="I78" s="74" t="s">
        <v>68</v>
      </c>
      <c r="J78" s="75">
        <v>39859</v>
      </c>
      <c r="K78" s="74"/>
      <c r="L78" s="74"/>
      <c r="M78" s="74"/>
      <c r="N78" s="74"/>
      <c r="O78" s="74" t="s">
        <v>47</v>
      </c>
      <c r="P78" s="74" t="s">
        <v>48</v>
      </c>
      <c r="Q78" s="74"/>
      <c r="R78" s="74" t="s">
        <v>49</v>
      </c>
      <c r="S78" s="74">
        <v>8010649502</v>
      </c>
      <c r="T78" s="74" t="s">
        <v>386</v>
      </c>
      <c r="U78" s="74" t="s">
        <v>228</v>
      </c>
      <c r="V78" s="74">
        <v>7727864518</v>
      </c>
      <c r="W78" s="74" t="s">
        <v>306</v>
      </c>
      <c r="X78" s="74">
        <v>46000</v>
      </c>
      <c r="Y78" s="74" t="s">
        <v>52</v>
      </c>
      <c r="Z78" s="74" t="s">
        <v>52</v>
      </c>
      <c r="AA78" s="74" t="s">
        <v>53</v>
      </c>
      <c r="AB78" s="74">
        <v>11</v>
      </c>
      <c r="AC78" s="74" t="s">
        <v>54</v>
      </c>
      <c r="AD78" s="74">
        <v>0</v>
      </c>
    </row>
    <row r="79" spans="1:30" ht="29" x14ac:dyDescent="0.35">
      <c r="A79" s="74">
        <v>6</v>
      </c>
      <c r="B79" s="74" t="s">
        <v>43</v>
      </c>
      <c r="C79" s="74">
        <v>404</v>
      </c>
      <c r="D79" s="75">
        <v>42571</v>
      </c>
      <c r="E79" s="74" t="s">
        <v>387</v>
      </c>
      <c r="F79" s="74"/>
      <c r="G79" s="74" t="s">
        <v>388</v>
      </c>
      <c r="H79" s="74" t="s">
        <v>389</v>
      </c>
      <c r="I79" s="74" t="s">
        <v>68</v>
      </c>
      <c r="J79" s="75">
        <v>39572</v>
      </c>
      <c r="K79" s="74"/>
      <c r="L79" s="74"/>
      <c r="M79" s="74"/>
      <c r="N79" s="74"/>
      <c r="O79" s="74" t="s">
        <v>47</v>
      </c>
      <c r="P79" s="74" t="s">
        <v>48</v>
      </c>
      <c r="Q79" s="74"/>
      <c r="R79" s="74" t="s">
        <v>49</v>
      </c>
      <c r="S79" s="74">
        <v>8010649502</v>
      </c>
      <c r="T79" s="74" t="s">
        <v>390</v>
      </c>
      <c r="U79" s="74" t="s">
        <v>391</v>
      </c>
      <c r="V79" s="74">
        <v>9982296986</v>
      </c>
      <c r="W79" s="74" t="s">
        <v>306</v>
      </c>
      <c r="X79" s="74">
        <v>46000</v>
      </c>
      <c r="Y79" s="74" t="s">
        <v>52</v>
      </c>
      <c r="Z79" s="74" t="s">
        <v>52</v>
      </c>
      <c r="AA79" s="74" t="s">
        <v>53</v>
      </c>
      <c r="AB79" s="74">
        <v>12</v>
      </c>
      <c r="AC79" s="74" t="s">
        <v>54</v>
      </c>
      <c r="AD79" s="74">
        <v>0</v>
      </c>
    </row>
    <row r="80" spans="1:30" ht="29" x14ac:dyDescent="0.35">
      <c r="A80" s="74">
        <v>6</v>
      </c>
      <c r="B80" s="74" t="s">
        <v>43</v>
      </c>
      <c r="C80" s="74">
        <v>517</v>
      </c>
      <c r="D80" s="75">
        <v>43298</v>
      </c>
      <c r="E80" s="74" t="s">
        <v>392</v>
      </c>
      <c r="F80" s="74"/>
      <c r="G80" s="74" t="s">
        <v>207</v>
      </c>
      <c r="H80" s="74" t="s">
        <v>208</v>
      </c>
      <c r="I80" s="74" t="s">
        <v>46</v>
      </c>
      <c r="J80" s="75">
        <v>40223</v>
      </c>
      <c r="K80" s="74"/>
      <c r="L80" s="74"/>
      <c r="M80" s="74"/>
      <c r="N80" s="74"/>
      <c r="O80" s="74" t="s">
        <v>69</v>
      </c>
      <c r="P80" s="74" t="s">
        <v>48</v>
      </c>
      <c r="Q80" s="74"/>
      <c r="R80" s="74" t="s">
        <v>49</v>
      </c>
      <c r="S80" s="74">
        <v>8010649502</v>
      </c>
      <c r="T80" s="74" t="s">
        <v>393</v>
      </c>
      <c r="U80" s="74"/>
      <c r="V80" s="74">
        <v>9785535274</v>
      </c>
      <c r="W80" s="74" t="s">
        <v>394</v>
      </c>
      <c r="X80" s="74">
        <v>50000</v>
      </c>
      <c r="Y80" s="74" t="s">
        <v>52</v>
      </c>
      <c r="Z80" s="74" t="s">
        <v>52</v>
      </c>
      <c r="AA80" s="74" t="s">
        <v>53</v>
      </c>
      <c r="AB80" s="74">
        <v>10</v>
      </c>
      <c r="AC80" s="74" t="s">
        <v>54</v>
      </c>
      <c r="AD80" s="74">
        <v>0</v>
      </c>
    </row>
    <row r="81" spans="1:30" ht="29" x14ac:dyDescent="0.35">
      <c r="A81" s="74">
        <v>6</v>
      </c>
      <c r="B81" s="74" t="s">
        <v>43</v>
      </c>
      <c r="C81" s="74">
        <v>646</v>
      </c>
      <c r="D81" s="75">
        <v>44050</v>
      </c>
      <c r="E81" s="74" t="s">
        <v>395</v>
      </c>
      <c r="F81" s="74"/>
      <c r="G81" s="74" t="s">
        <v>396</v>
      </c>
      <c r="H81" s="74" t="s">
        <v>83</v>
      </c>
      <c r="I81" s="74" t="s">
        <v>68</v>
      </c>
      <c r="J81" s="75">
        <v>39701</v>
      </c>
      <c r="K81" s="74"/>
      <c r="L81" s="74"/>
      <c r="M81" s="74"/>
      <c r="N81" s="74"/>
      <c r="O81" s="74" t="s">
        <v>155</v>
      </c>
      <c r="P81" s="74" t="s">
        <v>48</v>
      </c>
      <c r="Q81" s="74"/>
      <c r="R81" s="74" t="s">
        <v>49</v>
      </c>
      <c r="S81" s="74">
        <v>8010649502</v>
      </c>
      <c r="T81" s="74" t="s">
        <v>397</v>
      </c>
      <c r="U81" s="74"/>
      <c r="V81" s="74">
        <v>9783280658</v>
      </c>
      <c r="W81" s="74" t="s">
        <v>76</v>
      </c>
      <c r="X81" s="74">
        <v>40000</v>
      </c>
      <c r="Y81" s="74" t="s">
        <v>52</v>
      </c>
      <c r="Z81" s="74" t="s">
        <v>52</v>
      </c>
      <c r="AA81" s="74" t="s">
        <v>53</v>
      </c>
      <c r="AB81" s="74">
        <v>12</v>
      </c>
      <c r="AC81" s="74" t="s">
        <v>54</v>
      </c>
      <c r="AD81" s="74">
        <v>0</v>
      </c>
    </row>
    <row r="82" spans="1:30" ht="29" x14ac:dyDescent="0.35">
      <c r="A82" s="74">
        <v>6</v>
      </c>
      <c r="B82" s="74" t="s">
        <v>43</v>
      </c>
      <c r="C82" s="74">
        <v>457</v>
      </c>
      <c r="D82" s="75">
        <v>42927</v>
      </c>
      <c r="E82" s="74" t="s">
        <v>398</v>
      </c>
      <c r="F82" s="74"/>
      <c r="G82" s="74" t="s">
        <v>319</v>
      </c>
      <c r="H82" s="74" t="s">
        <v>144</v>
      </c>
      <c r="I82" s="74" t="s">
        <v>68</v>
      </c>
      <c r="J82" s="75">
        <v>40003</v>
      </c>
      <c r="K82" s="74"/>
      <c r="L82" s="74"/>
      <c r="M82" s="74"/>
      <c r="N82" s="74"/>
      <c r="O82" s="74" t="s">
        <v>69</v>
      </c>
      <c r="P82" s="74" t="s">
        <v>48</v>
      </c>
      <c r="Q82" s="74"/>
      <c r="R82" s="74" t="s">
        <v>49</v>
      </c>
      <c r="S82" s="74">
        <v>8010649502</v>
      </c>
      <c r="T82" s="74" t="s">
        <v>399</v>
      </c>
      <c r="U82" s="74" t="s">
        <v>321</v>
      </c>
      <c r="V82" s="74">
        <v>9784774814</v>
      </c>
      <c r="W82" s="74" t="s">
        <v>236</v>
      </c>
      <c r="X82" s="74">
        <v>45000</v>
      </c>
      <c r="Y82" s="74" t="s">
        <v>52</v>
      </c>
      <c r="Z82" s="74" t="s">
        <v>52</v>
      </c>
      <c r="AA82" s="74" t="s">
        <v>53</v>
      </c>
      <c r="AB82" s="74">
        <v>11</v>
      </c>
      <c r="AC82" s="74" t="s">
        <v>54</v>
      </c>
      <c r="AD82" s="74">
        <v>0</v>
      </c>
    </row>
    <row r="83" spans="1:30" ht="29" x14ac:dyDescent="0.35">
      <c r="A83" s="74">
        <v>6</v>
      </c>
      <c r="B83" s="74" t="s">
        <v>43</v>
      </c>
      <c r="C83" s="74">
        <v>516</v>
      </c>
      <c r="D83" s="75">
        <v>43298</v>
      </c>
      <c r="E83" s="74" t="s">
        <v>400</v>
      </c>
      <c r="F83" s="74"/>
      <c r="G83" s="74" t="s">
        <v>401</v>
      </c>
      <c r="H83" s="74" t="s">
        <v>243</v>
      </c>
      <c r="I83" s="74" t="s">
        <v>46</v>
      </c>
      <c r="J83" s="75">
        <v>40156</v>
      </c>
      <c r="K83" s="74"/>
      <c r="L83" s="74"/>
      <c r="M83" s="74"/>
      <c r="N83" s="74"/>
      <c r="O83" s="74" t="s">
        <v>69</v>
      </c>
      <c r="P83" s="74" t="s">
        <v>70</v>
      </c>
      <c r="Q83" s="74"/>
      <c r="R83" s="74" t="s">
        <v>49</v>
      </c>
      <c r="S83" s="74">
        <v>8010649502</v>
      </c>
      <c r="T83" s="74" t="s">
        <v>402</v>
      </c>
      <c r="U83" s="74" t="s">
        <v>245</v>
      </c>
      <c r="V83" s="74">
        <v>9694703389</v>
      </c>
      <c r="W83" s="74" t="s">
        <v>394</v>
      </c>
      <c r="X83" s="74">
        <v>40000</v>
      </c>
      <c r="Y83" s="74" t="s">
        <v>52</v>
      </c>
      <c r="Z83" s="74" t="s">
        <v>229</v>
      </c>
      <c r="AA83" s="74" t="s">
        <v>71</v>
      </c>
      <c r="AB83" s="74">
        <v>11</v>
      </c>
      <c r="AC83" s="74" t="s">
        <v>54</v>
      </c>
      <c r="AD83" s="74">
        <v>0</v>
      </c>
    </row>
    <row r="84" spans="1:30" ht="29" x14ac:dyDescent="0.35">
      <c r="A84" s="74">
        <v>6</v>
      </c>
      <c r="B84" s="74" t="s">
        <v>43</v>
      </c>
      <c r="C84" s="74">
        <v>335</v>
      </c>
      <c r="D84" s="75">
        <v>42200</v>
      </c>
      <c r="E84" s="74" t="s">
        <v>403</v>
      </c>
      <c r="F84" s="74"/>
      <c r="G84" s="74" t="s">
        <v>272</v>
      </c>
      <c r="H84" s="74" t="s">
        <v>273</v>
      </c>
      <c r="I84" s="74" t="s">
        <v>68</v>
      </c>
      <c r="J84" s="75">
        <v>39839</v>
      </c>
      <c r="K84" s="74"/>
      <c r="L84" s="74"/>
      <c r="M84" s="74"/>
      <c r="N84" s="74"/>
      <c r="O84" s="74" t="s">
        <v>69</v>
      </c>
      <c r="P84" s="74" t="s">
        <v>70</v>
      </c>
      <c r="Q84" s="74"/>
      <c r="R84" s="74" t="s">
        <v>49</v>
      </c>
      <c r="S84" s="74">
        <v>8010649502</v>
      </c>
      <c r="T84" s="74" t="s">
        <v>404</v>
      </c>
      <c r="U84" s="74" t="s">
        <v>275</v>
      </c>
      <c r="V84" s="74">
        <v>8094252744</v>
      </c>
      <c r="W84" s="74" t="s">
        <v>368</v>
      </c>
      <c r="X84" s="74">
        <v>40000</v>
      </c>
      <c r="Y84" s="74" t="s">
        <v>52</v>
      </c>
      <c r="Z84" s="74" t="s">
        <v>52</v>
      </c>
      <c r="AA84" s="74" t="s">
        <v>71</v>
      </c>
      <c r="AB84" s="74">
        <v>11</v>
      </c>
      <c r="AC84" s="74" t="s">
        <v>54</v>
      </c>
      <c r="AD84" s="74">
        <v>0</v>
      </c>
    </row>
    <row r="85" spans="1:30" ht="29" x14ac:dyDescent="0.35">
      <c r="A85" s="74">
        <v>6</v>
      </c>
      <c r="B85" s="74" t="s">
        <v>43</v>
      </c>
      <c r="C85" s="74">
        <v>286</v>
      </c>
      <c r="D85" s="75">
        <v>42193</v>
      </c>
      <c r="E85" s="74" t="s">
        <v>405</v>
      </c>
      <c r="F85" s="74"/>
      <c r="G85" s="74" t="s">
        <v>332</v>
      </c>
      <c r="H85" s="74" t="s">
        <v>333</v>
      </c>
      <c r="I85" s="74" t="s">
        <v>46</v>
      </c>
      <c r="J85" s="75">
        <v>39666</v>
      </c>
      <c r="K85" s="74"/>
      <c r="L85" s="74"/>
      <c r="M85" s="74"/>
      <c r="N85" s="74"/>
      <c r="O85" s="74" t="s">
        <v>69</v>
      </c>
      <c r="P85" s="74" t="s">
        <v>48</v>
      </c>
      <c r="Q85" s="74"/>
      <c r="R85" s="74" t="s">
        <v>49</v>
      </c>
      <c r="S85" s="74">
        <v>8010649502</v>
      </c>
      <c r="T85" s="74" t="s">
        <v>406</v>
      </c>
      <c r="U85" s="74" t="s">
        <v>335</v>
      </c>
      <c r="V85" s="74">
        <v>7690906086</v>
      </c>
      <c r="W85" s="74" t="s">
        <v>407</v>
      </c>
      <c r="X85" s="74">
        <v>40000</v>
      </c>
      <c r="Y85" s="74" t="s">
        <v>52</v>
      </c>
      <c r="Z85" s="74" t="s">
        <v>52</v>
      </c>
      <c r="AA85" s="74" t="s">
        <v>53</v>
      </c>
      <c r="AB85" s="74">
        <v>12</v>
      </c>
      <c r="AC85" s="74" t="s">
        <v>54</v>
      </c>
      <c r="AD85" s="74">
        <v>3</v>
      </c>
    </row>
    <row r="86" spans="1:30" ht="29" x14ac:dyDescent="0.35">
      <c r="A86" s="74">
        <v>6</v>
      </c>
      <c r="B86" s="74" t="s">
        <v>43</v>
      </c>
      <c r="C86" s="74">
        <v>657</v>
      </c>
      <c r="D86" s="75">
        <v>44084</v>
      </c>
      <c r="E86" s="74" t="s">
        <v>408</v>
      </c>
      <c r="F86" s="74"/>
      <c r="G86" s="74" t="s">
        <v>119</v>
      </c>
      <c r="H86" s="74" t="s">
        <v>120</v>
      </c>
      <c r="I86" s="74" t="s">
        <v>46</v>
      </c>
      <c r="J86" s="75">
        <v>39352</v>
      </c>
      <c r="K86" s="74"/>
      <c r="L86" s="74"/>
      <c r="M86" s="74"/>
      <c r="N86" s="74"/>
      <c r="O86" s="74" t="s">
        <v>47</v>
      </c>
      <c r="P86" s="74" t="s">
        <v>48</v>
      </c>
      <c r="Q86" s="74"/>
      <c r="R86" s="74" t="s">
        <v>49</v>
      </c>
      <c r="S86" s="74">
        <v>8010649502</v>
      </c>
      <c r="T86" s="74"/>
      <c r="U86" s="74" t="s">
        <v>409</v>
      </c>
      <c r="V86" s="74">
        <v>9451251073</v>
      </c>
      <c r="W86" s="74" t="s">
        <v>410</v>
      </c>
      <c r="X86" s="74">
        <v>45000</v>
      </c>
      <c r="Y86" s="74" t="s">
        <v>52</v>
      </c>
      <c r="Z86" s="74" t="s">
        <v>52</v>
      </c>
      <c r="AA86" s="74" t="s">
        <v>53</v>
      </c>
      <c r="AB86" s="74">
        <v>13</v>
      </c>
      <c r="AC86" s="74" t="s">
        <v>54</v>
      </c>
      <c r="AD86" s="74">
        <v>0</v>
      </c>
    </row>
    <row r="87" spans="1:30" ht="29" x14ac:dyDescent="0.35">
      <c r="A87" s="74">
        <v>6</v>
      </c>
      <c r="B87" s="74" t="s">
        <v>43</v>
      </c>
      <c r="C87" s="74">
        <v>287</v>
      </c>
      <c r="D87" s="75">
        <v>42193</v>
      </c>
      <c r="E87" s="74" t="s">
        <v>411</v>
      </c>
      <c r="F87" s="74"/>
      <c r="G87" s="74" t="s">
        <v>237</v>
      </c>
      <c r="H87" s="74" t="s">
        <v>412</v>
      </c>
      <c r="I87" s="74" t="s">
        <v>68</v>
      </c>
      <c r="J87" s="75">
        <v>39986</v>
      </c>
      <c r="K87" s="74"/>
      <c r="L87" s="74"/>
      <c r="M87" s="74"/>
      <c r="N87" s="74"/>
      <c r="O87" s="74" t="s">
        <v>47</v>
      </c>
      <c r="P87" s="74" t="s">
        <v>48</v>
      </c>
      <c r="Q87" s="74"/>
      <c r="R87" s="74" t="s">
        <v>49</v>
      </c>
      <c r="S87" s="74">
        <v>8010649502</v>
      </c>
      <c r="T87" s="74" t="s">
        <v>413</v>
      </c>
      <c r="U87" s="74" t="s">
        <v>240</v>
      </c>
      <c r="V87" s="74">
        <v>8094361829</v>
      </c>
      <c r="W87" s="74" t="s">
        <v>368</v>
      </c>
      <c r="X87" s="74">
        <v>40000</v>
      </c>
      <c r="Y87" s="74" t="s">
        <v>52</v>
      </c>
      <c r="Z87" s="74" t="s">
        <v>52</v>
      </c>
      <c r="AA87" s="74" t="s">
        <v>53</v>
      </c>
      <c r="AB87" s="74">
        <v>11</v>
      </c>
      <c r="AC87" s="74" t="s">
        <v>54</v>
      </c>
      <c r="AD87" s="74">
        <v>0</v>
      </c>
    </row>
    <row r="88" spans="1:30" ht="29" x14ac:dyDescent="0.35">
      <c r="A88" s="74">
        <v>6</v>
      </c>
      <c r="B88" s="74" t="s">
        <v>43</v>
      </c>
      <c r="C88" s="74">
        <v>639</v>
      </c>
      <c r="D88" s="75">
        <v>44033</v>
      </c>
      <c r="E88" s="74" t="s">
        <v>414</v>
      </c>
      <c r="F88" s="74"/>
      <c r="G88" s="74" t="s">
        <v>381</v>
      </c>
      <c r="H88" s="74" t="s">
        <v>273</v>
      </c>
      <c r="I88" s="74" t="s">
        <v>68</v>
      </c>
      <c r="J88" s="75">
        <v>39934</v>
      </c>
      <c r="K88" s="74"/>
      <c r="L88" s="74"/>
      <c r="M88" s="74"/>
      <c r="N88" s="74"/>
      <c r="O88" s="74" t="s">
        <v>47</v>
      </c>
      <c r="P88" s="74" t="s">
        <v>48</v>
      </c>
      <c r="Q88" s="74"/>
      <c r="R88" s="74" t="s">
        <v>49</v>
      </c>
      <c r="S88" s="74">
        <v>8010649502</v>
      </c>
      <c r="T88" s="74" t="s">
        <v>415</v>
      </c>
      <c r="U88" s="74" t="s">
        <v>383</v>
      </c>
      <c r="V88" s="74">
        <v>8000682500</v>
      </c>
      <c r="W88" s="74" t="s">
        <v>416</v>
      </c>
      <c r="X88" s="74">
        <v>50000</v>
      </c>
      <c r="Y88" s="74" t="s">
        <v>52</v>
      </c>
      <c r="Z88" s="74" t="s">
        <v>52</v>
      </c>
      <c r="AA88" s="74" t="s">
        <v>53</v>
      </c>
      <c r="AB88" s="74">
        <v>11</v>
      </c>
      <c r="AC88" s="74" t="s">
        <v>54</v>
      </c>
      <c r="AD88" s="74">
        <v>2</v>
      </c>
    </row>
    <row r="89" spans="1:30" ht="29" x14ac:dyDescent="0.35">
      <c r="A89" s="74">
        <v>7</v>
      </c>
      <c r="B89" s="74" t="s">
        <v>43</v>
      </c>
      <c r="C89" s="74">
        <v>350</v>
      </c>
      <c r="D89" s="75">
        <v>42217</v>
      </c>
      <c r="E89" s="74" t="s">
        <v>364</v>
      </c>
      <c r="F89" s="74"/>
      <c r="G89" s="74" t="s">
        <v>157</v>
      </c>
      <c r="H89" s="74" t="s">
        <v>158</v>
      </c>
      <c r="I89" s="74" t="s">
        <v>68</v>
      </c>
      <c r="J89" s="75">
        <v>40368</v>
      </c>
      <c r="K89" s="74"/>
      <c r="L89" s="74"/>
      <c r="M89" s="74"/>
      <c r="N89" s="74"/>
      <c r="O89" s="74" t="s">
        <v>69</v>
      </c>
      <c r="P89" s="74" t="s">
        <v>48</v>
      </c>
      <c r="Q89" s="74"/>
      <c r="R89" s="74" t="s">
        <v>49</v>
      </c>
      <c r="S89" s="74">
        <v>8010649502</v>
      </c>
      <c r="T89" s="74" t="s">
        <v>417</v>
      </c>
      <c r="U89" s="74" t="s">
        <v>160</v>
      </c>
      <c r="V89" s="74">
        <v>9983190971</v>
      </c>
      <c r="W89" s="74" t="s">
        <v>418</v>
      </c>
      <c r="X89" s="74">
        <v>50000</v>
      </c>
      <c r="Y89" s="74" t="s">
        <v>52</v>
      </c>
      <c r="Z89" s="74" t="s">
        <v>52</v>
      </c>
      <c r="AA89" s="74" t="s">
        <v>53</v>
      </c>
      <c r="AB89" s="74">
        <v>10</v>
      </c>
      <c r="AC89" s="74" t="s">
        <v>54</v>
      </c>
      <c r="AD89" s="74">
        <v>0</v>
      </c>
    </row>
    <row r="90" spans="1:30" ht="29" x14ac:dyDescent="0.35">
      <c r="A90" s="74">
        <v>7</v>
      </c>
      <c r="B90" s="74" t="s">
        <v>43</v>
      </c>
      <c r="C90" s="74">
        <v>386</v>
      </c>
      <c r="D90" s="75">
        <v>42559</v>
      </c>
      <c r="E90" s="74" t="s">
        <v>419</v>
      </c>
      <c r="F90" s="74"/>
      <c r="G90" s="74" t="s">
        <v>420</v>
      </c>
      <c r="H90" s="74" t="s">
        <v>154</v>
      </c>
      <c r="I90" s="74" t="s">
        <v>68</v>
      </c>
      <c r="J90" s="75">
        <v>39275</v>
      </c>
      <c r="K90" s="74"/>
      <c r="L90" s="74"/>
      <c r="M90" s="74"/>
      <c r="N90" s="74"/>
      <c r="O90" s="74" t="s">
        <v>155</v>
      </c>
      <c r="P90" s="74" t="s">
        <v>48</v>
      </c>
      <c r="Q90" s="74"/>
      <c r="R90" s="74" t="s">
        <v>49</v>
      </c>
      <c r="S90" s="74">
        <v>8010649502</v>
      </c>
      <c r="T90" s="74" t="s">
        <v>421</v>
      </c>
      <c r="U90" s="74" t="s">
        <v>305</v>
      </c>
      <c r="V90" s="74">
        <v>7727864518</v>
      </c>
      <c r="W90" s="74" t="s">
        <v>306</v>
      </c>
      <c r="X90" s="74">
        <v>40000</v>
      </c>
      <c r="Y90" s="74" t="s">
        <v>52</v>
      </c>
      <c r="Z90" s="74" t="s">
        <v>52</v>
      </c>
      <c r="AA90" s="74" t="s">
        <v>53</v>
      </c>
      <c r="AB90" s="74">
        <v>13</v>
      </c>
      <c r="AC90" s="74" t="s">
        <v>54</v>
      </c>
      <c r="AD90" s="74">
        <v>0</v>
      </c>
    </row>
    <row r="91" spans="1:30" ht="29" x14ac:dyDescent="0.35">
      <c r="A91" s="74">
        <v>7</v>
      </c>
      <c r="B91" s="74" t="s">
        <v>43</v>
      </c>
      <c r="C91" s="74">
        <v>626</v>
      </c>
      <c r="D91" s="75">
        <v>43721</v>
      </c>
      <c r="E91" s="74" t="s">
        <v>422</v>
      </c>
      <c r="F91" s="74"/>
      <c r="G91" s="74" t="s">
        <v>423</v>
      </c>
      <c r="H91" s="74" t="s">
        <v>424</v>
      </c>
      <c r="I91" s="74" t="s">
        <v>68</v>
      </c>
      <c r="J91" s="75">
        <v>39653</v>
      </c>
      <c r="K91" s="74"/>
      <c r="L91" s="74"/>
      <c r="M91" s="74"/>
      <c r="N91" s="74"/>
      <c r="O91" s="74" t="s">
        <v>47</v>
      </c>
      <c r="P91" s="74" t="s">
        <v>48</v>
      </c>
      <c r="Q91" s="74"/>
      <c r="R91" s="74" t="s">
        <v>49</v>
      </c>
      <c r="S91" s="74">
        <v>8010649502</v>
      </c>
      <c r="T91" s="74" t="s">
        <v>425</v>
      </c>
      <c r="U91" s="74" t="s">
        <v>426</v>
      </c>
      <c r="V91" s="74">
        <v>9461424525</v>
      </c>
      <c r="W91" s="74" t="s">
        <v>427</v>
      </c>
      <c r="X91" s="74">
        <v>40000</v>
      </c>
      <c r="Y91" s="74" t="s">
        <v>52</v>
      </c>
      <c r="Z91" s="74" t="s">
        <v>52</v>
      </c>
      <c r="AA91" s="74" t="s">
        <v>53</v>
      </c>
      <c r="AB91" s="74">
        <v>12</v>
      </c>
      <c r="AC91" s="74" t="s">
        <v>54</v>
      </c>
      <c r="AD91" s="74">
        <v>4</v>
      </c>
    </row>
    <row r="92" spans="1:30" ht="29" x14ac:dyDescent="0.35">
      <c r="A92" s="74">
        <v>7</v>
      </c>
      <c r="B92" s="74" t="s">
        <v>43</v>
      </c>
      <c r="C92" s="74">
        <v>262</v>
      </c>
      <c r="D92" s="75">
        <v>41871</v>
      </c>
      <c r="E92" s="74" t="s">
        <v>428</v>
      </c>
      <c r="F92" s="74"/>
      <c r="G92" s="74" t="s">
        <v>429</v>
      </c>
      <c r="H92" s="74" t="s">
        <v>249</v>
      </c>
      <c r="I92" s="74" t="s">
        <v>68</v>
      </c>
      <c r="J92" s="75">
        <v>39306</v>
      </c>
      <c r="K92" s="74"/>
      <c r="L92" s="74"/>
      <c r="M92" s="74"/>
      <c r="N92" s="74"/>
      <c r="O92" s="74" t="s">
        <v>47</v>
      </c>
      <c r="P92" s="74" t="s">
        <v>48</v>
      </c>
      <c r="Q92" s="74"/>
      <c r="R92" s="74" t="s">
        <v>49</v>
      </c>
      <c r="S92" s="74">
        <v>8010649502</v>
      </c>
      <c r="T92" s="74" t="s">
        <v>430</v>
      </c>
      <c r="U92" s="74" t="s">
        <v>255</v>
      </c>
      <c r="V92" s="74">
        <v>9636546417</v>
      </c>
      <c r="W92" s="74" t="s">
        <v>368</v>
      </c>
      <c r="X92" s="74">
        <v>40000</v>
      </c>
      <c r="Y92" s="74" t="s">
        <v>52</v>
      </c>
      <c r="Z92" s="74" t="s">
        <v>52</v>
      </c>
      <c r="AA92" s="74" t="s">
        <v>53</v>
      </c>
      <c r="AB92" s="74">
        <v>13</v>
      </c>
      <c r="AC92" s="74" t="s">
        <v>54</v>
      </c>
      <c r="AD92" s="74">
        <v>0</v>
      </c>
    </row>
    <row r="93" spans="1:30" ht="29" x14ac:dyDescent="0.35">
      <c r="A93" s="74">
        <v>7</v>
      </c>
      <c r="B93" s="74" t="s">
        <v>43</v>
      </c>
      <c r="C93" s="74">
        <v>512</v>
      </c>
      <c r="D93" s="75">
        <v>43297</v>
      </c>
      <c r="E93" s="74" t="s">
        <v>431</v>
      </c>
      <c r="F93" s="74" t="s">
        <v>262</v>
      </c>
      <c r="G93" s="74" t="s">
        <v>432</v>
      </c>
      <c r="H93" s="74" t="s">
        <v>433</v>
      </c>
      <c r="I93" s="74" t="s">
        <v>68</v>
      </c>
      <c r="J93" s="75">
        <v>39570</v>
      </c>
      <c r="K93" s="74"/>
      <c r="L93" s="74"/>
      <c r="M93" s="74"/>
      <c r="N93" s="74"/>
      <c r="O93" s="74" t="s">
        <v>47</v>
      </c>
      <c r="P93" s="74" t="s">
        <v>70</v>
      </c>
      <c r="Q93" s="74"/>
      <c r="R93" s="74" t="s">
        <v>49</v>
      </c>
      <c r="S93" s="74">
        <v>8010649502</v>
      </c>
      <c r="T93" s="74" t="s">
        <v>434</v>
      </c>
      <c r="U93" s="74" t="s">
        <v>435</v>
      </c>
      <c r="V93" s="74">
        <v>9828999192</v>
      </c>
      <c r="W93" s="74" t="s">
        <v>436</v>
      </c>
      <c r="X93" s="74">
        <v>72000</v>
      </c>
      <c r="Y93" s="74" t="s">
        <v>52</v>
      </c>
      <c r="Z93" s="74" t="s">
        <v>52</v>
      </c>
      <c r="AA93" s="74" t="s">
        <v>71</v>
      </c>
      <c r="AB93" s="74">
        <v>12</v>
      </c>
      <c r="AC93" s="74" t="s">
        <v>54</v>
      </c>
      <c r="AD93" s="74">
        <v>3</v>
      </c>
    </row>
    <row r="94" spans="1:30" ht="29" x14ac:dyDescent="0.35">
      <c r="A94" s="74">
        <v>7</v>
      </c>
      <c r="B94" s="74" t="s">
        <v>43</v>
      </c>
      <c r="C94" s="74">
        <v>263</v>
      </c>
      <c r="D94" s="75">
        <v>41871</v>
      </c>
      <c r="E94" s="74" t="s">
        <v>437</v>
      </c>
      <c r="F94" s="74"/>
      <c r="G94" s="74" t="s">
        <v>429</v>
      </c>
      <c r="H94" s="74" t="s">
        <v>249</v>
      </c>
      <c r="I94" s="74" t="s">
        <v>68</v>
      </c>
      <c r="J94" s="75">
        <v>39722</v>
      </c>
      <c r="K94" s="74"/>
      <c r="L94" s="74"/>
      <c r="M94" s="74"/>
      <c r="N94" s="74"/>
      <c r="O94" s="74" t="s">
        <v>47</v>
      </c>
      <c r="P94" s="74" t="s">
        <v>48</v>
      </c>
      <c r="Q94" s="74"/>
      <c r="R94" s="74" t="s">
        <v>49</v>
      </c>
      <c r="S94" s="74">
        <v>8010649502</v>
      </c>
      <c r="T94" s="74" t="s">
        <v>438</v>
      </c>
      <c r="U94" s="74" t="s">
        <v>255</v>
      </c>
      <c r="V94" s="74">
        <v>9636546417</v>
      </c>
      <c r="W94" s="74" t="s">
        <v>368</v>
      </c>
      <c r="X94" s="74">
        <v>40000</v>
      </c>
      <c r="Y94" s="74" t="s">
        <v>52</v>
      </c>
      <c r="Z94" s="74" t="s">
        <v>52</v>
      </c>
      <c r="AA94" s="74" t="s">
        <v>53</v>
      </c>
      <c r="AB94" s="74">
        <v>12</v>
      </c>
      <c r="AC94" s="74" t="s">
        <v>54</v>
      </c>
      <c r="AD94" s="74">
        <v>0</v>
      </c>
    </row>
    <row r="95" spans="1:30" ht="29" x14ac:dyDescent="0.35">
      <c r="A95" s="74">
        <v>7</v>
      </c>
      <c r="B95" s="74" t="s">
        <v>43</v>
      </c>
      <c r="C95" s="74">
        <v>266</v>
      </c>
      <c r="D95" s="75">
        <v>41871</v>
      </c>
      <c r="E95" s="74" t="s">
        <v>439</v>
      </c>
      <c r="F95" s="74"/>
      <c r="G95" s="74" t="s">
        <v>237</v>
      </c>
      <c r="H95" s="74" t="s">
        <v>412</v>
      </c>
      <c r="I95" s="74" t="s">
        <v>68</v>
      </c>
      <c r="J95" s="75">
        <v>39619</v>
      </c>
      <c r="K95" s="74"/>
      <c r="L95" s="74"/>
      <c r="M95" s="74"/>
      <c r="N95" s="74"/>
      <c r="O95" s="74" t="s">
        <v>47</v>
      </c>
      <c r="P95" s="74" t="s">
        <v>70</v>
      </c>
      <c r="Q95" s="74"/>
      <c r="R95" s="74" t="s">
        <v>49</v>
      </c>
      <c r="S95" s="74">
        <v>8010649502</v>
      </c>
      <c r="T95" s="74" t="s">
        <v>440</v>
      </c>
      <c r="U95" s="74" t="s">
        <v>240</v>
      </c>
      <c r="V95" s="74">
        <v>8094361829</v>
      </c>
      <c r="W95" s="74" t="s">
        <v>368</v>
      </c>
      <c r="X95" s="74">
        <v>40000</v>
      </c>
      <c r="Y95" s="74" t="s">
        <v>52</v>
      </c>
      <c r="Z95" s="74" t="s">
        <v>52</v>
      </c>
      <c r="AA95" s="74" t="s">
        <v>71</v>
      </c>
      <c r="AB95" s="74">
        <v>12</v>
      </c>
      <c r="AC95" s="74" t="s">
        <v>54</v>
      </c>
      <c r="AD95" s="74">
        <v>0</v>
      </c>
    </row>
    <row r="96" spans="1:30" ht="29" x14ac:dyDescent="0.35">
      <c r="A96" s="74">
        <v>7</v>
      </c>
      <c r="B96" s="74" t="s">
        <v>43</v>
      </c>
      <c r="C96" s="74">
        <v>405</v>
      </c>
      <c r="D96" s="75">
        <v>42572</v>
      </c>
      <c r="E96" s="74" t="s">
        <v>268</v>
      </c>
      <c r="F96" s="74"/>
      <c r="G96" s="74" t="s">
        <v>375</v>
      </c>
      <c r="H96" s="74" t="s">
        <v>441</v>
      </c>
      <c r="I96" s="74" t="s">
        <v>68</v>
      </c>
      <c r="J96" s="75">
        <v>38789</v>
      </c>
      <c r="K96" s="74"/>
      <c r="L96" s="74"/>
      <c r="M96" s="74"/>
      <c r="N96" s="74"/>
      <c r="O96" s="74" t="s">
        <v>47</v>
      </c>
      <c r="P96" s="74" t="s">
        <v>48</v>
      </c>
      <c r="Q96" s="74"/>
      <c r="R96" s="74" t="s">
        <v>49</v>
      </c>
      <c r="S96" s="74">
        <v>8010649502</v>
      </c>
      <c r="T96" s="74" t="s">
        <v>442</v>
      </c>
      <c r="U96" s="74" t="s">
        <v>378</v>
      </c>
      <c r="V96" s="74">
        <v>9783222120</v>
      </c>
      <c r="W96" s="74" t="s">
        <v>306</v>
      </c>
      <c r="X96" s="74">
        <v>46000</v>
      </c>
      <c r="Y96" s="74" t="s">
        <v>52</v>
      </c>
      <c r="Z96" s="74" t="s">
        <v>52</v>
      </c>
      <c r="AA96" s="74" t="s">
        <v>53</v>
      </c>
      <c r="AB96" s="74">
        <v>14</v>
      </c>
      <c r="AC96" s="74" t="s">
        <v>54</v>
      </c>
      <c r="AD96" s="74">
        <v>0</v>
      </c>
    </row>
    <row r="97" spans="1:30" ht="29" x14ac:dyDescent="0.35">
      <c r="A97" s="74">
        <v>7</v>
      </c>
      <c r="B97" s="74" t="s">
        <v>43</v>
      </c>
      <c r="C97" s="74">
        <v>627</v>
      </c>
      <c r="D97" s="75">
        <v>43721</v>
      </c>
      <c r="E97" s="74" t="s">
        <v>443</v>
      </c>
      <c r="F97" s="74"/>
      <c r="G97" s="74" t="s">
        <v>423</v>
      </c>
      <c r="H97" s="74" t="s">
        <v>424</v>
      </c>
      <c r="I97" s="74" t="s">
        <v>68</v>
      </c>
      <c r="J97" s="75">
        <v>39312</v>
      </c>
      <c r="K97" s="74"/>
      <c r="L97" s="74"/>
      <c r="M97" s="74"/>
      <c r="N97" s="74"/>
      <c r="O97" s="74" t="s">
        <v>47</v>
      </c>
      <c r="P97" s="74" t="s">
        <v>48</v>
      </c>
      <c r="Q97" s="74"/>
      <c r="R97" s="74" t="s">
        <v>49</v>
      </c>
      <c r="S97" s="74">
        <v>8010649502</v>
      </c>
      <c r="T97" s="74" t="s">
        <v>444</v>
      </c>
      <c r="U97" s="74" t="s">
        <v>426</v>
      </c>
      <c r="V97" s="74">
        <v>9461424525</v>
      </c>
      <c r="W97" s="74" t="s">
        <v>445</v>
      </c>
      <c r="X97" s="74">
        <v>40000</v>
      </c>
      <c r="Y97" s="74" t="s">
        <v>52</v>
      </c>
      <c r="Z97" s="74" t="s">
        <v>52</v>
      </c>
      <c r="AA97" s="74" t="s">
        <v>53</v>
      </c>
      <c r="AB97" s="74">
        <v>13</v>
      </c>
      <c r="AC97" s="74" t="s">
        <v>54</v>
      </c>
      <c r="AD97" s="74">
        <v>4</v>
      </c>
    </row>
    <row r="98" spans="1:30" ht="29" x14ac:dyDescent="0.35">
      <c r="A98" s="74">
        <v>7</v>
      </c>
      <c r="B98" s="74" t="s">
        <v>43</v>
      </c>
      <c r="C98" s="74">
        <v>374</v>
      </c>
      <c r="D98" s="75">
        <v>42555</v>
      </c>
      <c r="E98" s="74" t="s">
        <v>446</v>
      </c>
      <c r="F98" s="74"/>
      <c r="G98" s="74" t="s">
        <v>447</v>
      </c>
      <c r="H98" s="74" t="s">
        <v>448</v>
      </c>
      <c r="I98" s="74" t="s">
        <v>46</v>
      </c>
      <c r="J98" s="75">
        <v>40005</v>
      </c>
      <c r="K98" s="74"/>
      <c r="L98" s="74"/>
      <c r="M98" s="74"/>
      <c r="N98" s="74"/>
      <c r="O98" s="74" t="s">
        <v>155</v>
      </c>
      <c r="P98" s="74" t="s">
        <v>48</v>
      </c>
      <c r="Q98" s="74"/>
      <c r="R98" s="74" t="s">
        <v>49</v>
      </c>
      <c r="S98" s="74">
        <v>8010649502</v>
      </c>
      <c r="T98" s="74" t="s">
        <v>449</v>
      </c>
      <c r="U98" s="74" t="s">
        <v>450</v>
      </c>
      <c r="V98" s="74">
        <v>9783280658</v>
      </c>
      <c r="W98" s="74" t="s">
        <v>306</v>
      </c>
      <c r="X98" s="74">
        <v>44000</v>
      </c>
      <c r="Y98" s="74" t="s">
        <v>52</v>
      </c>
      <c r="Z98" s="74" t="s">
        <v>52</v>
      </c>
      <c r="AA98" s="74" t="s">
        <v>53</v>
      </c>
      <c r="AB98" s="74">
        <v>11</v>
      </c>
      <c r="AC98" s="74" t="s">
        <v>54</v>
      </c>
      <c r="AD98" s="74">
        <v>0</v>
      </c>
    </row>
    <row r="99" spans="1:30" ht="29" x14ac:dyDescent="0.35">
      <c r="A99" s="74">
        <v>7</v>
      </c>
      <c r="B99" s="74" t="s">
        <v>43</v>
      </c>
      <c r="C99" s="74">
        <v>259</v>
      </c>
      <c r="D99" s="75">
        <v>41871</v>
      </c>
      <c r="E99" s="74" t="s">
        <v>451</v>
      </c>
      <c r="F99" s="74"/>
      <c r="G99" s="74" t="s">
        <v>172</v>
      </c>
      <c r="H99" s="74" t="s">
        <v>173</v>
      </c>
      <c r="I99" s="74" t="s">
        <v>68</v>
      </c>
      <c r="J99" s="75">
        <v>40031</v>
      </c>
      <c r="K99" s="74"/>
      <c r="L99" s="74"/>
      <c r="M99" s="74"/>
      <c r="N99" s="74"/>
      <c r="O99" s="74" t="s">
        <v>47</v>
      </c>
      <c r="P99" s="74" t="s">
        <v>48</v>
      </c>
      <c r="Q99" s="74"/>
      <c r="R99" s="74" t="s">
        <v>49</v>
      </c>
      <c r="S99" s="74">
        <v>8010649502</v>
      </c>
      <c r="T99" s="74" t="s">
        <v>452</v>
      </c>
      <c r="U99" s="74" t="s">
        <v>175</v>
      </c>
      <c r="V99" s="74">
        <v>9772233178</v>
      </c>
      <c r="W99" s="74" t="s">
        <v>368</v>
      </c>
      <c r="X99" s="74">
        <v>40000</v>
      </c>
      <c r="Y99" s="74" t="s">
        <v>52</v>
      </c>
      <c r="Z99" s="74" t="s">
        <v>52</v>
      </c>
      <c r="AA99" s="74" t="s">
        <v>53</v>
      </c>
      <c r="AB99" s="74">
        <v>11</v>
      </c>
      <c r="AC99" s="74" t="s">
        <v>54</v>
      </c>
      <c r="AD99" s="74">
        <v>0</v>
      </c>
    </row>
    <row r="100" spans="1:30" ht="29" x14ac:dyDescent="0.35">
      <c r="A100" s="74">
        <v>7</v>
      </c>
      <c r="B100" s="74" t="s">
        <v>43</v>
      </c>
      <c r="C100" s="74">
        <v>628</v>
      </c>
      <c r="D100" s="75">
        <v>43721</v>
      </c>
      <c r="E100" s="74" t="s">
        <v>453</v>
      </c>
      <c r="F100" s="74"/>
      <c r="G100" s="74" t="s">
        <v>454</v>
      </c>
      <c r="H100" s="74" t="s">
        <v>455</v>
      </c>
      <c r="I100" s="74" t="s">
        <v>68</v>
      </c>
      <c r="J100" s="75">
        <v>39645</v>
      </c>
      <c r="K100" s="74"/>
      <c r="L100" s="74"/>
      <c r="M100" s="74"/>
      <c r="N100" s="74"/>
      <c r="O100" s="74" t="s">
        <v>47</v>
      </c>
      <c r="P100" s="74" t="s">
        <v>48</v>
      </c>
      <c r="Q100" s="74"/>
      <c r="R100" s="74" t="s">
        <v>49</v>
      </c>
      <c r="S100" s="74">
        <v>8010649502</v>
      </c>
      <c r="T100" s="74" t="s">
        <v>456</v>
      </c>
      <c r="U100" s="74" t="s">
        <v>457</v>
      </c>
      <c r="V100" s="74">
        <v>9461424525</v>
      </c>
      <c r="W100" s="74" t="s">
        <v>458</v>
      </c>
      <c r="X100" s="74">
        <v>40000</v>
      </c>
      <c r="Y100" s="74" t="s">
        <v>52</v>
      </c>
      <c r="Z100" s="74" t="s">
        <v>52</v>
      </c>
      <c r="AA100" s="74" t="s">
        <v>53</v>
      </c>
      <c r="AB100" s="74">
        <v>12</v>
      </c>
      <c r="AC100" s="74" t="s">
        <v>54</v>
      </c>
      <c r="AD100" s="74">
        <v>4</v>
      </c>
    </row>
    <row r="101" spans="1:30" ht="29" x14ac:dyDescent="0.35">
      <c r="A101" s="74">
        <v>7</v>
      </c>
      <c r="B101" s="74" t="s">
        <v>43</v>
      </c>
      <c r="C101" s="74">
        <v>577</v>
      </c>
      <c r="D101" s="75">
        <v>43661</v>
      </c>
      <c r="E101" s="74" t="s">
        <v>459</v>
      </c>
      <c r="F101" s="74"/>
      <c r="G101" s="74" t="s">
        <v>178</v>
      </c>
      <c r="H101" s="74" t="s">
        <v>179</v>
      </c>
      <c r="I101" s="74" t="s">
        <v>68</v>
      </c>
      <c r="J101" s="75">
        <v>39577</v>
      </c>
      <c r="K101" s="74"/>
      <c r="L101" s="74"/>
      <c r="M101" s="74"/>
      <c r="N101" s="74"/>
      <c r="O101" s="74" t="s">
        <v>47</v>
      </c>
      <c r="P101" s="74"/>
      <c r="Q101" s="74"/>
      <c r="R101" s="74" t="s">
        <v>49</v>
      </c>
      <c r="S101" s="74">
        <v>8010649502</v>
      </c>
      <c r="T101" s="74" t="s">
        <v>460</v>
      </c>
      <c r="U101" s="74" t="s">
        <v>461</v>
      </c>
      <c r="V101" s="74">
        <v>8302528863</v>
      </c>
      <c r="W101" s="74" t="s">
        <v>462</v>
      </c>
      <c r="X101" s="74">
        <v>40000</v>
      </c>
      <c r="Y101" s="74" t="s">
        <v>52</v>
      </c>
      <c r="Z101" s="74" t="s">
        <v>52</v>
      </c>
      <c r="AA101" s="74"/>
      <c r="AB101" s="74">
        <v>12</v>
      </c>
      <c r="AC101" s="74" t="s">
        <v>54</v>
      </c>
      <c r="AD101" s="74">
        <v>0</v>
      </c>
    </row>
    <row r="102" spans="1:30" ht="29" x14ac:dyDescent="0.35">
      <c r="A102" s="74">
        <v>7</v>
      </c>
      <c r="B102" s="74" t="s">
        <v>43</v>
      </c>
      <c r="C102" s="74">
        <v>523</v>
      </c>
      <c r="D102" s="75">
        <v>43301</v>
      </c>
      <c r="E102" s="74" t="s">
        <v>463</v>
      </c>
      <c r="F102" s="74"/>
      <c r="G102" s="74" t="s">
        <v>338</v>
      </c>
      <c r="H102" s="74" t="s">
        <v>464</v>
      </c>
      <c r="I102" s="74" t="s">
        <v>68</v>
      </c>
      <c r="J102" s="75">
        <v>39605</v>
      </c>
      <c r="K102" s="74"/>
      <c r="L102" s="74"/>
      <c r="M102" s="74"/>
      <c r="N102" s="74"/>
      <c r="O102" s="74" t="s">
        <v>47</v>
      </c>
      <c r="P102" s="74" t="s">
        <v>48</v>
      </c>
      <c r="Q102" s="74"/>
      <c r="R102" s="74" t="s">
        <v>49</v>
      </c>
      <c r="S102" s="74">
        <v>8010649502</v>
      </c>
      <c r="T102" s="74" t="s">
        <v>465</v>
      </c>
      <c r="U102" s="74" t="s">
        <v>341</v>
      </c>
      <c r="V102" s="74">
        <v>9785271820</v>
      </c>
      <c r="W102" s="74" t="s">
        <v>176</v>
      </c>
      <c r="X102" s="74">
        <v>40000</v>
      </c>
      <c r="Y102" s="74" t="s">
        <v>52</v>
      </c>
      <c r="Z102" s="74" t="s">
        <v>229</v>
      </c>
      <c r="AA102" s="74" t="s">
        <v>53</v>
      </c>
      <c r="AB102" s="74">
        <v>12</v>
      </c>
      <c r="AC102" s="74" t="s">
        <v>54</v>
      </c>
      <c r="AD102" s="74">
        <v>3</v>
      </c>
    </row>
    <row r="103" spans="1:30" ht="29" x14ac:dyDescent="0.35">
      <c r="A103" s="74">
        <v>7</v>
      </c>
      <c r="B103" s="74" t="s">
        <v>43</v>
      </c>
      <c r="C103" s="74">
        <v>623</v>
      </c>
      <c r="D103" s="75">
        <v>43706</v>
      </c>
      <c r="E103" s="74" t="s">
        <v>466</v>
      </c>
      <c r="F103" s="74"/>
      <c r="G103" s="74" t="s">
        <v>467</v>
      </c>
      <c r="H103" s="74" t="s">
        <v>468</v>
      </c>
      <c r="I103" s="74" t="s">
        <v>68</v>
      </c>
      <c r="J103" s="75">
        <v>39736</v>
      </c>
      <c r="K103" s="74"/>
      <c r="L103" s="74"/>
      <c r="M103" s="74"/>
      <c r="N103" s="74"/>
      <c r="O103" s="74" t="s">
        <v>47</v>
      </c>
      <c r="P103" s="74" t="s">
        <v>48</v>
      </c>
      <c r="Q103" s="74"/>
      <c r="R103" s="74" t="s">
        <v>49</v>
      </c>
      <c r="S103" s="74">
        <v>8010649502</v>
      </c>
      <c r="T103" s="74" t="s">
        <v>469</v>
      </c>
      <c r="U103" s="74" t="s">
        <v>470</v>
      </c>
      <c r="V103" s="74">
        <v>9461424525</v>
      </c>
      <c r="W103" s="74" t="s">
        <v>471</v>
      </c>
      <c r="X103" s="74">
        <v>40000</v>
      </c>
      <c r="Y103" s="74" t="s">
        <v>52</v>
      </c>
      <c r="Z103" s="74" t="s">
        <v>52</v>
      </c>
      <c r="AA103" s="74" t="s">
        <v>53</v>
      </c>
      <c r="AB103" s="74">
        <v>12</v>
      </c>
      <c r="AC103" s="74" t="s">
        <v>54</v>
      </c>
      <c r="AD103" s="74">
        <v>0</v>
      </c>
    </row>
    <row r="104" spans="1:30" ht="29" x14ac:dyDescent="0.35">
      <c r="A104" s="74">
        <v>7</v>
      </c>
      <c r="B104" s="74" t="s">
        <v>43</v>
      </c>
      <c r="C104" s="74">
        <v>296</v>
      </c>
      <c r="D104" s="75">
        <v>42195</v>
      </c>
      <c r="E104" s="74" t="s">
        <v>472</v>
      </c>
      <c r="F104" s="74"/>
      <c r="G104" s="74" t="s">
        <v>473</v>
      </c>
      <c r="H104" s="74" t="s">
        <v>474</v>
      </c>
      <c r="I104" s="74" t="s">
        <v>68</v>
      </c>
      <c r="J104" s="75">
        <v>39931</v>
      </c>
      <c r="K104" s="74"/>
      <c r="L104" s="74"/>
      <c r="M104" s="74"/>
      <c r="N104" s="74"/>
      <c r="O104" s="74" t="s">
        <v>47</v>
      </c>
      <c r="P104" s="74" t="s">
        <v>48</v>
      </c>
      <c r="Q104" s="74"/>
      <c r="R104" s="74" t="s">
        <v>49</v>
      </c>
      <c r="S104" s="74">
        <v>8010649502</v>
      </c>
      <c r="T104" s="74" t="s">
        <v>475</v>
      </c>
      <c r="U104" s="74" t="s">
        <v>476</v>
      </c>
      <c r="V104" s="74">
        <v>9772233730</v>
      </c>
      <c r="W104" s="74" t="s">
        <v>368</v>
      </c>
      <c r="X104" s="74">
        <v>40000</v>
      </c>
      <c r="Y104" s="74" t="s">
        <v>52</v>
      </c>
      <c r="Z104" s="74" t="s">
        <v>52</v>
      </c>
      <c r="AA104" s="74" t="s">
        <v>53</v>
      </c>
      <c r="AB104" s="74">
        <v>11</v>
      </c>
      <c r="AC104" s="74" t="s">
        <v>54</v>
      </c>
      <c r="AD104" s="74">
        <v>0</v>
      </c>
    </row>
    <row r="105" spans="1:30" ht="29" x14ac:dyDescent="0.35">
      <c r="A105" s="74">
        <v>7</v>
      </c>
      <c r="B105" s="74" t="s">
        <v>43</v>
      </c>
      <c r="C105" s="74">
        <v>618</v>
      </c>
      <c r="D105" s="75">
        <v>43685</v>
      </c>
      <c r="E105" s="74" t="s">
        <v>135</v>
      </c>
      <c r="F105" s="74"/>
      <c r="G105" s="74" t="s">
        <v>477</v>
      </c>
      <c r="H105" s="74" t="s">
        <v>478</v>
      </c>
      <c r="I105" s="74" t="s">
        <v>68</v>
      </c>
      <c r="J105" s="75">
        <v>39641</v>
      </c>
      <c r="K105" s="74"/>
      <c r="L105" s="74"/>
      <c r="M105" s="74"/>
      <c r="N105" s="74"/>
      <c r="O105" s="74" t="s">
        <v>69</v>
      </c>
      <c r="P105" s="74"/>
      <c r="Q105" s="74"/>
      <c r="R105" s="74" t="s">
        <v>49</v>
      </c>
      <c r="S105" s="74">
        <v>8010649502</v>
      </c>
      <c r="T105" s="74" t="s">
        <v>479</v>
      </c>
      <c r="U105" s="74" t="s">
        <v>480</v>
      </c>
      <c r="V105" s="74">
        <v>9982723696</v>
      </c>
      <c r="W105" s="74" t="s">
        <v>481</v>
      </c>
      <c r="X105" s="74">
        <v>60000</v>
      </c>
      <c r="Y105" s="74" t="s">
        <v>52</v>
      </c>
      <c r="Z105" s="74" t="s">
        <v>52</v>
      </c>
      <c r="AA105" s="74"/>
      <c r="AB105" s="74">
        <v>12</v>
      </c>
      <c r="AC105" s="74" t="s">
        <v>54</v>
      </c>
      <c r="AD105" s="74">
        <v>3</v>
      </c>
    </row>
    <row r="106" spans="1:30" ht="29" x14ac:dyDescent="0.35">
      <c r="A106" s="74">
        <v>8</v>
      </c>
      <c r="B106" s="74" t="s">
        <v>43</v>
      </c>
      <c r="C106" s="74">
        <v>258</v>
      </c>
      <c r="D106" s="75">
        <v>41871</v>
      </c>
      <c r="E106" s="74" t="s">
        <v>482</v>
      </c>
      <c r="F106" s="74"/>
      <c r="G106" s="74" t="s">
        <v>483</v>
      </c>
      <c r="H106" s="74" t="s">
        <v>484</v>
      </c>
      <c r="I106" s="74" t="s">
        <v>68</v>
      </c>
      <c r="J106" s="75">
        <v>39143</v>
      </c>
      <c r="K106" s="74"/>
      <c r="L106" s="74"/>
      <c r="M106" s="74"/>
      <c r="N106" s="74"/>
      <c r="O106" s="74" t="s">
        <v>47</v>
      </c>
      <c r="P106" s="74" t="s">
        <v>48</v>
      </c>
      <c r="Q106" s="74"/>
      <c r="R106" s="74" t="s">
        <v>49</v>
      </c>
      <c r="S106" s="74">
        <v>8010649502</v>
      </c>
      <c r="T106" s="74" t="s">
        <v>485</v>
      </c>
      <c r="U106" s="74" t="s">
        <v>486</v>
      </c>
      <c r="V106" s="74">
        <v>9928845116</v>
      </c>
      <c r="W106" s="74" t="s">
        <v>487</v>
      </c>
      <c r="X106" s="74">
        <v>40000</v>
      </c>
      <c r="Y106" s="74" t="s">
        <v>52</v>
      </c>
      <c r="Z106" s="74" t="s">
        <v>52</v>
      </c>
      <c r="AA106" s="74" t="s">
        <v>53</v>
      </c>
      <c r="AB106" s="74">
        <v>13</v>
      </c>
      <c r="AC106" s="74" t="s">
        <v>54</v>
      </c>
      <c r="AD106" s="74">
        <v>0</v>
      </c>
    </row>
    <row r="107" spans="1:30" ht="29" x14ac:dyDescent="0.35">
      <c r="A107" s="74">
        <v>8</v>
      </c>
      <c r="B107" s="74" t="s">
        <v>43</v>
      </c>
      <c r="C107" s="74">
        <v>484</v>
      </c>
      <c r="D107" s="75">
        <v>42927</v>
      </c>
      <c r="E107" s="74" t="s">
        <v>488</v>
      </c>
      <c r="F107" s="74"/>
      <c r="G107" s="74" t="s">
        <v>489</v>
      </c>
      <c r="H107" s="74" t="s">
        <v>140</v>
      </c>
      <c r="I107" s="74" t="s">
        <v>46</v>
      </c>
      <c r="J107" s="75">
        <v>39263</v>
      </c>
      <c r="K107" s="74"/>
      <c r="L107" s="74"/>
      <c r="M107" s="74"/>
      <c r="N107" s="74"/>
      <c r="O107" s="74" t="s">
        <v>69</v>
      </c>
      <c r="P107" s="74" t="s">
        <v>48</v>
      </c>
      <c r="Q107" s="74"/>
      <c r="R107" s="74" t="s">
        <v>49</v>
      </c>
      <c r="S107" s="74">
        <v>8010649502</v>
      </c>
      <c r="T107" s="74" t="s">
        <v>490</v>
      </c>
      <c r="U107" s="74" t="s">
        <v>491</v>
      </c>
      <c r="V107" s="74">
        <v>7742142697</v>
      </c>
      <c r="W107" s="74" t="s">
        <v>492</v>
      </c>
      <c r="X107" s="74">
        <v>0</v>
      </c>
      <c r="Y107" s="74" t="s">
        <v>52</v>
      </c>
      <c r="Z107" s="74" t="s">
        <v>52</v>
      </c>
      <c r="AA107" s="74" t="s">
        <v>53</v>
      </c>
      <c r="AB107" s="74">
        <v>13</v>
      </c>
      <c r="AC107" s="74" t="s">
        <v>54</v>
      </c>
      <c r="AD107" s="74">
        <v>0</v>
      </c>
    </row>
    <row r="108" spans="1:30" ht="29" x14ac:dyDescent="0.35">
      <c r="A108" s="74">
        <v>8</v>
      </c>
      <c r="B108" s="74" t="s">
        <v>43</v>
      </c>
      <c r="C108" s="74">
        <v>620</v>
      </c>
      <c r="D108" s="75">
        <v>43696</v>
      </c>
      <c r="E108" s="74" t="s">
        <v>493</v>
      </c>
      <c r="F108" s="74"/>
      <c r="G108" s="74" t="s">
        <v>494</v>
      </c>
      <c r="H108" s="74" t="s">
        <v>216</v>
      </c>
      <c r="I108" s="74" t="s">
        <v>46</v>
      </c>
      <c r="J108" s="75">
        <v>40462</v>
      </c>
      <c r="K108" s="74"/>
      <c r="L108" s="74"/>
      <c r="M108" s="74"/>
      <c r="N108" s="74"/>
      <c r="O108" s="74" t="s">
        <v>47</v>
      </c>
      <c r="P108" s="74"/>
      <c r="Q108" s="74"/>
      <c r="R108" s="74" t="s">
        <v>49</v>
      </c>
      <c r="S108" s="74">
        <v>8010649502</v>
      </c>
      <c r="T108" s="74" t="s">
        <v>495</v>
      </c>
      <c r="U108" s="74" t="s">
        <v>496</v>
      </c>
      <c r="V108" s="74">
        <v>9461424525</v>
      </c>
      <c r="W108" s="74" t="s">
        <v>497</v>
      </c>
      <c r="X108" s="74">
        <v>45000</v>
      </c>
      <c r="Y108" s="74" t="s">
        <v>52</v>
      </c>
      <c r="Z108" s="74" t="s">
        <v>52</v>
      </c>
      <c r="AA108" s="74"/>
      <c r="AB108" s="74">
        <v>10</v>
      </c>
      <c r="AC108" s="74" t="s">
        <v>54</v>
      </c>
      <c r="AD108" s="74">
        <v>0</v>
      </c>
    </row>
    <row r="109" spans="1:30" ht="29" x14ac:dyDescent="0.35">
      <c r="A109" s="74">
        <v>8</v>
      </c>
      <c r="B109" s="74" t="s">
        <v>43</v>
      </c>
      <c r="C109" s="74">
        <v>493</v>
      </c>
      <c r="D109" s="75">
        <v>43287</v>
      </c>
      <c r="E109" s="74" t="s">
        <v>498</v>
      </c>
      <c r="F109" s="74"/>
      <c r="G109" s="74" t="s">
        <v>207</v>
      </c>
      <c r="H109" s="74" t="s">
        <v>499</v>
      </c>
      <c r="I109" s="74" t="s">
        <v>46</v>
      </c>
      <c r="J109" s="75">
        <v>40239</v>
      </c>
      <c r="K109" s="74"/>
      <c r="L109" s="74"/>
      <c r="M109" s="74"/>
      <c r="N109" s="74"/>
      <c r="O109" s="74" t="s">
        <v>69</v>
      </c>
      <c r="P109" s="74" t="s">
        <v>48</v>
      </c>
      <c r="Q109" s="74"/>
      <c r="R109" s="74" t="s">
        <v>49</v>
      </c>
      <c r="S109" s="74">
        <v>8010649502</v>
      </c>
      <c r="T109" s="74" t="s">
        <v>500</v>
      </c>
      <c r="U109" s="74" t="s">
        <v>501</v>
      </c>
      <c r="V109" s="74">
        <v>9929233440</v>
      </c>
      <c r="W109" s="74" t="s">
        <v>502</v>
      </c>
      <c r="X109" s="74">
        <v>40000</v>
      </c>
      <c r="Y109" s="74" t="s">
        <v>52</v>
      </c>
      <c r="Z109" s="74" t="s">
        <v>52</v>
      </c>
      <c r="AA109" s="74" t="s">
        <v>53</v>
      </c>
      <c r="AB109" s="74">
        <v>10</v>
      </c>
      <c r="AC109" s="74" t="s">
        <v>54</v>
      </c>
      <c r="AD109" s="74">
        <v>0</v>
      </c>
    </row>
    <row r="110" spans="1:30" ht="29" x14ac:dyDescent="0.35">
      <c r="A110" s="74">
        <v>8</v>
      </c>
      <c r="B110" s="74" t="s">
        <v>43</v>
      </c>
      <c r="C110" s="74">
        <v>285</v>
      </c>
      <c r="D110" s="75">
        <v>42191</v>
      </c>
      <c r="E110" s="74" t="s">
        <v>222</v>
      </c>
      <c r="F110" s="74"/>
      <c r="G110" s="74" t="s">
        <v>503</v>
      </c>
      <c r="H110" s="74" t="s">
        <v>504</v>
      </c>
      <c r="I110" s="74" t="s">
        <v>46</v>
      </c>
      <c r="J110" s="75">
        <v>39797</v>
      </c>
      <c r="K110" s="74"/>
      <c r="L110" s="74"/>
      <c r="M110" s="74"/>
      <c r="N110" s="74"/>
      <c r="O110" s="74" t="s">
        <v>47</v>
      </c>
      <c r="P110" s="74" t="s">
        <v>70</v>
      </c>
      <c r="Q110" s="74"/>
      <c r="R110" s="74" t="s">
        <v>49</v>
      </c>
      <c r="S110" s="74">
        <v>8010649502</v>
      </c>
      <c r="T110" s="74" t="s">
        <v>505</v>
      </c>
      <c r="U110" s="74" t="s">
        <v>506</v>
      </c>
      <c r="V110" s="74">
        <v>9665911286</v>
      </c>
      <c r="W110" s="74" t="s">
        <v>487</v>
      </c>
      <c r="X110" s="74">
        <v>40000</v>
      </c>
      <c r="Y110" s="74" t="s">
        <v>52</v>
      </c>
      <c r="Z110" s="74" t="s">
        <v>52</v>
      </c>
      <c r="AA110" s="74" t="s">
        <v>71</v>
      </c>
      <c r="AB110" s="74">
        <v>12</v>
      </c>
      <c r="AC110" s="74" t="s">
        <v>54</v>
      </c>
      <c r="AD110" s="74">
        <v>0</v>
      </c>
    </row>
    <row r="111" spans="1:30" ht="29" x14ac:dyDescent="0.35">
      <c r="A111" s="74">
        <v>8</v>
      </c>
      <c r="B111" s="74" t="s">
        <v>43</v>
      </c>
      <c r="C111" s="74">
        <v>290</v>
      </c>
      <c r="D111" s="75">
        <v>42193</v>
      </c>
      <c r="E111" s="74" t="s">
        <v>507</v>
      </c>
      <c r="F111" s="74"/>
      <c r="G111" s="74" t="s">
        <v>508</v>
      </c>
      <c r="H111" s="74" t="s">
        <v>278</v>
      </c>
      <c r="I111" s="74" t="s">
        <v>46</v>
      </c>
      <c r="J111" s="75">
        <v>39318</v>
      </c>
      <c r="K111" s="74"/>
      <c r="L111" s="74"/>
      <c r="M111" s="74"/>
      <c r="N111" s="74"/>
      <c r="O111" s="74" t="s">
        <v>69</v>
      </c>
      <c r="P111" s="74" t="s">
        <v>48</v>
      </c>
      <c r="Q111" s="74"/>
      <c r="R111" s="74" t="s">
        <v>49</v>
      </c>
      <c r="S111" s="74">
        <v>8010649502</v>
      </c>
      <c r="T111" s="74" t="s">
        <v>509</v>
      </c>
      <c r="U111" s="74" t="s">
        <v>280</v>
      </c>
      <c r="V111" s="74">
        <v>9982676799</v>
      </c>
      <c r="W111" s="74" t="s">
        <v>487</v>
      </c>
      <c r="X111" s="74">
        <v>40000</v>
      </c>
      <c r="Y111" s="74" t="s">
        <v>52</v>
      </c>
      <c r="Z111" s="74" t="s">
        <v>52</v>
      </c>
      <c r="AA111" s="74" t="s">
        <v>53</v>
      </c>
      <c r="AB111" s="74">
        <v>13</v>
      </c>
      <c r="AC111" s="74" t="s">
        <v>54</v>
      </c>
      <c r="AD111" s="74">
        <v>0</v>
      </c>
    </row>
    <row r="112" spans="1:30" ht="29" x14ac:dyDescent="0.35">
      <c r="A112" s="74">
        <v>8</v>
      </c>
      <c r="B112" s="74" t="s">
        <v>43</v>
      </c>
      <c r="C112" s="74">
        <v>254</v>
      </c>
      <c r="D112" s="75">
        <v>41871</v>
      </c>
      <c r="E112" s="74" t="s">
        <v>201</v>
      </c>
      <c r="F112" s="74"/>
      <c r="G112" s="74" t="s">
        <v>510</v>
      </c>
      <c r="H112" s="74" t="s">
        <v>511</v>
      </c>
      <c r="I112" s="74" t="s">
        <v>68</v>
      </c>
      <c r="J112" s="75">
        <v>39793</v>
      </c>
      <c r="K112" s="74"/>
      <c r="L112" s="74"/>
      <c r="M112" s="74"/>
      <c r="N112" s="74"/>
      <c r="O112" s="74" t="s">
        <v>69</v>
      </c>
      <c r="P112" s="74" t="s">
        <v>70</v>
      </c>
      <c r="Q112" s="74"/>
      <c r="R112" s="74" t="s">
        <v>49</v>
      </c>
      <c r="S112" s="74">
        <v>8010649502</v>
      </c>
      <c r="T112" s="74" t="s">
        <v>512</v>
      </c>
      <c r="U112" s="74" t="s">
        <v>513</v>
      </c>
      <c r="V112" s="74">
        <v>9982415519</v>
      </c>
      <c r="W112" s="74" t="s">
        <v>418</v>
      </c>
      <c r="X112" s="74">
        <v>40000</v>
      </c>
      <c r="Y112" s="74" t="s">
        <v>52</v>
      </c>
      <c r="Z112" s="74" t="s">
        <v>52</v>
      </c>
      <c r="AA112" s="74" t="s">
        <v>71</v>
      </c>
      <c r="AB112" s="74">
        <v>12</v>
      </c>
      <c r="AC112" s="74" t="s">
        <v>54</v>
      </c>
      <c r="AD112" s="74">
        <v>0</v>
      </c>
    </row>
    <row r="113" spans="1:30" ht="29" x14ac:dyDescent="0.35">
      <c r="A113" s="74">
        <v>8</v>
      </c>
      <c r="B113" s="74" t="s">
        <v>43</v>
      </c>
      <c r="C113" s="74">
        <v>255</v>
      </c>
      <c r="D113" s="75">
        <v>41871</v>
      </c>
      <c r="E113" s="74" t="s">
        <v>514</v>
      </c>
      <c r="F113" s="74"/>
      <c r="G113" s="74" t="s">
        <v>483</v>
      </c>
      <c r="H113" s="74" t="s">
        <v>484</v>
      </c>
      <c r="I113" s="74" t="s">
        <v>68</v>
      </c>
      <c r="J113" s="75">
        <v>39484</v>
      </c>
      <c r="K113" s="74"/>
      <c r="L113" s="74"/>
      <c r="M113" s="74"/>
      <c r="N113" s="74"/>
      <c r="O113" s="74" t="s">
        <v>47</v>
      </c>
      <c r="P113" s="74" t="s">
        <v>48</v>
      </c>
      <c r="Q113" s="74"/>
      <c r="R113" s="74" t="s">
        <v>49</v>
      </c>
      <c r="S113" s="74">
        <v>8010649502</v>
      </c>
      <c r="T113" s="74" t="s">
        <v>515</v>
      </c>
      <c r="U113" s="74" t="s">
        <v>486</v>
      </c>
      <c r="V113" s="74">
        <v>9928845116</v>
      </c>
      <c r="W113" s="74" t="s">
        <v>418</v>
      </c>
      <c r="X113" s="74">
        <v>40000</v>
      </c>
      <c r="Y113" s="74" t="s">
        <v>52</v>
      </c>
      <c r="Z113" s="74" t="s">
        <v>52</v>
      </c>
      <c r="AA113" s="74" t="s">
        <v>53</v>
      </c>
      <c r="AB113" s="74">
        <v>12</v>
      </c>
      <c r="AC113" s="74" t="s">
        <v>54</v>
      </c>
      <c r="AD113" s="74">
        <v>0</v>
      </c>
    </row>
    <row r="114" spans="1:30" ht="29" x14ac:dyDescent="0.35">
      <c r="A114" s="74">
        <v>8</v>
      </c>
      <c r="B114" s="74" t="s">
        <v>43</v>
      </c>
      <c r="C114" s="74">
        <v>257</v>
      </c>
      <c r="D114" s="75">
        <v>41871</v>
      </c>
      <c r="E114" s="74" t="s">
        <v>516</v>
      </c>
      <c r="F114" s="74"/>
      <c r="G114" s="74" t="s">
        <v>517</v>
      </c>
      <c r="H114" s="74" t="s">
        <v>518</v>
      </c>
      <c r="I114" s="74" t="s">
        <v>68</v>
      </c>
      <c r="J114" s="75">
        <v>39478</v>
      </c>
      <c r="K114" s="74"/>
      <c r="L114" s="74"/>
      <c r="M114" s="74"/>
      <c r="N114" s="74"/>
      <c r="O114" s="74" t="s">
        <v>47</v>
      </c>
      <c r="P114" s="74" t="s">
        <v>70</v>
      </c>
      <c r="Q114" s="74"/>
      <c r="R114" s="74" t="s">
        <v>49</v>
      </c>
      <c r="S114" s="74">
        <v>8010649502</v>
      </c>
      <c r="T114" s="74" t="s">
        <v>519</v>
      </c>
      <c r="U114" s="74" t="s">
        <v>520</v>
      </c>
      <c r="V114" s="74">
        <v>7891428970</v>
      </c>
      <c r="W114" s="74" t="s">
        <v>487</v>
      </c>
      <c r="X114" s="74">
        <v>40000</v>
      </c>
      <c r="Y114" s="74" t="s">
        <v>229</v>
      </c>
      <c r="Z114" s="74" t="s">
        <v>52</v>
      </c>
      <c r="AA114" s="74" t="s">
        <v>71</v>
      </c>
      <c r="AB114" s="74">
        <v>12</v>
      </c>
      <c r="AC114" s="74" t="s">
        <v>54</v>
      </c>
      <c r="AD114" s="74">
        <v>0</v>
      </c>
    </row>
    <row r="115" spans="1:30" ht="29" x14ac:dyDescent="0.35">
      <c r="A115" s="74">
        <v>8</v>
      </c>
      <c r="B115" s="74" t="s">
        <v>43</v>
      </c>
      <c r="C115" s="74">
        <v>575</v>
      </c>
      <c r="D115" s="75">
        <v>43658</v>
      </c>
      <c r="E115" s="74" t="s">
        <v>521</v>
      </c>
      <c r="F115" s="74"/>
      <c r="G115" s="74" t="s">
        <v>522</v>
      </c>
      <c r="H115" s="74" t="s">
        <v>523</v>
      </c>
      <c r="I115" s="74" t="s">
        <v>46</v>
      </c>
      <c r="J115" s="75">
        <v>39817</v>
      </c>
      <c r="K115" s="74"/>
      <c r="L115" s="74"/>
      <c r="M115" s="74"/>
      <c r="N115" s="74"/>
      <c r="O115" s="74" t="s">
        <v>69</v>
      </c>
      <c r="P115" s="74"/>
      <c r="Q115" s="74"/>
      <c r="R115" s="74" t="s">
        <v>49</v>
      </c>
      <c r="S115" s="74">
        <v>8010649502</v>
      </c>
      <c r="T115" s="74" t="s">
        <v>524</v>
      </c>
      <c r="U115" s="74" t="s">
        <v>525</v>
      </c>
      <c r="V115" s="74">
        <v>9461424525</v>
      </c>
      <c r="W115" s="74" t="s">
        <v>526</v>
      </c>
      <c r="X115" s="74">
        <v>60000</v>
      </c>
      <c r="Y115" s="74" t="s">
        <v>52</v>
      </c>
      <c r="Z115" s="74" t="s">
        <v>52</v>
      </c>
      <c r="AA115" s="74"/>
      <c r="AB115" s="74">
        <v>11</v>
      </c>
      <c r="AC115" s="74" t="s">
        <v>54</v>
      </c>
      <c r="AD115" s="74">
        <v>2</v>
      </c>
    </row>
    <row r="116" spans="1:30" ht="29" x14ac:dyDescent="0.35">
      <c r="A116" s="74">
        <v>8</v>
      </c>
      <c r="B116" s="74" t="s">
        <v>43</v>
      </c>
      <c r="C116" s="74">
        <v>503</v>
      </c>
      <c r="D116" s="75">
        <v>43294</v>
      </c>
      <c r="E116" s="74" t="s">
        <v>527</v>
      </c>
      <c r="F116" s="74"/>
      <c r="G116" s="74" t="s">
        <v>338</v>
      </c>
      <c r="H116" s="74" t="s">
        <v>339</v>
      </c>
      <c r="I116" s="74" t="s">
        <v>46</v>
      </c>
      <c r="J116" s="75">
        <v>38818</v>
      </c>
      <c r="K116" s="74"/>
      <c r="L116" s="74"/>
      <c r="M116" s="74"/>
      <c r="N116" s="74"/>
      <c r="O116" s="74" t="s">
        <v>47</v>
      </c>
      <c r="P116" s="74" t="s">
        <v>48</v>
      </c>
      <c r="Q116" s="74"/>
      <c r="R116" s="74" t="s">
        <v>49</v>
      </c>
      <c r="S116" s="74">
        <v>8010649502</v>
      </c>
      <c r="T116" s="74" t="s">
        <v>528</v>
      </c>
      <c r="U116" s="74" t="s">
        <v>341</v>
      </c>
      <c r="V116" s="74">
        <v>9785271820</v>
      </c>
      <c r="W116" s="74" t="s">
        <v>187</v>
      </c>
      <c r="X116" s="74">
        <v>40000</v>
      </c>
      <c r="Y116" s="74" t="s">
        <v>52</v>
      </c>
      <c r="Z116" s="74" t="s">
        <v>52</v>
      </c>
      <c r="AA116" s="74" t="s">
        <v>53</v>
      </c>
      <c r="AB116" s="74">
        <v>14</v>
      </c>
      <c r="AC116" s="74" t="s">
        <v>54</v>
      </c>
      <c r="AD116" s="74">
        <v>3</v>
      </c>
    </row>
    <row r="117" spans="1:30" ht="29" x14ac:dyDescent="0.35">
      <c r="A117" s="74">
        <v>8</v>
      </c>
      <c r="B117" s="74" t="s">
        <v>43</v>
      </c>
      <c r="C117" s="74">
        <v>369</v>
      </c>
      <c r="D117" s="75">
        <v>42551</v>
      </c>
      <c r="E117" s="74" t="s">
        <v>529</v>
      </c>
      <c r="F117" s="74"/>
      <c r="G117" s="74" t="s">
        <v>530</v>
      </c>
      <c r="H117" s="74" t="s">
        <v>531</v>
      </c>
      <c r="I117" s="74" t="s">
        <v>46</v>
      </c>
      <c r="J117" s="75">
        <v>39611</v>
      </c>
      <c r="K117" s="74"/>
      <c r="L117" s="74"/>
      <c r="M117" s="74"/>
      <c r="N117" s="74"/>
      <c r="O117" s="74" t="s">
        <v>532</v>
      </c>
      <c r="P117" s="74" t="s">
        <v>48</v>
      </c>
      <c r="Q117" s="74"/>
      <c r="R117" s="74" t="s">
        <v>49</v>
      </c>
      <c r="S117" s="74">
        <v>8010649502</v>
      </c>
      <c r="T117" s="74" t="s">
        <v>533</v>
      </c>
      <c r="U117" s="74" t="s">
        <v>534</v>
      </c>
      <c r="V117" s="74">
        <v>9772233278</v>
      </c>
      <c r="W117" s="74" t="s">
        <v>306</v>
      </c>
      <c r="X117" s="74">
        <v>45000</v>
      </c>
      <c r="Y117" s="74" t="s">
        <v>52</v>
      </c>
      <c r="Z117" s="74" t="s">
        <v>52</v>
      </c>
      <c r="AA117" s="74" t="s">
        <v>53</v>
      </c>
      <c r="AB117" s="74">
        <v>12</v>
      </c>
      <c r="AC117" s="74" t="s">
        <v>54</v>
      </c>
      <c r="AD117" s="74">
        <v>0</v>
      </c>
    </row>
    <row r="118" spans="1:30" ht="29" x14ac:dyDescent="0.35">
      <c r="A118" s="74">
        <v>8</v>
      </c>
      <c r="B118" s="74" t="s">
        <v>43</v>
      </c>
      <c r="C118" s="74">
        <v>469</v>
      </c>
      <c r="D118" s="75">
        <v>42934</v>
      </c>
      <c r="E118" s="74" t="s">
        <v>535</v>
      </c>
      <c r="F118" s="74" t="s">
        <v>262</v>
      </c>
      <c r="G118" s="74" t="s">
        <v>536</v>
      </c>
      <c r="H118" s="74" t="s">
        <v>537</v>
      </c>
      <c r="I118" s="74" t="s">
        <v>68</v>
      </c>
      <c r="J118" s="75">
        <v>38908</v>
      </c>
      <c r="K118" s="74"/>
      <c r="L118" s="74"/>
      <c r="M118" s="74"/>
      <c r="N118" s="74"/>
      <c r="O118" s="74" t="s">
        <v>47</v>
      </c>
      <c r="P118" s="74" t="s">
        <v>48</v>
      </c>
      <c r="Q118" s="74"/>
      <c r="R118" s="74" t="s">
        <v>49</v>
      </c>
      <c r="S118" s="74">
        <v>8010649502</v>
      </c>
      <c r="T118" s="74" t="s">
        <v>538</v>
      </c>
      <c r="U118" s="74" t="s">
        <v>539</v>
      </c>
      <c r="V118" s="74">
        <v>9694023515</v>
      </c>
      <c r="W118" s="74" t="s">
        <v>236</v>
      </c>
      <c r="X118" s="74">
        <v>40000</v>
      </c>
      <c r="Y118" s="74" t="s">
        <v>52</v>
      </c>
      <c r="Z118" s="74" t="s">
        <v>52</v>
      </c>
      <c r="AA118" s="74" t="s">
        <v>53</v>
      </c>
      <c r="AB118" s="74">
        <v>14</v>
      </c>
      <c r="AC118" s="74" t="s">
        <v>54</v>
      </c>
      <c r="AD118" s="74">
        <v>3</v>
      </c>
    </row>
    <row r="119" spans="1:30" ht="29" x14ac:dyDescent="0.35">
      <c r="A119" s="74">
        <v>8</v>
      </c>
      <c r="B119" s="74" t="s">
        <v>43</v>
      </c>
      <c r="C119" s="74">
        <v>299</v>
      </c>
      <c r="D119" s="75">
        <v>41871</v>
      </c>
      <c r="E119" s="74" t="s">
        <v>540</v>
      </c>
      <c r="F119" s="74"/>
      <c r="G119" s="74" t="s">
        <v>541</v>
      </c>
      <c r="H119" s="74" t="s">
        <v>542</v>
      </c>
      <c r="I119" s="74" t="s">
        <v>46</v>
      </c>
      <c r="J119" s="75">
        <v>39676</v>
      </c>
      <c r="K119" s="74"/>
      <c r="L119" s="74"/>
      <c r="M119" s="74"/>
      <c r="N119" s="74"/>
      <c r="O119" s="74" t="s">
        <v>69</v>
      </c>
      <c r="P119" s="74" t="s">
        <v>70</v>
      </c>
      <c r="Q119" s="74"/>
      <c r="R119" s="74" t="s">
        <v>49</v>
      </c>
      <c r="S119" s="74">
        <v>8010649502</v>
      </c>
      <c r="T119" s="74" t="s">
        <v>543</v>
      </c>
      <c r="U119" s="74" t="s">
        <v>544</v>
      </c>
      <c r="V119" s="74">
        <v>9549848510</v>
      </c>
      <c r="W119" s="74" t="s">
        <v>487</v>
      </c>
      <c r="X119" s="74">
        <v>40000</v>
      </c>
      <c r="Y119" s="74" t="s">
        <v>52</v>
      </c>
      <c r="Z119" s="74" t="s">
        <v>52</v>
      </c>
      <c r="AA119" s="74" t="s">
        <v>71</v>
      </c>
      <c r="AB119" s="74">
        <v>12</v>
      </c>
      <c r="AC119" s="74" t="s">
        <v>54</v>
      </c>
      <c r="AD119" s="74">
        <v>0</v>
      </c>
    </row>
    <row r="120" spans="1:30" ht="29" x14ac:dyDescent="0.35">
      <c r="A120" s="74">
        <v>8</v>
      </c>
      <c r="B120" s="74" t="s">
        <v>43</v>
      </c>
      <c r="C120" s="74">
        <v>298</v>
      </c>
      <c r="D120" s="75">
        <v>41871</v>
      </c>
      <c r="E120" s="74" t="s">
        <v>545</v>
      </c>
      <c r="F120" s="74"/>
      <c r="G120" s="74" t="s">
        <v>541</v>
      </c>
      <c r="H120" s="74" t="s">
        <v>542</v>
      </c>
      <c r="I120" s="74" t="s">
        <v>46</v>
      </c>
      <c r="J120" s="75">
        <v>38878</v>
      </c>
      <c r="K120" s="74"/>
      <c r="L120" s="74"/>
      <c r="M120" s="74"/>
      <c r="N120" s="74"/>
      <c r="O120" s="74" t="s">
        <v>69</v>
      </c>
      <c r="P120" s="74" t="s">
        <v>70</v>
      </c>
      <c r="Q120" s="74"/>
      <c r="R120" s="74" t="s">
        <v>49</v>
      </c>
      <c r="S120" s="74">
        <v>8010649502</v>
      </c>
      <c r="T120" s="74" t="s">
        <v>546</v>
      </c>
      <c r="U120" s="74" t="s">
        <v>544</v>
      </c>
      <c r="V120" s="74">
        <v>9549848510</v>
      </c>
      <c r="W120" s="74" t="s">
        <v>487</v>
      </c>
      <c r="X120" s="74">
        <v>40000</v>
      </c>
      <c r="Y120" s="74" t="s">
        <v>229</v>
      </c>
      <c r="Z120" s="74" t="s">
        <v>52</v>
      </c>
      <c r="AA120" s="74" t="s">
        <v>71</v>
      </c>
      <c r="AB120" s="74">
        <v>14</v>
      </c>
      <c r="AC120" s="74" t="s">
        <v>54</v>
      </c>
      <c r="AD120" s="74">
        <v>0</v>
      </c>
    </row>
    <row r="121" spans="1:30" ht="29" x14ac:dyDescent="0.35">
      <c r="A121" s="74">
        <v>8</v>
      </c>
      <c r="B121" s="74" t="s">
        <v>43</v>
      </c>
      <c r="C121" s="74">
        <v>256</v>
      </c>
      <c r="D121" s="75">
        <v>41871</v>
      </c>
      <c r="E121" s="74" t="s">
        <v>547</v>
      </c>
      <c r="F121" s="74"/>
      <c r="G121" s="74" t="s">
        <v>172</v>
      </c>
      <c r="H121" s="74" t="s">
        <v>173</v>
      </c>
      <c r="I121" s="74" t="s">
        <v>68</v>
      </c>
      <c r="J121" s="75">
        <v>39299</v>
      </c>
      <c r="K121" s="74"/>
      <c r="L121" s="74"/>
      <c r="M121" s="74"/>
      <c r="N121" s="74"/>
      <c r="O121" s="74" t="s">
        <v>47</v>
      </c>
      <c r="P121" s="74" t="s">
        <v>48</v>
      </c>
      <c r="Q121" s="74"/>
      <c r="R121" s="74" t="s">
        <v>49</v>
      </c>
      <c r="S121" s="74">
        <v>8010649502</v>
      </c>
      <c r="T121" s="74" t="s">
        <v>548</v>
      </c>
      <c r="U121" s="74" t="s">
        <v>175</v>
      </c>
      <c r="V121" s="74">
        <v>9772233178</v>
      </c>
      <c r="W121" s="74" t="s">
        <v>418</v>
      </c>
      <c r="X121" s="74">
        <v>40000</v>
      </c>
      <c r="Y121" s="74" t="s">
        <v>52</v>
      </c>
      <c r="Z121" s="74" t="s">
        <v>52</v>
      </c>
      <c r="AA121" s="74" t="s">
        <v>53</v>
      </c>
      <c r="AB121" s="74">
        <v>13</v>
      </c>
      <c r="AC121" s="74" t="s">
        <v>54</v>
      </c>
      <c r="AD121" s="74">
        <v>0</v>
      </c>
    </row>
    <row r="122" spans="1:30" ht="29" x14ac:dyDescent="0.35">
      <c r="A122" s="74">
        <v>8</v>
      </c>
      <c r="B122" s="74" t="s">
        <v>43</v>
      </c>
      <c r="C122" s="74">
        <v>320</v>
      </c>
      <c r="D122" s="75">
        <v>42200</v>
      </c>
      <c r="E122" s="74" t="s">
        <v>549</v>
      </c>
      <c r="F122" s="74"/>
      <c r="G122" s="74" t="s">
        <v>489</v>
      </c>
      <c r="H122" s="74" t="s">
        <v>550</v>
      </c>
      <c r="I122" s="74" t="s">
        <v>68</v>
      </c>
      <c r="J122" s="75">
        <v>40141</v>
      </c>
      <c r="K122" s="74"/>
      <c r="L122" s="74"/>
      <c r="M122" s="74"/>
      <c r="N122" s="74"/>
      <c r="O122" s="74" t="s">
        <v>47</v>
      </c>
      <c r="P122" s="74" t="s">
        <v>48</v>
      </c>
      <c r="Q122" s="74"/>
      <c r="R122" s="74" t="s">
        <v>49</v>
      </c>
      <c r="S122" s="74">
        <v>8010649502</v>
      </c>
      <c r="T122" s="74" t="s">
        <v>551</v>
      </c>
      <c r="U122" s="74" t="s">
        <v>552</v>
      </c>
      <c r="V122" s="74">
        <v>9887357747</v>
      </c>
      <c r="W122" s="74" t="s">
        <v>487</v>
      </c>
      <c r="X122" s="74">
        <v>40000</v>
      </c>
      <c r="Y122" s="74" t="s">
        <v>52</v>
      </c>
      <c r="Z122" s="74" t="s">
        <v>52</v>
      </c>
      <c r="AA122" s="74" t="s">
        <v>53</v>
      </c>
      <c r="AB122" s="74">
        <v>11</v>
      </c>
      <c r="AC122" s="74" t="s">
        <v>54</v>
      </c>
      <c r="AD122" s="74">
        <v>0</v>
      </c>
    </row>
    <row r="123" spans="1:30" ht="29" x14ac:dyDescent="0.35">
      <c r="A123" s="74">
        <v>8</v>
      </c>
      <c r="B123" s="74" t="s">
        <v>43</v>
      </c>
      <c r="C123" s="74">
        <v>581</v>
      </c>
      <c r="D123" s="75">
        <v>43662</v>
      </c>
      <c r="E123" s="74" t="s">
        <v>553</v>
      </c>
      <c r="F123" s="74" t="s">
        <v>262</v>
      </c>
      <c r="G123" s="74" t="s">
        <v>432</v>
      </c>
      <c r="H123" s="74" t="s">
        <v>554</v>
      </c>
      <c r="I123" s="74" t="s">
        <v>68</v>
      </c>
      <c r="J123" s="75">
        <v>39261</v>
      </c>
      <c r="K123" s="74"/>
      <c r="L123" s="74"/>
      <c r="M123" s="74"/>
      <c r="N123" s="74"/>
      <c r="O123" s="74" t="s">
        <v>47</v>
      </c>
      <c r="P123" s="74"/>
      <c r="Q123" s="74"/>
      <c r="R123" s="74" t="s">
        <v>49</v>
      </c>
      <c r="S123" s="74">
        <v>8010649502</v>
      </c>
      <c r="T123" s="74" t="s">
        <v>555</v>
      </c>
      <c r="U123" s="74" t="s">
        <v>435</v>
      </c>
      <c r="V123" s="74">
        <v>8502924690</v>
      </c>
      <c r="W123" s="74" t="s">
        <v>556</v>
      </c>
      <c r="X123" s="74">
        <v>36000</v>
      </c>
      <c r="Y123" s="74" t="s">
        <v>52</v>
      </c>
      <c r="Z123" s="74" t="s">
        <v>52</v>
      </c>
      <c r="AA123" s="74"/>
      <c r="AB123" s="74">
        <v>13</v>
      </c>
      <c r="AC123" s="74" t="s">
        <v>54</v>
      </c>
      <c r="AD123" s="74">
        <v>4</v>
      </c>
    </row>
    <row r="124" spans="1:30" ht="29" x14ac:dyDescent="0.35">
      <c r="A124" s="74">
        <v>9</v>
      </c>
      <c r="B124" s="74" t="s">
        <v>43</v>
      </c>
      <c r="C124" s="74">
        <v>243</v>
      </c>
      <c r="D124" s="75">
        <v>41871</v>
      </c>
      <c r="E124" s="74" t="s">
        <v>557</v>
      </c>
      <c r="F124" s="74"/>
      <c r="G124" s="74" t="s">
        <v>558</v>
      </c>
      <c r="H124" s="74" t="s">
        <v>559</v>
      </c>
      <c r="I124" s="74" t="s">
        <v>46</v>
      </c>
      <c r="J124" s="75">
        <v>38470</v>
      </c>
      <c r="K124" s="74"/>
      <c r="L124" s="74"/>
      <c r="M124" s="74"/>
      <c r="N124" s="74"/>
      <c r="O124" s="74" t="s">
        <v>69</v>
      </c>
      <c r="P124" s="74" t="s">
        <v>70</v>
      </c>
      <c r="Q124" s="74"/>
      <c r="R124" s="74" t="s">
        <v>49</v>
      </c>
      <c r="S124" s="74">
        <v>8010649502</v>
      </c>
      <c r="T124" s="74" t="s">
        <v>560</v>
      </c>
      <c r="U124" s="74" t="s">
        <v>561</v>
      </c>
      <c r="V124" s="74">
        <v>9772469513</v>
      </c>
      <c r="W124" s="74" t="s">
        <v>487</v>
      </c>
      <c r="X124" s="74">
        <v>40000</v>
      </c>
      <c r="Y124" s="74" t="s">
        <v>52</v>
      </c>
      <c r="Z124" s="74" t="s">
        <v>52</v>
      </c>
      <c r="AA124" s="74" t="s">
        <v>71</v>
      </c>
      <c r="AB124" s="74">
        <v>15</v>
      </c>
      <c r="AC124" s="74" t="s">
        <v>54</v>
      </c>
      <c r="AD124" s="74">
        <v>0</v>
      </c>
    </row>
    <row r="125" spans="1:30" ht="29" x14ac:dyDescent="0.35">
      <c r="A125" s="74">
        <v>9</v>
      </c>
      <c r="B125" s="74" t="s">
        <v>43</v>
      </c>
      <c r="C125" s="74">
        <v>621</v>
      </c>
      <c r="D125" s="75">
        <v>43703</v>
      </c>
      <c r="E125" s="74" t="s">
        <v>562</v>
      </c>
      <c r="F125" s="74"/>
      <c r="G125" s="74" t="s">
        <v>563</v>
      </c>
      <c r="H125" s="74" t="s">
        <v>564</v>
      </c>
      <c r="I125" s="74" t="s">
        <v>68</v>
      </c>
      <c r="J125" s="75">
        <v>39330</v>
      </c>
      <c r="K125" s="74"/>
      <c r="L125" s="74"/>
      <c r="M125" s="74"/>
      <c r="N125" s="74"/>
      <c r="O125" s="74" t="s">
        <v>69</v>
      </c>
      <c r="P125" s="74" t="s">
        <v>70</v>
      </c>
      <c r="Q125" s="74"/>
      <c r="R125" s="74" t="s">
        <v>49</v>
      </c>
      <c r="S125" s="74">
        <v>8010649502</v>
      </c>
      <c r="T125" s="74" t="s">
        <v>393</v>
      </c>
      <c r="U125" s="74"/>
      <c r="V125" s="74">
        <v>9461424525</v>
      </c>
      <c r="W125" s="74" t="s">
        <v>565</v>
      </c>
      <c r="X125" s="74">
        <v>40000</v>
      </c>
      <c r="Y125" s="74" t="s">
        <v>52</v>
      </c>
      <c r="Z125" s="74" t="s">
        <v>52</v>
      </c>
      <c r="AA125" s="74" t="s">
        <v>71</v>
      </c>
      <c r="AB125" s="74">
        <v>13</v>
      </c>
      <c r="AC125" s="74" t="s">
        <v>54</v>
      </c>
      <c r="AD125" s="74">
        <v>0</v>
      </c>
    </row>
    <row r="126" spans="1:30" ht="29" x14ac:dyDescent="0.35">
      <c r="A126" s="74">
        <v>9</v>
      </c>
      <c r="B126" s="74" t="s">
        <v>43</v>
      </c>
      <c r="C126" s="74">
        <v>507</v>
      </c>
      <c r="D126" s="75">
        <v>43297</v>
      </c>
      <c r="E126" s="74" t="s">
        <v>566</v>
      </c>
      <c r="F126" s="74"/>
      <c r="G126" s="74" t="s">
        <v>567</v>
      </c>
      <c r="H126" s="74" t="s">
        <v>568</v>
      </c>
      <c r="I126" s="74" t="s">
        <v>46</v>
      </c>
      <c r="J126" s="75">
        <v>38966</v>
      </c>
      <c r="K126" s="74"/>
      <c r="L126" s="74"/>
      <c r="M126" s="74"/>
      <c r="N126" s="74"/>
      <c r="O126" s="74" t="s">
        <v>69</v>
      </c>
      <c r="P126" s="74" t="s">
        <v>48</v>
      </c>
      <c r="Q126" s="74"/>
      <c r="R126" s="74" t="s">
        <v>49</v>
      </c>
      <c r="S126" s="74">
        <v>8010649502</v>
      </c>
      <c r="T126" s="74" t="s">
        <v>569</v>
      </c>
      <c r="U126" s="74" t="s">
        <v>570</v>
      </c>
      <c r="V126" s="74">
        <v>9828158085</v>
      </c>
      <c r="W126" s="74" t="s">
        <v>571</v>
      </c>
      <c r="X126" s="74">
        <v>40000</v>
      </c>
      <c r="Y126" s="74" t="s">
        <v>52</v>
      </c>
      <c r="Z126" s="74" t="s">
        <v>52</v>
      </c>
      <c r="AA126" s="74" t="s">
        <v>53</v>
      </c>
      <c r="AB126" s="74">
        <v>14</v>
      </c>
      <c r="AC126" s="74" t="s">
        <v>54</v>
      </c>
      <c r="AD126" s="74">
        <v>4</v>
      </c>
    </row>
    <row r="127" spans="1:30" ht="29" x14ac:dyDescent="0.35">
      <c r="A127" s="74">
        <v>9</v>
      </c>
      <c r="B127" s="74" t="s">
        <v>43</v>
      </c>
      <c r="C127" s="74">
        <v>448</v>
      </c>
      <c r="D127" s="75">
        <v>42924</v>
      </c>
      <c r="E127" s="74" t="s">
        <v>572</v>
      </c>
      <c r="F127" s="74"/>
      <c r="G127" s="74" t="s">
        <v>381</v>
      </c>
      <c r="H127" s="74" t="s">
        <v>573</v>
      </c>
      <c r="I127" s="74" t="s">
        <v>68</v>
      </c>
      <c r="J127" s="75">
        <v>39243</v>
      </c>
      <c r="K127" s="74"/>
      <c r="L127" s="74"/>
      <c r="M127" s="74"/>
      <c r="N127" s="74"/>
      <c r="O127" s="74" t="s">
        <v>47</v>
      </c>
      <c r="P127" s="74" t="s">
        <v>48</v>
      </c>
      <c r="Q127" s="74"/>
      <c r="R127" s="74" t="s">
        <v>49</v>
      </c>
      <c r="S127" s="74">
        <v>8010649502</v>
      </c>
      <c r="T127" s="74" t="s">
        <v>574</v>
      </c>
      <c r="U127" s="74" t="s">
        <v>383</v>
      </c>
      <c r="V127" s="74">
        <v>9887353158</v>
      </c>
      <c r="W127" s="74" t="s">
        <v>236</v>
      </c>
      <c r="X127" s="74">
        <v>40000</v>
      </c>
      <c r="Y127" s="74" t="s">
        <v>52</v>
      </c>
      <c r="Z127" s="74" t="s">
        <v>229</v>
      </c>
      <c r="AA127" s="74" t="s">
        <v>53</v>
      </c>
      <c r="AB127" s="74">
        <v>13</v>
      </c>
      <c r="AC127" s="74" t="s">
        <v>54</v>
      </c>
      <c r="AD127" s="74">
        <v>4</v>
      </c>
    </row>
    <row r="128" spans="1:30" ht="29" x14ac:dyDescent="0.35">
      <c r="A128" s="74">
        <v>9</v>
      </c>
      <c r="B128" s="74" t="s">
        <v>43</v>
      </c>
      <c r="C128" s="74">
        <v>656</v>
      </c>
      <c r="D128" s="75">
        <v>44084</v>
      </c>
      <c r="E128" s="74" t="s">
        <v>575</v>
      </c>
      <c r="F128" s="74"/>
      <c r="G128" s="74" t="s">
        <v>576</v>
      </c>
      <c r="H128" s="74" t="s">
        <v>577</v>
      </c>
      <c r="I128" s="74" t="s">
        <v>46</v>
      </c>
      <c r="J128" s="75">
        <v>39283</v>
      </c>
      <c r="K128" s="74"/>
      <c r="L128" s="74"/>
      <c r="M128" s="74"/>
      <c r="N128" s="74"/>
      <c r="O128" s="74" t="s">
        <v>47</v>
      </c>
      <c r="P128" s="74" t="s">
        <v>48</v>
      </c>
      <c r="Q128" s="74"/>
      <c r="R128" s="74" t="s">
        <v>49</v>
      </c>
      <c r="S128" s="74">
        <v>8010649502</v>
      </c>
      <c r="T128" s="74" t="s">
        <v>578</v>
      </c>
      <c r="U128" s="74" t="s">
        <v>579</v>
      </c>
      <c r="V128" s="74">
        <v>9549742201</v>
      </c>
      <c r="W128" s="74" t="s">
        <v>580</v>
      </c>
      <c r="X128" s="74">
        <v>40000</v>
      </c>
      <c r="Y128" s="74" t="s">
        <v>52</v>
      </c>
      <c r="Z128" s="74" t="s">
        <v>229</v>
      </c>
      <c r="AA128" s="74" t="s">
        <v>53</v>
      </c>
      <c r="AB128" s="74">
        <v>13</v>
      </c>
      <c r="AC128" s="74" t="s">
        <v>54</v>
      </c>
      <c r="AD128" s="74">
        <v>3</v>
      </c>
    </row>
    <row r="129" spans="1:30" ht="29" x14ac:dyDescent="0.35">
      <c r="A129" s="74">
        <v>9</v>
      </c>
      <c r="B129" s="74" t="s">
        <v>43</v>
      </c>
      <c r="C129" s="74">
        <v>584</v>
      </c>
      <c r="D129" s="75">
        <v>43668</v>
      </c>
      <c r="E129" s="74" t="s">
        <v>581</v>
      </c>
      <c r="F129" s="74"/>
      <c r="G129" s="74" t="s">
        <v>432</v>
      </c>
      <c r="H129" s="74" t="s">
        <v>203</v>
      </c>
      <c r="I129" s="74" t="s">
        <v>46</v>
      </c>
      <c r="J129" s="75">
        <v>38892</v>
      </c>
      <c r="K129" s="74"/>
      <c r="L129" s="74"/>
      <c r="M129" s="74"/>
      <c r="N129" s="74"/>
      <c r="O129" s="74" t="s">
        <v>69</v>
      </c>
      <c r="P129" s="74" t="s">
        <v>48</v>
      </c>
      <c r="Q129" s="74"/>
      <c r="R129" s="74" t="s">
        <v>49</v>
      </c>
      <c r="S129" s="74">
        <v>8010649502</v>
      </c>
      <c r="T129" s="74" t="s">
        <v>582</v>
      </c>
      <c r="U129" s="74" t="s">
        <v>583</v>
      </c>
      <c r="V129" s="74">
        <v>9982917086</v>
      </c>
      <c r="W129" s="74" t="s">
        <v>584</v>
      </c>
      <c r="X129" s="74">
        <v>40000</v>
      </c>
      <c r="Y129" s="74" t="s">
        <v>52</v>
      </c>
      <c r="Z129" s="74" t="s">
        <v>52</v>
      </c>
      <c r="AA129" s="74" t="s">
        <v>53</v>
      </c>
      <c r="AB129" s="74">
        <v>14</v>
      </c>
      <c r="AC129" s="74" t="s">
        <v>54</v>
      </c>
      <c r="AD129" s="74">
        <v>2</v>
      </c>
    </row>
    <row r="130" spans="1:30" ht="29" x14ac:dyDescent="0.35">
      <c r="A130" s="74">
        <v>9</v>
      </c>
      <c r="B130" s="74" t="s">
        <v>43</v>
      </c>
      <c r="C130" s="74">
        <v>240</v>
      </c>
      <c r="D130" s="75">
        <v>41871</v>
      </c>
      <c r="E130" s="74" t="s">
        <v>266</v>
      </c>
      <c r="F130" s="74"/>
      <c r="G130" s="74" t="s">
        <v>585</v>
      </c>
      <c r="H130" s="74" t="s">
        <v>586</v>
      </c>
      <c r="I130" s="74" t="s">
        <v>46</v>
      </c>
      <c r="J130" s="75">
        <v>38604</v>
      </c>
      <c r="K130" s="74"/>
      <c r="L130" s="74"/>
      <c r="M130" s="74"/>
      <c r="N130" s="74"/>
      <c r="O130" s="74" t="s">
        <v>47</v>
      </c>
      <c r="P130" s="74" t="s">
        <v>70</v>
      </c>
      <c r="Q130" s="74"/>
      <c r="R130" s="74" t="s">
        <v>49</v>
      </c>
      <c r="S130" s="74">
        <v>8010649502</v>
      </c>
      <c r="T130" s="74" t="s">
        <v>587</v>
      </c>
      <c r="U130" s="74" t="s">
        <v>588</v>
      </c>
      <c r="V130" s="74">
        <v>8094924086</v>
      </c>
      <c r="W130" s="74" t="s">
        <v>306</v>
      </c>
      <c r="X130" s="74">
        <v>40000</v>
      </c>
      <c r="Y130" s="74" t="s">
        <v>52</v>
      </c>
      <c r="Z130" s="74" t="s">
        <v>52</v>
      </c>
      <c r="AA130" s="74" t="s">
        <v>71</v>
      </c>
      <c r="AB130" s="74">
        <v>15</v>
      </c>
      <c r="AC130" s="74" t="s">
        <v>54</v>
      </c>
      <c r="AD130" s="74">
        <v>0</v>
      </c>
    </row>
    <row r="131" spans="1:30" ht="29" x14ac:dyDescent="0.35">
      <c r="A131" s="74">
        <v>9</v>
      </c>
      <c r="B131" s="74" t="s">
        <v>43</v>
      </c>
      <c r="C131" s="74">
        <v>655</v>
      </c>
      <c r="D131" s="75">
        <v>44084</v>
      </c>
      <c r="E131" s="74" t="s">
        <v>589</v>
      </c>
      <c r="F131" s="74"/>
      <c r="G131" s="74" t="s">
        <v>590</v>
      </c>
      <c r="H131" s="74" t="s">
        <v>591</v>
      </c>
      <c r="I131" s="74" t="s">
        <v>46</v>
      </c>
      <c r="J131" s="75">
        <v>39012</v>
      </c>
      <c r="K131" s="74"/>
      <c r="L131" s="74"/>
      <c r="M131" s="74"/>
      <c r="N131" s="74"/>
      <c r="O131" s="74" t="s">
        <v>47</v>
      </c>
      <c r="P131" s="74" t="s">
        <v>48</v>
      </c>
      <c r="Q131" s="74"/>
      <c r="R131" s="74" t="s">
        <v>49</v>
      </c>
      <c r="S131" s="74">
        <v>8010649502</v>
      </c>
      <c r="T131" s="74" t="s">
        <v>592</v>
      </c>
      <c r="U131" s="74" t="s">
        <v>593</v>
      </c>
      <c r="V131" s="74">
        <v>9783723116</v>
      </c>
      <c r="W131" s="74" t="s">
        <v>594</v>
      </c>
      <c r="X131" s="74">
        <v>45000</v>
      </c>
      <c r="Y131" s="74" t="s">
        <v>52</v>
      </c>
      <c r="Z131" s="74" t="s">
        <v>52</v>
      </c>
      <c r="AA131" s="74" t="s">
        <v>53</v>
      </c>
      <c r="AB131" s="74">
        <v>14</v>
      </c>
      <c r="AC131" s="74" t="s">
        <v>54</v>
      </c>
      <c r="AD131" s="74">
        <v>3</v>
      </c>
    </row>
    <row r="132" spans="1:30" ht="29" x14ac:dyDescent="0.35">
      <c r="A132" s="74">
        <v>9</v>
      </c>
      <c r="B132" s="74" t="s">
        <v>43</v>
      </c>
      <c r="C132" s="74">
        <v>434</v>
      </c>
      <c r="D132" s="75">
        <v>42917</v>
      </c>
      <c r="E132" s="74" t="s">
        <v>271</v>
      </c>
      <c r="F132" s="74"/>
      <c r="G132" s="74" t="s">
        <v>522</v>
      </c>
      <c r="H132" s="74" t="s">
        <v>595</v>
      </c>
      <c r="I132" s="74" t="s">
        <v>46</v>
      </c>
      <c r="J132" s="75">
        <v>39081</v>
      </c>
      <c r="K132" s="74"/>
      <c r="L132" s="74"/>
      <c r="M132" s="74"/>
      <c r="N132" s="74"/>
      <c r="O132" s="74" t="s">
        <v>47</v>
      </c>
      <c r="P132" s="74" t="s">
        <v>48</v>
      </c>
      <c r="Q132" s="74"/>
      <c r="R132" s="74" t="s">
        <v>49</v>
      </c>
      <c r="S132" s="74">
        <v>8010649502</v>
      </c>
      <c r="T132" s="74" t="s">
        <v>596</v>
      </c>
      <c r="U132" s="74" t="s">
        <v>457</v>
      </c>
      <c r="V132" s="74">
        <v>9694022515</v>
      </c>
      <c r="W132" s="74" t="s">
        <v>597</v>
      </c>
      <c r="X132" s="74">
        <v>40000</v>
      </c>
      <c r="Y132" s="74" t="s">
        <v>52</v>
      </c>
      <c r="Z132" s="74" t="s">
        <v>52</v>
      </c>
      <c r="AA132" s="74" t="s">
        <v>53</v>
      </c>
      <c r="AB132" s="74">
        <v>14</v>
      </c>
      <c r="AC132" s="74" t="s">
        <v>54</v>
      </c>
      <c r="AD132" s="74">
        <v>3</v>
      </c>
    </row>
    <row r="133" spans="1:30" ht="29" x14ac:dyDescent="0.35">
      <c r="A133" s="74">
        <v>9</v>
      </c>
      <c r="B133" s="74" t="s">
        <v>43</v>
      </c>
      <c r="C133" s="74">
        <v>440</v>
      </c>
      <c r="D133" s="75">
        <v>42922</v>
      </c>
      <c r="E133" s="74" t="s">
        <v>598</v>
      </c>
      <c r="F133" s="74"/>
      <c r="G133" s="74" t="s">
        <v>599</v>
      </c>
      <c r="H133" s="74" t="s">
        <v>600</v>
      </c>
      <c r="I133" s="74" t="s">
        <v>68</v>
      </c>
      <c r="J133" s="75">
        <v>38940</v>
      </c>
      <c r="K133" s="74"/>
      <c r="L133" s="74"/>
      <c r="M133" s="74"/>
      <c r="N133" s="74"/>
      <c r="O133" s="74" t="s">
        <v>69</v>
      </c>
      <c r="P133" s="74" t="s">
        <v>48</v>
      </c>
      <c r="Q133" s="74"/>
      <c r="R133" s="74" t="s">
        <v>49</v>
      </c>
      <c r="S133" s="74">
        <v>8010649502</v>
      </c>
      <c r="T133" s="74" t="s">
        <v>601</v>
      </c>
      <c r="U133" s="74"/>
      <c r="V133" s="74">
        <v>9982492186</v>
      </c>
      <c r="W133" s="74" t="s">
        <v>602</v>
      </c>
      <c r="X133" s="74">
        <v>40000</v>
      </c>
      <c r="Y133" s="74" t="s">
        <v>52</v>
      </c>
      <c r="Z133" s="74" t="s">
        <v>52</v>
      </c>
      <c r="AA133" s="74" t="s">
        <v>53</v>
      </c>
      <c r="AB133" s="74">
        <v>14</v>
      </c>
      <c r="AC133" s="74" t="s">
        <v>54</v>
      </c>
      <c r="AD133" s="74">
        <v>3</v>
      </c>
    </row>
    <row r="134" spans="1:30" ht="29" x14ac:dyDescent="0.35">
      <c r="A134" s="74">
        <v>9</v>
      </c>
      <c r="B134" s="74" t="s">
        <v>43</v>
      </c>
      <c r="C134" s="74">
        <v>649</v>
      </c>
      <c r="D134" s="75">
        <v>44074</v>
      </c>
      <c r="E134" s="74" t="s">
        <v>603</v>
      </c>
      <c r="F134" s="74"/>
      <c r="G134" s="74" t="s">
        <v>604</v>
      </c>
      <c r="H134" s="74" t="s">
        <v>605</v>
      </c>
      <c r="I134" s="74" t="s">
        <v>46</v>
      </c>
      <c r="J134" s="75">
        <v>38426</v>
      </c>
      <c r="K134" s="74"/>
      <c r="L134" s="74"/>
      <c r="M134" s="74"/>
      <c r="N134" s="74"/>
      <c r="O134" s="74" t="s">
        <v>47</v>
      </c>
      <c r="P134" s="74" t="s">
        <v>48</v>
      </c>
      <c r="Q134" s="74"/>
      <c r="R134" s="74" t="s">
        <v>49</v>
      </c>
      <c r="S134" s="74">
        <v>8010649502</v>
      </c>
      <c r="T134" s="74" t="s">
        <v>606</v>
      </c>
      <c r="U134" s="74" t="s">
        <v>607</v>
      </c>
      <c r="V134" s="74">
        <v>9828890383</v>
      </c>
      <c r="W134" s="74" t="s">
        <v>608</v>
      </c>
      <c r="X134" s="74">
        <v>35000</v>
      </c>
      <c r="Y134" s="74" t="s">
        <v>229</v>
      </c>
      <c r="Z134" s="74" t="s">
        <v>52</v>
      </c>
      <c r="AA134" s="74" t="s">
        <v>53</v>
      </c>
      <c r="AB134" s="74">
        <v>15</v>
      </c>
      <c r="AC134" s="74" t="s">
        <v>54</v>
      </c>
      <c r="AD134" s="74">
        <v>3</v>
      </c>
    </row>
    <row r="135" spans="1:30" ht="29" x14ac:dyDescent="0.35">
      <c r="A135" s="74">
        <v>9</v>
      </c>
      <c r="B135" s="74" t="s">
        <v>43</v>
      </c>
      <c r="C135" s="74">
        <v>661</v>
      </c>
      <c r="D135" s="75">
        <v>44093</v>
      </c>
      <c r="E135" s="74" t="s">
        <v>609</v>
      </c>
      <c r="F135" s="74"/>
      <c r="G135" s="74" t="s">
        <v>610</v>
      </c>
      <c r="H135" s="74" t="s">
        <v>611</v>
      </c>
      <c r="I135" s="74" t="s">
        <v>46</v>
      </c>
      <c r="J135" s="75">
        <v>39149</v>
      </c>
      <c r="K135" s="74"/>
      <c r="L135" s="74"/>
      <c r="M135" s="74"/>
      <c r="N135" s="74"/>
      <c r="O135" s="74" t="s">
        <v>69</v>
      </c>
      <c r="P135" s="74" t="s">
        <v>48</v>
      </c>
      <c r="Q135" s="74"/>
      <c r="R135" s="74" t="s">
        <v>49</v>
      </c>
      <c r="S135" s="74">
        <v>8010649502</v>
      </c>
      <c r="T135" s="74" t="s">
        <v>612</v>
      </c>
      <c r="U135" s="74" t="s">
        <v>613</v>
      </c>
      <c r="V135" s="74">
        <v>9351447479</v>
      </c>
      <c r="W135" s="74" t="s">
        <v>614</v>
      </c>
      <c r="X135" s="74">
        <v>45000</v>
      </c>
      <c r="Y135" s="74" t="s">
        <v>52</v>
      </c>
      <c r="Z135" s="74" t="s">
        <v>52</v>
      </c>
      <c r="AA135" s="74" t="s">
        <v>53</v>
      </c>
      <c r="AB135" s="74">
        <v>13</v>
      </c>
      <c r="AC135" s="74" t="s">
        <v>54</v>
      </c>
      <c r="AD135" s="74">
        <v>0</v>
      </c>
    </row>
    <row r="136" spans="1:30" ht="29" x14ac:dyDescent="0.35">
      <c r="A136" s="74">
        <v>9</v>
      </c>
      <c r="B136" s="74" t="s">
        <v>43</v>
      </c>
      <c r="C136" s="74">
        <v>250</v>
      </c>
      <c r="D136" s="75">
        <v>41871</v>
      </c>
      <c r="E136" s="74" t="s">
        <v>615</v>
      </c>
      <c r="F136" s="74"/>
      <c r="G136" s="74" t="s">
        <v>517</v>
      </c>
      <c r="H136" s="74" t="s">
        <v>518</v>
      </c>
      <c r="I136" s="74" t="s">
        <v>46</v>
      </c>
      <c r="J136" s="75">
        <v>38966</v>
      </c>
      <c r="K136" s="74"/>
      <c r="L136" s="74"/>
      <c r="M136" s="74"/>
      <c r="N136" s="74"/>
      <c r="O136" s="74" t="s">
        <v>47</v>
      </c>
      <c r="P136" s="74" t="s">
        <v>70</v>
      </c>
      <c r="Q136" s="74"/>
      <c r="R136" s="74" t="s">
        <v>49</v>
      </c>
      <c r="S136" s="74">
        <v>8010649502</v>
      </c>
      <c r="T136" s="74" t="s">
        <v>616</v>
      </c>
      <c r="U136" s="74" t="s">
        <v>520</v>
      </c>
      <c r="V136" s="74">
        <v>7891428970</v>
      </c>
      <c r="W136" s="74" t="s">
        <v>487</v>
      </c>
      <c r="X136" s="74">
        <v>40000</v>
      </c>
      <c r="Y136" s="74" t="s">
        <v>52</v>
      </c>
      <c r="Z136" s="74" t="s">
        <v>52</v>
      </c>
      <c r="AA136" s="74" t="s">
        <v>71</v>
      </c>
      <c r="AB136" s="74">
        <v>14</v>
      </c>
      <c r="AC136" s="74" t="s">
        <v>54</v>
      </c>
      <c r="AD136" s="74">
        <v>0</v>
      </c>
    </row>
    <row r="137" spans="1:30" ht="29" x14ac:dyDescent="0.35">
      <c r="A137" s="74">
        <v>9</v>
      </c>
      <c r="B137" s="74" t="s">
        <v>43</v>
      </c>
      <c r="C137" s="74">
        <v>244</v>
      </c>
      <c r="D137" s="75">
        <v>41871</v>
      </c>
      <c r="E137" s="74" t="s">
        <v>617</v>
      </c>
      <c r="F137" s="74"/>
      <c r="G137" s="74" t="s">
        <v>618</v>
      </c>
      <c r="H137" s="74" t="s">
        <v>619</v>
      </c>
      <c r="I137" s="74" t="s">
        <v>68</v>
      </c>
      <c r="J137" s="75">
        <v>38148</v>
      </c>
      <c r="K137" s="74"/>
      <c r="L137" s="74"/>
      <c r="M137" s="74"/>
      <c r="N137" s="74"/>
      <c r="O137" s="74" t="s">
        <v>47</v>
      </c>
      <c r="P137" s="74" t="s">
        <v>48</v>
      </c>
      <c r="Q137" s="74"/>
      <c r="R137" s="74" t="s">
        <v>49</v>
      </c>
      <c r="S137" s="74">
        <v>8010649502</v>
      </c>
      <c r="T137" s="74" t="s">
        <v>620</v>
      </c>
      <c r="U137" s="74" t="s">
        <v>621</v>
      </c>
      <c r="V137" s="74">
        <v>9772057361</v>
      </c>
      <c r="W137" s="74" t="s">
        <v>487</v>
      </c>
      <c r="X137" s="74">
        <v>40000</v>
      </c>
      <c r="Y137" s="74" t="s">
        <v>52</v>
      </c>
      <c r="Z137" s="74" t="s">
        <v>52</v>
      </c>
      <c r="AA137" s="74" t="s">
        <v>53</v>
      </c>
      <c r="AB137" s="74">
        <v>16</v>
      </c>
      <c r="AC137" s="74" t="s">
        <v>54</v>
      </c>
      <c r="AD137" s="74">
        <v>0</v>
      </c>
    </row>
    <row r="138" spans="1:30" ht="29" x14ac:dyDescent="0.35">
      <c r="A138" s="74">
        <v>9</v>
      </c>
      <c r="B138" s="74" t="s">
        <v>43</v>
      </c>
      <c r="C138" s="74">
        <v>357</v>
      </c>
      <c r="D138" s="75">
        <v>42200</v>
      </c>
      <c r="E138" s="74" t="s">
        <v>290</v>
      </c>
      <c r="F138" s="74"/>
      <c r="G138" s="74" t="s">
        <v>622</v>
      </c>
      <c r="H138" s="74" t="s">
        <v>623</v>
      </c>
      <c r="I138" s="74" t="s">
        <v>68</v>
      </c>
      <c r="J138" s="75">
        <v>38922</v>
      </c>
      <c r="K138" s="74"/>
      <c r="L138" s="74"/>
      <c r="M138" s="74"/>
      <c r="N138" s="74"/>
      <c r="O138" s="74" t="s">
        <v>47</v>
      </c>
      <c r="P138" s="74" t="s">
        <v>48</v>
      </c>
      <c r="Q138" s="74"/>
      <c r="R138" s="74" t="s">
        <v>49</v>
      </c>
      <c r="S138" s="74">
        <v>8010649502</v>
      </c>
      <c r="T138" s="74" t="s">
        <v>624</v>
      </c>
      <c r="U138" s="74" t="s">
        <v>625</v>
      </c>
      <c r="V138" s="74">
        <v>9660388726</v>
      </c>
      <c r="W138" s="74" t="s">
        <v>170</v>
      </c>
      <c r="X138" s="74">
        <v>45000</v>
      </c>
      <c r="Y138" s="74" t="s">
        <v>52</v>
      </c>
      <c r="Z138" s="74" t="s">
        <v>52</v>
      </c>
      <c r="AA138" s="74" t="s">
        <v>53</v>
      </c>
      <c r="AB138" s="74">
        <v>14</v>
      </c>
      <c r="AC138" s="74" t="s">
        <v>54</v>
      </c>
      <c r="AD138" s="74">
        <v>0</v>
      </c>
    </row>
    <row r="139" spans="1:30" ht="29" x14ac:dyDescent="0.35">
      <c r="A139" s="74">
        <v>9</v>
      </c>
      <c r="B139" s="74" t="s">
        <v>43</v>
      </c>
      <c r="C139" s="74">
        <v>526</v>
      </c>
      <c r="D139" s="75">
        <v>43302</v>
      </c>
      <c r="E139" s="74" t="s">
        <v>626</v>
      </c>
      <c r="F139" s="74" t="s">
        <v>262</v>
      </c>
      <c r="G139" s="74" t="s">
        <v>627</v>
      </c>
      <c r="H139" s="74" t="s">
        <v>537</v>
      </c>
      <c r="I139" s="74" t="s">
        <v>68</v>
      </c>
      <c r="J139" s="75">
        <v>38056</v>
      </c>
      <c r="K139" s="74"/>
      <c r="L139" s="74"/>
      <c r="M139" s="74"/>
      <c r="N139" s="74"/>
      <c r="O139" s="74" t="s">
        <v>47</v>
      </c>
      <c r="P139" s="74" t="s">
        <v>48</v>
      </c>
      <c r="Q139" s="74"/>
      <c r="R139" s="74" t="s">
        <v>49</v>
      </c>
      <c r="S139" s="74">
        <v>8010649502</v>
      </c>
      <c r="T139" s="74" t="s">
        <v>628</v>
      </c>
      <c r="U139" s="74" t="s">
        <v>629</v>
      </c>
      <c r="V139" s="74">
        <v>9785271820</v>
      </c>
      <c r="W139" s="74" t="s">
        <v>571</v>
      </c>
      <c r="X139" s="74">
        <v>40000</v>
      </c>
      <c r="Y139" s="74" t="s">
        <v>52</v>
      </c>
      <c r="Z139" s="74" t="s">
        <v>52</v>
      </c>
      <c r="AA139" s="74" t="s">
        <v>53</v>
      </c>
      <c r="AB139" s="74">
        <v>16</v>
      </c>
      <c r="AC139" s="74" t="s">
        <v>54</v>
      </c>
      <c r="AD139" s="74">
        <v>3</v>
      </c>
    </row>
    <row r="140" spans="1:30" ht="29" x14ac:dyDescent="0.35">
      <c r="A140" s="74">
        <v>9</v>
      </c>
      <c r="B140" s="74" t="s">
        <v>43</v>
      </c>
      <c r="C140" s="74">
        <v>245</v>
      </c>
      <c r="D140" s="75">
        <v>41871</v>
      </c>
      <c r="E140" s="74" t="s">
        <v>630</v>
      </c>
      <c r="F140" s="74"/>
      <c r="G140" s="74" t="s">
        <v>202</v>
      </c>
      <c r="H140" s="74" t="s">
        <v>285</v>
      </c>
      <c r="I140" s="74" t="s">
        <v>68</v>
      </c>
      <c r="J140" s="75">
        <v>39212</v>
      </c>
      <c r="K140" s="74"/>
      <c r="L140" s="74"/>
      <c r="M140" s="74"/>
      <c r="N140" s="74"/>
      <c r="O140" s="74" t="s">
        <v>69</v>
      </c>
      <c r="P140" s="74" t="s">
        <v>70</v>
      </c>
      <c r="Q140" s="74"/>
      <c r="R140" s="74" t="s">
        <v>49</v>
      </c>
      <c r="S140" s="74">
        <v>8010649502</v>
      </c>
      <c r="T140" s="74" t="s">
        <v>631</v>
      </c>
      <c r="U140" s="74" t="s">
        <v>205</v>
      </c>
      <c r="V140" s="74">
        <v>9610345874</v>
      </c>
      <c r="W140" s="74" t="s">
        <v>487</v>
      </c>
      <c r="X140" s="74">
        <v>40000</v>
      </c>
      <c r="Y140" s="74" t="s">
        <v>52</v>
      </c>
      <c r="Z140" s="74" t="s">
        <v>52</v>
      </c>
      <c r="AA140" s="74" t="s">
        <v>71</v>
      </c>
      <c r="AB140" s="74">
        <v>13</v>
      </c>
      <c r="AC140" s="74" t="s">
        <v>54</v>
      </c>
      <c r="AD140" s="74">
        <v>0</v>
      </c>
    </row>
    <row r="141" spans="1:30" ht="29" x14ac:dyDescent="0.35">
      <c r="A141" s="74">
        <v>9</v>
      </c>
      <c r="B141" s="74" t="s">
        <v>43</v>
      </c>
      <c r="C141" s="74">
        <v>659</v>
      </c>
      <c r="D141" s="75">
        <v>44086</v>
      </c>
      <c r="E141" s="74" t="s">
        <v>632</v>
      </c>
      <c r="F141" s="74"/>
      <c r="G141" s="74" t="s">
        <v>633</v>
      </c>
      <c r="H141" s="74" t="s">
        <v>216</v>
      </c>
      <c r="I141" s="74" t="s">
        <v>46</v>
      </c>
      <c r="J141" s="75">
        <v>39143</v>
      </c>
      <c r="K141" s="74"/>
      <c r="L141" s="74"/>
      <c r="M141" s="74"/>
      <c r="N141" s="74"/>
      <c r="O141" s="74" t="s">
        <v>69</v>
      </c>
      <c r="P141" s="74" t="s">
        <v>48</v>
      </c>
      <c r="Q141" s="74"/>
      <c r="R141" s="74" t="s">
        <v>49</v>
      </c>
      <c r="S141" s="74">
        <v>8010649502</v>
      </c>
      <c r="T141" s="74" t="s">
        <v>634</v>
      </c>
      <c r="U141" s="74" t="s">
        <v>635</v>
      </c>
      <c r="V141" s="74">
        <v>8107510659</v>
      </c>
      <c r="W141" s="74" t="s">
        <v>636</v>
      </c>
      <c r="X141" s="74">
        <v>40000</v>
      </c>
      <c r="Y141" s="74" t="s">
        <v>52</v>
      </c>
      <c r="Z141" s="74" t="s">
        <v>229</v>
      </c>
      <c r="AA141" s="74" t="s">
        <v>53</v>
      </c>
      <c r="AB141" s="74">
        <v>13</v>
      </c>
      <c r="AC141" s="74" t="s">
        <v>54</v>
      </c>
      <c r="AD141" s="74">
        <v>0</v>
      </c>
    </row>
    <row r="142" spans="1:30" ht="29" x14ac:dyDescent="0.35">
      <c r="A142" s="74">
        <v>9</v>
      </c>
      <c r="B142" s="74" t="s">
        <v>43</v>
      </c>
      <c r="C142" s="74">
        <v>660</v>
      </c>
      <c r="D142" s="75">
        <v>41127</v>
      </c>
      <c r="E142" s="74" t="s">
        <v>637</v>
      </c>
      <c r="F142" s="74"/>
      <c r="G142" s="74" t="s">
        <v>638</v>
      </c>
      <c r="H142" s="74" t="s">
        <v>639</v>
      </c>
      <c r="I142" s="74" t="s">
        <v>68</v>
      </c>
      <c r="J142" s="75">
        <v>39095</v>
      </c>
      <c r="K142" s="74"/>
      <c r="L142" s="74"/>
      <c r="M142" s="74"/>
      <c r="N142" s="74"/>
      <c r="O142" s="74" t="s">
        <v>69</v>
      </c>
      <c r="P142" s="74" t="s">
        <v>48</v>
      </c>
      <c r="Q142" s="74"/>
      <c r="R142" s="74" t="s">
        <v>49</v>
      </c>
      <c r="S142" s="74">
        <v>8010649502</v>
      </c>
      <c r="T142" s="74" t="s">
        <v>640</v>
      </c>
      <c r="U142" s="74" t="s">
        <v>641</v>
      </c>
      <c r="V142" s="74">
        <v>9414984798</v>
      </c>
      <c r="W142" s="74" t="s">
        <v>642</v>
      </c>
      <c r="X142" s="74">
        <v>45000</v>
      </c>
      <c r="Y142" s="74" t="s">
        <v>52</v>
      </c>
      <c r="Z142" s="74" t="s">
        <v>52</v>
      </c>
      <c r="AA142" s="74" t="s">
        <v>53</v>
      </c>
      <c r="AB142" s="74">
        <v>13</v>
      </c>
      <c r="AC142" s="74" t="s">
        <v>54</v>
      </c>
      <c r="AD142" s="74">
        <v>0</v>
      </c>
    </row>
    <row r="143" spans="1:30" ht="29" x14ac:dyDescent="0.35">
      <c r="A143" s="74">
        <v>9</v>
      </c>
      <c r="B143" s="74" t="s">
        <v>43</v>
      </c>
      <c r="C143" s="74">
        <v>479</v>
      </c>
      <c r="D143" s="75">
        <v>42198</v>
      </c>
      <c r="E143" s="74" t="s">
        <v>643</v>
      </c>
      <c r="F143" s="74"/>
      <c r="G143" s="74" t="s">
        <v>295</v>
      </c>
      <c r="H143" s="74" t="s">
        <v>190</v>
      </c>
      <c r="I143" s="74" t="s">
        <v>68</v>
      </c>
      <c r="J143" s="75">
        <v>39220</v>
      </c>
      <c r="K143" s="74"/>
      <c r="L143" s="74"/>
      <c r="M143" s="74"/>
      <c r="N143" s="74"/>
      <c r="O143" s="74" t="s">
        <v>47</v>
      </c>
      <c r="P143" s="74" t="s">
        <v>48</v>
      </c>
      <c r="Q143" s="74"/>
      <c r="R143" s="74" t="s">
        <v>49</v>
      </c>
      <c r="S143" s="74">
        <v>8010649502</v>
      </c>
      <c r="T143" s="74" t="s">
        <v>644</v>
      </c>
      <c r="U143" s="74" t="s">
        <v>192</v>
      </c>
      <c r="V143" s="74">
        <v>9610767331</v>
      </c>
      <c r="W143" s="74" t="s">
        <v>368</v>
      </c>
      <c r="X143" s="74">
        <v>45000</v>
      </c>
      <c r="Y143" s="74" t="s">
        <v>52</v>
      </c>
      <c r="Z143" s="74" t="s">
        <v>52</v>
      </c>
      <c r="AA143" s="74" t="s">
        <v>53</v>
      </c>
      <c r="AB143" s="74">
        <v>13</v>
      </c>
      <c r="AC143" s="74" t="s">
        <v>54</v>
      </c>
      <c r="AD143" s="74">
        <v>0</v>
      </c>
    </row>
    <row r="144" spans="1:30" ht="29" x14ac:dyDescent="0.35">
      <c r="A144" s="74">
        <v>9</v>
      </c>
      <c r="B144" s="74" t="s">
        <v>43</v>
      </c>
      <c r="C144" s="74">
        <v>246</v>
      </c>
      <c r="D144" s="75">
        <v>41871</v>
      </c>
      <c r="E144" s="74" t="s">
        <v>645</v>
      </c>
      <c r="F144" s="74"/>
      <c r="G144" s="74" t="s">
        <v>646</v>
      </c>
      <c r="H144" s="74" t="s">
        <v>647</v>
      </c>
      <c r="I144" s="74" t="s">
        <v>68</v>
      </c>
      <c r="J144" s="75">
        <v>38732</v>
      </c>
      <c r="K144" s="74"/>
      <c r="L144" s="74"/>
      <c r="M144" s="74"/>
      <c r="N144" s="74"/>
      <c r="O144" s="74" t="s">
        <v>47</v>
      </c>
      <c r="P144" s="74" t="s">
        <v>48</v>
      </c>
      <c r="Q144" s="74"/>
      <c r="R144" s="74" t="s">
        <v>49</v>
      </c>
      <c r="S144" s="74">
        <v>8010649502</v>
      </c>
      <c r="T144" s="74" t="s">
        <v>648</v>
      </c>
      <c r="U144" s="74" t="s">
        <v>649</v>
      </c>
      <c r="V144" s="74">
        <v>9610269622</v>
      </c>
      <c r="W144" s="74" t="s">
        <v>487</v>
      </c>
      <c r="X144" s="74">
        <v>40000</v>
      </c>
      <c r="Y144" s="74" t="s">
        <v>52</v>
      </c>
      <c r="Z144" s="74" t="s">
        <v>52</v>
      </c>
      <c r="AA144" s="74" t="s">
        <v>53</v>
      </c>
      <c r="AB144" s="74">
        <v>14</v>
      </c>
      <c r="AC144" s="74" t="s">
        <v>54</v>
      </c>
      <c r="AD144" s="74">
        <v>0</v>
      </c>
    </row>
    <row r="145" spans="1:30" ht="29" x14ac:dyDescent="0.35">
      <c r="A145" s="74">
        <v>9</v>
      </c>
      <c r="B145" s="74" t="s">
        <v>43</v>
      </c>
      <c r="C145" s="74">
        <v>662</v>
      </c>
      <c r="D145" s="75">
        <v>43665</v>
      </c>
      <c r="E145" s="74" t="s">
        <v>147</v>
      </c>
      <c r="F145" s="74"/>
      <c r="G145" s="74" t="s">
        <v>650</v>
      </c>
      <c r="H145" s="74" t="s">
        <v>651</v>
      </c>
      <c r="I145" s="74" t="s">
        <v>68</v>
      </c>
      <c r="J145" s="75">
        <v>38973</v>
      </c>
      <c r="K145" s="74"/>
      <c r="L145" s="74"/>
      <c r="M145" s="74"/>
      <c r="N145" s="74"/>
      <c r="O145" s="74" t="s">
        <v>69</v>
      </c>
      <c r="P145" s="74" t="s">
        <v>48</v>
      </c>
      <c r="Q145" s="74"/>
      <c r="R145" s="74" t="s">
        <v>49</v>
      </c>
      <c r="S145" s="74">
        <v>8010649502</v>
      </c>
      <c r="T145" s="74" t="s">
        <v>652</v>
      </c>
      <c r="U145" s="74" t="s">
        <v>653</v>
      </c>
      <c r="V145" s="74">
        <v>9783599940</v>
      </c>
      <c r="W145" s="74" t="s">
        <v>654</v>
      </c>
      <c r="X145" s="74">
        <v>45000</v>
      </c>
      <c r="Y145" s="74" t="s">
        <v>52</v>
      </c>
      <c r="Z145" s="74" t="s">
        <v>52</v>
      </c>
      <c r="AA145" s="74" t="s">
        <v>53</v>
      </c>
      <c r="AB145" s="74">
        <v>14</v>
      </c>
      <c r="AC145" s="74" t="s">
        <v>54</v>
      </c>
      <c r="AD145" s="74">
        <v>3</v>
      </c>
    </row>
    <row r="146" spans="1:30" ht="29" x14ac:dyDescent="0.35">
      <c r="A146" s="74">
        <v>9</v>
      </c>
      <c r="B146" s="74" t="s">
        <v>43</v>
      </c>
      <c r="C146" s="74">
        <v>599</v>
      </c>
      <c r="D146" s="75">
        <v>43677</v>
      </c>
      <c r="E146" s="74" t="s">
        <v>655</v>
      </c>
      <c r="F146" s="74"/>
      <c r="G146" s="74" t="s">
        <v>656</v>
      </c>
      <c r="H146" s="74" t="s">
        <v>657</v>
      </c>
      <c r="I146" s="74" t="s">
        <v>46</v>
      </c>
      <c r="J146" s="75">
        <v>39452</v>
      </c>
      <c r="K146" s="74"/>
      <c r="L146" s="74"/>
      <c r="M146" s="74"/>
      <c r="N146" s="74"/>
      <c r="O146" s="74" t="s">
        <v>69</v>
      </c>
      <c r="P146" s="74" t="s">
        <v>70</v>
      </c>
      <c r="Q146" s="74"/>
      <c r="R146" s="74" t="s">
        <v>49</v>
      </c>
      <c r="S146" s="74">
        <v>8010649502</v>
      </c>
      <c r="T146" s="74" t="s">
        <v>658</v>
      </c>
      <c r="U146" s="74" t="s">
        <v>659</v>
      </c>
      <c r="V146" s="74">
        <v>6376009453</v>
      </c>
      <c r="W146" s="74" t="s">
        <v>660</v>
      </c>
      <c r="X146" s="74">
        <v>40000</v>
      </c>
      <c r="Y146" s="74" t="s">
        <v>52</v>
      </c>
      <c r="Z146" s="74" t="s">
        <v>52</v>
      </c>
      <c r="AA146" s="74" t="s">
        <v>71</v>
      </c>
      <c r="AB146" s="74">
        <v>12</v>
      </c>
      <c r="AC146" s="74" t="s">
        <v>54</v>
      </c>
      <c r="AD146" s="74">
        <v>0</v>
      </c>
    </row>
    <row r="147" spans="1:30" ht="29" x14ac:dyDescent="0.35">
      <c r="A147" s="74">
        <v>9</v>
      </c>
      <c r="B147" s="74" t="s">
        <v>43</v>
      </c>
      <c r="C147" s="74">
        <v>394</v>
      </c>
      <c r="D147" s="75">
        <v>42565</v>
      </c>
      <c r="E147" s="74" t="s">
        <v>661</v>
      </c>
      <c r="F147" s="74"/>
      <c r="G147" s="74" t="s">
        <v>662</v>
      </c>
      <c r="H147" s="74" t="s">
        <v>285</v>
      </c>
      <c r="I147" s="74" t="s">
        <v>46</v>
      </c>
      <c r="J147" s="75">
        <v>39216</v>
      </c>
      <c r="K147" s="74"/>
      <c r="L147" s="74"/>
      <c r="M147" s="74"/>
      <c r="N147" s="74"/>
      <c r="O147" s="74" t="s">
        <v>69</v>
      </c>
      <c r="P147" s="74" t="s">
        <v>70</v>
      </c>
      <c r="Q147" s="74"/>
      <c r="R147" s="74" t="s">
        <v>49</v>
      </c>
      <c r="S147" s="74">
        <v>8010649502</v>
      </c>
      <c r="T147" s="74" t="s">
        <v>663</v>
      </c>
      <c r="U147" s="74" t="s">
        <v>664</v>
      </c>
      <c r="V147" s="74">
        <v>8740920880</v>
      </c>
      <c r="W147" s="74" t="s">
        <v>665</v>
      </c>
      <c r="X147" s="74">
        <v>44000</v>
      </c>
      <c r="Y147" s="74" t="s">
        <v>52</v>
      </c>
      <c r="Z147" s="74" t="s">
        <v>52</v>
      </c>
      <c r="AA147" s="74" t="s">
        <v>71</v>
      </c>
      <c r="AB147" s="74">
        <v>13</v>
      </c>
      <c r="AC147" s="74" t="s">
        <v>54</v>
      </c>
      <c r="AD147" s="74">
        <v>3</v>
      </c>
    </row>
    <row r="148" spans="1:30" ht="29" x14ac:dyDescent="0.35">
      <c r="A148" s="74">
        <v>9</v>
      </c>
      <c r="B148" s="74" t="s">
        <v>43</v>
      </c>
      <c r="C148" s="74">
        <v>308</v>
      </c>
      <c r="D148" s="75">
        <v>41871</v>
      </c>
      <c r="E148" s="74" t="s">
        <v>666</v>
      </c>
      <c r="F148" s="74"/>
      <c r="G148" s="74" t="s">
        <v>667</v>
      </c>
      <c r="H148" s="74" t="s">
        <v>668</v>
      </c>
      <c r="I148" s="74" t="s">
        <v>68</v>
      </c>
      <c r="J148" s="75">
        <v>38327</v>
      </c>
      <c r="K148" s="74"/>
      <c r="L148" s="74"/>
      <c r="M148" s="74"/>
      <c r="N148" s="74"/>
      <c r="O148" s="74" t="s">
        <v>47</v>
      </c>
      <c r="P148" s="74" t="s">
        <v>48</v>
      </c>
      <c r="Q148" s="74"/>
      <c r="R148" s="74" t="s">
        <v>49</v>
      </c>
      <c r="S148" s="74">
        <v>8010649502</v>
      </c>
      <c r="T148" s="74" t="s">
        <v>669</v>
      </c>
      <c r="U148" s="74" t="s">
        <v>670</v>
      </c>
      <c r="V148" s="74">
        <v>9772129541</v>
      </c>
      <c r="W148" s="74" t="s">
        <v>487</v>
      </c>
      <c r="X148" s="74">
        <v>40000</v>
      </c>
      <c r="Y148" s="74" t="s">
        <v>52</v>
      </c>
      <c r="Z148" s="74" t="s">
        <v>52</v>
      </c>
      <c r="AA148" s="74" t="s">
        <v>53</v>
      </c>
      <c r="AB148" s="74">
        <v>16</v>
      </c>
      <c r="AC148" s="74" t="s">
        <v>54</v>
      </c>
      <c r="AD148" s="74">
        <v>0</v>
      </c>
    </row>
    <row r="149" spans="1:30" ht="29" x14ac:dyDescent="0.35">
      <c r="A149" s="74">
        <v>9</v>
      </c>
      <c r="B149" s="74" t="s">
        <v>43</v>
      </c>
      <c r="C149" s="74">
        <v>439</v>
      </c>
      <c r="D149" s="75">
        <v>42922</v>
      </c>
      <c r="E149" s="74" t="s">
        <v>671</v>
      </c>
      <c r="F149" s="74"/>
      <c r="G149" s="74" t="s">
        <v>672</v>
      </c>
      <c r="H149" s="74" t="s">
        <v>290</v>
      </c>
      <c r="I149" s="74" t="s">
        <v>46</v>
      </c>
      <c r="J149" s="75">
        <v>38888</v>
      </c>
      <c r="K149" s="74"/>
      <c r="L149" s="74"/>
      <c r="M149" s="74"/>
      <c r="N149" s="74"/>
      <c r="O149" s="74" t="s">
        <v>69</v>
      </c>
      <c r="P149" s="74" t="s">
        <v>48</v>
      </c>
      <c r="Q149" s="74"/>
      <c r="R149" s="74" t="s">
        <v>49</v>
      </c>
      <c r="S149" s="74">
        <v>8010649502</v>
      </c>
      <c r="T149" s="74" t="s">
        <v>673</v>
      </c>
      <c r="U149" s="74"/>
      <c r="V149" s="74">
        <v>9982492186</v>
      </c>
      <c r="W149" s="74" t="s">
        <v>602</v>
      </c>
      <c r="X149" s="74">
        <v>40000</v>
      </c>
      <c r="Y149" s="74" t="s">
        <v>52</v>
      </c>
      <c r="Z149" s="74" t="s">
        <v>52</v>
      </c>
      <c r="AA149" s="74" t="s">
        <v>53</v>
      </c>
      <c r="AB149" s="74">
        <v>14</v>
      </c>
      <c r="AC149" s="74" t="s">
        <v>54</v>
      </c>
      <c r="AD149" s="74">
        <v>3</v>
      </c>
    </row>
    <row r="150" spans="1:30" ht="29" x14ac:dyDescent="0.35">
      <c r="A150" s="74">
        <v>9</v>
      </c>
      <c r="B150" s="74" t="s">
        <v>43</v>
      </c>
      <c r="C150" s="74">
        <v>242</v>
      </c>
      <c r="D150" s="75">
        <v>41871</v>
      </c>
      <c r="E150" s="74" t="s">
        <v>674</v>
      </c>
      <c r="F150" s="74"/>
      <c r="G150" s="74" t="s">
        <v>242</v>
      </c>
      <c r="H150" s="74" t="s">
        <v>243</v>
      </c>
      <c r="I150" s="74" t="s">
        <v>68</v>
      </c>
      <c r="J150" s="75">
        <v>38888</v>
      </c>
      <c r="K150" s="74"/>
      <c r="L150" s="74"/>
      <c r="M150" s="74"/>
      <c r="N150" s="74"/>
      <c r="O150" s="74" t="s">
        <v>69</v>
      </c>
      <c r="P150" s="74" t="s">
        <v>48</v>
      </c>
      <c r="Q150" s="74"/>
      <c r="R150" s="74" t="s">
        <v>49</v>
      </c>
      <c r="S150" s="74">
        <v>8010649502</v>
      </c>
      <c r="T150" s="74" t="s">
        <v>675</v>
      </c>
      <c r="U150" s="74" t="s">
        <v>245</v>
      </c>
      <c r="V150" s="74">
        <v>9672690359</v>
      </c>
      <c r="W150" s="74" t="s">
        <v>487</v>
      </c>
      <c r="X150" s="74">
        <v>40000</v>
      </c>
      <c r="Y150" s="74" t="s">
        <v>52</v>
      </c>
      <c r="Z150" s="74" t="s">
        <v>52</v>
      </c>
      <c r="AA150" s="74" t="s">
        <v>53</v>
      </c>
      <c r="AB150" s="74">
        <v>14</v>
      </c>
      <c r="AC150" s="74" t="s">
        <v>54</v>
      </c>
      <c r="AD150" s="74">
        <v>0</v>
      </c>
    </row>
    <row r="151" spans="1:30" ht="29" x14ac:dyDescent="0.35">
      <c r="A151" s="74">
        <v>9</v>
      </c>
      <c r="B151" s="74" t="s">
        <v>43</v>
      </c>
      <c r="C151" s="74">
        <v>241</v>
      </c>
      <c r="D151" s="75">
        <v>41871</v>
      </c>
      <c r="E151" s="74" t="s">
        <v>144</v>
      </c>
      <c r="F151" s="74"/>
      <c r="G151" s="74" t="s">
        <v>522</v>
      </c>
      <c r="H151" s="74" t="s">
        <v>676</v>
      </c>
      <c r="I151" s="74" t="s">
        <v>68</v>
      </c>
      <c r="J151" s="75">
        <v>39025</v>
      </c>
      <c r="K151" s="74"/>
      <c r="L151" s="74"/>
      <c r="M151" s="74"/>
      <c r="N151" s="74"/>
      <c r="O151" s="74" t="s">
        <v>69</v>
      </c>
      <c r="P151" s="74" t="s">
        <v>48</v>
      </c>
      <c r="Q151" s="74"/>
      <c r="R151" s="74" t="s">
        <v>49</v>
      </c>
      <c r="S151" s="74">
        <v>8010649502</v>
      </c>
      <c r="T151" s="74" t="s">
        <v>677</v>
      </c>
      <c r="U151" s="74" t="s">
        <v>251</v>
      </c>
      <c r="V151" s="74">
        <v>9628753401</v>
      </c>
      <c r="W151" s="74" t="s">
        <v>487</v>
      </c>
      <c r="X151" s="74">
        <v>40000</v>
      </c>
      <c r="Y151" s="74" t="s">
        <v>52</v>
      </c>
      <c r="Z151" s="74" t="s">
        <v>52</v>
      </c>
      <c r="AA151" s="74" t="s">
        <v>53</v>
      </c>
      <c r="AB151" s="74">
        <v>14</v>
      </c>
      <c r="AC151" s="74" t="s">
        <v>54</v>
      </c>
      <c r="AD151" s="74">
        <v>0</v>
      </c>
    </row>
    <row r="152" spans="1:30" ht="29" x14ac:dyDescent="0.35">
      <c r="A152" s="74">
        <v>9</v>
      </c>
      <c r="B152" s="74" t="s">
        <v>43</v>
      </c>
      <c r="C152" s="74">
        <v>580</v>
      </c>
      <c r="D152" s="75">
        <v>43662</v>
      </c>
      <c r="E152" s="74" t="s">
        <v>678</v>
      </c>
      <c r="F152" s="74" t="s">
        <v>262</v>
      </c>
      <c r="G152" s="74" t="s">
        <v>432</v>
      </c>
      <c r="H152" s="74" t="s">
        <v>554</v>
      </c>
      <c r="I152" s="74" t="s">
        <v>46</v>
      </c>
      <c r="J152" s="75">
        <v>38092</v>
      </c>
      <c r="K152" s="74"/>
      <c r="L152" s="74"/>
      <c r="M152" s="74"/>
      <c r="N152" s="74"/>
      <c r="O152" s="74" t="s">
        <v>47</v>
      </c>
      <c r="P152" s="74" t="s">
        <v>48</v>
      </c>
      <c r="Q152" s="74"/>
      <c r="R152" s="74" t="s">
        <v>49</v>
      </c>
      <c r="S152" s="74">
        <v>8010649502</v>
      </c>
      <c r="T152" s="74" t="s">
        <v>679</v>
      </c>
      <c r="U152" s="74"/>
      <c r="V152" s="74">
        <v>8502924690</v>
      </c>
      <c r="W152" s="74" t="s">
        <v>680</v>
      </c>
      <c r="X152" s="74">
        <v>40000</v>
      </c>
      <c r="Y152" s="74" t="s">
        <v>52</v>
      </c>
      <c r="Z152" s="74" t="s">
        <v>52</v>
      </c>
      <c r="AA152" s="74" t="s">
        <v>53</v>
      </c>
      <c r="AB152" s="74">
        <v>16</v>
      </c>
      <c r="AC152" s="74" t="s">
        <v>54</v>
      </c>
      <c r="AD152" s="74">
        <v>4</v>
      </c>
    </row>
    <row r="153" spans="1:30" ht="29" x14ac:dyDescent="0.35">
      <c r="A153" s="74">
        <v>9</v>
      </c>
      <c r="B153" s="74" t="s">
        <v>43</v>
      </c>
      <c r="C153" s="74">
        <v>589</v>
      </c>
      <c r="D153" s="75">
        <v>43671</v>
      </c>
      <c r="E153" s="74" t="s">
        <v>681</v>
      </c>
      <c r="F153" s="74"/>
      <c r="G153" s="74" t="s">
        <v>646</v>
      </c>
      <c r="H153" s="74" t="s">
        <v>682</v>
      </c>
      <c r="I153" s="74" t="s">
        <v>68</v>
      </c>
      <c r="J153" s="75">
        <v>38266</v>
      </c>
      <c r="K153" s="74"/>
      <c r="L153" s="74"/>
      <c r="M153" s="74"/>
      <c r="N153" s="74"/>
      <c r="O153" s="74" t="s">
        <v>47</v>
      </c>
      <c r="P153" s="74" t="s">
        <v>48</v>
      </c>
      <c r="Q153" s="74"/>
      <c r="R153" s="74" t="s">
        <v>49</v>
      </c>
      <c r="S153" s="74">
        <v>8010649502</v>
      </c>
      <c r="T153" s="74" t="s">
        <v>683</v>
      </c>
      <c r="U153" s="74" t="s">
        <v>684</v>
      </c>
      <c r="V153" s="74">
        <v>9982833127</v>
      </c>
      <c r="W153" s="74" t="s">
        <v>660</v>
      </c>
      <c r="X153" s="74">
        <v>40000</v>
      </c>
      <c r="Y153" s="74" t="s">
        <v>52</v>
      </c>
      <c r="Z153" s="74" t="s">
        <v>52</v>
      </c>
      <c r="AA153" s="74" t="s">
        <v>53</v>
      </c>
      <c r="AB153" s="74">
        <v>16</v>
      </c>
      <c r="AC153" s="74" t="s">
        <v>54</v>
      </c>
      <c r="AD153" s="74">
        <v>0</v>
      </c>
    </row>
    <row r="154" spans="1:30" ht="29" x14ac:dyDescent="0.35">
      <c r="A154" s="74">
        <v>9</v>
      </c>
      <c r="B154" s="74" t="s">
        <v>43</v>
      </c>
      <c r="C154" s="74">
        <v>450</v>
      </c>
      <c r="D154" s="75">
        <v>42926</v>
      </c>
      <c r="E154" s="74" t="s">
        <v>685</v>
      </c>
      <c r="F154" s="74"/>
      <c r="G154" s="74" t="s">
        <v>686</v>
      </c>
      <c r="H154" s="74" t="s">
        <v>687</v>
      </c>
      <c r="I154" s="74" t="s">
        <v>68</v>
      </c>
      <c r="J154" s="75">
        <v>38936</v>
      </c>
      <c r="K154" s="74"/>
      <c r="L154" s="74"/>
      <c r="M154" s="74"/>
      <c r="N154" s="74"/>
      <c r="O154" s="74" t="s">
        <v>47</v>
      </c>
      <c r="P154" s="74" t="s">
        <v>48</v>
      </c>
      <c r="Q154" s="74"/>
      <c r="R154" s="74" t="s">
        <v>49</v>
      </c>
      <c r="S154" s="74">
        <v>8010649502</v>
      </c>
      <c r="T154" s="74" t="s">
        <v>688</v>
      </c>
      <c r="U154" s="74" t="s">
        <v>689</v>
      </c>
      <c r="V154" s="74">
        <v>9785807147</v>
      </c>
      <c r="W154" s="74" t="s">
        <v>236</v>
      </c>
      <c r="X154" s="74">
        <v>40000</v>
      </c>
      <c r="Y154" s="74" t="s">
        <v>52</v>
      </c>
      <c r="Z154" s="74" t="s">
        <v>229</v>
      </c>
      <c r="AA154" s="74" t="s">
        <v>53</v>
      </c>
      <c r="AB154" s="74">
        <v>14</v>
      </c>
      <c r="AC154" s="74" t="s">
        <v>54</v>
      </c>
      <c r="AD154" s="74">
        <v>3</v>
      </c>
    </row>
    <row r="155" spans="1:30" ht="29" x14ac:dyDescent="0.35">
      <c r="A155" s="74">
        <v>9</v>
      </c>
      <c r="B155" s="74" t="s">
        <v>43</v>
      </c>
      <c r="C155" s="74">
        <v>609</v>
      </c>
      <c r="D155" s="75">
        <v>43678</v>
      </c>
      <c r="E155" s="74" t="s">
        <v>194</v>
      </c>
      <c r="F155" s="74"/>
      <c r="G155" s="74" t="s">
        <v>667</v>
      </c>
      <c r="H155" s="74" t="s">
        <v>690</v>
      </c>
      <c r="I155" s="74" t="s">
        <v>46</v>
      </c>
      <c r="J155" s="75">
        <v>39075</v>
      </c>
      <c r="K155" s="74"/>
      <c r="L155" s="74"/>
      <c r="M155" s="74"/>
      <c r="N155" s="74"/>
      <c r="O155" s="74" t="s">
        <v>47</v>
      </c>
      <c r="P155" s="74" t="s">
        <v>48</v>
      </c>
      <c r="Q155" s="74"/>
      <c r="R155" s="74" t="s">
        <v>49</v>
      </c>
      <c r="S155" s="74">
        <v>8010649502</v>
      </c>
      <c r="T155" s="74" t="s">
        <v>691</v>
      </c>
      <c r="U155" s="74" t="s">
        <v>670</v>
      </c>
      <c r="V155" s="74">
        <v>9772129541</v>
      </c>
      <c r="W155" s="74" t="s">
        <v>660</v>
      </c>
      <c r="X155" s="74">
        <v>40000</v>
      </c>
      <c r="Y155" s="74" t="s">
        <v>52</v>
      </c>
      <c r="Z155" s="74" t="s">
        <v>52</v>
      </c>
      <c r="AA155" s="74" t="s">
        <v>53</v>
      </c>
      <c r="AB155" s="74">
        <v>14</v>
      </c>
      <c r="AC155" s="74" t="s">
        <v>54</v>
      </c>
      <c r="AD155" s="74">
        <v>0</v>
      </c>
    </row>
    <row r="156" spans="1:30" ht="29" x14ac:dyDescent="0.35">
      <c r="A156" s="74">
        <v>9</v>
      </c>
      <c r="B156" s="74" t="s">
        <v>43</v>
      </c>
      <c r="C156" s="74">
        <v>647</v>
      </c>
      <c r="D156" s="75">
        <v>44061</v>
      </c>
      <c r="E156" s="74" t="s">
        <v>511</v>
      </c>
      <c r="F156" s="74"/>
      <c r="G156" s="74" t="s">
        <v>692</v>
      </c>
      <c r="H156" s="74" t="s">
        <v>285</v>
      </c>
      <c r="I156" s="74" t="s">
        <v>68</v>
      </c>
      <c r="J156" s="75">
        <v>39216</v>
      </c>
      <c r="K156" s="74"/>
      <c r="L156" s="74"/>
      <c r="M156" s="74"/>
      <c r="N156" s="74"/>
      <c r="O156" s="74" t="s">
        <v>69</v>
      </c>
      <c r="P156" s="74" t="s">
        <v>70</v>
      </c>
      <c r="Q156" s="74"/>
      <c r="R156" s="74" t="s">
        <v>49</v>
      </c>
      <c r="S156" s="74">
        <v>8010649502</v>
      </c>
      <c r="T156" s="74" t="s">
        <v>693</v>
      </c>
      <c r="U156" s="74"/>
      <c r="V156" s="74">
        <v>8696847153</v>
      </c>
      <c r="W156" s="74" t="s">
        <v>76</v>
      </c>
      <c r="X156" s="74">
        <v>40000</v>
      </c>
      <c r="Y156" s="74" t="s">
        <v>52</v>
      </c>
      <c r="Z156" s="74" t="s">
        <v>52</v>
      </c>
      <c r="AA156" s="74" t="s">
        <v>71</v>
      </c>
      <c r="AB156" s="74">
        <v>13</v>
      </c>
      <c r="AC156" s="74" t="s">
        <v>54</v>
      </c>
      <c r="AD156" s="74">
        <v>0</v>
      </c>
    </row>
    <row r="157" spans="1:30" ht="29" x14ac:dyDescent="0.35">
      <c r="A157" s="74">
        <v>9</v>
      </c>
      <c r="B157" s="74" t="s">
        <v>43</v>
      </c>
      <c r="C157" s="74">
        <v>664</v>
      </c>
      <c r="D157" s="75">
        <v>43302</v>
      </c>
      <c r="E157" s="74" t="s">
        <v>463</v>
      </c>
      <c r="F157" s="74"/>
      <c r="G157" s="74" t="s">
        <v>694</v>
      </c>
      <c r="H157" s="74" t="s">
        <v>179</v>
      </c>
      <c r="I157" s="74" t="s">
        <v>68</v>
      </c>
      <c r="J157" s="75">
        <v>39180</v>
      </c>
      <c r="K157" s="74"/>
      <c r="L157" s="74"/>
      <c r="M157" s="74"/>
      <c r="N157" s="74"/>
      <c r="O157" s="74" t="s">
        <v>47</v>
      </c>
      <c r="P157" s="74" t="s">
        <v>48</v>
      </c>
      <c r="Q157" s="74"/>
      <c r="R157" s="74" t="s">
        <v>49</v>
      </c>
      <c r="S157" s="74">
        <v>8010649502</v>
      </c>
      <c r="T157" s="74" t="s">
        <v>695</v>
      </c>
      <c r="U157" s="74" t="s">
        <v>696</v>
      </c>
      <c r="V157" s="74">
        <v>9649550631</v>
      </c>
      <c r="W157" s="74" t="s">
        <v>697</v>
      </c>
      <c r="X157" s="74">
        <v>65000</v>
      </c>
      <c r="Y157" s="74" t="s">
        <v>52</v>
      </c>
      <c r="Z157" s="74" t="s">
        <v>52</v>
      </c>
      <c r="AA157" s="74" t="s">
        <v>53</v>
      </c>
      <c r="AB157" s="74">
        <v>13</v>
      </c>
      <c r="AC157" s="74" t="s">
        <v>54</v>
      </c>
      <c r="AD157" s="74">
        <v>13</v>
      </c>
    </row>
    <row r="158" spans="1:30" ht="29" x14ac:dyDescent="0.35">
      <c r="A158" s="74">
        <v>9</v>
      </c>
      <c r="B158" s="74" t="s">
        <v>43</v>
      </c>
      <c r="C158" s="74">
        <v>585</v>
      </c>
      <c r="D158" s="75">
        <v>43668</v>
      </c>
      <c r="E158" s="74" t="s">
        <v>698</v>
      </c>
      <c r="F158" s="74"/>
      <c r="G158" s="74" t="s">
        <v>699</v>
      </c>
      <c r="H158" s="74" t="s">
        <v>179</v>
      </c>
      <c r="I158" s="74" t="s">
        <v>46</v>
      </c>
      <c r="J158" s="75">
        <v>39278</v>
      </c>
      <c r="K158" s="74"/>
      <c r="L158" s="74"/>
      <c r="M158" s="74"/>
      <c r="N158" s="74"/>
      <c r="O158" s="74" t="s">
        <v>69</v>
      </c>
      <c r="P158" s="74" t="s">
        <v>48</v>
      </c>
      <c r="Q158" s="74"/>
      <c r="R158" s="74" t="s">
        <v>49</v>
      </c>
      <c r="S158" s="74">
        <v>8010649502</v>
      </c>
      <c r="T158" s="74" t="s">
        <v>700</v>
      </c>
      <c r="U158" s="74" t="s">
        <v>701</v>
      </c>
      <c r="V158" s="74">
        <v>9610278007</v>
      </c>
      <c r="W158" s="74" t="s">
        <v>702</v>
      </c>
      <c r="X158" s="74">
        <v>50000</v>
      </c>
      <c r="Y158" s="74" t="s">
        <v>52</v>
      </c>
      <c r="Z158" s="74" t="s">
        <v>52</v>
      </c>
      <c r="AA158" s="74" t="s">
        <v>53</v>
      </c>
      <c r="AB158" s="74">
        <v>13</v>
      </c>
      <c r="AC158" s="74" t="s">
        <v>54</v>
      </c>
      <c r="AD158" s="74">
        <v>0</v>
      </c>
    </row>
    <row r="159" spans="1:30" ht="29" x14ac:dyDescent="0.35">
      <c r="A159" s="74">
        <v>9</v>
      </c>
      <c r="B159" s="74" t="s">
        <v>43</v>
      </c>
      <c r="C159" s="74">
        <v>650</v>
      </c>
      <c r="D159" s="75">
        <v>44074</v>
      </c>
      <c r="E159" s="74" t="s">
        <v>703</v>
      </c>
      <c r="F159" s="74"/>
      <c r="G159" s="74" t="s">
        <v>704</v>
      </c>
      <c r="H159" s="74" t="s">
        <v>249</v>
      </c>
      <c r="I159" s="74" t="s">
        <v>46</v>
      </c>
      <c r="J159" s="75">
        <v>38457</v>
      </c>
      <c r="K159" s="74"/>
      <c r="L159" s="74"/>
      <c r="M159" s="74"/>
      <c r="N159" s="74"/>
      <c r="O159" s="74" t="s">
        <v>47</v>
      </c>
      <c r="P159" s="74" t="s">
        <v>48</v>
      </c>
      <c r="Q159" s="74"/>
      <c r="R159" s="74" t="s">
        <v>49</v>
      </c>
      <c r="S159" s="74">
        <v>8010649502</v>
      </c>
      <c r="T159" s="74" t="s">
        <v>705</v>
      </c>
      <c r="U159" s="74" t="s">
        <v>706</v>
      </c>
      <c r="V159" s="74">
        <v>8107055392</v>
      </c>
      <c r="W159" s="74" t="s">
        <v>707</v>
      </c>
      <c r="X159" s="74">
        <v>40000</v>
      </c>
      <c r="Y159" s="74" t="s">
        <v>52</v>
      </c>
      <c r="Z159" s="74" t="s">
        <v>52</v>
      </c>
      <c r="AA159" s="74" t="s">
        <v>53</v>
      </c>
      <c r="AB159" s="74">
        <v>15</v>
      </c>
      <c r="AC159" s="74" t="s">
        <v>54</v>
      </c>
      <c r="AD159" s="74">
        <v>0</v>
      </c>
    </row>
    <row r="160" spans="1:30" ht="29" x14ac:dyDescent="0.35">
      <c r="A160" s="74">
        <v>10</v>
      </c>
      <c r="B160" s="74" t="s">
        <v>43</v>
      </c>
      <c r="C160" s="74">
        <v>615</v>
      </c>
      <c r="D160" s="75">
        <v>43299</v>
      </c>
      <c r="E160" s="74" t="s">
        <v>708</v>
      </c>
      <c r="F160" s="74"/>
      <c r="G160" s="74" t="s">
        <v>709</v>
      </c>
      <c r="H160" s="74" t="s">
        <v>710</v>
      </c>
      <c r="I160" s="74" t="s">
        <v>46</v>
      </c>
      <c r="J160" s="75">
        <v>38658</v>
      </c>
      <c r="K160" s="74"/>
      <c r="L160" s="74"/>
      <c r="M160" s="74"/>
      <c r="N160" s="74"/>
      <c r="O160" s="74" t="s">
        <v>47</v>
      </c>
      <c r="P160" s="74" t="s">
        <v>70</v>
      </c>
      <c r="Q160" s="74"/>
      <c r="R160" s="74" t="s">
        <v>49</v>
      </c>
      <c r="S160" s="74">
        <v>8010649502</v>
      </c>
      <c r="T160" s="74" t="s">
        <v>711</v>
      </c>
      <c r="U160" s="74" t="s">
        <v>712</v>
      </c>
      <c r="V160" s="74">
        <v>9610374548</v>
      </c>
      <c r="W160" s="74" t="s">
        <v>306</v>
      </c>
      <c r="X160" s="74">
        <v>40000</v>
      </c>
      <c r="Y160" s="74" t="s">
        <v>52</v>
      </c>
      <c r="Z160" s="74" t="s">
        <v>52</v>
      </c>
      <c r="AA160" s="74" t="s">
        <v>71</v>
      </c>
      <c r="AB160" s="74">
        <v>15</v>
      </c>
      <c r="AC160" s="74" t="s">
        <v>54</v>
      </c>
      <c r="AD160" s="74">
        <v>1</v>
      </c>
    </row>
    <row r="161" spans="1:30" ht="29" x14ac:dyDescent="0.35">
      <c r="A161" s="74">
        <v>10</v>
      </c>
      <c r="B161" s="74" t="s">
        <v>43</v>
      </c>
      <c r="C161" s="74">
        <v>302</v>
      </c>
      <c r="D161" s="75">
        <v>41871</v>
      </c>
      <c r="E161" s="74" t="s">
        <v>713</v>
      </c>
      <c r="F161" s="74"/>
      <c r="G161" s="74" t="s">
        <v>714</v>
      </c>
      <c r="H161" s="74" t="s">
        <v>715</v>
      </c>
      <c r="I161" s="74" t="s">
        <v>68</v>
      </c>
      <c r="J161" s="75">
        <v>39265</v>
      </c>
      <c r="K161" s="74"/>
      <c r="L161" s="74"/>
      <c r="M161" s="74"/>
      <c r="N161" s="74"/>
      <c r="O161" s="74" t="s">
        <v>47</v>
      </c>
      <c r="P161" s="74" t="s">
        <v>70</v>
      </c>
      <c r="Q161" s="74"/>
      <c r="R161" s="74" t="s">
        <v>49</v>
      </c>
      <c r="S161" s="74">
        <v>8010649502</v>
      </c>
      <c r="T161" s="74" t="s">
        <v>716</v>
      </c>
      <c r="U161" s="74" t="s">
        <v>717</v>
      </c>
      <c r="V161" s="74">
        <v>9950261635</v>
      </c>
      <c r="W161" s="74" t="s">
        <v>368</v>
      </c>
      <c r="X161" s="74">
        <v>40000</v>
      </c>
      <c r="Y161" s="74" t="s">
        <v>52</v>
      </c>
      <c r="Z161" s="74" t="s">
        <v>52</v>
      </c>
      <c r="AA161" s="74" t="s">
        <v>71</v>
      </c>
      <c r="AB161" s="74">
        <v>13</v>
      </c>
      <c r="AC161" s="74" t="s">
        <v>54</v>
      </c>
      <c r="AD161" s="74">
        <v>0</v>
      </c>
    </row>
    <row r="162" spans="1:30" ht="29" x14ac:dyDescent="0.35">
      <c r="A162" s="74">
        <v>10</v>
      </c>
      <c r="B162" s="74" t="s">
        <v>43</v>
      </c>
      <c r="C162" s="74">
        <v>301</v>
      </c>
      <c r="D162" s="75">
        <v>42195</v>
      </c>
      <c r="E162" s="74" t="s">
        <v>241</v>
      </c>
      <c r="F162" s="74"/>
      <c r="G162" s="74" t="s">
        <v>718</v>
      </c>
      <c r="H162" s="74" t="s">
        <v>719</v>
      </c>
      <c r="I162" s="74" t="s">
        <v>68</v>
      </c>
      <c r="J162" s="75">
        <v>38545</v>
      </c>
      <c r="K162" s="74"/>
      <c r="L162" s="74"/>
      <c r="M162" s="74"/>
      <c r="N162" s="74"/>
      <c r="O162" s="74" t="s">
        <v>69</v>
      </c>
      <c r="P162" s="74" t="s">
        <v>48</v>
      </c>
      <c r="Q162" s="74"/>
      <c r="R162" s="74" t="s">
        <v>49</v>
      </c>
      <c r="S162" s="74">
        <v>8010649502</v>
      </c>
      <c r="T162" s="74" t="s">
        <v>720</v>
      </c>
      <c r="U162" s="74" t="s">
        <v>721</v>
      </c>
      <c r="V162" s="74">
        <v>9772804778</v>
      </c>
      <c r="W162" s="74" t="s">
        <v>368</v>
      </c>
      <c r="X162" s="74">
        <v>40000</v>
      </c>
      <c r="Y162" s="74" t="s">
        <v>52</v>
      </c>
      <c r="Z162" s="74" t="s">
        <v>52</v>
      </c>
      <c r="AA162" s="74" t="s">
        <v>53</v>
      </c>
      <c r="AB162" s="74">
        <v>15</v>
      </c>
      <c r="AC162" s="74" t="s">
        <v>54</v>
      </c>
      <c r="AD162" s="74">
        <v>0</v>
      </c>
    </row>
    <row r="163" spans="1:30" ht="29" x14ac:dyDescent="0.35">
      <c r="A163" s="74">
        <v>10</v>
      </c>
      <c r="B163" s="74" t="s">
        <v>43</v>
      </c>
      <c r="C163" s="74">
        <v>412</v>
      </c>
      <c r="D163" s="75">
        <v>42577</v>
      </c>
      <c r="E163" s="74" t="s">
        <v>722</v>
      </c>
      <c r="F163" s="74"/>
      <c r="G163" s="74" t="s">
        <v>222</v>
      </c>
      <c r="H163" s="74" t="s">
        <v>264</v>
      </c>
      <c r="I163" s="74" t="s">
        <v>46</v>
      </c>
      <c r="J163" s="75">
        <v>39180</v>
      </c>
      <c r="K163" s="74"/>
      <c r="L163" s="74"/>
      <c r="M163" s="74"/>
      <c r="N163" s="74"/>
      <c r="O163" s="74" t="s">
        <v>47</v>
      </c>
      <c r="P163" s="74" t="s">
        <v>70</v>
      </c>
      <c r="Q163" s="74"/>
      <c r="R163" s="74" t="s">
        <v>49</v>
      </c>
      <c r="S163" s="74">
        <v>8010649502</v>
      </c>
      <c r="T163" s="74" t="s">
        <v>723</v>
      </c>
      <c r="U163" s="74" t="s">
        <v>724</v>
      </c>
      <c r="V163" s="74">
        <v>8239759874</v>
      </c>
      <c r="W163" s="74" t="s">
        <v>306</v>
      </c>
      <c r="X163" s="74">
        <v>40000</v>
      </c>
      <c r="Y163" s="74" t="s">
        <v>52</v>
      </c>
      <c r="Z163" s="74" t="s">
        <v>52</v>
      </c>
      <c r="AA163" s="74" t="s">
        <v>71</v>
      </c>
      <c r="AB163" s="74">
        <v>13</v>
      </c>
      <c r="AC163" s="74" t="s">
        <v>54</v>
      </c>
      <c r="AD163" s="74">
        <v>0</v>
      </c>
    </row>
    <row r="164" spans="1:30" ht="29" x14ac:dyDescent="0.35">
      <c r="A164" s="74">
        <v>10</v>
      </c>
      <c r="B164" s="74" t="s">
        <v>43</v>
      </c>
      <c r="C164" s="74">
        <v>595</v>
      </c>
      <c r="D164" s="75">
        <v>43675</v>
      </c>
      <c r="E164" s="74" t="s">
        <v>725</v>
      </c>
      <c r="F164" s="74"/>
      <c r="G164" s="74" t="s">
        <v>590</v>
      </c>
      <c r="H164" s="74" t="s">
        <v>682</v>
      </c>
      <c r="I164" s="74" t="s">
        <v>46</v>
      </c>
      <c r="J164" s="75">
        <v>38682</v>
      </c>
      <c r="K164" s="74"/>
      <c r="L164" s="74"/>
      <c r="M164" s="74"/>
      <c r="N164" s="74"/>
      <c r="O164" s="74" t="s">
        <v>47</v>
      </c>
      <c r="P164" s="74"/>
      <c r="Q164" s="74"/>
      <c r="R164" s="74" t="s">
        <v>49</v>
      </c>
      <c r="S164" s="74">
        <v>8010649502</v>
      </c>
      <c r="T164" s="74" t="s">
        <v>726</v>
      </c>
      <c r="U164" s="74" t="s">
        <v>593</v>
      </c>
      <c r="V164" s="74">
        <v>9783723116</v>
      </c>
      <c r="W164" s="74" t="s">
        <v>727</v>
      </c>
      <c r="X164" s="74">
        <v>90000</v>
      </c>
      <c r="Y164" s="74" t="s">
        <v>52</v>
      </c>
      <c r="Z164" s="74" t="s">
        <v>52</v>
      </c>
      <c r="AA164" s="74"/>
      <c r="AB164" s="74">
        <v>15</v>
      </c>
      <c r="AC164" s="74" t="s">
        <v>54</v>
      </c>
      <c r="AD164" s="74">
        <v>5</v>
      </c>
    </row>
    <row r="165" spans="1:30" ht="43.5" x14ac:dyDescent="0.35">
      <c r="A165" s="74">
        <v>10</v>
      </c>
      <c r="B165" s="74" t="s">
        <v>43</v>
      </c>
      <c r="C165" s="74">
        <v>614</v>
      </c>
      <c r="D165" s="75">
        <v>43682</v>
      </c>
      <c r="E165" s="74" t="s">
        <v>728</v>
      </c>
      <c r="F165" s="74"/>
      <c r="G165" s="74" t="s">
        <v>729</v>
      </c>
      <c r="H165" s="74" t="s">
        <v>730</v>
      </c>
      <c r="I165" s="74" t="s">
        <v>68</v>
      </c>
      <c r="J165" s="75">
        <v>39197</v>
      </c>
      <c r="K165" s="74"/>
      <c r="L165" s="74"/>
      <c r="M165" s="74"/>
      <c r="N165" s="74"/>
      <c r="O165" s="74" t="s">
        <v>47</v>
      </c>
      <c r="P165" s="74" t="s">
        <v>48</v>
      </c>
      <c r="Q165" s="74"/>
      <c r="R165" s="74" t="s">
        <v>49</v>
      </c>
      <c r="S165" s="74">
        <v>8010649502</v>
      </c>
      <c r="T165" s="74" t="s">
        <v>731</v>
      </c>
      <c r="U165" s="74" t="s">
        <v>712</v>
      </c>
      <c r="V165" s="74">
        <v>9119316429</v>
      </c>
      <c r="W165" s="74" t="s">
        <v>732</v>
      </c>
      <c r="X165" s="74">
        <v>70000</v>
      </c>
      <c r="Y165" s="74" t="s">
        <v>52</v>
      </c>
      <c r="Z165" s="74" t="s">
        <v>52</v>
      </c>
      <c r="AA165" s="74" t="s">
        <v>53</v>
      </c>
      <c r="AB165" s="74">
        <v>13</v>
      </c>
      <c r="AC165" s="74" t="s">
        <v>54</v>
      </c>
      <c r="AD165" s="74">
        <v>1</v>
      </c>
    </row>
    <row r="166" spans="1:30" ht="29" x14ac:dyDescent="0.35">
      <c r="A166" s="74">
        <v>10</v>
      </c>
      <c r="B166" s="74" t="s">
        <v>43</v>
      </c>
      <c r="C166" s="74">
        <v>232</v>
      </c>
      <c r="D166" s="75">
        <v>41871</v>
      </c>
      <c r="E166" s="74" t="s">
        <v>733</v>
      </c>
      <c r="F166" s="74"/>
      <c r="G166" s="74" t="s">
        <v>558</v>
      </c>
      <c r="H166" s="74" t="s">
        <v>559</v>
      </c>
      <c r="I166" s="74" t="s">
        <v>68</v>
      </c>
      <c r="J166" s="75">
        <v>37935</v>
      </c>
      <c r="K166" s="74"/>
      <c r="L166" s="74"/>
      <c r="M166" s="74"/>
      <c r="N166" s="74"/>
      <c r="O166" s="74" t="s">
        <v>69</v>
      </c>
      <c r="P166" s="74" t="s">
        <v>70</v>
      </c>
      <c r="Q166" s="74"/>
      <c r="R166" s="74" t="s">
        <v>49</v>
      </c>
      <c r="S166" s="74">
        <v>8010649502</v>
      </c>
      <c r="T166" s="74" t="s">
        <v>734</v>
      </c>
      <c r="U166" s="74" t="s">
        <v>561</v>
      </c>
      <c r="V166" s="74">
        <v>9772469513</v>
      </c>
      <c r="W166" s="74" t="s">
        <v>368</v>
      </c>
      <c r="X166" s="74">
        <v>40000</v>
      </c>
      <c r="Y166" s="74" t="s">
        <v>52</v>
      </c>
      <c r="Z166" s="74" t="s">
        <v>52</v>
      </c>
      <c r="AA166" s="74" t="s">
        <v>71</v>
      </c>
      <c r="AB166" s="74">
        <v>17</v>
      </c>
      <c r="AC166" s="74" t="s">
        <v>54</v>
      </c>
      <c r="AD166" s="74">
        <v>0</v>
      </c>
    </row>
    <row r="167" spans="1:30" ht="29" x14ac:dyDescent="0.35">
      <c r="A167" s="74">
        <v>10</v>
      </c>
      <c r="B167" s="74" t="s">
        <v>43</v>
      </c>
      <c r="C167" s="74">
        <v>617</v>
      </c>
      <c r="D167" s="75">
        <v>42544</v>
      </c>
      <c r="E167" s="74" t="s">
        <v>735</v>
      </c>
      <c r="F167" s="74"/>
      <c r="G167" s="74" t="s">
        <v>662</v>
      </c>
      <c r="H167" s="74" t="s">
        <v>285</v>
      </c>
      <c r="I167" s="74" t="s">
        <v>46</v>
      </c>
      <c r="J167" s="75">
        <v>38526</v>
      </c>
      <c r="K167" s="74"/>
      <c r="L167" s="74"/>
      <c r="M167" s="74"/>
      <c r="N167" s="74"/>
      <c r="O167" s="74" t="s">
        <v>69</v>
      </c>
      <c r="P167" s="74" t="s">
        <v>70</v>
      </c>
      <c r="Q167" s="74"/>
      <c r="R167" s="74" t="s">
        <v>49</v>
      </c>
      <c r="S167" s="74">
        <v>8010649502</v>
      </c>
      <c r="T167" s="74" t="s">
        <v>736</v>
      </c>
      <c r="U167" s="74"/>
      <c r="V167" s="74">
        <v>7665824612</v>
      </c>
      <c r="W167" s="74" t="s">
        <v>665</v>
      </c>
      <c r="X167" s="74">
        <v>40000</v>
      </c>
      <c r="Y167" s="74" t="s">
        <v>52</v>
      </c>
      <c r="Z167" s="74" t="s">
        <v>52</v>
      </c>
      <c r="AA167" s="74" t="s">
        <v>71</v>
      </c>
      <c r="AB167" s="74">
        <v>15</v>
      </c>
      <c r="AC167" s="74" t="s">
        <v>54</v>
      </c>
      <c r="AD167" s="74">
        <v>3</v>
      </c>
    </row>
    <row r="168" spans="1:30" ht="29" x14ac:dyDescent="0.35">
      <c r="A168" s="74">
        <v>10</v>
      </c>
      <c r="B168" s="74" t="s">
        <v>43</v>
      </c>
      <c r="C168" s="74">
        <v>603</v>
      </c>
      <c r="D168" s="75">
        <v>43677</v>
      </c>
      <c r="E168" s="74" t="s">
        <v>737</v>
      </c>
      <c r="F168" s="74"/>
      <c r="G168" s="74" t="s">
        <v>738</v>
      </c>
      <c r="H168" s="74" t="s">
        <v>739</v>
      </c>
      <c r="I168" s="74" t="s">
        <v>68</v>
      </c>
      <c r="J168" s="75">
        <v>39083</v>
      </c>
      <c r="K168" s="74"/>
      <c r="L168" s="74"/>
      <c r="M168" s="74"/>
      <c r="N168" s="74"/>
      <c r="O168" s="74" t="s">
        <v>47</v>
      </c>
      <c r="P168" s="74"/>
      <c r="Q168" s="74"/>
      <c r="R168" s="74" t="s">
        <v>49</v>
      </c>
      <c r="S168" s="74">
        <v>8010649502</v>
      </c>
      <c r="T168" s="74" t="s">
        <v>740</v>
      </c>
      <c r="U168" s="74" t="s">
        <v>741</v>
      </c>
      <c r="V168" s="74">
        <v>8504892020</v>
      </c>
      <c r="W168" s="74" t="s">
        <v>742</v>
      </c>
      <c r="X168" s="74">
        <v>40000</v>
      </c>
      <c r="Y168" s="74" t="s">
        <v>52</v>
      </c>
      <c r="Z168" s="74" t="s">
        <v>52</v>
      </c>
      <c r="AA168" s="74"/>
      <c r="AB168" s="74">
        <v>13</v>
      </c>
      <c r="AC168" s="74" t="s">
        <v>54</v>
      </c>
      <c r="AD168" s="74">
        <v>0</v>
      </c>
    </row>
    <row r="169" spans="1:30" ht="29" x14ac:dyDescent="0.35">
      <c r="A169" s="74">
        <v>10</v>
      </c>
      <c r="B169" s="74" t="s">
        <v>43</v>
      </c>
      <c r="C169" s="74">
        <v>594</v>
      </c>
      <c r="D169" s="75">
        <v>43673</v>
      </c>
      <c r="E169" s="74" t="s">
        <v>743</v>
      </c>
      <c r="F169" s="74"/>
      <c r="G169" s="74" t="s">
        <v>744</v>
      </c>
      <c r="H169" s="74" t="s">
        <v>745</v>
      </c>
      <c r="I169" s="74" t="s">
        <v>68</v>
      </c>
      <c r="J169" s="75">
        <v>38789</v>
      </c>
      <c r="K169" s="74"/>
      <c r="L169" s="74"/>
      <c r="M169" s="74"/>
      <c r="N169" s="74"/>
      <c r="O169" s="74" t="s">
        <v>47</v>
      </c>
      <c r="P169" s="74"/>
      <c r="Q169" s="74"/>
      <c r="R169" s="74" t="s">
        <v>49</v>
      </c>
      <c r="S169" s="74">
        <v>8010649502</v>
      </c>
      <c r="T169" s="74" t="s">
        <v>746</v>
      </c>
      <c r="U169" s="74" t="s">
        <v>747</v>
      </c>
      <c r="V169" s="74">
        <v>9887110620</v>
      </c>
      <c r="W169" s="74" t="s">
        <v>748</v>
      </c>
      <c r="X169" s="74">
        <v>48000</v>
      </c>
      <c r="Y169" s="74" t="s">
        <v>52</v>
      </c>
      <c r="Z169" s="74" t="s">
        <v>52</v>
      </c>
      <c r="AA169" s="74"/>
      <c r="AB169" s="74">
        <v>14</v>
      </c>
      <c r="AC169" s="74" t="s">
        <v>54</v>
      </c>
      <c r="AD169" s="74">
        <v>6</v>
      </c>
    </row>
    <row r="170" spans="1:30" ht="29" x14ac:dyDescent="0.35">
      <c r="A170" s="74">
        <v>10</v>
      </c>
      <c r="B170" s="74" t="s">
        <v>43</v>
      </c>
      <c r="C170" s="74">
        <v>605</v>
      </c>
      <c r="D170" s="75">
        <v>43294</v>
      </c>
      <c r="E170" s="74" t="s">
        <v>749</v>
      </c>
      <c r="F170" s="74"/>
      <c r="G170" s="74" t="s">
        <v>650</v>
      </c>
      <c r="H170" s="74" t="s">
        <v>651</v>
      </c>
      <c r="I170" s="74" t="s">
        <v>46</v>
      </c>
      <c r="J170" s="75">
        <v>38582</v>
      </c>
      <c r="K170" s="74"/>
      <c r="L170" s="74"/>
      <c r="M170" s="74"/>
      <c r="N170" s="74"/>
      <c r="O170" s="74" t="s">
        <v>69</v>
      </c>
      <c r="P170" s="74" t="s">
        <v>48</v>
      </c>
      <c r="Q170" s="74"/>
      <c r="R170" s="74" t="s">
        <v>49</v>
      </c>
      <c r="S170" s="74">
        <v>8010649502</v>
      </c>
      <c r="T170" s="74" t="s">
        <v>750</v>
      </c>
      <c r="U170" s="74" t="s">
        <v>653</v>
      </c>
      <c r="V170" s="74">
        <v>941342014</v>
      </c>
      <c r="W170" s="74" t="s">
        <v>751</v>
      </c>
      <c r="X170" s="74">
        <v>45000</v>
      </c>
      <c r="Y170" s="74" t="s">
        <v>52</v>
      </c>
      <c r="Z170" s="74" t="s">
        <v>52</v>
      </c>
      <c r="AA170" s="74" t="s">
        <v>53</v>
      </c>
      <c r="AB170" s="74">
        <v>15</v>
      </c>
      <c r="AC170" s="74" t="s">
        <v>54</v>
      </c>
      <c r="AD170" s="74">
        <v>3</v>
      </c>
    </row>
    <row r="171" spans="1:30" ht="29" x14ac:dyDescent="0.35">
      <c r="A171" s="74">
        <v>10</v>
      </c>
      <c r="B171" s="74" t="s">
        <v>43</v>
      </c>
      <c r="C171" s="74">
        <v>600</v>
      </c>
      <c r="D171" s="75">
        <v>43677</v>
      </c>
      <c r="E171" s="74" t="s">
        <v>395</v>
      </c>
      <c r="F171" s="74"/>
      <c r="G171" s="74" t="s">
        <v>752</v>
      </c>
      <c r="H171" s="74" t="s">
        <v>753</v>
      </c>
      <c r="I171" s="74" t="s">
        <v>68</v>
      </c>
      <c r="J171" s="75">
        <v>38565</v>
      </c>
      <c r="K171" s="74"/>
      <c r="L171" s="74"/>
      <c r="M171" s="74"/>
      <c r="N171" s="74"/>
      <c r="O171" s="74" t="s">
        <v>69</v>
      </c>
      <c r="P171" s="74"/>
      <c r="Q171" s="74"/>
      <c r="R171" s="74" t="s">
        <v>49</v>
      </c>
      <c r="S171" s="74">
        <v>8010649502</v>
      </c>
      <c r="T171" s="74" t="s">
        <v>754</v>
      </c>
      <c r="U171" s="74" t="s">
        <v>755</v>
      </c>
      <c r="V171" s="74">
        <v>9602489563</v>
      </c>
      <c r="W171" s="74" t="s">
        <v>742</v>
      </c>
      <c r="X171" s="74">
        <v>40000</v>
      </c>
      <c r="Y171" s="74" t="s">
        <v>52</v>
      </c>
      <c r="Z171" s="74" t="s">
        <v>52</v>
      </c>
      <c r="AA171" s="74"/>
      <c r="AB171" s="74">
        <v>15</v>
      </c>
      <c r="AC171" s="74" t="s">
        <v>54</v>
      </c>
      <c r="AD171" s="74">
        <v>0</v>
      </c>
    </row>
    <row r="172" spans="1:30" ht="29" x14ac:dyDescent="0.35">
      <c r="A172" s="74">
        <v>10</v>
      </c>
      <c r="B172" s="74" t="s">
        <v>43</v>
      </c>
      <c r="C172" s="74">
        <v>224</v>
      </c>
      <c r="D172" s="75">
        <v>41871</v>
      </c>
      <c r="E172" s="74" t="s">
        <v>756</v>
      </c>
      <c r="F172" s="74"/>
      <c r="G172" s="74" t="s">
        <v>522</v>
      </c>
      <c r="H172" s="74" t="s">
        <v>757</v>
      </c>
      <c r="I172" s="74" t="s">
        <v>68</v>
      </c>
      <c r="J172" s="75">
        <v>39278</v>
      </c>
      <c r="K172" s="74"/>
      <c r="L172" s="74"/>
      <c r="M172" s="74"/>
      <c r="N172" s="74"/>
      <c r="O172" s="74" t="s">
        <v>69</v>
      </c>
      <c r="P172" s="74" t="s">
        <v>48</v>
      </c>
      <c r="Q172" s="74"/>
      <c r="R172" s="74" t="s">
        <v>49</v>
      </c>
      <c r="S172" s="74">
        <v>8010649502</v>
      </c>
      <c r="T172" s="74" t="s">
        <v>758</v>
      </c>
      <c r="U172" s="74" t="s">
        <v>759</v>
      </c>
      <c r="V172" s="74">
        <v>9649322374</v>
      </c>
      <c r="W172" s="74" t="s">
        <v>760</v>
      </c>
      <c r="X172" s="74">
        <v>60000</v>
      </c>
      <c r="Y172" s="74" t="s">
        <v>52</v>
      </c>
      <c r="Z172" s="74" t="s">
        <v>52</v>
      </c>
      <c r="AA172" s="74" t="s">
        <v>53</v>
      </c>
      <c r="AB172" s="74">
        <v>13</v>
      </c>
      <c r="AC172" s="74" t="s">
        <v>54</v>
      </c>
      <c r="AD172" s="74">
        <v>1</v>
      </c>
    </row>
    <row r="173" spans="1:30" ht="29" x14ac:dyDescent="0.35">
      <c r="A173" s="74">
        <v>10</v>
      </c>
      <c r="B173" s="74" t="s">
        <v>43</v>
      </c>
      <c r="C173" s="74">
        <v>225</v>
      </c>
      <c r="D173" s="75">
        <v>41871</v>
      </c>
      <c r="E173" s="74" t="s">
        <v>290</v>
      </c>
      <c r="F173" s="74"/>
      <c r="G173" s="74" t="s">
        <v>381</v>
      </c>
      <c r="H173" s="74" t="s">
        <v>761</v>
      </c>
      <c r="I173" s="74" t="s">
        <v>68</v>
      </c>
      <c r="J173" s="75">
        <v>38693</v>
      </c>
      <c r="K173" s="74"/>
      <c r="L173" s="74"/>
      <c r="M173" s="74"/>
      <c r="N173" s="74"/>
      <c r="O173" s="74" t="s">
        <v>47</v>
      </c>
      <c r="P173" s="74" t="s">
        <v>70</v>
      </c>
      <c r="Q173" s="74"/>
      <c r="R173" s="74" t="s">
        <v>49</v>
      </c>
      <c r="S173" s="74">
        <v>8010649502</v>
      </c>
      <c r="T173" s="74" t="s">
        <v>762</v>
      </c>
      <c r="U173" s="74"/>
      <c r="V173" s="74">
        <v>9694126724</v>
      </c>
      <c r="W173" s="74" t="s">
        <v>368</v>
      </c>
      <c r="X173" s="74">
        <v>40000</v>
      </c>
      <c r="Y173" s="74" t="s">
        <v>229</v>
      </c>
      <c r="Z173" s="74" t="s">
        <v>52</v>
      </c>
      <c r="AA173" s="74" t="s">
        <v>71</v>
      </c>
      <c r="AB173" s="74">
        <v>15</v>
      </c>
      <c r="AC173" s="74" t="s">
        <v>54</v>
      </c>
      <c r="AD173" s="74">
        <v>0</v>
      </c>
    </row>
    <row r="174" spans="1:30" ht="29" x14ac:dyDescent="0.35">
      <c r="A174" s="74">
        <v>10</v>
      </c>
      <c r="B174" s="74" t="s">
        <v>43</v>
      </c>
      <c r="C174" s="74">
        <v>213</v>
      </c>
      <c r="D174" s="75">
        <v>41871</v>
      </c>
      <c r="E174" s="74" t="s">
        <v>763</v>
      </c>
      <c r="F174" s="74"/>
      <c r="G174" s="74" t="s">
        <v>764</v>
      </c>
      <c r="H174" s="74" t="s">
        <v>765</v>
      </c>
      <c r="I174" s="74" t="s">
        <v>68</v>
      </c>
      <c r="J174" s="75">
        <v>38518</v>
      </c>
      <c r="K174" s="74"/>
      <c r="L174" s="74"/>
      <c r="M174" s="74"/>
      <c r="N174" s="74"/>
      <c r="O174" s="74" t="s">
        <v>47</v>
      </c>
      <c r="P174" s="74" t="s">
        <v>48</v>
      </c>
      <c r="Q174" s="74"/>
      <c r="R174" s="74" t="s">
        <v>49</v>
      </c>
      <c r="S174" s="74">
        <v>8010649502</v>
      </c>
      <c r="T174" s="74" t="s">
        <v>766</v>
      </c>
      <c r="U174" s="74" t="s">
        <v>767</v>
      </c>
      <c r="V174" s="74">
        <v>9828704842</v>
      </c>
      <c r="W174" s="74" t="s">
        <v>768</v>
      </c>
      <c r="X174" s="74">
        <v>42000</v>
      </c>
      <c r="Y174" s="74" t="s">
        <v>229</v>
      </c>
      <c r="Z174" s="74" t="s">
        <v>52</v>
      </c>
      <c r="AA174" s="74" t="s">
        <v>53</v>
      </c>
      <c r="AB174" s="74">
        <v>15</v>
      </c>
      <c r="AC174" s="74" t="s">
        <v>54</v>
      </c>
      <c r="AD174" s="74">
        <v>3</v>
      </c>
    </row>
    <row r="175" spans="1:30" ht="29" x14ac:dyDescent="0.35">
      <c r="A175" s="74">
        <v>10</v>
      </c>
      <c r="B175" s="74" t="s">
        <v>43</v>
      </c>
      <c r="C175" s="74">
        <v>550</v>
      </c>
      <c r="D175" s="75">
        <v>213</v>
      </c>
      <c r="E175" s="74" t="s">
        <v>322</v>
      </c>
      <c r="F175" s="74"/>
      <c r="G175" s="74" t="s">
        <v>769</v>
      </c>
      <c r="H175" s="74" t="s">
        <v>770</v>
      </c>
      <c r="I175" s="74" t="s">
        <v>68</v>
      </c>
      <c r="J175" s="75">
        <v>38389</v>
      </c>
      <c r="K175" s="74"/>
      <c r="L175" s="74"/>
      <c r="M175" s="74"/>
      <c r="N175" s="74"/>
      <c r="O175" s="74" t="s">
        <v>47</v>
      </c>
      <c r="P175" s="74" t="s">
        <v>48</v>
      </c>
      <c r="Q175" s="74"/>
      <c r="R175" s="74" t="s">
        <v>49</v>
      </c>
      <c r="S175" s="74">
        <v>8010649502</v>
      </c>
      <c r="T175" s="74" t="s">
        <v>771</v>
      </c>
      <c r="U175" s="74" t="s">
        <v>772</v>
      </c>
      <c r="V175" s="74">
        <v>8290332929</v>
      </c>
      <c r="W175" s="74" t="s">
        <v>225</v>
      </c>
      <c r="X175" s="74">
        <v>40000</v>
      </c>
      <c r="Y175" s="74" t="s">
        <v>52</v>
      </c>
      <c r="Z175" s="74" t="s">
        <v>52</v>
      </c>
      <c r="AA175" s="74" t="s">
        <v>53</v>
      </c>
      <c r="AB175" s="74">
        <v>15</v>
      </c>
      <c r="AC175" s="74" t="s">
        <v>54</v>
      </c>
      <c r="AD175" s="74">
        <v>6</v>
      </c>
    </row>
    <row r="176" spans="1:30" ht="29" x14ac:dyDescent="0.35">
      <c r="A176" s="74">
        <v>10</v>
      </c>
      <c r="B176" s="74" t="s">
        <v>43</v>
      </c>
      <c r="C176" s="74">
        <v>545</v>
      </c>
      <c r="D176" s="75">
        <v>43308</v>
      </c>
      <c r="E176" s="74" t="s">
        <v>773</v>
      </c>
      <c r="F176" s="74"/>
      <c r="G176" s="74" t="s">
        <v>774</v>
      </c>
      <c r="H176" s="74" t="s">
        <v>685</v>
      </c>
      <c r="I176" s="74" t="s">
        <v>46</v>
      </c>
      <c r="J176" s="75">
        <v>38942</v>
      </c>
      <c r="K176" s="74"/>
      <c r="L176" s="74"/>
      <c r="M176" s="74"/>
      <c r="N176" s="74"/>
      <c r="O176" s="74" t="s">
        <v>47</v>
      </c>
      <c r="P176" s="74" t="s">
        <v>48</v>
      </c>
      <c r="Q176" s="74"/>
      <c r="R176" s="74" t="s">
        <v>49</v>
      </c>
      <c r="S176" s="74">
        <v>8010649502</v>
      </c>
      <c r="T176" s="74" t="s">
        <v>775</v>
      </c>
      <c r="U176" s="74" t="s">
        <v>776</v>
      </c>
      <c r="V176" s="74">
        <v>8742091894</v>
      </c>
      <c r="W176" s="74" t="s">
        <v>176</v>
      </c>
      <c r="X176" s="74">
        <v>40000</v>
      </c>
      <c r="Y176" s="74" t="s">
        <v>52</v>
      </c>
      <c r="Z176" s="74" t="s">
        <v>52</v>
      </c>
      <c r="AA176" s="74" t="s">
        <v>53</v>
      </c>
      <c r="AB176" s="74">
        <v>14</v>
      </c>
      <c r="AC176" s="74" t="s">
        <v>54</v>
      </c>
      <c r="AD176" s="74">
        <v>0</v>
      </c>
    </row>
    <row r="177" spans="1:30" ht="29" x14ac:dyDescent="0.35">
      <c r="A177" s="74">
        <v>10</v>
      </c>
      <c r="B177" s="74" t="s">
        <v>43</v>
      </c>
      <c r="C177" s="74">
        <v>371</v>
      </c>
      <c r="D177" s="75">
        <v>42552</v>
      </c>
      <c r="E177" s="74" t="s">
        <v>777</v>
      </c>
      <c r="F177" s="74"/>
      <c r="G177" s="74" t="s">
        <v>646</v>
      </c>
      <c r="H177" s="74" t="s">
        <v>647</v>
      </c>
      <c r="I177" s="74" t="s">
        <v>46</v>
      </c>
      <c r="J177" s="75">
        <v>38523</v>
      </c>
      <c r="K177" s="74"/>
      <c r="L177" s="74"/>
      <c r="M177" s="74"/>
      <c r="N177" s="74"/>
      <c r="O177" s="74" t="s">
        <v>47</v>
      </c>
      <c r="P177" s="74" t="s">
        <v>48</v>
      </c>
      <c r="Q177" s="74"/>
      <c r="R177" s="74" t="s">
        <v>49</v>
      </c>
      <c r="S177" s="74">
        <v>8010649502</v>
      </c>
      <c r="T177" s="74" t="s">
        <v>778</v>
      </c>
      <c r="U177" s="74" t="s">
        <v>649</v>
      </c>
      <c r="V177" s="74">
        <v>8875907115</v>
      </c>
      <c r="W177" s="74" t="s">
        <v>306</v>
      </c>
      <c r="X177" s="74">
        <v>40000</v>
      </c>
      <c r="Y177" s="74" t="s">
        <v>52</v>
      </c>
      <c r="Z177" s="74" t="s">
        <v>52</v>
      </c>
      <c r="AA177" s="74" t="s">
        <v>53</v>
      </c>
      <c r="AB177" s="74">
        <v>15</v>
      </c>
      <c r="AC177" s="74" t="s">
        <v>54</v>
      </c>
      <c r="AD177" s="74">
        <v>0</v>
      </c>
    </row>
    <row r="178" spans="1:30" ht="29" x14ac:dyDescent="0.35">
      <c r="A178" s="74">
        <v>10</v>
      </c>
      <c r="B178" s="74" t="s">
        <v>43</v>
      </c>
      <c r="C178" s="74">
        <v>392</v>
      </c>
      <c r="D178" s="75">
        <v>42565</v>
      </c>
      <c r="E178" s="74" t="s">
        <v>157</v>
      </c>
      <c r="F178" s="74"/>
      <c r="G178" s="74" t="s">
        <v>381</v>
      </c>
      <c r="H178" s="74" t="s">
        <v>779</v>
      </c>
      <c r="I178" s="74" t="s">
        <v>46</v>
      </c>
      <c r="J178" s="75">
        <v>38027</v>
      </c>
      <c r="K178" s="74"/>
      <c r="L178" s="74"/>
      <c r="M178" s="74"/>
      <c r="N178" s="74"/>
      <c r="O178" s="74" t="s">
        <v>47</v>
      </c>
      <c r="P178" s="74" t="s">
        <v>48</v>
      </c>
      <c r="Q178" s="74"/>
      <c r="R178" s="74" t="s">
        <v>49</v>
      </c>
      <c r="S178" s="74">
        <v>8010649502</v>
      </c>
      <c r="T178" s="74" t="s">
        <v>780</v>
      </c>
      <c r="U178" s="74" t="s">
        <v>426</v>
      </c>
      <c r="V178" s="74">
        <v>9828655871</v>
      </c>
      <c r="W178" s="74" t="s">
        <v>781</v>
      </c>
      <c r="X178" s="74">
        <v>40000</v>
      </c>
      <c r="Y178" s="74" t="s">
        <v>52</v>
      </c>
      <c r="Z178" s="74" t="s">
        <v>52</v>
      </c>
      <c r="AA178" s="74" t="s">
        <v>53</v>
      </c>
      <c r="AB178" s="74">
        <v>16</v>
      </c>
      <c r="AC178" s="74" t="s">
        <v>54</v>
      </c>
      <c r="AD178" s="74">
        <v>4</v>
      </c>
    </row>
    <row r="179" spans="1:30" ht="29" x14ac:dyDescent="0.35">
      <c r="A179" s="74">
        <v>10</v>
      </c>
      <c r="B179" s="74" t="s">
        <v>43</v>
      </c>
      <c r="C179" s="74">
        <v>300</v>
      </c>
      <c r="D179" s="75">
        <v>42195</v>
      </c>
      <c r="E179" s="74" t="s">
        <v>782</v>
      </c>
      <c r="F179" s="74"/>
      <c r="G179" s="74" t="s">
        <v>783</v>
      </c>
      <c r="H179" s="74" t="s">
        <v>784</v>
      </c>
      <c r="I179" s="74" t="s">
        <v>46</v>
      </c>
      <c r="J179" s="75">
        <v>38224</v>
      </c>
      <c r="K179" s="74"/>
      <c r="L179" s="74"/>
      <c r="M179" s="74"/>
      <c r="N179" s="74"/>
      <c r="O179" s="74" t="s">
        <v>69</v>
      </c>
      <c r="P179" s="74" t="s">
        <v>70</v>
      </c>
      <c r="Q179" s="74"/>
      <c r="R179" s="74" t="s">
        <v>49</v>
      </c>
      <c r="S179" s="74">
        <v>8010649502</v>
      </c>
      <c r="T179" s="74" t="s">
        <v>785</v>
      </c>
      <c r="U179" s="74" t="s">
        <v>786</v>
      </c>
      <c r="V179" s="74">
        <v>8441074083</v>
      </c>
      <c r="W179" s="74" t="s">
        <v>787</v>
      </c>
      <c r="X179" s="74">
        <v>45000</v>
      </c>
      <c r="Y179" s="74" t="s">
        <v>52</v>
      </c>
      <c r="Z179" s="74" t="s">
        <v>229</v>
      </c>
      <c r="AA179" s="74" t="s">
        <v>71</v>
      </c>
      <c r="AB179" s="74">
        <v>16</v>
      </c>
      <c r="AC179" s="74" t="s">
        <v>54</v>
      </c>
      <c r="AD179" s="74">
        <v>0</v>
      </c>
    </row>
    <row r="180" spans="1:30" ht="29" x14ac:dyDescent="0.35">
      <c r="A180" s="74">
        <v>10</v>
      </c>
      <c r="B180" s="74" t="s">
        <v>43</v>
      </c>
      <c r="C180" s="74">
        <v>370</v>
      </c>
      <c r="D180" s="75">
        <v>42551</v>
      </c>
      <c r="E180" s="74" t="s">
        <v>788</v>
      </c>
      <c r="F180" s="74"/>
      <c r="G180" s="74" t="s">
        <v>530</v>
      </c>
      <c r="H180" s="74" t="s">
        <v>531</v>
      </c>
      <c r="I180" s="74" t="s">
        <v>68</v>
      </c>
      <c r="J180" s="75">
        <v>38359</v>
      </c>
      <c r="K180" s="74"/>
      <c r="L180" s="74"/>
      <c r="M180" s="74"/>
      <c r="N180" s="74"/>
      <c r="O180" s="74" t="s">
        <v>532</v>
      </c>
      <c r="P180" s="74" t="s">
        <v>48</v>
      </c>
      <c r="Q180" s="74"/>
      <c r="R180" s="74" t="s">
        <v>49</v>
      </c>
      <c r="S180" s="74">
        <v>8010649502</v>
      </c>
      <c r="T180" s="74" t="s">
        <v>789</v>
      </c>
      <c r="U180" s="74" t="s">
        <v>534</v>
      </c>
      <c r="V180" s="74">
        <v>9772233278</v>
      </c>
      <c r="W180" s="74" t="s">
        <v>306</v>
      </c>
      <c r="X180" s="74">
        <v>45000</v>
      </c>
      <c r="Y180" s="74" t="s">
        <v>52</v>
      </c>
      <c r="Z180" s="74" t="s">
        <v>52</v>
      </c>
      <c r="AA180" s="74" t="s">
        <v>53</v>
      </c>
      <c r="AB180" s="74">
        <v>15</v>
      </c>
      <c r="AC180" s="74" t="s">
        <v>54</v>
      </c>
      <c r="AD180" s="74">
        <v>0</v>
      </c>
    </row>
    <row r="181" spans="1:30" ht="29" x14ac:dyDescent="0.35">
      <c r="A181" s="74">
        <v>10</v>
      </c>
      <c r="B181" s="74" t="s">
        <v>43</v>
      </c>
      <c r="C181" s="74">
        <v>663</v>
      </c>
      <c r="D181" s="75">
        <v>44093</v>
      </c>
      <c r="E181" s="74" t="s">
        <v>790</v>
      </c>
      <c r="F181" s="74"/>
      <c r="G181" s="74" t="s">
        <v>694</v>
      </c>
      <c r="H181" s="74" t="s">
        <v>550</v>
      </c>
      <c r="I181" s="74" t="s">
        <v>68</v>
      </c>
      <c r="J181" s="75">
        <v>39180</v>
      </c>
      <c r="K181" s="74"/>
      <c r="L181" s="74"/>
      <c r="M181" s="74"/>
      <c r="N181" s="74"/>
      <c r="O181" s="74" t="s">
        <v>47</v>
      </c>
      <c r="P181" s="74" t="s">
        <v>48</v>
      </c>
      <c r="Q181" s="74"/>
      <c r="R181" s="74" t="s">
        <v>49</v>
      </c>
      <c r="S181" s="74">
        <v>8010649502</v>
      </c>
      <c r="T181" s="74" t="s">
        <v>791</v>
      </c>
      <c r="U181" s="74"/>
      <c r="V181" s="74">
        <v>7456765487</v>
      </c>
      <c r="W181" s="74" t="s">
        <v>792</v>
      </c>
      <c r="X181" s="74">
        <v>55000</v>
      </c>
      <c r="Y181" s="74" t="s">
        <v>52</v>
      </c>
      <c r="Z181" s="74" t="s">
        <v>52</v>
      </c>
      <c r="AA181" s="74" t="s">
        <v>53</v>
      </c>
      <c r="AB181" s="74">
        <v>13</v>
      </c>
      <c r="AC181" s="74" t="s">
        <v>54</v>
      </c>
      <c r="AD181" s="74">
        <v>2</v>
      </c>
    </row>
    <row r="182" spans="1:30" ht="29" x14ac:dyDescent="0.35">
      <c r="A182" s="74">
        <v>10</v>
      </c>
      <c r="B182" s="74" t="s">
        <v>43</v>
      </c>
      <c r="C182" s="74">
        <v>291</v>
      </c>
      <c r="D182" s="75">
        <v>42193</v>
      </c>
      <c r="E182" s="74" t="s">
        <v>793</v>
      </c>
      <c r="F182" s="74"/>
      <c r="G182" s="74" t="s">
        <v>794</v>
      </c>
      <c r="H182" s="74" t="s">
        <v>328</v>
      </c>
      <c r="I182" s="74" t="s">
        <v>68</v>
      </c>
      <c r="J182" s="75">
        <v>38488</v>
      </c>
      <c r="K182" s="74"/>
      <c r="L182" s="74"/>
      <c r="M182" s="74"/>
      <c r="N182" s="74"/>
      <c r="O182" s="74" t="s">
        <v>69</v>
      </c>
      <c r="P182" s="74" t="s">
        <v>70</v>
      </c>
      <c r="Q182" s="74"/>
      <c r="R182" s="74" t="s">
        <v>49</v>
      </c>
      <c r="S182" s="74">
        <v>8010649502</v>
      </c>
      <c r="T182" s="74" t="s">
        <v>795</v>
      </c>
      <c r="U182" s="74" t="s">
        <v>796</v>
      </c>
      <c r="V182" s="74">
        <v>8104851953</v>
      </c>
      <c r="W182" s="74" t="s">
        <v>368</v>
      </c>
      <c r="X182" s="74">
        <v>45000</v>
      </c>
      <c r="Y182" s="74" t="s">
        <v>52</v>
      </c>
      <c r="Z182" s="74" t="s">
        <v>52</v>
      </c>
      <c r="AA182" s="74" t="s">
        <v>71</v>
      </c>
      <c r="AB182" s="74">
        <v>15</v>
      </c>
      <c r="AC182" s="74" t="s">
        <v>54</v>
      </c>
      <c r="AD182" s="74">
        <v>0</v>
      </c>
    </row>
    <row r="183" spans="1:30" ht="29" x14ac:dyDescent="0.35">
      <c r="A183" s="74">
        <v>10</v>
      </c>
      <c r="B183" s="74" t="s">
        <v>43</v>
      </c>
      <c r="C183" s="74">
        <v>236</v>
      </c>
      <c r="D183" s="75">
        <v>41871</v>
      </c>
      <c r="E183" s="74" t="s">
        <v>797</v>
      </c>
      <c r="F183" s="74"/>
      <c r="G183" s="74" t="s">
        <v>798</v>
      </c>
      <c r="H183" s="74" t="s">
        <v>273</v>
      </c>
      <c r="I183" s="74" t="s">
        <v>46</v>
      </c>
      <c r="J183" s="75">
        <v>39155</v>
      </c>
      <c r="K183" s="74"/>
      <c r="L183" s="74"/>
      <c r="M183" s="74"/>
      <c r="N183" s="74"/>
      <c r="O183" s="74" t="s">
        <v>69</v>
      </c>
      <c r="P183" s="74" t="s">
        <v>48</v>
      </c>
      <c r="Q183" s="74"/>
      <c r="R183" s="74" t="s">
        <v>49</v>
      </c>
      <c r="S183" s="74">
        <v>8010649502</v>
      </c>
      <c r="T183" s="74" t="s">
        <v>799</v>
      </c>
      <c r="U183" s="74" t="s">
        <v>800</v>
      </c>
      <c r="V183" s="74">
        <v>9783564399</v>
      </c>
      <c r="W183" s="74" t="s">
        <v>787</v>
      </c>
      <c r="X183" s="74">
        <v>40000</v>
      </c>
      <c r="Y183" s="74" t="s">
        <v>52</v>
      </c>
      <c r="Z183" s="74" t="s">
        <v>52</v>
      </c>
      <c r="AA183" s="74" t="s">
        <v>53</v>
      </c>
      <c r="AB183" s="74">
        <v>13</v>
      </c>
      <c r="AC183" s="74" t="s">
        <v>54</v>
      </c>
      <c r="AD183" s="74">
        <v>0</v>
      </c>
    </row>
    <row r="184" spans="1:30" ht="29" x14ac:dyDescent="0.35">
      <c r="A184" s="74">
        <v>10</v>
      </c>
      <c r="B184" s="74" t="s">
        <v>43</v>
      </c>
      <c r="C184" s="74">
        <v>593</v>
      </c>
      <c r="D184" s="75">
        <v>43673</v>
      </c>
      <c r="E184" s="74" t="s">
        <v>801</v>
      </c>
      <c r="F184" s="74"/>
      <c r="G184" s="74" t="s">
        <v>489</v>
      </c>
      <c r="H184" s="74" t="s">
        <v>802</v>
      </c>
      <c r="I184" s="74" t="s">
        <v>46</v>
      </c>
      <c r="J184" s="75">
        <v>39314</v>
      </c>
      <c r="K184" s="74"/>
      <c r="L184" s="74"/>
      <c r="M184" s="74"/>
      <c r="N184" s="74"/>
      <c r="O184" s="74" t="s">
        <v>47</v>
      </c>
      <c r="P184" s="74"/>
      <c r="Q184" s="74"/>
      <c r="R184" s="74" t="s">
        <v>49</v>
      </c>
      <c r="S184" s="74">
        <v>8010649502</v>
      </c>
      <c r="T184" s="74" t="s">
        <v>803</v>
      </c>
      <c r="U184" s="74" t="s">
        <v>804</v>
      </c>
      <c r="V184" s="74">
        <v>8875563074</v>
      </c>
      <c r="W184" s="74" t="s">
        <v>748</v>
      </c>
      <c r="X184" s="74">
        <v>40000</v>
      </c>
      <c r="Y184" s="74" t="s">
        <v>52</v>
      </c>
      <c r="Z184" s="74" t="s">
        <v>52</v>
      </c>
      <c r="AA184" s="74"/>
      <c r="AB184" s="74">
        <v>13</v>
      </c>
      <c r="AC184" s="74" t="s">
        <v>54</v>
      </c>
      <c r="AD184" s="74">
        <v>5</v>
      </c>
    </row>
    <row r="185" spans="1:30" ht="29" x14ac:dyDescent="0.35">
      <c r="A185" s="74">
        <v>10</v>
      </c>
      <c r="B185" s="74" t="s">
        <v>43</v>
      </c>
      <c r="C185" s="74">
        <v>592</v>
      </c>
      <c r="D185" s="75">
        <v>43673</v>
      </c>
      <c r="E185" s="74" t="s">
        <v>207</v>
      </c>
      <c r="F185" s="74"/>
      <c r="G185" s="74" t="s">
        <v>805</v>
      </c>
      <c r="H185" s="74" t="s">
        <v>806</v>
      </c>
      <c r="I185" s="74" t="s">
        <v>46</v>
      </c>
      <c r="J185" s="75">
        <v>38758</v>
      </c>
      <c r="K185" s="74"/>
      <c r="L185" s="74"/>
      <c r="M185" s="74"/>
      <c r="N185" s="74"/>
      <c r="O185" s="74" t="s">
        <v>47</v>
      </c>
      <c r="P185" s="74"/>
      <c r="Q185" s="74"/>
      <c r="R185" s="74" t="s">
        <v>49</v>
      </c>
      <c r="S185" s="74">
        <v>8010649502</v>
      </c>
      <c r="T185" s="74" t="s">
        <v>807</v>
      </c>
      <c r="U185" s="74" t="s">
        <v>808</v>
      </c>
      <c r="V185" s="74">
        <v>7878485032</v>
      </c>
      <c r="W185" s="74" t="s">
        <v>748</v>
      </c>
      <c r="X185" s="74">
        <v>45000</v>
      </c>
      <c r="Y185" s="74" t="s">
        <v>52</v>
      </c>
      <c r="Z185" s="74" t="s">
        <v>52</v>
      </c>
      <c r="AA185" s="74"/>
      <c r="AB185" s="74">
        <v>14</v>
      </c>
      <c r="AC185" s="74" t="s">
        <v>54</v>
      </c>
      <c r="AD185" s="74">
        <v>6</v>
      </c>
    </row>
    <row r="186" spans="1:30" ht="29" x14ac:dyDescent="0.35">
      <c r="A186" s="74">
        <v>10</v>
      </c>
      <c r="B186" s="74" t="s">
        <v>43</v>
      </c>
      <c r="C186" s="74">
        <v>391</v>
      </c>
      <c r="D186" s="75">
        <v>42562</v>
      </c>
      <c r="E186" s="74" t="s">
        <v>207</v>
      </c>
      <c r="F186" s="74"/>
      <c r="G186" s="74" t="s">
        <v>522</v>
      </c>
      <c r="H186" s="74" t="s">
        <v>809</v>
      </c>
      <c r="I186" s="74" t="s">
        <v>46</v>
      </c>
      <c r="J186" s="75">
        <v>38180</v>
      </c>
      <c r="K186" s="74"/>
      <c r="L186" s="74"/>
      <c r="M186" s="74"/>
      <c r="N186" s="74"/>
      <c r="O186" s="74" t="s">
        <v>47</v>
      </c>
      <c r="P186" s="74" t="s">
        <v>48</v>
      </c>
      <c r="Q186" s="74"/>
      <c r="R186" s="74" t="s">
        <v>49</v>
      </c>
      <c r="S186" s="74">
        <v>8010649502</v>
      </c>
      <c r="T186" s="74" t="s">
        <v>810</v>
      </c>
      <c r="U186" s="74" t="s">
        <v>457</v>
      </c>
      <c r="V186" s="74">
        <v>8875549083</v>
      </c>
      <c r="W186" s="74" t="s">
        <v>781</v>
      </c>
      <c r="X186" s="74">
        <v>40000</v>
      </c>
      <c r="Y186" s="74" t="s">
        <v>52</v>
      </c>
      <c r="Z186" s="74" t="s">
        <v>52</v>
      </c>
      <c r="AA186" s="74" t="s">
        <v>53</v>
      </c>
      <c r="AB186" s="74">
        <v>16</v>
      </c>
      <c r="AC186" s="74" t="s">
        <v>54</v>
      </c>
      <c r="AD186" s="74">
        <v>4</v>
      </c>
    </row>
    <row r="187" spans="1:30" ht="29" x14ac:dyDescent="0.35">
      <c r="A187" s="74">
        <v>10</v>
      </c>
      <c r="B187" s="74" t="s">
        <v>43</v>
      </c>
      <c r="C187" s="74">
        <v>328</v>
      </c>
      <c r="D187" s="75">
        <v>42200</v>
      </c>
      <c r="E187" s="74" t="s">
        <v>811</v>
      </c>
      <c r="F187" s="74"/>
      <c r="G187" s="74" t="s">
        <v>812</v>
      </c>
      <c r="H187" s="74" t="s">
        <v>813</v>
      </c>
      <c r="I187" s="74" t="s">
        <v>46</v>
      </c>
      <c r="J187" s="75">
        <v>39067</v>
      </c>
      <c r="K187" s="74"/>
      <c r="L187" s="74"/>
      <c r="M187" s="74"/>
      <c r="N187" s="74"/>
      <c r="O187" s="74" t="s">
        <v>69</v>
      </c>
      <c r="P187" s="74" t="s">
        <v>48</v>
      </c>
      <c r="Q187" s="74"/>
      <c r="R187" s="74" t="s">
        <v>49</v>
      </c>
      <c r="S187" s="74">
        <v>8010649502</v>
      </c>
      <c r="T187" s="74" t="s">
        <v>814</v>
      </c>
      <c r="U187" s="74" t="s">
        <v>815</v>
      </c>
      <c r="V187" s="74">
        <v>9982648776</v>
      </c>
      <c r="W187" s="74" t="s">
        <v>816</v>
      </c>
      <c r="X187" s="74">
        <v>50000</v>
      </c>
      <c r="Y187" s="74" t="s">
        <v>52</v>
      </c>
      <c r="Z187" s="74" t="s">
        <v>52</v>
      </c>
      <c r="AA187" s="74" t="s">
        <v>53</v>
      </c>
      <c r="AB187" s="74">
        <v>14</v>
      </c>
      <c r="AC187" s="74" t="s">
        <v>54</v>
      </c>
      <c r="AD187" s="74">
        <v>3</v>
      </c>
    </row>
    <row r="188" spans="1:30" ht="29" x14ac:dyDescent="0.35">
      <c r="A188" s="74">
        <v>10</v>
      </c>
      <c r="B188" s="74" t="s">
        <v>43</v>
      </c>
      <c r="C188" s="74">
        <v>230</v>
      </c>
      <c r="D188" s="75">
        <v>42236</v>
      </c>
      <c r="E188" s="74" t="s">
        <v>817</v>
      </c>
      <c r="F188" s="74"/>
      <c r="G188" s="74" t="s">
        <v>818</v>
      </c>
      <c r="H188" s="74" t="s">
        <v>376</v>
      </c>
      <c r="I188" s="74" t="s">
        <v>46</v>
      </c>
      <c r="J188" s="75">
        <v>38432</v>
      </c>
      <c r="K188" s="74"/>
      <c r="L188" s="74"/>
      <c r="M188" s="74"/>
      <c r="N188" s="74"/>
      <c r="O188" s="74" t="s">
        <v>69</v>
      </c>
      <c r="P188" s="74" t="s">
        <v>70</v>
      </c>
      <c r="Q188" s="74"/>
      <c r="R188" s="74" t="s">
        <v>49</v>
      </c>
      <c r="S188" s="74">
        <v>8010649502</v>
      </c>
      <c r="T188" s="74" t="s">
        <v>819</v>
      </c>
      <c r="U188" s="74" t="s">
        <v>820</v>
      </c>
      <c r="V188" s="74">
        <v>9929444458</v>
      </c>
      <c r="W188" s="74" t="s">
        <v>787</v>
      </c>
      <c r="X188" s="74">
        <v>40000</v>
      </c>
      <c r="Y188" s="74" t="s">
        <v>52</v>
      </c>
      <c r="Z188" s="74" t="s">
        <v>229</v>
      </c>
      <c r="AA188" s="74" t="s">
        <v>71</v>
      </c>
      <c r="AB188" s="74">
        <v>15</v>
      </c>
      <c r="AC188" s="74" t="s">
        <v>54</v>
      </c>
      <c r="AD188" s="74">
        <v>0</v>
      </c>
    </row>
    <row r="189" spans="1:30" ht="29" x14ac:dyDescent="0.35">
      <c r="A189" s="74">
        <v>10</v>
      </c>
      <c r="B189" s="74" t="s">
        <v>43</v>
      </c>
      <c r="C189" s="74">
        <v>239</v>
      </c>
      <c r="D189" s="75">
        <v>41871</v>
      </c>
      <c r="E189" s="74" t="s">
        <v>821</v>
      </c>
      <c r="F189" s="74"/>
      <c r="G189" s="74" t="s">
        <v>822</v>
      </c>
      <c r="H189" s="74" t="s">
        <v>328</v>
      </c>
      <c r="I189" s="74" t="s">
        <v>68</v>
      </c>
      <c r="J189" s="75">
        <v>39251</v>
      </c>
      <c r="K189" s="74"/>
      <c r="L189" s="74"/>
      <c r="M189" s="74"/>
      <c r="N189" s="74"/>
      <c r="O189" s="74" t="s">
        <v>69</v>
      </c>
      <c r="P189" s="74" t="s">
        <v>48</v>
      </c>
      <c r="Q189" s="74"/>
      <c r="R189" s="74" t="s">
        <v>49</v>
      </c>
      <c r="S189" s="74">
        <v>8010649502</v>
      </c>
      <c r="T189" s="74" t="s">
        <v>823</v>
      </c>
      <c r="U189" s="74" t="s">
        <v>824</v>
      </c>
      <c r="V189" s="74">
        <v>7891563285</v>
      </c>
      <c r="W189" s="74" t="s">
        <v>368</v>
      </c>
      <c r="X189" s="74">
        <v>40000</v>
      </c>
      <c r="Y189" s="74" t="s">
        <v>52</v>
      </c>
      <c r="Z189" s="74" t="s">
        <v>52</v>
      </c>
      <c r="AA189" s="74" t="s">
        <v>53</v>
      </c>
      <c r="AB189" s="74">
        <v>13</v>
      </c>
      <c r="AC189" s="74" t="s">
        <v>54</v>
      </c>
      <c r="AD189" s="74">
        <v>0</v>
      </c>
    </row>
    <row r="190" spans="1:30" ht="29" x14ac:dyDescent="0.35">
      <c r="A190" s="74">
        <v>10</v>
      </c>
      <c r="B190" s="74" t="s">
        <v>43</v>
      </c>
      <c r="C190" s="74">
        <v>293</v>
      </c>
      <c r="D190" s="75">
        <v>41871</v>
      </c>
      <c r="E190" s="74" t="s">
        <v>825</v>
      </c>
      <c r="F190" s="74"/>
      <c r="G190" s="74" t="s">
        <v>794</v>
      </c>
      <c r="H190" s="74" t="s">
        <v>328</v>
      </c>
      <c r="I190" s="74" t="s">
        <v>46</v>
      </c>
      <c r="J190" s="75">
        <v>38957</v>
      </c>
      <c r="K190" s="74"/>
      <c r="L190" s="74"/>
      <c r="M190" s="74"/>
      <c r="N190" s="74"/>
      <c r="O190" s="74" t="s">
        <v>69</v>
      </c>
      <c r="P190" s="74" t="s">
        <v>70</v>
      </c>
      <c r="Q190" s="74"/>
      <c r="R190" s="74" t="s">
        <v>49</v>
      </c>
      <c r="S190" s="74">
        <v>8010649502</v>
      </c>
      <c r="T190" s="74" t="s">
        <v>826</v>
      </c>
      <c r="U190" s="74" t="s">
        <v>796</v>
      </c>
      <c r="V190" s="74">
        <v>8104851953</v>
      </c>
      <c r="W190" s="74" t="s">
        <v>368</v>
      </c>
      <c r="X190" s="74">
        <v>40000</v>
      </c>
      <c r="Y190" s="74" t="s">
        <v>52</v>
      </c>
      <c r="Z190" s="74" t="s">
        <v>52</v>
      </c>
      <c r="AA190" s="74" t="s">
        <v>71</v>
      </c>
      <c r="AB190" s="74">
        <v>14</v>
      </c>
      <c r="AC190" s="74" t="s">
        <v>54</v>
      </c>
      <c r="AD190" s="74">
        <v>0</v>
      </c>
    </row>
    <row r="191" spans="1:30" ht="29" x14ac:dyDescent="0.35">
      <c r="A191" s="74">
        <v>10</v>
      </c>
      <c r="B191" s="74" t="s">
        <v>43</v>
      </c>
      <c r="C191" s="74">
        <v>228</v>
      </c>
      <c r="D191" s="75">
        <v>41871</v>
      </c>
      <c r="E191" s="74" t="s">
        <v>446</v>
      </c>
      <c r="F191" s="74"/>
      <c r="G191" s="74" t="s">
        <v>483</v>
      </c>
      <c r="H191" s="74" t="s">
        <v>484</v>
      </c>
      <c r="I191" s="74" t="s">
        <v>46</v>
      </c>
      <c r="J191" s="75">
        <v>38617</v>
      </c>
      <c r="K191" s="74"/>
      <c r="L191" s="74"/>
      <c r="M191" s="74"/>
      <c r="N191" s="74"/>
      <c r="O191" s="74" t="s">
        <v>47</v>
      </c>
      <c r="P191" s="74" t="s">
        <v>48</v>
      </c>
      <c r="Q191" s="74"/>
      <c r="R191" s="74" t="s">
        <v>49</v>
      </c>
      <c r="S191" s="74">
        <v>8010649502</v>
      </c>
      <c r="T191" s="74" t="s">
        <v>827</v>
      </c>
      <c r="U191" s="74" t="s">
        <v>486</v>
      </c>
      <c r="V191" s="74">
        <v>9928845116</v>
      </c>
      <c r="W191" s="74" t="s">
        <v>368</v>
      </c>
      <c r="X191" s="74">
        <v>40000</v>
      </c>
      <c r="Y191" s="74" t="s">
        <v>52</v>
      </c>
      <c r="Z191" s="74" t="s">
        <v>52</v>
      </c>
      <c r="AA191" s="74" t="s">
        <v>53</v>
      </c>
      <c r="AB191" s="74">
        <v>15</v>
      </c>
      <c r="AC191" s="74" t="s">
        <v>54</v>
      </c>
      <c r="AD191" s="74">
        <v>0</v>
      </c>
    </row>
    <row r="192" spans="1:30" ht="29" x14ac:dyDescent="0.35">
      <c r="A192" s="74">
        <v>10</v>
      </c>
      <c r="B192" s="74" t="s">
        <v>43</v>
      </c>
      <c r="C192" s="74">
        <v>229</v>
      </c>
      <c r="D192" s="75">
        <v>41871</v>
      </c>
      <c r="E192" s="74" t="s">
        <v>828</v>
      </c>
      <c r="F192" s="74"/>
      <c r="G192" s="74" t="s">
        <v>829</v>
      </c>
      <c r="H192" s="74" t="s">
        <v>830</v>
      </c>
      <c r="I192" s="74" t="s">
        <v>46</v>
      </c>
      <c r="J192" s="75">
        <v>38658</v>
      </c>
      <c r="K192" s="74"/>
      <c r="L192" s="74"/>
      <c r="M192" s="74"/>
      <c r="N192" s="74"/>
      <c r="O192" s="74" t="s">
        <v>69</v>
      </c>
      <c r="P192" s="74" t="s">
        <v>70</v>
      </c>
      <c r="Q192" s="74"/>
      <c r="R192" s="74" t="s">
        <v>49</v>
      </c>
      <c r="S192" s="74">
        <v>8010649502</v>
      </c>
      <c r="T192" s="74" t="s">
        <v>831</v>
      </c>
      <c r="U192" s="74" t="s">
        <v>832</v>
      </c>
      <c r="V192" s="74">
        <v>9783463410</v>
      </c>
      <c r="W192" s="74" t="s">
        <v>368</v>
      </c>
      <c r="X192" s="74">
        <v>40000</v>
      </c>
      <c r="Y192" s="74" t="s">
        <v>52</v>
      </c>
      <c r="Z192" s="74" t="s">
        <v>229</v>
      </c>
      <c r="AA192" s="74" t="s">
        <v>71</v>
      </c>
      <c r="AB192" s="74">
        <v>15</v>
      </c>
      <c r="AC192" s="74" t="s">
        <v>54</v>
      </c>
      <c r="AD192" s="74">
        <v>0</v>
      </c>
    </row>
    <row r="193" spans="1:30" ht="29" x14ac:dyDescent="0.35">
      <c r="A193" s="74">
        <v>10</v>
      </c>
      <c r="B193" s="74" t="s">
        <v>43</v>
      </c>
      <c r="C193" s="74">
        <v>611</v>
      </c>
      <c r="D193" s="75">
        <v>43293</v>
      </c>
      <c r="E193" s="74" t="s">
        <v>833</v>
      </c>
      <c r="F193" s="74"/>
      <c r="G193" s="74" t="s">
        <v>769</v>
      </c>
      <c r="H193" s="74" t="s">
        <v>770</v>
      </c>
      <c r="I193" s="74" t="s">
        <v>46</v>
      </c>
      <c r="J193" s="75">
        <v>39448</v>
      </c>
      <c r="K193" s="74"/>
      <c r="L193" s="74"/>
      <c r="M193" s="74"/>
      <c r="N193" s="74"/>
      <c r="O193" s="74" t="s">
        <v>47</v>
      </c>
      <c r="P193" s="74"/>
      <c r="Q193" s="74"/>
      <c r="R193" s="74" t="s">
        <v>49</v>
      </c>
      <c r="S193" s="74">
        <v>8010649502</v>
      </c>
      <c r="T193" s="74" t="s">
        <v>834</v>
      </c>
      <c r="U193" s="74" t="s">
        <v>772</v>
      </c>
      <c r="V193" s="74">
        <v>8290332929</v>
      </c>
      <c r="W193" s="74" t="s">
        <v>835</v>
      </c>
      <c r="X193" s="74">
        <v>44000</v>
      </c>
      <c r="Y193" s="74" t="s">
        <v>52</v>
      </c>
      <c r="Z193" s="74" t="s">
        <v>52</v>
      </c>
      <c r="AA193" s="74"/>
      <c r="AB193" s="74">
        <v>12</v>
      </c>
      <c r="AC193" s="74" t="s">
        <v>54</v>
      </c>
      <c r="AD193" s="74">
        <v>0</v>
      </c>
    </row>
    <row r="194" spans="1:30" ht="29" x14ac:dyDescent="0.35">
      <c r="A194" s="74">
        <v>10</v>
      </c>
      <c r="B194" s="74" t="s">
        <v>43</v>
      </c>
      <c r="C194" s="74">
        <v>227</v>
      </c>
      <c r="D194" s="75">
        <v>41871</v>
      </c>
      <c r="E194" s="74" t="s">
        <v>836</v>
      </c>
      <c r="F194" s="74"/>
      <c r="G194" s="74" t="s">
        <v>837</v>
      </c>
      <c r="H194" s="74" t="s">
        <v>285</v>
      </c>
      <c r="I194" s="74" t="s">
        <v>68</v>
      </c>
      <c r="J194" s="75">
        <v>38816</v>
      </c>
      <c r="K194" s="74"/>
      <c r="L194" s="74"/>
      <c r="M194" s="74"/>
      <c r="N194" s="74"/>
      <c r="O194" s="74" t="s">
        <v>69</v>
      </c>
      <c r="P194" s="74" t="s">
        <v>48</v>
      </c>
      <c r="Q194" s="74"/>
      <c r="R194" s="74" t="s">
        <v>49</v>
      </c>
      <c r="S194" s="74">
        <v>8010649502</v>
      </c>
      <c r="T194" s="74" t="s">
        <v>838</v>
      </c>
      <c r="U194" s="74" t="s">
        <v>287</v>
      </c>
      <c r="V194" s="74">
        <v>9828393164</v>
      </c>
      <c r="W194" s="74" t="s">
        <v>368</v>
      </c>
      <c r="X194" s="74">
        <v>40000</v>
      </c>
      <c r="Y194" s="74" t="s">
        <v>52</v>
      </c>
      <c r="Z194" s="74" t="s">
        <v>52</v>
      </c>
      <c r="AA194" s="74" t="s">
        <v>53</v>
      </c>
      <c r="AB194" s="74">
        <v>14</v>
      </c>
      <c r="AC194" s="74" t="s">
        <v>54</v>
      </c>
      <c r="AD194" s="74">
        <v>0</v>
      </c>
    </row>
    <row r="195" spans="1:30" ht="29" x14ac:dyDescent="0.35">
      <c r="A195" s="74">
        <v>10</v>
      </c>
      <c r="B195" s="74" t="s">
        <v>43</v>
      </c>
      <c r="C195" s="74">
        <v>226</v>
      </c>
      <c r="D195" s="75">
        <v>41871</v>
      </c>
      <c r="E195" s="74" t="s">
        <v>671</v>
      </c>
      <c r="F195" s="74"/>
      <c r="G195" s="74" t="s">
        <v>839</v>
      </c>
      <c r="H195" s="74" t="s">
        <v>840</v>
      </c>
      <c r="I195" s="74" t="s">
        <v>46</v>
      </c>
      <c r="J195" s="75">
        <v>38637</v>
      </c>
      <c r="K195" s="74"/>
      <c r="L195" s="74"/>
      <c r="M195" s="74"/>
      <c r="N195" s="74"/>
      <c r="O195" s="74" t="s">
        <v>69</v>
      </c>
      <c r="P195" s="74" t="s">
        <v>48</v>
      </c>
      <c r="Q195" s="74"/>
      <c r="R195" s="74" t="s">
        <v>49</v>
      </c>
      <c r="S195" s="74">
        <v>8010649502</v>
      </c>
      <c r="T195" s="74" t="s">
        <v>841</v>
      </c>
      <c r="U195" s="74" t="s">
        <v>842</v>
      </c>
      <c r="V195" s="74">
        <v>9982806388</v>
      </c>
      <c r="W195" s="74" t="s">
        <v>368</v>
      </c>
      <c r="X195" s="74">
        <v>40000</v>
      </c>
      <c r="Y195" s="74" t="s">
        <v>52</v>
      </c>
      <c r="Z195" s="74" t="s">
        <v>52</v>
      </c>
      <c r="AA195" s="74" t="s">
        <v>53</v>
      </c>
      <c r="AB195" s="74">
        <v>15</v>
      </c>
      <c r="AC195" s="74" t="s">
        <v>54</v>
      </c>
      <c r="AD195" s="74">
        <v>0</v>
      </c>
    </row>
    <row r="196" spans="1:30" ht="29" x14ac:dyDescent="0.35">
      <c r="A196" s="74">
        <v>10</v>
      </c>
      <c r="B196" s="74" t="s">
        <v>43</v>
      </c>
      <c r="C196" s="74">
        <v>597</v>
      </c>
      <c r="D196" s="75">
        <v>43677</v>
      </c>
      <c r="E196" s="74" t="s">
        <v>843</v>
      </c>
      <c r="F196" s="74"/>
      <c r="G196" s="74" t="s">
        <v>699</v>
      </c>
      <c r="H196" s="74" t="s">
        <v>179</v>
      </c>
      <c r="I196" s="74" t="s">
        <v>46</v>
      </c>
      <c r="J196" s="75">
        <v>38975</v>
      </c>
      <c r="K196" s="74"/>
      <c r="L196" s="74"/>
      <c r="M196" s="74"/>
      <c r="N196" s="74"/>
      <c r="O196" s="74" t="s">
        <v>69</v>
      </c>
      <c r="P196" s="74"/>
      <c r="Q196" s="74"/>
      <c r="R196" s="74" t="s">
        <v>49</v>
      </c>
      <c r="S196" s="74">
        <v>8010649502</v>
      </c>
      <c r="T196" s="74" t="s">
        <v>844</v>
      </c>
      <c r="U196" s="74" t="s">
        <v>701</v>
      </c>
      <c r="V196" s="74">
        <v>9610278007</v>
      </c>
      <c r="W196" s="74" t="s">
        <v>845</v>
      </c>
      <c r="X196" s="74">
        <v>50000</v>
      </c>
      <c r="Y196" s="74" t="s">
        <v>52</v>
      </c>
      <c r="Z196" s="74" t="s">
        <v>52</v>
      </c>
      <c r="AA196" s="74"/>
      <c r="AB196" s="74">
        <v>14</v>
      </c>
      <c r="AC196" s="74" t="s">
        <v>54</v>
      </c>
      <c r="AD196" s="74">
        <v>0</v>
      </c>
    </row>
    <row r="197" spans="1:30" ht="29" x14ac:dyDescent="0.35">
      <c r="A197" s="74">
        <v>10</v>
      </c>
      <c r="B197" s="74" t="s">
        <v>43</v>
      </c>
      <c r="C197" s="74">
        <v>375</v>
      </c>
      <c r="D197" s="75">
        <v>42555</v>
      </c>
      <c r="E197" s="74" t="s">
        <v>846</v>
      </c>
      <c r="F197" s="74"/>
      <c r="G197" s="74" t="s">
        <v>447</v>
      </c>
      <c r="H197" s="74" t="s">
        <v>448</v>
      </c>
      <c r="I197" s="74" t="s">
        <v>68</v>
      </c>
      <c r="J197" s="75">
        <v>38131</v>
      </c>
      <c r="K197" s="74"/>
      <c r="L197" s="74"/>
      <c r="M197" s="74"/>
      <c r="N197" s="74"/>
      <c r="O197" s="74" t="s">
        <v>155</v>
      </c>
      <c r="P197" s="74" t="s">
        <v>48</v>
      </c>
      <c r="Q197" s="74"/>
      <c r="R197" s="74" t="s">
        <v>49</v>
      </c>
      <c r="S197" s="74">
        <v>8010649502</v>
      </c>
      <c r="T197" s="74" t="s">
        <v>847</v>
      </c>
      <c r="U197" s="74" t="s">
        <v>848</v>
      </c>
      <c r="V197" s="74">
        <v>9783280658</v>
      </c>
      <c r="W197" s="74" t="s">
        <v>306</v>
      </c>
      <c r="X197" s="74">
        <v>30000</v>
      </c>
      <c r="Y197" s="74" t="s">
        <v>52</v>
      </c>
      <c r="Z197" s="74" t="s">
        <v>52</v>
      </c>
      <c r="AA197" s="74" t="s">
        <v>53</v>
      </c>
      <c r="AB197" s="74">
        <v>16</v>
      </c>
      <c r="AC197" s="74" t="s">
        <v>54</v>
      </c>
      <c r="AD197" s="74">
        <v>3</v>
      </c>
    </row>
    <row r="198" spans="1:30" ht="29" x14ac:dyDescent="0.35">
      <c r="A198" s="74">
        <v>10</v>
      </c>
      <c r="B198" s="74" t="s">
        <v>43</v>
      </c>
      <c r="C198" s="74">
        <v>608</v>
      </c>
      <c r="D198" s="75">
        <v>41106</v>
      </c>
      <c r="E198" s="74" t="s">
        <v>849</v>
      </c>
      <c r="F198" s="74"/>
      <c r="G198" s="74" t="s">
        <v>576</v>
      </c>
      <c r="H198" s="74" t="s">
        <v>850</v>
      </c>
      <c r="I198" s="74" t="s">
        <v>68</v>
      </c>
      <c r="J198" s="75">
        <v>38949</v>
      </c>
      <c r="K198" s="74"/>
      <c r="L198" s="74"/>
      <c r="M198" s="74"/>
      <c r="N198" s="74"/>
      <c r="O198" s="74" t="s">
        <v>47</v>
      </c>
      <c r="P198" s="74" t="s">
        <v>48</v>
      </c>
      <c r="Q198" s="74"/>
      <c r="R198" s="74" t="s">
        <v>49</v>
      </c>
      <c r="S198" s="74">
        <v>8010649502</v>
      </c>
      <c r="T198" s="74" t="s">
        <v>851</v>
      </c>
      <c r="U198" s="74" t="s">
        <v>579</v>
      </c>
      <c r="V198" s="74">
        <v>9782857229</v>
      </c>
      <c r="W198" s="74" t="s">
        <v>852</v>
      </c>
      <c r="X198" s="74">
        <v>48000</v>
      </c>
      <c r="Y198" s="74" t="s">
        <v>52</v>
      </c>
      <c r="Z198" s="74" t="s">
        <v>52</v>
      </c>
      <c r="AA198" s="74" t="s">
        <v>53</v>
      </c>
      <c r="AB198" s="74">
        <v>14</v>
      </c>
      <c r="AC198" s="74" t="s">
        <v>54</v>
      </c>
      <c r="AD198" s="74">
        <v>6</v>
      </c>
    </row>
    <row r="199" spans="1:30" ht="29" x14ac:dyDescent="0.35">
      <c r="A199" s="74">
        <v>10</v>
      </c>
      <c r="B199" s="74" t="s">
        <v>43</v>
      </c>
      <c r="C199" s="74">
        <v>613</v>
      </c>
      <c r="D199" s="75">
        <v>43680</v>
      </c>
      <c r="E199" s="74" t="s">
        <v>144</v>
      </c>
      <c r="F199" s="74"/>
      <c r="G199" s="74" t="s">
        <v>769</v>
      </c>
      <c r="H199" s="74" t="s">
        <v>853</v>
      </c>
      <c r="I199" s="74" t="s">
        <v>68</v>
      </c>
      <c r="J199" s="75">
        <v>37764</v>
      </c>
      <c r="K199" s="74"/>
      <c r="L199" s="74"/>
      <c r="M199" s="74"/>
      <c r="N199" s="74"/>
      <c r="O199" s="74" t="s">
        <v>47</v>
      </c>
      <c r="P199" s="74" t="s">
        <v>48</v>
      </c>
      <c r="Q199" s="74"/>
      <c r="R199" s="74" t="s">
        <v>49</v>
      </c>
      <c r="S199" s="74">
        <v>8010649502</v>
      </c>
      <c r="T199" s="74" t="s">
        <v>854</v>
      </c>
      <c r="U199" s="74" t="s">
        <v>855</v>
      </c>
      <c r="V199" s="74">
        <v>9929019157</v>
      </c>
      <c r="W199" s="74" t="s">
        <v>856</v>
      </c>
      <c r="X199" s="74">
        <v>40000</v>
      </c>
      <c r="Y199" s="74" t="s">
        <v>52</v>
      </c>
      <c r="Z199" s="74" t="s">
        <v>52</v>
      </c>
      <c r="AA199" s="74" t="s">
        <v>53</v>
      </c>
      <c r="AB199" s="74">
        <v>17</v>
      </c>
      <c r="AC199" s="74" t="s">
        <v>54</v>
      </c>
      <c r="AD199" s="74">
        <v>6</v>
      </c>
    </row>
    <row r="200" spans="1:30" ht="29" x14ac:dyDescent="0.35">
      <c r="A200" s="74">
        <v>10</v>
      </c>
      <c r="B200" s="74" t="s">
        <v>43</v>
      </c>
      <c r="C200" s="74">
        <v>607</v>
      </c>
      <c r="D200" s="75">
        <v>43678</v>
      </c>
      <c r="E200" s="74" t="s">
        <v>857</v>
      </c>
      <c r="F200" s="74"/>
      <c r="G200" s="74" t="s">
        <v>858</v>
      </c>
      <c r="H200" s="74" t="s">
        <v>149</v>
      </c>
      <c r="I200" s="74" t="s">
        <v>46</v>
      </c>
      <c r="J200" s="75">
        <v>38108</v>
      </c>
      <c r="K200" s="74"/>
      <c r="L200" s="74"/>
      <c r="M200" s="74"/>
      <c r="N200" s="74"/>
      <c r="O200" s="74" t="s">
        <v>69</v>
      </c>
      <c r="P200" s="74"/>
      <c r="Q200" s="74"/>
      <c r="R200" s="74" t="s">
        <v>49</v>
      </c>
      <c r="S200" s="74">
        <v>8010649502</v>
      </c>
      <c r="T200" s="74" t="s">
        <v>859</v>
      </c>
      <c r="U200" s="74" t="s">
        <v>860</v>
      </c>
      <c r="V200" s="74">
        <v>7231803196</v>
      </c>
      <c r="W200" s="74" t="s">
        <v>861</v>
      </c>
      <c r="X200" s="74">
        <v>90000</v>
      </c>
      <c r="Y200" s="74" t="s">
        <v>229</v>
      </c>
      <c r="Z200" s="74" t="s">
        <v>52</v>
      </c>
      <c r="AA200" s="74"/>
      <c r="AB200" s="74">
        <v>16</v>
      </c>
      <c r="AC200" s="74" t="s">
        <v>54</v>
      </c>
      <c r="AD200" s="74">
        <v>6</v>
      </c>
    </row>
    <row r="201" spans="1:30" ht="29" x14ac:dyDescent="0.35">
      <c r="A201" s="74">
        <v>10</v>
      </c>
      <c r="B201" s="74" t="s">
        <v>43</v>
      </c>
      <c r="C201" s="74">
        <v>612</v>
      </c>
      <c r="D201" s="75">
        <v>43680</v>
      </c>
      <c r="E201" s="74" t="s">
        <v>862</v>
      </c>
      <c r="F201" s="74"/>
      <c r="G201" s="74" t="s">
        <v>863</v>
      </c>
      <c r="H201" s="74" t="s">
        <v>864</v>
      </c>
      <c r="I201" s="74" t="s">
        <v>68</v>
      </c>
      <c r="J201" s="75">
        <v>38490</v>
      </c>
      <c r="K201" s="74"/>
      <c r="L201" s="74"/>
      <c r="M201" s="74"/>
      <c r="N201" s="74"/>
      <c r="O201" s="74" t="s">
        <v>47</v>
      </c>
      <c r="P201" s="74"/>
      <c r="Q201" s="74"/>
      <c r="R201" s="74" t="s">
        <v>49</v>
      </c>
      <c r="S201" s="74">
        <v>8010649502</v>
      </c>
      <c r="T201" s="74" t="s">
        <v>865</v>
      </c>
      <c r="U201" s="74" t="s">
        <v>866</v>
      </c>
      <c r="V201" s="74">
        <v>9571328848</v>
      </c>
      <c r="W201" s="74" t="s">
        <v>867</v>
      </c>
      <c r="X201" s="74">
        <v>40000</v>
      </c>
      <c r="Y201" s="74" t="s">
        <v>52</v>
      </c>
      <c r="Z201" s="74" t="s">
        <v>52</v>
      </c>
      <c r="AA201" s="74"/>
      <c r="AB201" s="74">
        <v>15</v>
      </c>
      <c r="AC201" s="74" t="s">
        <v>54</v>
      </c>
      <c r="AD201" s="74">
        <v>6</v>
      </c>
    </row>
    <row r="202" spans="1:30" ht="29" x14ac:dyDescent="0.35">
      <c r="A202" s="74">
        <v>10</v>
      </c>
      <c r="B202" s="74" t="s">
        <v>43</v>
      </c>
      <c r="C202" s="74">
        <v>604</v>
      </c>
      <c r="D202" s="75">
        <v>43678</v>
      </c>
      <c r="E202" s="74" t="s">
        <v>868</v>
      </c>
      <c r="F202" s="74"/>
      <c r="G202" s="74" t="s">
        <v>769</v>
      </c>
      <c r="H202" s="74" t="s">
        <v>869</v>
      </c>
      <c r="I202" s="74" t="s">
        <v>68</v>
      </c>
      <c r="J202" s="75">
        <v>38978</v>
      </c>
      <c r="K202" s="74"/>
      <c r="L202" s="74"/>
      <c r="M202" s="74"/>
      <c r="N202" s="74"/>
      <c r="O202" s="74" t="s">
        <v>47</v>
      </c>
      <c r="P202" s="74" t="s">
        <v>48</v>
      </c>
      <c r="Q202" s="74"/>
      <c r="R202" s="74" t="s">
        <v>49</v>
      </c>
      <c r="S202" s="74">
        <v>8010649502</v>
      </c>
      <c r="T202" s="74" t="s">
        <v>870</v>
      </c>
      <c r="U202" s="74" t="s">
        <v>871</v>
      </c>
      <c r="V202" s="74">
        <v>9610406562</v>
      </c>
      <c r="W202" s="74" t="s">
        <v>872</v>
      </c>
      <c r="X202" s="74">
        <v>50000</v>
      </c>
      <c r="Y202" s="74" t="s">
        <v>52</v>
      </c>
      <c r="Z202" s="74" t="s">
        <v>52</v>
      </c>
      <c r="AA202" s="74" t="s">
        <v>53</v>
      </c>
      <c r="AB202" s="74">
        <v>14</v>
      </c>
      <c r="AC202" s="74" t="s">
        <v>54</v>
      </c>
      <c r="AD202" s="74">
        <v>6</v>
      </c>
    </row>
    <row r="203" spans="1:30" ht="29" x14ac:dyDescent="0.35">
      <c r="A203" s="74">
        <v>10</v>
      </c>
      <c r="B203" s="74" t="s">
        <v>43</v>
      </c>
      <c r="C203" s="74">
        <v>601</v>
      </c>
      <c r="D203" s="75">
        <v>43677</v>
      </c>
      <c r="E203" s="74" t="s">
        <v>873</v>
      </c>
      <c r="F203" s="74"/>
      <c r="G203" s="74" t="s">
        <v>874</v>
      </c>
      <c r="H203" s="74" t="s">
        <v>875</v>
      </c>
      <c r="I203" s="74" t="s">
        <v>68</v>
      </c>
      <c r="J203" s="75">
        <v>38047</v>
      </c>
      <c r="K203" s="74"/>
      <c r="L203" s="74"/>
      <c r="M203" s="74"/>
      <c r="N203" s="74"/>
      <c r="O203" s="74" t="s">
        <v>69</v>
      </c>
      <c r="P203" s="74"/>
      <c r="Q203" s="74"/>
      <c r="R203" s="74" t="s">
        <v>49</v>
      </c>
      <c r="S203" s="74">
        <v>8010649502</v>
      </c>
      <c r="T203" s="74" t="s">
        <v>876</v>
      </c>
      <c r="U203" s="74"/>
      <c r="V203" s="74">
        <v>9461424525</v>
      </c>
      <c r="W203" s="74" t="s">
        <v>565</v>
      </c>
      <c r="X203" s="74">
        <v>45000</v>
      </c>
      <c r="Y203" s="74" t="s">
        <v>52</v>
      </c>
      <c r="Z203" s="74" t="s">
        <v>52</v>
      </c>
      <c r="AA203" s="74"/>
      <c r="AB203" s="74">
        <v>16</v>
      </c>
      <c r="AC203" s="74" t="s">
        <v>54</v>
      </c>
      <c r="AD203" s="74">
        <v>0</v>
      </c>
    </row>
    <row r="204" spans="1:30" ht="29" x14ac:dyDescent="0.35">
      <c r="A204" s="74">
        <v>10</v>
      </c>
      <c r="B204" s="74" t="s">
        <v>43</v>
      </c>
      <c r="C204" s="74">
        <v>602</v>
      </c>
      <c r="D204" s="75">
        <v>43677</v>
      </c>
      <c r="E204" s="74" t="s">
        <v>877</v>
      </c>
      <c r="F204" s="74"/>
      <c r="G204" s="74" t="s">
        <v>878</v>
      </c>
      <c r="H204" s="74" t="s">
        <v>879</v>
      </c>
      <c r="I204" s="74" t="s">
        <v>68</v>
      </c>
      <c r="J204" s="75">
        <v>38908</v>
      </c>
      <c r="K204" s="74"/>
      <c r="L204" s="74"/>
      <c r="M204" s="74"/>
      <c r="N204" s="74"/>
      <c r="O204" s="74" t="s">
        <v>69</v>
      </c>
      <c r="P204" s="74"/>
      <c r="Q204" s="74"/>
      <c r="R204" s="74" t="s">
        <v>49</v>
      </c>
      <c r="S204" s="74">
        <v>8010649502</v>
      </c>
      <c r="T204" s="74" t="s">
        <v>880</v>
      </c>
      <c r="U204" s="74"/>
      <c r="V204" s="74">
        <v>9887356155</v>
      </c>
      <c r="W204" s="74" t="s">
        <v>845</v>
      </c>
      <c r="X204" s="74">
        <v>45000</v>
      </c>
      <c r="Y204" s="74" t="s">
        <v>52</v>
      </c>
      <c r="Z204" s="74" t="s">
        <v>52</v>
      </c>
      <c r="AA204" s="74"/>
      <c r="AB204" s="74">
        <v>14</v>
      </c>
      <c r="AC204" s="74" t="s">
        <v>54</v>
      </c>
      <c r="AD204" s="74">
        <v>0</v>
      </c>
    </row>
    <row r="205" spans="1:30" ht="29" x14ac:dyDescent="0.35">
      <c r="A205" s="74">
        <v>10</v>
      </c>
      <c r="B205" s="74" t="s">
        <v>43</v>
      </c>
      <c r="C205" s="74">
        <v>376</v>
      </c>
      <c r="D205" s="75">
        <v>42555</v>
      </c>
      <c r="E205" s="74" t="s">
        <v>881</v>
      </c>
      <c r="F205" s="74"/>
      <c r="G205" s="74" t="s">
        <v>882</v>
      </c>
      <c r="H205" s="74" t="s">
        <v>883</v>
      </c>
      <c r="I205" s="74" t="s">
        <v>46</v>
      </c>
      <c r="J205" s="75">
        <v>38178</v>
      </c>
      <c r="K205" s="74"/>
      <c r="L205" s="74"/>
      <c r="M205" s="74"/>
      <c r="N205" s="74"/>
      <c r="O205" s="74" t="s">
        <v>155</v>
      </c>
      <c r="P205" s="74" t="s">
        <v>48</v>
      </c>
      <c r="Q205" s="74"/>
      <c r="R205" s="74" t="s">
        <v>49</v>
      </c>
      <c r="S205" s="74">
        <v>8010649502</v>
      </c>
      <c r="T205" s="74" t="s">
        <v>884</v>
      </c>
      <c r="U205" s="74" t="s">
        <v>885</v>
      </c>
      <c r="V205" s="74">
        <v>9649499330</v>
      </c>
      <c r="W205" s="74" t="s">
        <v>306</v>
      </c>
      <c r="X205" s="74">
        <v>40000</v>
      </c>
      <c r="Y205" s="74" t="s">
        <v>52</v>
      </c>
      <c r="Z205" s="74" t="s">
        <v>52</v>
      </c>
      <c r="AA205" s="74" t="s">
        <v>53</v>
      </c>
      <c r="AB205" s="74">
        <v>16</v>
      </c>
      <c r="AC205" s="74" t="s">
        <v>54</v>
      </c>
      <c r="AD205" s="74">
        <v>0</v>
      </c>
    </row>
    <row r="206" spans="1:30" ht="29" x14ac:dyDescent="0.35">
      <c r="A206" s="74">
        <v>11</v>
      </c>
      <c r="B206" s="74" t="s">
        <v>43</v>
      </c>
      <c r="C206" s="74">
        <v>211</v>
      </c>
      <c r="D206" s="75">
        <v>41871</v>
      </c>
      <c r="E206" s="74" t="s">
        <v>886</v>
      </c>
      <c r="F206" s="74"/>
      <c r="G206" s="74" t="s">
        <v>887</v>
      </c>
      <c r="H206" s="74" t="s">
        <v>537</v>
      </c>
      <c r="I206" s="74" t="s">
        <v>68</v>
      </c>
      <c r="J206" s="75">
        <v>38561</v>
      </c>
      <c r="K206" s="74"/>
      <c r="L206" s="74"/>
      <c r="M206" s="74"/>
      <c r="N206" s="74"/>
      <c r="O206" s="74" t="s">
        <v>69</v>
      </c>
      <c r="P206" s="74" t="s">
        <v>48</v>
      </c>
      <c r="Q206" s="74"/>
      <c r="R206" s="74" t="s">
        <v>49</v>
      </c>
      <c r="S206" s="74">
        <v>8010649502</v>
      </c>
      <c r="T206" s="74" t="s">
        <v>888</v>
      </c>
      <c r="U206" s="74" t="s">
        <v>889</v>
      </c>
      <c r="V206" s="74">
        <v>9799664712</v>
      </c>
      <c r="W206" s="74" t="s">
        <v>890</v>
      </c>
      <c r="X206" s="74">
        <v>40000</v>
      </c>
      <c r="Y206" s="74" t="s">
        <v>52</v>
      </c>
      <c r="Z206" s="74" t="s">
        <v>229</v>
      </c>
      <c r="AA206" s="74" t="s">
        <v>53</v>
      </c>
      <c r="AB206" s="74">
        <v>15</v>
      </c>
      <c r="AC206" s="74" t="s">
        <v>54</v>
      </c>
      <c r="AD206" s="74">
        <v>0</v>
      </c>
    </row>
    <row r="207" spans="1:30" ht="29" x14ac:dyDescent="0.35">
      <c r="A207" s="74">
        <v>11</v>
      </c>
      <c r="B207" s="74" t="s">
        <v>43</v>
      </c>
      <c r="C207" s="74">
        <v>548</v>
      </c>
      <c r="D207" s="75">
        <v>42556</v>
      </c>
      <c r="E207" s="74" t="s">
        <v>891</v>
      </c>
      <c r="F207" s="74"/>
      <c r="G207" s="74" t="s">
        <v>646</v>
      </c>
      <c r="H207" s="74" t="s">
        <v>682</v>
      </c>
      <c r="I207" s="74" t="s">
        <v>46</v>
      </c>
      <c r="J207" s="75">
        <v>38698</v>
      </c>
      <c r="K207" s="74"/>
      <c r="L207" s="74"/>
      <c r="M207" s="74"/>
      <c r="N207" s="74"/>
      <c r="O207" s="74" t="s">
        <v>47</v>
      </c>
      <c r="P207" s="74" t="s">
        <v>48</v>
      </c>
      <c r="Q207" s="74"/>
      <c r="R207" s="74" t="s">
        <v>49</v>
      </c>
      <c r="S207" s="74">
        <v>8010649502</v>
      </c>
      <c r="T207" s="74" t="s">
        <v>892</v>
      </c>
      <c r="U207" s="74" t="s">
        <v>684</v>
      </c>
      <c r="V207" s="74">
        <v>9602338673</v>
      </c>
      <c r="W207" s="74" t="s">
        <v>893</v>
      </c>
      <c r="X207" s="74">
        <v>45000</v>
      </c>
      <c r="Y207" s="74" t="s">
        <v>52</v>
      </c>
      <c r="Z207" s="74" t="s">
        <v>52</v>
      </c>
      <c r="AA207" s="74" t="s">
        <v>53</v>
      </c>
      <c r="AB207" s="74">
        <v>15</v>
      </c>
      <c r="AC207" s="74" t="s">
        <v>54</v>
      </c>
      <c r="AD207" s="74">
        <v>2</v>
      </c>
    </row>
    <row r="208" spans="1:30" ht="29" x14ac:dyDescent="0.35">
      <c r="A208" s="74">
        <v>11</v>
      </c>
      <c r="B208" s="74" t="s">
        <v>43</v>
      </c>
      <c r="C208" s="74">
        <v>212</v>
      </c>
      <c r="D208" s="75">
        <v>41871</v>
      </c>
      <c r="E208" s="74" t="s">
        <v>894</v>
      </c>
      <c r="F208" s="74"/>
      <c r="G208" s="74" t="s">
        <v>242</v>
      </c>
      <c r="H208" s="74" t="s">
        <v>243</v>
      </c>
      <c r="I208" s="74" t="s">
        <v>68</v>
      </c>
      <c r="J208" s="75">
        <v>38508</v>
      </c>
      <c r="K208" s="74"/>
      <c r="L208" s="74"/>
      <c r="M208" s="74"/>
      <c r="N208" s="74"/>
      <c r="O208" s="74" t="s">
        <v>69</v>
      </c>
      <c r="P208" s="74" t="s">
        <v>48</v>
      </c>
      <c r="Q208" s="74"/>
      <c r="R208" s="74" t="s">
        <v>49</v>
      </c>
      <c r="S208" s="74">
        <v>8010649502</v>
      </c>
      <c r="T208" s="74" t="s">
        <v>616</v>
      </c>
      <c r="U208" s="74" t="s">
        <v>245</v>
      </c>
      <c r="V208" s="74">
        <v>9672690359</v>
      </c>
      <c r="W208" s="74" t="s">
        <v>890</v>
      </c>
      <c r="X208" s="74">
        <v>40000</v>
      </c>
      <c r="Y208" s="74" t="s">
        <v>52</v>
      </c>
      <c r="Z208" s="74" t="s">
        <v>52</v>
      </c>
      <c r="AA208" s="74" t="s">
        <v>53</v>
      </c>
      <c r="AB208" s="74">
        <v>15</v>
      </c>
      <c r="AC208" s="74" t="s">
        <v>54</v>
      </c>
      <c r="AD208" s="74">
        <v>0</v>
      </c>
    </row>
    <row r="209" spans="1:30" ht="29" x14ac:dyDescent="0.35">
      <c r="A209" s="74">
        <v>11</v>
      </c>
      <c r="B209" s="74" t="s">
        <v>43</v>
      </c>
      <c r="C209" s="74">
        <v>541</v>
      </c>
      <c r="D209" s="75">
        <v>43307</v>
      </c>
      <c r="E209" s="74" t="s">
        <v>895</v>
      </c>
      <c r="F209" s="74"/>
      <c r="G209" s="74" t="s">
        <v>261</v>
      </c>
      <c r="H209" s="74" t="s">
        <v>896</v>
      </c>
      <c r="I209" s="74" t="s">
        <v>68</v>
      </c>
      <c r="J209" s="75">
        <v>38691</v>
      </c>
      <c r="K209" s="74"/>
      <c r="L209" s="74"/>
      <c r="M209" s="74"/>
      <c r="N209" s="74"/>
      <c r="O209" s="74" t="s">
        <v>69</v>
      </c>
      <c r="P209" s="74" t="s">
        <v>70</v>
      </c>
      <c r="Q209" s="74"/>
      <c r="R209" s="74" t="s">
        <v>49</v>
      </c>
      <c r="S209" s="74">
        <v>8010649502</v>
      </c>
      <c r="T209" s="74" t="s">
        <v>897</v>
      </c>
      <c r="U209" s="74" t="s">
        <v>898</v>
      </c>
      <c r="V209" s="74">
        <v>7240838485</v>
      </c>
      <c r="W209" s="74" t="s">
        <v>899</v>
      </c>
      <c r="X209" s="74">
        <v>40000</v>
      </c>
      <c r="Y209" s="74" t="s">
        <v>52</v>
      </c>
      <c r="Z209" s="74" t="s">
        <v>52</v>
      </c>
      <c r="AA209" s="74" t="s">
        <v>71</v>
      </c>
      <c r="AB209" s="74">
        <v>15</v>
      </c>
      <c r="AC209" s="74" t="s">
        <v>54</v>
      </c>
      <c r="AD209" s="74">
        <v>6</v>
      </c>
    </row>
    <row r="210" spans="1:30" ht="29" x14ac:dyDescent="0.35">
      <c r="A210" s="74">
        <v>11</v>
      </c>
      <c r="B210" s="74" t="s">
        <v>43</v>
      </c>
      <c r="C210" s="74">
        <v>321</v>
      </c>
      <c r="D210" s="75">
        <v>42200</v>
      </c>
      <c r="E210" s="74" t="s">
        <v>488</v>
      </c>
      <c r="F210" s="74"/>
      <c r="G210" s="74" t="s">
        <v>489</v>
      </c>
      <c r="H210" s="74" t="s">
        <v>550</v>
      </c>
      <c r="I210" s="74" t="s">
        <v>46</v>
      </c>
      <c r="J210" s="75">
        <v>39255</v>
      </c>
      <c r="K210" s="74"/>
      <c r="L210" s="74"/>
      <c r="M210" s="74"/>
      <c r="N210" s="74"/>
      <c r="O210" s="74" t="s">
        <v>47</v>
      </c>
      <c r="P210" s="74" t="s">
        <v>48</v>
      </c>
      <c r="Q210" s="74"/>
      <c r="R210" s="74" t="s">
        <v>49</v>
      </c>
      <c r="S210" s="74">
        <v>8010649502</v>
      </c>
      <c r="T210" s="74" t="s">
        <v>900</v>
      </c>
      <c r="U210" s="74" t="s">
        <v>552</v>
      </c>
      <c r="V210" s="74">
        <v>8094919389</v>
      </c>
      <c r="W210" s="74" t="s">
        <v>901</v>
      </c>
      <c r="X210" s="74">
        <v>40000</v>
      </c>
      <c r="Y210" s="74" t="s">
        <v>52</v>
      </c>
      <c r="Z210" s="74" t="s">
        <v>52</v>
      </c>
      <c r="AA210" s="74" t="s">
        <v>53</v>
      </c>
      <c r="AB210" s="74">
        <v>13</v>
      </c>
      <c r="AC210" s="74" t="s">
        <v>54</v>
      </c>
      <c r="AD210" s="74">
        <v>0</v>
      </c>
    </row>
    <row r="211" spans="1:30" ht="29" x14ac:dyDescent="0.35">
      <c r="A211" s="74">
        <v>11</v>
      </c>
      <c r="B211" s="74" t="s">
        <v>43</v>
      </c>
      <c r="C211" s="74">
        <v>295</v>
      </c>
      <c r="D211" s="75">
        <v>42193</v>
      </c>
      <c r="E211" s="74" t="s">
        <v>231</v>
      </c>
      <c r="F211" s="74"/>
      <c r="G211" s="74" t="s">
        <v>794</v>
      </c>
      <c r="H211" s="74" t="s">
        <v>328</v>
      </c>
      <c r="I211" s="74" t="s">
        <v>46</v>
      </c>
      <c r="J211" s="75">
        <v>38087</v>
      </c>
      <c r="K211" s="74"/>
      <c r="L211" s="74"/>
      <c r="M211" s="74"/>
      <c r="N211" s="74"/>
      <c r="O211" s="74" t="s">
        <v>69</v>
      </c>
      <c r="P211" s="74" t="s">
        <v>48</v>
      </c>
      <c r="Q211" s="74"/>
      <c r="R211" s="74" t="s">
        <v>49</v>
      </c>
      <c r="S211" s="74">
        <v>8010649502</v>
      </c>
      <c r="T211" s="74" t="s">
        <v>902</v>
      </c>
      <c r="U211" s="74" t="s">
        <v>796</v>
      </c>
      <c r="V211" s="74">
        <v>8104851953</v>
      </c>
      <c r="W211" s="74" t="s">
        <v>903</v>
      </c>
      <c r="X211" s="74">
        <v>45000</v>
      </c>
      <c r="Y211" s="74" t="s">
        <v>52</v>
      </c>
      <c r="Z211" s="74" t="s">
        <v>52</v>
      </c>
      <c r="AA211" s="74" t="s">
        <v>53</v>
      </c>
      <c r="AB211" s="74">
        <v>16</v>
      </c>
      <c r="AC211" s="74" t="s">
        <v>54</v>
      </c>
      <c r="AD211" s="74">
        <v>1</v>
      </c>
    </row>
    <row r="212" spans="1:30" ht="29" x14ac:dyDescent="0.35">
      <c r="A212" s="74">
        <v>11</v>
      </c>
      <c r="B212" s="74" t="s">
        <v>43</v>
      </c>
      <c r="C212" s="74">
        <v>294</v>
      </c>
      <c r="D212" s="75">
        <v>42193</v>
      </c>
      <c r="E212" s="74" t="s">
        <v>662</v>
      </c>
      <c r="F212" s="74"/>
      <c r="G212" s="74" t="s">
        <v>904</v>
      </c>
      <c r="H212" s="74" t="s">
        <v>285</v>
      </c>
      <c r="I212" s="74" t="s">
        <v>46</v>
      </c>
      <c r="J212" s="75">
        <v>37695</v>
      </c>
      <c r="K212" s="74"/>
      <c r="L212" s="74"/>
      <c r="M212" s="74"/>
      <c r="N212" s="74"/>
      <c r="O212" s="74" t="s">
        <v>69</v>
      </c>
      <c r="P212" s="74" t="s">
        <v>48</v>
      </c>
      <c r="Q212" s="74"/>
      <c r="R212" s="74" t="s">
        <v>49</v>
      </c>
      <c r="S212" s="74">
        <v>8010649502</v>
      </c>
      <c r="T212" s="74" t="s">
        <v>905</v>
      </c>
      <c r="U212" s="74" t="s">
        <v>906</v>
      </c>
      <c r="V212" s="74">
        <v>7665329127</v>
      </c>
      <c r="W212" s="74" t="s">
        <v>907</v>
      </c>
      <c r="X212" s="74">
        <v>45000</v>
      </c>
      <c r="Y212" s="74" t="s">
        <v>52</v>
      </c>
      <c r="Z212" s="74" t="s">
        <v>52</v>
      </c>
      <c r="AA212" s="74" t="s">
        <v>53</v>
      </c>
      <c r="AB212" s="74">
        <v>17</v>
      </c>
      <c r="AC212" s="74" t="s">
        <v>54</v>
      </c>
      <c r="AD212" s="74">
        <v>0</v>
      </c>
    </row>
    <row r="213" spans="1:30" ht="29" x14ac:dyDescent="0.35">
      <c r="A213" s="74">
        <v>11</v>
      </c>
      <c r="B213" s="74" t="s">
        <v>43</v>
      </c>
      <c r="C213" s="74">
        <v>283</v>
      </c>
      <c r="D213" s="75">
        <v>41871</v>
      </c>
      <c r="E213" s="74" t="s">
        <v>908</v>
      </c>
      <c r="F213" s="74"/>
      <c r="G213" s="74" t="s">
        <v>909</v>
      </c>
      <c r="H213" s="74" t="s">
        <v>910</v>
      </c>
      <c r="I213" s="74" t="s">
        <v>46</v>
      </c>
      <c r="J213" s="75">
        <v>38441</v>
      </c>
      <c r="K213" s="74"/>
      <c r="L213" s="74"/>
      <c r="M213" s="74"/>
      <c r="N213" s="74"/>
      <c r="O213" s="74" t="s">
        <v>47</v>
      </c>
      <c r="P213" s="74" t="s">
        <v>48</v>
      </c>
      <c r="Q213" s="74"/>
      <c r="R213" s="74" t="s">
        <v>49</v>
      </c>
      <c r="S213" s="74">
        <v>8010649502</v>
      </c>
      <c r="T213" s="74" t="s">
        <v>911</v>
      </c>
      <c r="U213" s="74" t="s">
        <v>912</v>
      </c>
      <c r="V213" s="74">
        <v>9549564474</v>
      </c>
      <c r="W213" s="74" t="s">
        <v>913</v>
      </c>
      <c r="X213" s="74">
        <v>40000</v>
      </c>
      <c r="Y213" s="74" t="s">
        <v>52</v>
      </c>
      <c r="Z213" s="74" t="s">
        <v>52</v>
      </c>
      <c r="AA213" s="74" t="s">
        <v>53</v>
      </c>
      <c r="AB213" s="74">
        <v>15</v>
      </c>
      <c r="AC213" s="74" t="s">
        <v>54</v>
      </c>
      <c r="AD213" s="74">
        <v>3</v>
      </c>
    </row>
    <row r="214" spans="1:30" ht="29" x14ac:dyDescent="0.35">
      <c r="A214" s="74">
        <v>11</v>
      </c>
      <c r="B214" s="74" t="s">
        <v>43</v>
      </c>
      <c r="C214" s="74">
        <v>552</v>
      </c>
      <c r="D214" s="75">
        <v>43313</v>
      </c>
      <c r="E214" s="74" t="s">
        <v>914</v>
      </c>
      <c r="F214" s="74"/>
      <c r="G214" s="74" t="s">
        <v>915</v>
      </c>
      <c r="H214" s="74" t="s">
        <v>916</v>
      </c>
      <c r="I214" s="74" t="s">
        <v>68</v>
      </c>
      <c r="J214" s="75">
        <v>38700</v>
      </c>
      <c r="K214" s="74"/>
      <c r="L214" s="74"/>
      <c r="M214" s="74"/>
      <c r="N214" s="74"/>
      <c r="O214" s="74" t="s">
        <v>47</v>
      </c>
      <c r="P214" s="74" t="s">
        <v>48</v>
      </c>
      <c r="Q214" s="74"/>
      <c r="R214" s="74" t="s">
        <v>49</v>
      </c>
      <c r="S214" s="74">
        <v>8010649502</v>
      </c>
      <c r="T214" s="74" t="s">
        <v>917</v>
      </c>
      <c r="U214" s="74" t="s">
        <v>918</v>
      </c>
      <c r="V214" s="74">
        <v>9887357747</v>
      </c>
      <c r="W214" s="74" t="s">
        <v>919</v>
      </c>
      <c r="X214" s="74">
        <v>40000</v>
      </c>
      <c r="Y214" s="74" t="s">
        <v>52</v>
      </c>
      <c r="Z214" s="74" t="s">
        <v>52</v>
      </c>
      <c r="AA214" s="74" t="s">
        <v>53</v>
      </c>
      <c r="AB214" s="74">
        <v>15</v>
      </c>
      <c r="AC214" s="74" t="s">
        <v>54</v>
      </c>
      <c r="AD214" s="74">
        <v>5</v>
      </c>
    </row>
    <row r="215" spans="1:30" ht="29" x14ac:dyDescent="0.35">
      <c r="A215" s="74">
        <v>11</v>
      </c>
      <c r="B215" s="74" t="s">
        <v>43</v>
      </c>
      <c r="C215" s="74">
        <v>553</v>
      </c>
      <c r="D215" s="75">
        <v>43313</v>
      </c>
      <c r="E215" s="74" t="s">
        <v>290</v>
      </c>
      <c r="F215" s="74"/>
      <c r="G215" s="74" t="s">
        <v>646</v>
      </c>
      <c r="H215" s="74" t="s">
        <v>920</v>
      </c>
      <c r="I215" s="74" t="s">
        <v>68</v>
      </c>
      <c r="J215" s="75">
        <v>38965</v>
      </c>
      <c r="K215" s="74"/>
      <c r="L215" s="74"/>
      <c r="M215" s="74"/>
      <c r="N215" s="74"/>
      <c r="O215" s="74" t="s">
        <v>47</v>
      </c>
      <c r="P215" s="74" t="s">
        <v>48</v>
      </c>
      <c r="Q215" s="74"/>
      <c r="R215" s="74" t="s">
        <v>49</v>
      </c>
      <c r="S215" s="74">
        <v>8010649502</v>
      </c>
      <c r="T215" s="74" t="s">
        <v>921</v>
      </c>
      <c r="U215" s="74" t="s">
        <v>922</v>
      </c>
      <c r="V215" s="74">
        <v>9887357747</v>
      </c>
      <c r="W215" s="74" t="s">
        <v>923</v>
      </c>
      <c r="X215" s="74">
        <v>45000</v>
      </c>
      <c r="Y215" s="74" t="s">
        <v>52</v>
      </c>
      <c r="Z215" s="74" t="s">
        <v>52</v>
      </c>
      <c r="AA215" s="74" t="s">
        <v>53</v>
      </c>
      <c r="AB215" s="74">
        <v>14</v>
      </c>
      <c r="AC215" s="74" t="s">
        <v>54</v>
      </c>
      <c r="AD215" s="74">
        <v>0</v>
      </c>
    </row>
    <row r="216" spans="1:30" ht="29" x14ac:dyDescent="0.35">
      <c r="A216" s="74">
        <v>11</v>
      </c>
      <c r="B216" s="74" t="s">
        <v>43</v>
      </c>
      <c r="C216" s="74">
        <v>315</v>
      </c>
      <c r="D216" s="75">
        <v>42198</v>
      </c>
      <c r="E216" s="74" t="s">
        <v>924</v>
      </c>
      <c r="F216" s="74"/>
      <c r="G216" s="74" t="s">
        <v>925</v>
      </c>
      <c r="H216" s="74" t="s">
        <v>926</v>
      </c>
      <c r="I216" s="74" t="s">
        <v>46</v>
      </c>
      <c r="J216" s="75">
        <v>38466</v>
      </c>
      <c r="K216" s="74"/>
      <c r="L216" s="74"/>
      <c r="M216" s="74"/>
      <c r="N216" s="74"/>
      <c r="O216" s="74" t="s">
        <v>47</v>
      </c>
      <c r="P216" s="74" t="s">
        <v>48</v>
      </c>
      <c r="Q216" s="74"/>
      <c r="R216" s="74" t="s">
        <v>49</v>
      </c>
      <c r="S216" s="74">
        <v>8010649502</v>
      </c>
      <c r="T216" s="74" t="s">
        <v>927</v>
      </c>
      <c r="U216" s="74" t="s">
        <v>928</v>
      </c>
      <c r="V216" s="74">
        <v>9587706992</v>
      </c>
      <c r="W216" s="74" t="s">
        <v>929</v>
      </c>
      <c r="X216" s="74">
        <v>40000</v>
      </c>
      <c r="Y216" s="74" t="s">
        <v>52</v>
      </c>
      <c r="Z216" s="74" t="s">
        <v>229</v>
      </c>
      <c r="AA216" s="74" t="s">
        <v>53</v>
      </c>
      <c r="AB216" s="74">
        <v>15</v>
      </c>
      <c r="AC216" s="74" t="s">
        <v>54</v>
      </c>
      <c r="AD216" s="74">
        <v>4</v>
      </c>
    </row>
    <row r="217" spans="1:30" ht="29" x14ac:dyDescent="0.35">
      <c r="A217" s="74">
        <v>11</v>
      </c>
      <c r="B217" s="74" t="s">
        <v>43</v>
      </c>
      <c r="C217" s="74">
        <v>214</v>
      </c>
      <c r="D217" s="75">
        <v>41871</v>
      </c>
      <c r="E217" s="74" t="s">
        <v>586</v>
      </c>
      <c r="F217" s="74"/>
      <c r="G217" s="74" t="s">
        <v>829</v>
      </c>
      <c r="H217" s="74" t="s">
        <v>830</v>
      </c>
      <c r="I217" s="74" t="s">
        <v>68</v>
      </c>
      <c r="J217" s="75">
        <v>38225</v>
      </c>
      <c r="K217" s="74"/>
      <c r="L217" s="74"/>
      <c r="M217" s="74"/>
      <c r="N217" s="74"/>
      <c r="O217" s="74" t="s">
        <v>69</v>
      </c>
      <c r="P217" s="74" t="s">
        <v>48</v>
      </c>
      <c r="Q217" s="74"/>
      <c r="R217" s="74" t="s">
        <v>49</v>
      </c>
      <c r="S217" s="74">
        <v>8010649502</v>
      </c>
      <c r="T217" s="74" t="s">
        <v>930</v>
      </c>
      <c r="U217" s="74" t="s">
        <v>832</v>
      </c>
      <c r="V217" s="74">
        <v>9783463410</v>
      </c>
      <c r="W217" s="74" t="s">
        <v>890</v>
      </c>
      <c r="X217" s="74">
        <v>40000</v>
      </c>
      <c r="Y217" s="74" t="s">
        <v>52</v>
      </c>
      <c r="Z217" s="74" t="s">
        <v>229</v>
      </c>
      <c r="AA217" s="74" t="s">
        <v>53</v>
      </c>
      <c r="AB217" s="74">
        <v>16</v>
      </c>
      <c r="AC217" s="74" t="s">
        <v>54</v>
      </c>
      <c r="AD217" s="74">
        <v>0</v>
      </c>
    </row>
    <row r="218" spans="1:30" ht="29" x14ac:dyDescent="0.35">
      <c r="A218" s="74">
        <v>11</v>
      </c>
      <c r="B218" s="74" t="s">
        <v>43</v>
      </c>
      <c r="C218" s="74">
        <v>543</v>
      </c>
      <c r="D218" s="75">
        <v>43308</v>
      </c>
      <c r="E218" s="74" t="s">
        <v>931</v>
      </c>
      <c r="F218" s="74"/>
      <c r="G218" s="74" t="s">
        <v>932</v>
      </c>
      <c r="H218" s="74" t="s">
        <v>611</v>
      </c>
      <c r="I218" s="74" t="s">
        <v>68</v>
      </c>
      <c r="J218" s="75">
        <v>38804</v>
      </c>
      <c r="K218" s="74"/>
      <c r="L218" s="74"/>
      <c r="M218" s="74"/>
      <c r="N218" s="74"/>
      <c r="O218" s="74" t="s">
        <v>47</v>
      </c>
      <c r="P218" s="74" t="s">
        <v>48</v>
      </c>
      <c r="Q218" s="74"/>
      <c r="R218" s="74" t="s">
        <v>49</v>
      </c>
      <c r="S218" s="74">
        <v>8010649502</v>
      </c>
      <c r="T218" s="74" t="s">
        <v>933</v>
      </c>
      <c r="U218" s="74" t="s">
        <v>934</v>
      </c>
      <c r="V218" s="74">
        <v>9649277477</v>
      </c>
      <c r="W218" s="74" t="s">
        <v>899</v>
      </c>
      <c r="X218" s="74">
        <v>50000</v>
      </c>
      <c r="Y218" s="74" t="s">
        <v>52</v>
      </c>
      <c r="Z218" s="74" t="s">
        <v>52</v>
      </c>
      <c r="AA218" s="74" t="s">
        <v>53</v>
      </c>
      <c r="AB218" s="74">
        <v>14</v>
      </c>
      <c r="AC218" s="74" t="s">
        <v>54</v>
      </c>
      <c r="AD218" s="74">
        <v>6</v>
      </c>
    </row>
    <row r="219" spans="1:30" ht="29" x14ac:dyDescent="0.35">
      <c r="A219" s="74">
        <v>11</v>
      </c>
      <c r="B219" s="74" t="s">
        <v>43</v>
      </c>
      <c r="C219" s="74">
        <v>665</v>
      </c>
      <c r="D219" s="75">
        <v>43659</v>
      </c>
      <c r="E219" s="74" t="s">
        <v>935</v>
      </c>
      <c r="F219" s="74"/>
      <c r="G219" s="74" t="s">
        <v>936</v>
      </c>
      <c r="H219" s="74" t="s">
        <v>937</v>
      </c>
      <c r="I219" s="74" t="s">
        <v>46</v>
      </c>
      <c r="J219" s="75">
        <v>37847</v>
      </c>
      <c r="K219" s="74"/>
      <c r="L219" s="74"/>
      <c r="M219" s="74"/>
      <c r="N219" s="74"/>
      <c r="O219" s="74" t="s">
        <v>47</v>
      </c>
      <c r="P219" s="74" t="s">
        <v>48</v>
      </c>
      <c r="Q219" s="74"/>
      <c r="R219" s="74" t="s">
        <v>49</v>
      </c>
      <c r="S219" s="74">
        <v>8010649502</v>
      </c>
      <c r="T219" s="74" t="s">
        <v>938</v>
      </c>
      <c r="U219" s="74"/>
      <c r="V219" s="74">
        <v>9887665544</v>
      </c>
      <c r="W219" s="74" t="s">
        <v>939</v>
      </c>
      <c r="X219" s="74">
        <v>80000</v>
      </c>
      <c r="Y219" s="74" t="s">
        <v>52</v>
      </c>
      <c r="Z219" s="74" t="s">
        <v>52</v>
      </c>
      <c r="AA219" s="74" t="s">
        <v>53</v>
      </c>
      <c r="AB219" s="74">
        <v>17</v>
      </c>
      <c r="AC219" s="74" t="s">
        <v>54</v>
      </c>
      <c r="AD219" s="74">
        <v>5</v>
      </c>
    </row>
    <row r="220" spans="1:30" ht="29" x14ac:dyDescent="0.35">
      <c r="A220" s="74">
        <v>11</v>
      </c>
      <c r="B220" s="74" t="s">
        <v>43</v>
      </c>
      <c r="C220" s="74">
        <v>485</v>
      </c>
      <c r="D220" s="75">
        <v>43284</v>
      </c>
      <c r="E220" s="74" t="s">
        <v>322</v>
      </c>
      <c r="F220" s="74"/>
      <c r="G220" s="74" t="s">
        <v>489</v>
      </c>
      <c r="H220" s="74" t="s">
        <v>149</v>
      </c>
      <c r="I220" s="74" t="s">
        <v>68</v>
      </c>
      <c r="J220" s="75">
        <v>38148</v>
      </c>
      <c r="K220" s="74"/>
      <c r="L220" s="74"/>
      <c r="M220" s="74"/>
      <c r="N220" s="74"/>
      <c r="O220" s="74" t="s">
        <v>69</v>
      </c>
      <c r="P220" s="74" t="s">
        <v>48</v>
      </c>
      <c r="Q220" s="74"/>
      <c r="R220" s="74" t="s">
        <v>49</v>
      </c>
      <c r="S220" s="74">
        <v>8010649502</v>
      </c>
      <c r="T220" s="74" t="s">
        <v>940</v>
      </c>
      <c r="U220" s="74" t="s">
        <v>491</v>
      </c>
      <c r="V220" s="74">
        <v>7742142697</v>
      </c>
      <c r="W220" s="74" t="s">
        <v>941</v>
      </c>
      <c r="X220" s="74">
        <v>40000</v>
      </c>
      <c r="Y220" s="74" t="s">
        <v>229</v>
      </c>
      <c r="Z220" s="74" t="s">
        <v>52</v>
      </c>
      <c r="AA220" s="74" t="s">
        <v>53</v>
      </c>
      <c r="AB220" s="74">
        <v>16</v>
      </c>
      <c r="AC220" s="74" t="s">
        <v>54</v>
      </c>
      <c r="AD220" s="74">
        <v>0</v>
      </c>
    </row>
    <row r="221" spans="1:30" ht="29" x14ac:dyDescent="0.35">
      <c r="A221" s="74">
        <v>11</v>
      </c>
      <c r="B221" s="74" t="s">
        <v>43</v>
      </c>
      <c r="C221" s="74">
        <v>218</v>
      </c>
      <c r="D221" s="75">
        <v>41871</v>
      </c>
      <c r="E221" s="74" t="s">
        <v>138</v>
      </c>
      <c r="F221" s="74"/>
      <c r="G221" s="74" t="s">
        <v>942</v>
      </c>
      <c r="H221" s="74" t="s">
        <v>273</v>
      </c>
      <c r="I221" s="74" t="s">
        <v>68</v>
      </c>
      <c r="J221" s="75">
        <v>38385</v>
      </c>
      <c r="K221" s="74"/>
      <c r="L221" s="74"/>
      <c r="M221" s="74"/>
      <c r="N221" s="74"/>
      <c r="O221" s="74" t="s">
        <v>69</v>
      </c>
      <c r="P221" s="74" t="s">
        <v>48</v>
      </c>
      <c r="Q221" s="74"/>
      <c r="R221" s="74" t="s">
        <v>49</v>
      </c>
      <c r="S221" s="74">
        <v>8010649502</v>
      </c>
      <c r="T221" s="74" t="s">
        <v>943</v>
      </c>
      <c r="U221" s="74" t="s">
        <v>800</v>
      </c>
      <c r="V221" s="74">
        <v>9783543699</v>
      </c>
      <c r="W221" s="74" t="s">
        <v>944</v>
      </c>
      <c r="X221" s="74">
        <v>40000</v>
      </c>
      <c r="Y221" s="74" t="s">
        <v>52</v>
      </c>
      <c r="Z221" s="74" t="s">
        <v>52</v>
      </c>
      <c r="AA221" s="74" t="s">
        <v>53</v>
      </c>
      <c r="AB221" s="74">
        <v>15</v>
      </c>
      <c r="AC221" s="74" t="s">
        <v>54</v>
      </c>
      <c r="AD221" s="74">
        <v>0</v>
      </c>
    </row>
    <row r="222" spans="1:30" ht="29" x14ac:dyDescent="0.35">
      <c r="A222" s="74">
        <v>11</v>
      </c>
      <c r="B222" s="74" t="s">
        <v>43</v>
      </c>
      <c r="C222" s="74">
        <v>530</v>
      </c>
      <c r="D222" s="75">
        <v>43305</v>
      </c>
      <c r="E222" s="74" t="s">
        <v>945</v>
      </c>
      <c r="F222" s="74"/>
      <c r="G222" s="74" t="s">
        <v>633</v>
      </c>
      <c r="H222" s="74" t="s">
        <v>216</v>
      </c>
      <c r="I222" s="74" t="s">
        <v>46</v>
      </c>
      <c r="J222" s="75">
        <v>38188</v>
      </c>
      <c r="K222" s="74"/>
      <c r="L222" s="74"/>
      <c r="M222" s="74"/>
      <c r="N222" s="74"/>
      <c r="O222" s="74" t="s">
        <v>69</v>
      </c>
      <c r="P222" s="74" t="s">
        <v>48</v>
      </c>
      <c r="Q222" s="74"/>
      <c r="R222" s="74" t="s">
        <v>49</v>
      </c>
      <c r="S222" s="74">
        <v>8010649502</v>
      </c>
      <c r="T222" s="74" t="s">
        <v>946</v>
      </c>
      <c r="U222" s="74" t="s">
        <v>635</v>
      </c>
      <c r="V222" s="74">
        <v>8107510659</v>
      </c>
      <c r="W222" s="74" t="s">
        <v>225</v>
      </c>
      <c r="X222" s="74">
        <v>36000</v>
      </c>
      <c r="Y222" s="74" t="s">
        <v>52</v>
      </c>
      <c r="Z222" s="74" t="s">
        <v>229</v>
      </c>
      <c r="AA222" s="74" t="s">
        <v>53</v>
      </c>
      <c r="AB222" s="74">
        <v>16</v>
      </c>
      <c r="AC222" s="74" t="s">
        <v>54</v>
      </c>
      <c r="AD222" s="74">
        <v>4</v>
      </c>
    </row>
    <row r="223" spans="1:30" ht="29" x14ac:dyDescent="0.35">
      <c r="A223" s="74">
        <v>11</v>
      </c>
      <c r="B223" s="74" t="s">
        <v>43</v>
      </c>
      <c r="C223" s="74">
        <v>219</v>
      </c>
      <c r="D223" s="75">
        <v>41871</v>
      </c>
      <c r="E223" s="74" t="s">
        <v>947</v>
      </c>
      <c r="F223" s="74"/>
      <c r="G223" s="74" t="s">
        <v>822</v>
      </c>
      <c r="H223" s="74" t="s">
        <v>328</v>
      </c>
      <c r="I223" s="74" t="s">
        <v>46</v>
      </c>
      <c r="J223" s="75">
        <v>38726</v>
      </c>
      <c r="K223" s="74"/>
      <c r="L223" s="74"/>
      <c r="M223" s="74"/>
      <c r="N223" s="74"/>
      <c r="O223" s="74" t="s">
        <v>69</v>
      </c>
      <c r="P223" s="74" t="s">
        <v>48</v>
      </c>
      <c r="Q223" s="74"/>
      <c r="R223" s="74" t="s">
        <v>49</v>
      </c>
      <c r="S223" s="74">
        <v>8010649502</v>
      </c>
      <c r="T223" s="74" t="s">
        <v>948</v>
      </c>
      <c r="U223" s="74" t="s">
        <v>824</v>
      </c>
      <c r="V223" s="74">
        <v>7891563285</v>
      </c>
      <c r="W223" s="74" t="s">
        <v>949</v>
      </c>
      <c r="X223" s="74">
        <v>40000</v>
      </c>
      <c r="Y223" s="74" t="s">
        <v>52</v>
      </c>
      <c r="Z223" s="74" t="s">
        <v>52</v>
      </c>
      <c r="AA223" s="74" t="s">
        <v>53</v>
      </c>
      <c r="AB223" s="74">
        <v>14</v>
      </c>
      <c r="AC223" s="74" t="s">
        <v>54</v>
      </c>
      <c r="AD223" s="74">
        <v>0</v>
      </c>
    </row>
    <row r="224" spans="1:30" ht="29" x14ac:dyDescent="0.35">
      <c r="A224" s="74">
        <v>11</v>
      </c>
      <c r="B224" s="74" t="s">
        <v>43</v>
      </c>
      <c r="C224" s="74">
        <v>622</v>
      </c>
      <c r="D224" s="75">
        <v>43703</v>
      </c>
      <c r="E224" s="74" t="s">
        <v>194</v>
      </c>
      <c r="F224" s="74"/>
      <c r="G224" s="74" t="s">
        <v>950</v>
      </c>
      <c r="H224" s="74" t="s">
        <v>147</v>
      </c>
      <c r="I224" s="74" t="s">
        <v>46</v>
      </c>
      <c r="J224" s="75">
        <v>37388</v>
      </c>
      <c r="K224" s="74"/>
      <c r="L224" s="74"/>
      <c r="M224" s="74"/>
      <c r="N224" s="74"/>
      <c r="O224" s="74" t="s">
        <v>47</v>
      </c>
      <c r="P224" s="74"/>
      <c r="Q224" s="74"/>
      <c r="R224" s="74" t="s">
        <v>49</v>
      </c>
      <c r="S224" s="74">
        <v>8010649502</v>
      </c>
      <c r="T224" s="74" t="s">
        <v>951</v>
      </c>
      <c r="U224" s="74" t="s">
        <v>952</v>
      </c>
      <c r="V224" s="74">
        <v>8107845081</v>
      </c>
      <c r="W224" s="74" t="s">
        <v>953</v>
      </c>
      <c r="X224" s="74">
        <v>40000</v>
      </c>
      <c r="Y224" s="74" t="s">
        <v>52</v>
      </c>
      <c r="Z224" s="74" t="s">
        <v>52</v>
      </c>
      <c r="AA224" s="74"/>
      <c r="AB224" s="74">
        <v>18</v>
      </c>
      <c r="AC224" s="74" t="s">
        <v>54</v>
      </c>
      <c r="AD224" s="74">
        <v>0</v>
      </c>
    </row>
    <row r="225" spans="1:30" ht="29" x14ac:dyDescent="0.35">
      <c r="A225" s="74">
        <v>11</v>
      </c>
      <c r="B225" s="74" t="s">
        <v>43</v>
      </c>
      <c r="C225" s="74">
        <v>362</v>
      </c>
      <c r="D225" s="75">
        <v>42326</v>
      </c>
      <c r="E225" s="74" t="s">
        <v>954</v>
      </c>
      <c r="F225" s="74"/>
      <c r="G225" s="74" t="s">
        <v>955</v>
      </c>
      <c r="H225" s="74" t="s">
        <v>910</v>
      </c>
      <c r="I225" s="74" t="s">
        <v>46</v>
      </c>
      <c r="J225" s="75">
        <v>38477</v>
      </c>
      <c r="K225" s="74"/>
      <c r="L225" s="74"/>
      <c r="M225" s="74"/>
      <c r="N225" s="74"/>
      <c r="O225" s="74" t="s">
        <v>69</v>
      </c>
      <c r="P225" s="74" t="s">
        <v>70</v>
      </c>
      <c r="Q225" s="74"/>
      <c r="R225" s="74" t="s">
        <v>49</v>
      </c>
      <c r="S225" s="74">
        <v>8010649502</v>
      </c>
      <c r="T225" s="74" t="s">
        <v>956</v>
      </c>
      <c r="U225" s="74"/>
      <c r="V225" s="74">
        <v>7690022390</v>
      </c>
      <c r="W225" s="74" t="s">
        <v>957</v>
      </c>
      <c r="X225" s="74">
        <v>50000</v>
      </c>
      <c r="Y225" s="74" t="s">
        <v>52</v>
      </c>
      <c r="Z225" s="74" t="s">
        <v>229</v>
      </c>
      <c r="AA225" s="74" t="s">
        <v>71</v>
      </c>
      <c r="AB225" s="74">
        <v>15</v>
      </c>
      <c r="AC225" s="74" t="s">
        <v>54</v>
      </c>
      <c r="AD225" s="74">
        <v>3</v>
      </c>
    </row>
    <row r="226" spans="1:30" ht="29" x14ac:dyDescent="0.35">
      <c r="A226" s="74">
        <v>11</v>
      </c>
      <c r="B226" s="74" t="s">
        <v>43</v>
      </c>
      <c r="C226" s="74">
        <v>586</v>
      </c>
      <c r="D226" s="75">
        <v>43668</v>
      </c>
      <c r="E226" s="74" t="s">
        <v>300</v>
      </c>
      <c r="F226" s="74"/>
      <c r="G226" s="74" t="s">
        <v>432</v>
      </c>
      <c r="H226" s="74" t="s">
        <v>203</v>
      </c>
      <c r="I226" s="74" t="s">
        <v>46</v>
      </c>
      <c r="J226" s="75">
        <v>38182</v>
      </c>
      <c r="K226" s="74"/>
      <c r="L226" s="74"/>
      <c r="M226" s="74"/>
      <c r="N226" s="74"/>
      <c r="O226" s="74" t="s">
        <v>69</v>
      </c>
      <c r="P226" s="74" t="s">
        <v>48</v>
      </c>
      <c r="Q226" s="74"/>
      <c r="R226" s="74" t="s">
        <v>49</v>
      </c>
      <c r="S226" s="74">
        <v>8010649502</v>
      </c>
      <c r="T226" s="74" t="s">
        <v>958</v>
      </c>
      <c r="U226" s="74" t="s">
        <v>583</v>
      </c>
      <c r="V226" s="74">
        <v>9982917086</v>
      </c>
      <c r="W226" s="74" t="s">
        <v>959</v>
      </c>
      <c r="X226" s="74">
        <v>40000</v>
      </c>
      <c r="Y226" s="74" t="s">
        <v>52</v>
      </c>
      <c r="Z226" s="74" t="s">
        <v>52</v>
      </c>
      <c r="AA226" s="74" t="s">
        <v>53</v>
      </c>
      <c r="AB226" s="74">
        <v>16</v>
      </c>
      <c r="AC226" s="74" t="s">
        <v>54</v>
      </c>
      <c r="AD226" s="74">
        <v>14</v>
      </c>
    </row>
    <row r="227" spans="1:30" ht="29" x14ac:dyDescent="0.35">
      <c r="A227" s="74">
        <v>11</v>
      </c>
      <c r="B227" s="74" t="s">
        <v>43</v>
      </c>
      <c r="C227" s="74">
        <v>565</v>
      </c>
      <c r="D227" s="75">
        <v>43648</v>
      </c>
      <c r="E227" s="74" t="s">
        <v>139</v>
      </c>
      <c r="F227" s="74"/>
      <c r="G227" s="74" t="s">
        <v>960</v>
      </c>
      <c r="H227" s="74" t="s">
        <v>474</v>
      </c>
      <c r="I227" s="74" t="s">
        <v>46</v>
      </c>
      <c r="J227" s="75">
        <v>38600</v>
      </c>
      <c r="K227" s="74"/>
      <c r="L227" s="74"/>
      <c r="M227" s="74"/>
      <c r="N227" s="74"/>
      <c r="O227" s="74" t="s">
        <v>69</v>
      </c>
      <c r="P227" s="74"/>
      <c r="Q227" s="74"/>
      <c r="R227" s="74" t="s">
        <v>49</v>
      </c>
      <c r="S227" s="74">
        <v>8010649502</v>
      </c>
      <c r="T227" s="74" t="s">
        <v>961</v>
      </c>
      <c r="U227" s="74" t="s">
        <v>962</v>
      </c>
      <c r="V227" s="74">
        <v>9799108426</v>
      </c>
      <c r="W227" s="74" t="s">
        <v>963</v>
      </c>
      <c r="X227" s="74">
        <v>40000</v>
      </c>
      <c r="Y227" s="74" t="s">
        <v>52</v>
      </c>
      <c r="Z227" s="74" t="s">
        <v>52</v>
      </c>
      <c r="AA227" s="74"/>
      <c r="AB227" s="74">
        <v>15</v>
      </c>
      <c r="AC227" s="74" t="s">
        <v>54</v>
      </c>
      <c r="AD227" s="74">
        <v>4</v>
      </c>
    </row>
    <row r="228" spans="1:30" ht="29" x14ac:dyDescent="0.35">
      <c r="A228" s="74">
        <v>11</v>
      </c>
      <c r="B228" s="74" t="s">
        <v>43</v>
      </c>
      <c r="C228" s="74">
        <v>284</v>
      </c>
      <c r="D228" s="75">
        <v>42191</v>
      </c>
      <c r="E228" s="74" t="s">
        <v>964</v>
      </c>
      <c r="F228" s="74"/>
      <c r="G228" s="74" t="s">
        <v>909</v>
      </c>
      <c r="H228" s="74" t="s">
        <v>910</v>
      </c>
      <c r="I228" s="74" t="s">
        <v>46</v>
      </c>
      <c r="J228" s="75">
        <v>38869</v>
      </c>
      <c r="K228" s="74"/>
      <c r="L228" s="74"/>
      <c r="M228" s="74"/>
      <c r="N228" s="74"/>
      <c r="O228" s="74" t="s">
        <v>47</v>
      </c>
      <c r="P228" s="74" t="s">
        <v>48</v>
      </c>
      <c r="Q228" s="74"/>
      <c r="R228" s="74" t="s">
        <v>49</v>
      </c>
      <c r="S228" s="74">
        <v>8010649502</v>
      </c>
      <c r="T228" s="74" t="s">
        <v>965</v>
      </c>
      <c r="U228" s="74" t="s">
        <v>912</v>
      </c>
      <c r="V228" s="74">
        <v>9549564474</v>
      </c>
      <c r="W228" s="74" t="s">
        <v>966</v>
      </c>
      <c r="X228" s="74">
        <v>40000</v>
      </c>
      <c r="Y228" s="74" t="s">
        <v>52</v>
      </c>
      <c r="Z228" s="74" t="s">
        <v>52</v>
      </c>
      <c r="AA228" s="74" t="s">
        <v>53</v>
      </c>
      <c r="AB228" s="74">
        <v>14</v>
      </c>
      <c r="AC228" s="74" t="s">
        <v>54</v>
      </c>
      <c r="AD228" s="74">
        <v>3</v>
      </c>
    </row>
    <row r="229" spans="1:30" ht="29" x14ac:dyDescent="0.35">
      <c r="A229" s="74">
        <v>12</v>
      </c>
      <c r="B229" s="74" t="s">
        <v>43</v>
      </c>
      <c r="C229" s="74">
        <v>194</v>
      </c>
      <c r="D229" s="75">
        <v>41834</v>
      </c>
      <c r="E229" s="74" t="s">
        <v>967</v>
      </c>
      <c r="F229" s="74"/>
      <c r="G229" s="74" t="s">
        <v>968</v>
      </c>
      <c r="H229" s="74" t="s">
        <v>830</v>
      </c>
      <c r="I229" s="74" t="s">
        <v>46</v>
      </c>
      <c r="J229" s="75">
        <v>38657</v>
      </c>
      <c r="K229" s="74"/>
      <c r="L229" s="74"/>
      <c r="M229" s="74"/>
      <c r="N229" s="74"/>
      <c r="O229" s="74" t="s">
        <v>69</v>
      </c>
      <c r="P229" s="74" t="s">
        <v>70</v>
      </c>
      <c r="Q229" s="74"/>
      <c r="R229" s="74" t="s">
        <v>49</v>
      </c>
      <c r="S229" s="74">
        <v>8010649502</v>
      </c>
      <c r="T229" s="74" t="s">
        <v>969</v>
      </c>
      <c r="U229" s="74" t="s">
        <v>970</v>
      </c>
      <c r="V229" s="74">
        <v>8239913962</v>
      </c>
      <c r="W229" s="74" t="s">
        <v>971</v>
      </c>
      <c r="X229" s="74">
        <v>40000</v>
      </c>
      <c r="Y229" s="74" t="s">
        <v>52</v>
      </c>
      <c r="Z229" s="74" t="s">
        <v>52</v>
      </c>
      <c r="AA229" s="74" t="s">
        <v>71</v>
      </c>
      <c r="AB229" s="74">
        <v>15</v>
      </c>
      <c r="AC229" s="74" t="s">
        <v>54</v>
      </c>
      <c r="AD229" s="74">
        <v>1</v>
      </c>
    </row>
    <row r="230" spans="1:30" ht="29" x14ac:dyDescent="0.35">
      <c r="A230" s="74">
        <v>12</v>
      </c>
      <c r="B230" s="74" t="s">
        <v>43</v>
      </c>
      <c r="C230" s="74">
        <v>495</v>
      </c>
      <c r="D230" s="75">
        <v>41846</v>
      </c>
      <c r="E230" s="74" t="s">
        <v>557</v>
      </c>
      <c r="F230" s="74"/>
      <c r="G230" s="74" t="s">
        <v>839</v>
      </c>
      <c r="H230" s="74" t="s">
        <v>840</v>
      </c>
      <c r="I230" s="74" t="s">
        <v>46</v>
      </c>
      <c r="J230" s="75">
        <v>38331</v>
      </c>
      <c r="K230" s="74"/>
      <c r="L230" s="74"/>
      <c r="M230" s="74"/>
      <c r="N230" s="74"/>
      <c r="O230" s="74" t="s">
        <v>69</v>
      </c>
      <c r="P230" s="74" t="s">
        <v>48</v>
      </c>
      <c r="Q230" s="74"/>
      <c r="R230" s="74" t="s">
        <v>49</v>
      </c>
      <c r="S230" s="74">
        <v>8010649502</v>
      </c>
      <c r="T230" s="74" t="s">
        <v>972</v>
      </c>
      <c r="U230" s="74" t="s">
        <v>973</v>
      </c>
      <c r="V230" s="74">
        <v>9982806388</v>
      </c>
      <c r="W230" s="74" t="s">
        <v>974</v>
      </c>
      <c r="X230" s="74">
        <v>45000</v>
      </c>
      <c r="Y230" s="74" t="s">
        <v>52</v>
      </c>
      <c r="Z230" s="74" t="s">
        <v>52</v>
      </c>
      <c r="AA230" s="74" t="s">
        <v>53</v>
      </c>
      <c r="AB230" s="74">
        <v>16</v>
      </c>
      <c r="AC230" s="74" t="s">
        <v>54</v>
      </c>
      <c r="AD230" s="74">
        <v>0</v>
      </c>
    </row>
    <row r="231" spans="1:30" ht="29" x14ac:dyDescent="0.35">
      <c r="A231" s="74">
        <v>12</v>
      </c>
      <c r="B231" s="74" t="s">
        <v>43</v>
      </c>
      <c r="C231" s="74">
        <v>454</v>
      </c>
      <c r="D231" s="75">
        <v>42926</v>
      </c>
      <c r="E231" s="74" t="s">
        <v>975</v>
      </c>
      <c r="F231" s="74"/>
      <c r="G231" s="74" t="s">
        <v>271</v>
      </c>
      <c r="H231" s="74" t="s">
        <v>976</v>
      </c>
      <c r="I231" s="74" t="s">
        <v>46</v>
      </c>
      <c r="J231" s="75">
        <v>37805</v>
      </c>
      <c r="K231" s="74"/>
      <c r="L231" s="74"/>
      <c r="M231" s="74"/>
      <c r="N231" s="74"/>
      <c r="O231" s="74" t="s">
        <v>47</v>
      </c>
      <c r="P231" s="74" t="s">
        <v>48</v>
      </c>
      <c r="Q231" s="74"/>
      <c r="R231" s="74" t="s">
        <v>49</v>
      </c>
      <c r="S231" s="74">
        <v>8010649502</v>
      </c>
      <c r="T231" s="74" t="s">
        <v>977</v>
      </c>
      <c r="U231" s="74" t="s">
        <v>978</v>
      </c>
      <c r="V231" s="74">
        <v>9057325632</v>
      </c>
      <c r="W231" s="74" t="s">
        <v>979</v>
      </c>
      <c r="X231" s="74">
        <v>40000</v>
      </c>
      <c r="Y231" s="74" t="s">
        <v>52</v>
      </c>
      <c r="Z231" s="74" t="s">
        <v>52</v>
      </c>
      <c r="AA231" s="74" t="s">
        <v>53</v>
      </c>
      <c r="AB231" s="74">
        <v>17</v>
      </c>
      <c r="AC231" s="74" t="s">
        <v>54</v>
      </c>
      <c r="AD231" s="74">
        <v>5</v>
      </c>
    </row>
    <row r="232" spans="1:30" ht="29" x14ac:dyDescent="0.35">
      <c r="A232" s="74">
        <v>12</v>
      </c>
      <c r="B232" s="74" t="s">
        <v>43</v>
      </c>
      <c r="C232" s="74">
        <v>467</v>
      </c>
      <c r="D232" s="75">
        <v>42933</v>
      </c>
      <c r="E232" s="74" t="s">
        <v>980</v>
      </c>
      <c r="F232" s="74"/>
      <c r="G232" s="74" t="s">
        <v>744</v>
      </c>
      <c r="H232" s="74" t="s">
        <v>745</v>
      </c>
      <c r="I232" s="74" t="s">
        <v>68</v>
      </c>
      <c r="J232" s="75">
        <v>37716</v>
      </c>
      <c r="K232" s="74"/>
      <c r="L232" s="74"/>
      <c r="M232" s="74"/>
      <c r="N232" s="74"/>
      <c r="O232" s="74" t="s">
        <v>47</v>
      </c>
      <c r="P232" s="74" t="s">
        <v>48</v>
      </c>
      <c r="Q232" s="74"/>
      <c r="R232" s="74" t="s">
        <v>49</v>
      </c>
      <c r="S232" s="74">
        <v>8010649502</v>
      </c>
      <c r="T232" s="74" t="s">
        <v>981</v>
      </c>
      <c r="U232" s="74" t="s">
        <v>747</v>
      </c>
      <c r="V232" s="74">
        <v>9461374675</v>
      </c>
      <c r="W232" s="74" t="s">
        <v>979</v>
      </c>
      <c r="X232" s="74">
        <v>45000</v>
      </c>
      <c r="Y232" s="74" t="s">
        <v>52</v>
      </c>
      <c r="Z232" s="74" t="s">
        <v>52</v>
      </c>
      <c r="AA232" s="74" t="s">
        <v>53</v>
      </c>
      <c r="AB232" s="74">
        <v>17</v>
      </c>
      <c r="AC232" s="74" t="s">
        <v>54</v>
      </c>
      <c r="AD232" s="74">
        <v>6</v>
      </c>
    </row>
    <row r="233" spans="1:30" ht="29" x14ac:dyDescent="0.35">
      <c r="A233" s="74">
        <v>12</v>
      </c>
      <c r="B233" s="74" t="s">
        <v>43</v>
      </c>
      <c r="C233" s="74">
        <v>588</v>
      </c>
      <c r="D233" s="75">
        <v>42929</v>
      </c>
      <c r="E233" s="74" t="s">
        <v>982</v>
      </c>
      <c r="F233" s="74"/>
      <c r="G233" s="74" t="s">
        <v>983</v>
      </c>
      <c r="H233" s="74" t="s">
        <v>984</v>
      </c>
      <c r="I233" s="74" t="s">
        <v>46</v>
      </c>
      <c r="J233" s="75">
        <v>37887</v>
      </c>
      <c r="K233" s="74"/>
      <c r="L233" s="74"/>
      <c r="M233" s="74"/>
      <c r="N233" s="74"/>
      <c r="O233" s="74" t="s">
        <v>47</v>
      </c>
      <c r="P233" s="74" t="s">
        <v>48</v>
      </c>
      <c r="Q233" s="74"/>
      <c r="R233" s="74" t="s">
        <v>49</v>
      </c>
      <c r="S233" s="74">
        <v>8010649502</v>
      </c>
      <c r="T233" s="74" t="s">
        <v>985</v>
      </c>
      <c r="U233" s="74" t="s">
        <v>986</v>
      </c>
      <c r="V233" s="74">
        <v>7772102419</v>
      </c>
      <c r="W233" s="74" t="s">
        <v>979</v>
      </c>
      <c r="X233" s="74">
        <v>40000</v>
      </c>
      <c r="Y233" s="74" t="s">
        <v>52</v>
      </c>
      <c r="Z233" s="74" t="s">
        <v>52</v>
      </c>
      <c r="AA233" s="74" t="s">
        <v>53</v>
      </c>
      <c r="AB233" s="74">
        <v>17</v>
      </c>
      <c r="AC233" s="74" t="s">
        <v>54</v>
      </c>
      <c r="AD233" s="74">
        <v>9</v>
      </c>
    </row>
    <row r="234" spans="1:30" ht="29" x14ac:dyDescent="0.35">
      <c r="A234" s="74">
        <v>12</v>
      </c>
      <c r="B234" s="74" t="s">
        <v>43</v>
      </c>
      <c r="C234" s="74">
        <v>494</v>
      </c>
      <c r="D234" s="75">
        <v>41830</v>
      </c>
      <c r="E234" s="74" t="s">
        <v>987</v>
      </c>
      <c r="F234" s="74"/>
      <c r="G234" s="74" t="s">
        <v>178</v>
      </c>
      <c r="H234" s="74" t="s">
        <v>179</v>
      </c>
      <c r="I234" s="74" t="s">
        <v>68</v>
      </c>
      <c r="J234" s="75">
        <v>38252</v>
      </c>
      <c r="K234" s="74"/>
      <c r="L234" s="74"/>
      <c r="M234" s="74"/>
      <c r="N234" s="74"/>
      <c r="O234" s="74" t="s">
        <v>47</v>
      </c>
      <c r="P234" s="74" t="s">
        <v>48</v>
      </c>
      <c r="Q234" s="74"/>
      <c r="R234" s="74" t="s">
        <v>49</v>
      </c>
      <c r="S234" s="74">
        <v>8010649502</v>
      </c>
      <c r="T234" s="74" t="s">
        <v>988</v>
      </c>
      <c r="U234" s="74" t="s">
        <v>989</v>
      </c>
      <c r="V234" s="74">
        <v>7690076348</v>
      </c>
      <c r="W234" s="74" t="s">
        <v>990</v>
      </c>
      <c r="X234" s="74">
        <v>40000</v>
      </c>
      <c r="Y234" s="74" t="s">
        <v>52</v>
      </c>
      <c r="Z234" s="74" t="s">
        <v>52</v>
      </c>
      <c r="AA234" s="74" t="s">
        <v>53</v>
      </c>
      <c r="AB234" s="74">
        <v>16</v>
      </c>
      <c r="AC234" s="74" t="s">
        <v>54</v>
      </c>
      <c r="AD234" s="74">
        <v>3</v>
      </c>
    </row>
    <row r="235" spans="1:30" ht="29" x14ac:dyDescent="0.35">
      <c r="A235" s="74">
        <v>12</v>
      </c>
      <c r="B235" s="74" t="s">
        <v>43</v>
      </c>
      <c r="C235" s="74">
        <v>476</v>
      </c>
      <c r="D235" s="75">
        <v>42947</v>
      </c>
      <c r="E235" s="74" t="s">
        <v>790</v>
      </c>
      <c r="F235" s="74"/>
      <c r="G235" s="74" t="s">
        <v>991</v>
      </c>
      <c r="H235" s="74" t="s">
        <v>992</v>
      </c>
      <c r="I235" s="74" t="s">
        <v>68</v>
      </c>
      <c r="J235" s="75">
        <v>37174</v>
      </c>
      <c r="K235" s="74"/>
      <c r="L235" s="74"/>
      <c r="M235" s="74"/>
      <c r="N235" s="74"/>
      <c r="O235" s="74" t="s">
        <v>47</v>
      </c>
      <c r="P235" s="74" t="s">
        <v>48</v>
      </c>
      <c r="Q235" s="74"/>
      <c r="R235" s="74" t="s">
        <v>49</v>
      </c>
      <c r="S235" s="74">
        <v>8010649502</v>
      </c>
      <c r="T235" s="74" t="s">
        <v>993</v>
      </c>
      <c r="U235" s="74" t="s">
        <v>994</v>
      </c>
      <c r="V235" s="74">
        <v>9772101602</v>
      </c>
      <c r="W235" s="74" t="s">
        <v>979</v>
      </c>
      <c r="X235" s="74">
        <v>40000</v>
      </c>
      <c r="Y235" s="74" t="s">
        <v>229</v>
      </c>
      <c r="Z235" s="74" t="s">
        <v>229</v>
      </c>
      <c r="AA235" s="74" t="s">
        <v>53</v>
      </c>
      <c r="AB235" s="74">
        <v>19</v>
      </c>
      <c r="AC235" s="74" t="s">
        <v>54</v>
      </c>
      <c r="AD235" s="74">
        <v>6</v>
      </c>
    </row>
    <row r="236" spans="1:30" ht="43.5" x14ac:dyDescent="0.35">
      <c r="A236" s="74">
        <v>12</v>
      </c>
      <c r="B236" s="74" t="s">
        <v>43</v>
      </c>
      <c r="C236" s="74">
        <v>477</v>
      </c>
      <c r="D236" s="75">
        <v>42947</v>
      </c>
      <c r="E236" s="74" t="s">
        <v>138</v>
      </c>
      <c r="F236" s="74"/>
      <c r="G236" s="74" t="s">
        <v>995</v>
      </c>
      <c r="H236" s="74" t="s">
        <v>687</v>
      </c>
      <c r="I236" s="74" t="s">
        <v>68</v>
      </c>
      <c r="J236" s="75">
        <v>37356</v>
      </c>
      <c r="K236" s="74"/>
      <c r="L236" s="74"/>
      <c r="M236" s="74"/>
      <c r="N236" s="74"/>
      <c r="O236" s="74" t="s">
        <v>47</v>
      </c>
      <c r="P236" s="74" t="s">
        <v>48</v>
      </c>
      <c r="Q236" s="74"/>
      <c r="R236" s="74" t="s">
        <v>49</v>
      </c>
      <c r="S236" s="74">
        <v>8010649502</v>
      </c>
      <c r="T236" s="74" t="s">
        <v>996</v>
      </c>
      <c r="U236" s="74" t="s">
        <v>689</v>
      </c>
      <c r="V236" s="74">
        <v>9847412564</v>
      </c>
      <c r="W236" s="74" t="s">
        <v>997</v>
      </c>
      <c r="X236" s="74">
        <v>25000</v>
      </c>
      <c r="Y236" s="74" t="s">
        <v>52</v>
      </c>
      <c r="Z236" s="74" t="s">
        <v>229</v>
      </c>
      <c r="AA236" s="74" t="s">
        <v>53</v>
      </c>
      <c r="AB236" s="74">
        <v>18</v>
      </c>
      <c r="AC236" s="74" t="s">
        <v>54</v>
      </c>
      <c r="AD236" s="74">
        <v>5</v>
      </c>
    </row>
    <row r="237" spans="1:30" ht="29" x14ac:dyDescent="0.35">
      <c r="A237" s="74">
        <v>12</v>
      </c>
      <c r="B237" s="74" t="s">
        <v>43</v>
      </c>
      <c r="C237" s="74">
        <v>277</v>
      </c>
      <c r="D237" s="75">
        <v>42191</v>
      </c>
      <c r="E237" s="74" t="s">
        <v>998</v>
      </c>
      <c r="F237" s="74"/>
      <c r="G237" s="74" t="s">
        <v>999</v>
      </c>
      <c r="H237" s="74" t="s">
        <v>1000</v>
      </c>
      <c r="I237" s="74" t="s">
        <v>68</v>
      </c>
      <c r="J237" s="75">
        <v>38178</v>
      </c>
      <c r="K237" s="74"/>
      <c r="L237" s="74"/>
      <c r="M237" s="74"/>
      <c r="N237" s="74"/>
      <c r="O237" s="74" t="s">
        <v>47</v>
      </c>
      <c r="P237" s="74" t="s">
        <v>48</v>
      </c>
      <c r="Q237" s="74"/>
      <c r="R237" s="74" t="s">
        <v>49</v>
      </c>
      <c r="S237" s="74">
        <v>8010649502</v>
      </c>
      <c r="T237" s="74" t="s">
        <v>1001</v>
      </c>
      <c r="U237" s="74" t="s">
        <v>1002</v>
      </c>
      <c r="V237" s="74">
        <v>9667719015</v>
      </c>
      <c r="W237" s="74" t="s">
        <v>1003</v>
      </c>
      <c r="X237" s="74">
        <v>40000</v>
      </c>
      <c r="Y237" s="74" t="s">
        <v>52</v>
      </c>
      <c r="Z237" s="74" t="s">
        <v>52</v>
      </c>
      <c r="AA237" s="74" t="s">
        <v>53</v>
      </c>
      <c r="AB237" s="74">
        <v>16</v>
      </c>
      <c r="AC237" s="74" t="s">
        <v>54</v>
      </c>
      <c r="AD237" s="74">
        <v>1</v>
      </c>
    </row>
    <row r="238" spans="1:30" ht="29" x14ac:dyDescent="0.35">
      <c r="A238" s="74">
        <v>12</v>
      </c>
      <c r="B238" s="74" t="s">
        <v>43</v>
      </c>
      <c r="C238" s="74">
        <v>624</v>
      </c>
      <c r="D238" s="75">
        <v>41821</v>
      </c>
      <c r="E238" s="74" t="s">
        <v>281</v>
      </c>
      <c r="F238" s="74"/>
      <c r="G238" s="74" t="s">
        <v>1004</v>
      </c>
      <c r="H238" s="74" t="s">
        <v>619</v>
      </c>
      <c r="I238" s="74" t="s">
        <v>46</v>
      </c>
      <c r="J238" s="75">
        <v>37975</v>
      </c>
      <c r="K238" s="74"/>
      <c r="L238" s="74"/>
      <c r="M238" s="74"/>
      <c r="N238" s="74"/>
      <c r="O238" s="74" t="s">
        <v>69</v>
      </c>
      <c r="P238" s="74" t="s">
        <v>48</v>
      </c>
      <c r="Q238" s="74"/>
      <c r="R238" s="74" t="s">
        <v>49</v>
      </c>
      <c r="S238" s="74">
        <v>8010649502</v>
      </c>
      <c r="T238" s="74" t="s">
        <v>1005</v>
      </c>
      <c r="U238" s="74" t="s">
        <v>1006</v>
      </c>
      <c r="V238" s="74">
        <v>8740016365</v>
      </c>
      <c r="W238" s="74" t="s">
        <v>974</v>
      </c>
      <c r="X238" s="74">
        <v>40000</v>
      </c>
      <c r="Y238" s="74" t="s">
        <v>52</v>
      </c>
      <c r="Z238" s="74" t="s">
        <v>52</v>
      </c>
      <c r="AA238" s="74" t="s">
        <v>53</v>
      </c>
      <c r="AB238" s="74">
        <v>17</v>
      </c>
      <c r="AC238" s="74" t="s">
        <v>54</v>
      </c>
      <c r="AD238" s="74">
        <v>0</v>
      </c>
    </row>
    <row r="239" spans="1:30" ht="29" x14ac:dyDescent="0.35">
      <c r="A239" s="74">
        <v>12</v>
      </c>
      <c r="B239" s="74" t="s">
        <v>43</v>
      </c>
      <c r="C239" s="74">
        <v>499</v>
      </c>
      <c r="D239" s="75">
        <v>43292</v>
      </c>
      <c r="E239" s="74" t="s">
        <v>207</v>
      </c>
      <c r="F239" s="74"/>
      <c r="G239" s="74" t="s">
        <v>1007</v>
      </c>
      <c r="H239" s="74" t="s">
        <v>619</v>
      </c>
      <c r="I239" s="74" t="s">
        <v>46</v>
      </c>
      <c r="J239" s="75">
        <v>36740</v>
      </c>
      <c r="K239" s="74"/>
      <c r="L239" s="74"/>
      <c r="M239" s="74"/>
      <c r="N239" s="74"/>
      <c r="O239" s="74" t="s">
        <v>69</v>
      </c>
      <c r="P239" s="74" t="s">
        <v>48</v>
      </c>
      <c r="Q239" s="74"/>
      <c r="R239" s="74" t="s">
        <v>49</v>
      </c>
      <c r="S239" s="74">
        <v>8010649502</v>
      </c>
      <c r="T239" s="74" t="s">
        <v>1008</v>
      </c>
      <c r="U239" s="74" t="s">
        <v>1009</v>
      </c>
      <c r="V239" s="74">
        <v>9783345310</v>
      </c>
      <c r="W239" s="74" t="s">
        <v>1010</v>
      </c>
      <c r="X239" s="74">
        <v>40000</v>
      </c>
      <c r="Y239" s="74" t="s">
        <v>52</v>
      </c>
      <c r="Z239" s="74" t="s">
        <v>52</v>
      </c>
      <c r="AA239" s="74" t="s">
        <v>53</v>
      </c>
      <c r="AB239" s="74">
        <v>20</v>
      </c>
      <c r="AC239" s="74" t="s">
        <v>54</v>
      </c>
      <c r="AD239" s="74">
        <v>0</v>
      </c>
    </row>
    <row r="240" spans="1:30" ht="29" x14ac:dyDescent="0.35">
      <c r="A240" s="74">
        <v>12</v>
      </c>
      <c r="B240" s="74" t="s">
        <v>43</v>
      </c>
      <c r="C240" s="74">
        <v>180</v>
      </c>
      <c r="D240" s="75">
        <v>41843</v>
      </c>
      <c r="E240" s="74" t="s">
        <v>1011</v>
      </c>
      <c r="F240" s="74"/>
      <c r="G240" s="74" t="s">
        <v>242</v>
      </c>
      <c r="H240" s="74" t="s">
        <v>243</v>
      </c>
      <c r="I240" s="74" t="s">
        <v>68</v>
      </c>
      <c r="J240" s="75">
        <v>37851</v>
      </c>
      <c r="K240" s="74"/>
      <c r="L240" s="74"/>
      <c r="M240" s="74"/>
      <c r="N240" s="74"/>
      <c r="O240" s="74" t="s">
        <v>69</v>
      </c>
      <c r="P240" s="74" t="s">
        <v>48</v>
      </c>
      <c r="Q240" s="74"/>
      <c r="R240" s="74" t="s">
        <v>49</v>
      </c>
      <c r="S240" s="74">
        <v>8010649502</v>
      </c>
      <c r="T240" s="74" t="s">
        <v>1012</v>
      </c>
      <c r="U240" s="74" t="s">
        <v>245</v>
      </c>
      <c r="V240" s="74">
        <v>9672690359</v>
      </c>
      <c r="W240" s="74" t="s">
        <v>974</v>
      </c>
      <c r="X240" s="74">
        <v>40000</v>
      </c>
      <c r="Y240" s="74" t="s">
        <v>52</v>
      </c>
      <c r="Z240" s="74" t="s">
        <v>52</v>
      </c>
      <c r="AA240" s="74" t="s">
        <v>53</v>
      </c>
      <c r="AB240" s="74">
        <v>17</v>
      </c>
      <c r="AC240" s="74" t="s">
        <v>54</v>
      </c>
      <c r="AD240" s="74">
        <v>0</v>
      </c>
    </row>
    <row r="241" spans="1:30" ht="29" x14ac:dyDescent="0.35">
      <c r="A241" s="74">
        <v>12</v>
      </c>
      <c r="B241" s="74" t="s">
        <v>43</v>
      </c>
      <c r="C241" s="74">
        <v>402</v>
      </c>
      <c r="D241" s="75">
        <v>42571</v>
      </c>
      <c r="E241" s="74" t="s">
        <v>1013</v>
      </c>
      <c r="F241" s="74"/>
      <c r="G241" s="74" t="s">
        <v>646</v>
      </c>
      <c r="H241" s="74" t="s">
        <v>682</v>
      </c>
      <c r="I241" s="74" t="s">
        <v>68</v>
      </c>
      <c r="J241" s="75">
        <v>37330</v>
      </c>
      <c r="K241" s="74"/>
      <c r="L241" s="74"/>
      <c r="M241" s="74"/>
      <c r="N241" s="74"/>
      <c r="O241" s="74" t="s">
        <v>47</v>
      </c>
      <c r="P241" s="74" t="s">
        <v>48</v>
      </c>
      <c r="Q241" s="74"/>
      <c r="R241" s="74" t="s">
        <v>49</v>
      </c>
      <c r="S241" s="74">
        <v>8010649502</v>
      </c>
      <c r="T241" s="74" t="s">
        <v>1014</v>
      </c>
      <c r="U241" s="74" t="s">
        <v>684</v>
      </c>
      <c r="V241" s="74">
        <v>9982833127</v>
      </c>
      <c r="W241" s="74" t="s">
        <v>306</v>
      </c>
      <c r="X241" s="74">
        <v>45000</v>
      </c>
      <c r="Y241" s="74" t="s">
        <v>52</v>
      </c>
      <c r="Z241" s="74" t="s">
        <v>52</v>
      </c>
      <c r="AA241" s="74" t="s">
        <v>53</v>
      </c>
      <c r="AB241" s="74">
        <v>18</v>
      </c>
      <c r="AC241" s="74" t="s">
        <v>54</v>
      </c>
      <c r="AD241" s="74">
        <v>0</v>
      </c>
    </row>
    <row r="242" spans="1:30" ht="29" x14ac:dyDescent="0.35">
      <c r="A242" s="74">
        <v>12</v>
      </c>
      <c r="B242" s="74" t="s">
        <v>43</v>
      </c>
      <c r="C242" s="74">
        <v>278</v>
      </c>
      <c r="D242" s="75">
        <v>42191</v>
      </c>
      <c r="E242" s="74" t="s">
        <v>1015</v>
      </c>
      <c r="F242" s="74"/>
      <c r="G242" s="74" t="s">
        <v>295</v>
      </c>
      <c r="H242" s="74" t="s">
        <v>190</v>
      </c>
      <c r="I242" s="74" t="s">
        <v>68</v>
      </c>
      <c r="J242" s="75">
        <v>38448</v>
      </c>
      <c r="K242" s="74"/>
      <c r="L242" s="74"/>
      <c r="M242" s="74"/>
      <c r="N242" s="74"/>
      <c r="O242" s="74" t="s">
        <v>47</v>
      </c>
      <c r="P242" s="74" t="s">
        <v>48</v>
      </c>
      <c r="Q242" s="74"/>
      <c r="R242" s="74" t="s">
        <v>49</v>
      </c>
      <c r="S242" s="74">
        <v>8010649502</v>
      </c>
      <c r="T242" s="74" t="s">
        <v>1016</v>
      </c>
      <c r="U242" s="74" t="s">
        <v>192</v>
      </c>
      <c r="V242" s="74">
        <v>9887054335</v>
      </c>
      <c r="W242" s="74" t="s">
        <v>1017</v>
      </c>
      <c r="X242" s="74">
        <v>45000</v>
      </c>
      <c r="Y242" s="74" t="s">
        <v>52</v>
      </c>
      <c r="Z242" s="74" t="s">
        <v>52</v>
      </c>
      <c r="AA242" s="74" t="s">
        <v>53</v>
      </c>
      <c r="AB242" s="74">
        <v>15</v>
      </c>
      <c r="AC242" s="74" t="s">
        <v>54</v>
      </c>
      <c r="AD242" s="74">
        <v>1</v>
      </c>
    </row>
    <row r="243" spans="1:30" ht="29" x14ac:dyDescent="0.35">
      <c r="A243" s="74">
        <v>12</v>
      </c>
      <c r="B243" s="74" t="s">
        <v>43</v>
      </c>
      <c r="C243" s="74">
        <v>583</v>
      </c>
      <c r="D243" s="75">
        <v>43286</v>
      </c>
      <c r="E243" s="74" t="s">
        <v>518</v>
      </c>
      <c r="F243" s="74"/>
      <c r="G243" s="74" t="s">
        <v>1018</v>
      </c>
      <c r="H243" s="74" t="s">
        <v>1019</v>
      </c>
      <c r="I243" s="74" t="s">
        <v>68</v>
      </c>
      <c r="J243" s="75">
        <v>37501</v>
      </c>
      <c r="K243" s="74"/>
      <c r="L243" s="74"/>
      <c r="M243" s="74"/>
      <c r="N243" s="74"/>
      <c r="O243" s="74" t="s">
        <v>47</v>
      </c>
      <c r="P243" s="74" t="s">
        <v>48</v>
      </c>
      <c r="Q243" s="74"/>
      <c r="R243" s="74" t="s">
        <v>49</v>
      </c>
      <c r="S243" s="74">
        <v>8010649502</v>
      </c>
      <c r="T243" s="74" t="s">
        <v>1020</v>
      </c>
      <c r="U243" s="74" t="s">
        <v>1021</v>
      </c>
      <c r="V243" s="74">
        <v>9672796985</v>
      </c>
      <c r="W243" s="74" t="s">
        <v>236</v>
      </c>
      <c r="X243" s="74">
        <v>40000</v>
      </c>
      <c r="Y243" s="74" t="s">
        <v>52</v>
      </c>
      <c r="Z243" s="74" t="s">
        <v>229</v>
      </c>
      <c r="AA243" s="74" t="s">
        <v>53</v>
      </c>
      <c r="AB243" s="74">
        <v>18</v>
      </c>
      <c r="AC243" s="74" t="s">
        <v>54</v>
      </c>
      <c r="AD243" s="74">
        <v>1</v>
      </c>
    </row>
    <row r="244" spans="1:30" ht="29" x14ac:dyDescent="0.35">
      <c r="A244" s="74">
        <v>12</v>
      </c>
      <c r="B244" s="74" t="s">
        <v>43</v>
      </c>
      <c r="C244" s="74">
        <v>192</v>
      </c>
      <c r="D244" s="75">
        <v>41834</v>
      </c>
      <c r="E244" s="74" t="s">
        <v>1022</v>
      </c>
      <c r="F244" s="74"/>
      <c r="G244" s="74" t="s">
        <v>942</v>
      </c>
      <c r="H244" s="74" t="s">
        <v>273</v>
      </c>
      <c r="I244" s="74" t="s">
        <v>68</v>
      </c>
      <c r="J244" s="75">
        <v>37026</v>
      </c>
      <c r="K244" s="74"/>
      <c r="L244" s="74"/>
      <c r="M244" s="74"/>
      <c r="N244" s="74"/>
      <c r="O244" s="74" t="s">
        <v>69</v>
      </c>
      <c r="P244" s="74" t="s">
        <v>48</v>
      </c>
      <c r="Q244" s="74"/>
      <c r="R244" s="74" t="s">
        <v>49</v>
      </c>
      <c r="S244" s="74">
        <v>8010649502</v>
      </c>
      <c r="T244" s="74" t="s">
        <v>1023</v>
      </c>
      <c r="U244" s="74" t="s">
        <v>786</v>
      </c>
      <c r="V244" s="74">
        <v>9783543699</v>
      </c>
      <c r="W244" s="74" t="s">
        <v>1024</v>
      </c>
      <c r="X244" s="74">
        <v>40000</v>
      </c>
      <c r="Y244" s="74" t="s">
        <v>52</v>
      </c>
      <c r="Z244" s="74" t="s">
        <v>52</v>
      </c>
      <c r="AA244" s="74" t="s">
        <v>53</v>
      </c>
      <c r="AB244" s="74">
        <v>19</v>
      </c>
      <c r="AC244" s="74" t="s">
        <v>54</v>
      </c>
      <c r="AD244" s="74">
        <v>1</v>
      </c>
    </row>
    <row r="245" spans="1:30" ht="29" x14ac:dyDescent="0.35">
      <c r="A245" s="74">
        <v>12</v>
      </c>
      <c r="B245" s="74" t="s">
        <v>43</v>
      </c>
      <c r="C245" s="74">
        <v>461</v>
      </c>
      <c r="D245" s="75">
        <v>41846</v>
      </c>
      <c r="E245" s="74" t="s">
        <v>463</v>
      </c>
      <c r="F245" s="74"/>
      <c r="G245" s="74" t="s">
        <v>950</v>
      </c>
      <c r="H245" s="74" t="s">
        <v>147</v>
      </c>
      <c r="I245" s="74" t="s">
        <v>68</v>
      </c>
      <c r="J245" s="75">
        <v>37761</v>
      </c>
      <c r="K245" s="74"/>
      <c r="L245" s="74"/>
      <c r="M245" s="74"/>
      <c r="N245" s="74"/>
      <c r="O245" s="74" t="s">
        <v>47</v>
      </c>
      <c r="P245" s="74" t="s">
        <v>48</v>
      </c>
      <c r="Q245" s="74"/>
      <c r="R245" s="74" t="s">
        <v>49</v>
      </c>
      <c r="S245" s="74">
        <v>8010649502</v>
      </c>
      <c r="T245" s="74" t="s">
        <v>1025</v>
      </c>
      <c r="U245" s="74" t="s">
        <v>1026</v>
      </c>
      <c r="V245" s="74">
        <v>7690076348</v>
      </c>
      <c r="W245" s="74" t="s">
        <v>990</v>
      </c>
      <c r="X245" s="74">
        <v>0</v>
      </c>
      <c r="Y245" s="74" t="s">
        <v>52</v>
      </c>
      <c r="Z245" s="74" t="s">
        <v>52</v>
      </c>
      <c r="AA245" s="74" t="s">
        <v>53</v>
      </c>
      <c r="AB245" s="74">
        <v>17</v>
      </c>
      <c r="AC245" s="74" t="s">
        <v>54</v>
      </c>
      <c r="AD245" s="74">
        <v>4</v>
      </c>
    </row>
    <row r="246" spans="1:30" ht="29" x14ac:dyDescent="0.35">
      <c r="A246" s="74">
        <v>12</v>
      </c>
      <c r="B246" s="74" t="s">
        <v>43</v>
      </c>
      <c r="C246" s="74">
        <v>193</v>
      </c>
      <c r="D246" s="75">
        <v>41842</v>
      </c>
      <c r="E246" s="74" t="s">
        <v>1027</v>
      </c>
      <c r="F246" s="74"/>
      <c r="G246" s="74" t="s">
        <v>1028</v>
      </c>
      <c r="H246" s="74" t="s">
        <v>1029</v>
      </c>
      <c r="I246" s="74" t="s">
        <v>68</v>
      </c>
      <c r="J246" s="75">
        <v>37814</v>
      </c>
      <c r="K246" s="74"/>
      <c r="L246" s="74"/>
      <c r="M246" s="74"/>
      <c r="N246" s="74"/>
      <c r="O246" s="74" t="s">
        <v>47</v>
      </c>
      <c r="P246" s="74" t="s">
        <v>48</v>
      </c>
      <c r="Q246" s="74"/>
      <c r="R246" s="74" t="s">
        <v>49</v>
      </c>
      <c r="S246" s="74">
        <v>8010649502</v>
      </c>
      <c r="T246" s="74" t="s">
        <v>1030</v>
      </c>
      <c r="U246" s="74" t="s">
        <v>1031</v>
      </c>
      <c r="V246" s="74">
        <v>8239151381</v>
      </c>
      <c r="W246" s="74" t="s">
        <v>1032</v>
      </c>
      <c r="X246" s="74">
        <v>40000</v>
      </c>
      <c r="Y246" s="74" t="s">
        <v>52</v>
      </c>
      <c r="Z246" s="74" t="s">
        <v>52</v>
      </c>
      <c r="AA246" s="74" t="s">
        <v>53</v>
      </c>
      <c r="AB246" s="74">
        <v>17</v>
      </c>
      <c r="AC246" s="74" t="s">
        <v>54</v>
      </c>
      <c r="AD246" s="74">
        <v>0</v>
      </c>
    </row>
    <row r="247" spans="1:30" ht="29" x14ac:dyDescent="0.35">
      <c r="A247" s="74">
        <v>12</v>
      </c>
      <c r="B247" s="74" t="s">
        <v>43</v>
      </c>
      <c r="C247" s="74">
        <v>189</v>
      </c>
      <c r="D247" s="75">
        <v>41830</v>
      </c>
      <c r="E247" s="74" t="s">
        <v>1033</v>
      </c>
      <c r="F247" s="74"/>
      <c r="G247" s="74" t="s">
        <v>1034</v>
      </c>
      <c r="H247" s="74" t="s">
        <v>1035</v>
      </c>
      <c r="I247" s="74" t="s">
        <v>68</v>
      </c>
      <c r="J247" s="75">
        <v>38175</v>
      </c>
      <c r="K247" s="74"/>
      <c r="L247" s="74"/>
      <c r="M247" s="74"/>
      <c r="N247" s="74"/>
      <c r="O247" s="74" t="s">
        <v>69</v>
      </c>
      <c r="P247" s="74" t="s">
        <v>70</v>
      </c>
      <c r="Q247" s="74"/>
      <c r="R247" s="74" t="s">
        <v>49</v>
      </c>
      <c r="S247" s="74">
        <v>8010649502</v>
      </c>
      <c r="T247" s="74" t="s">
        <v>1036</v>
      </c>
      <c r="U247" s="74" t="s">
        <v>1037</v>
      </c>
      <c r="V247" s="74">
        <v>8740920880</v>
      </c>
      <c r="W247" s="74" t="s">
        <v>1038</v>
      </c>
      <c r="X247" s="74">
        <v>42000</v>
      </c>
      <c r="Y247" s="74" t="s">
        <v>52</v>
      </c>
      <c r="Z247" s="74" t="s">
        <v>52</v>
      </c>
      <c r="AA247" s="74" t="s">
        <v>71</v>
      </c>
      <c r="AB247" s="74">
        <v>16</v>
      </c>
      <c r="AC247" s="74" t="s">
        <v>54</v>
      </c>
      <c r="AD247" s="74">
        <v>2</v>
      </c>
    </row>
    <row r="248" spans="1:30" ht="29" x14ac:dyDescent="0.35">
      <c r="A248" s="74">
        <v>12</v>
      </c>
      <c r="B248" s="74" t="s">
        <v>43</v>
      </c>
      <c r="C248" s="74">
        <v>598</v>
      </c>
      <c r="D248" s="75">
        <v>43677</v>
      </c>
      <c r="E248" s="74" t="s">
        <v>1039</v>
      </c>
      <c r="F248" s="74"/>
      <c r="G248" s="74" t="s">
        <v>1040</v>
      </c>
      <c r="H248" s="74" t="s">
        <v>657</v>
      </c>
      <c r="I248" s="74" t="s">
        <v>68</v>
      </c>
      <c r="J248" s="75">
        <v>38416</v>
      </c>
      <c r="K248" s="74"/>
      <c r="L248" s="74"/>
      <c r="M248" s="74"/>
      <c r="N248" s="74"/>
      <c r="O248" s="74" t="s">
        <v>69</v>
      </c>
      <c r="P248" s="74"/>
      <c r="Q248" s="74"/>
      <c r="R248" s="74" t="s">
        <v>49</v>
      </c>
      <c r="S248" s="74">
        <v>8010649502</v>
      </c>
      <c r="T248" s="74" t="s">
        <v>1041</v>
      </c>
      <c r="U248" s="74" t="s">
        <v>659</v>
      </c>
      <c r="V248" s="74">
        <v>6376009453</v>
      </c>
      <c r="W248" s="74" t="s">
        <v>1042</v>
      </c>
      <c r="X248" s="74">
        <v>40000</v>
      </c>
      <c r="Y248" s="74" t="s">
        <v>52</v>
      </c>
      <c r="Z248" s="74" t="s">
        <v>52</v>
      </c>
      <c r="AA248" s="74"/>
      <c r="AB248" s="74">
        <v>15</v>
      </c>
      <c r="AC248" s="74" t="s">
        <v>54</v>
      </c>
      <c r="AD248" s="74">
        <v>0</v>
      </c>
    </row>
    <row r="249" spans="1:30" ht="29" x14ac:dyDescent="0.35">
      <c r="A249" s="74">
        <v>12</v>
      </c>
      <c r="B249" s="74" t="s">
        <v>43</v>
      </c>
      <c r="C249" s="74">
        <v>667</v>
      </c>
      <c r="D249" s="74"/>
      <c r="E249" s="74" t="s">
        <v>1043</v>
      </c>
      <c r="F249" s="74"/>
      <c r="G249" s="74" t="s">
        <v>1044</v>
      </c>
      <c r="H249" s="74" t="s">
        <v>1045</v>
      </c>
      <c r="I249" s="74" t="s">
        <v>46</v>
      </c>
      <c r="J249" s="75">
        <v>38336</v>
      </c>
      <c r="K249" s="74"/>
      <c r="L249" s="74"/>
      <c r="M249" s="74"/>
      <c r="N249" s="74"/>
      <c r="O249" s="74" t="s">
        <v>47</v>
      </c>
      <c r="P249" s="74"/>
      <c r="Q249" s="74"/>
      <c r="R249" s="74" t="s">
        <v>49</v>
      </c>
      <c r="S249" s="74">
        <v>8010649502</v>
      </c>
      <c r="T249" s="74"/>
      <c r="U249" s="74"/>
      <c r="V249" s="74">
        <v>0</v>
      </c>
      <c r="W249" s="74"/>
      <c r="X249" s="74"/>
      <c r="Y249" s="74" t="s">
        <v>52</v>
      </c>
      <c r="Z249" s="74" t="s">
        <v>229</v>
      </c>
      <c r="AA249" s="74"/>
      <c r="AB249" s="74">
        <v>16</v>
      </c>
      <c r="AC249" s="74"/>
      <c r="AD249" s="74">
        <v>6</v>
      </c>
    </row>
    <row r="250" spans="1:30" ht="29" x14ac:dyDescent="0.35">
      <c r="A250" s="74">
        <v>12</v>
      </c>
      <c r="B250" s="74" t="s">
        <v>43</v>
      </c>
      <c r="C250" s="74">
        <v>387</v>
      </c>
      <c r="D250" s="75">
        <v>42559</v>
      </c>
      <c r="E250" s="74" t="s">
        <v>1046</v>
      </c>
      <c r="F250" s="74"/>
      <c r="G250" s="74" t="s">
        <v>1047</v>
      </c>
      <c r="H250" s="74" t="s">
        <v>1048</v>
      </c>
      <c r="I250" s="74" t="s">
        <v>46</v>
      </c>
      <c r="J250" s="75">
        <v>38178</v>
      </c>
      <c r="K250" s="74"/>
      <c r="L250" s="74"/>
      <c r="M250" s="74"/>
      <c r="N250" s="74"/>
      <c r="O250" s="74" t="s">
        <v>47</v>
      </c>
      <c r="P250" s="74" t="s">
        <v>48</v>
      </c>
      <c r="Q250" s="74"/>
      <c r="R250" s="74" t="s">
        <v>49</v>
      </c>
      <c r="S250" s="74">
        <v>8010649502</v>
      </c>
      <c r="T250" s="74" t="s">
        <v>1049</v>
      </c>
      <c r="U250" s="74" t="s">
        <v>1050</v>
      </c>
      <c r="V250" s="74">
        <v>7230813436</v>
      </c>
      <c r="W250" s="74" t="s">
        <v>306</v>
      </c>
      <c r="X250" s="74">
        <v>45000</v>
      </c>
      <c r="Y250" s="74" t="s">
        <v>52</v>
      </c>
      <c r="Z250" s="74" t="s">
        <v>52</v>
      </c>
      <c r="AA250" s="74" t="s">
        <v>53</v>
      </c>
      <c r="AB250" s="74">
        <v>16</v>
      </c>
      <c r="AC250" s="74" t="s">
        <v>54</v>
      </c>
      <c r="AD250" s="74">
        <v>0</v>
      </c>
    </row>
    <row r="251" spans="1:30" ht="29" x14ac:dyDescent="0.35">
      <c r="A251" s="74">
        <v>12</v>
      </c>
      <c r="B251" s="74" t="s">
        <v>43</v>
      </c>
      <c r="C251" s="74">
        <v>496</v>
      </c>
      <c r="D251" s="75">
        <v>43292</v>
      </c>
      <c r="E251" s="74" t="s">
        <v>1051</v>
      </c>
      <c r="F251" s="74"/>
      <c r="G251" s="74" t="s">
        <v>1052</v>
      </c>
      <c r="H251" s="74" t="s">
        <v>1053</v>
      </c>
      <c r="I251" s="74" t="s">
        <v>46</v>
      </c>
      <c r="J251" s="75">
        <v>38379</v>
      </c>
      <c r="K251" s="74"/>
      <c r="L251" s="74"/>
      <c r="M251" s="74"/>
      <c r="N251" s="74"/>
      <c r="O251" s="74" t="s">
        <v>69</v>
      </c>
      <c r="P251" s="74" t="s">
        <v>48</v>
      </c>
      <c r="Q251" s="74"/>
      <c r="R251" s="74" t="s">
        <v>49</v>
      </c>
      <c r="S251" s="74">
        <v>8010649502</v>
      </c>
      <c r="T251" s="74" t="s">
        <v>1054</v>
      </c>
      <c r="U251" s="74"/>
      <c r="V251" s="74">
        <v>9672693713</v>
      </c>
      <c r="W251" s="74" t="s">
        <v>1010</v>
      </c>
      <c r="X251" s="74">
        <v>40000</v>
      </c>
      <c r="Y251" s="74" t="s">
        <v>52</v>
      </c>
      <c r="Z251" s="74" t="s">
        <v>52</v>
      </c>
      <c r="AA251" s="74" t="s">
        <v>53</v>
      </c>
      <c r="AB251" s="74">
        <v>15</v>
      </c>
      <c r="AC251" s="74" t="s">
        <v>54</v>
      </c>
      <c r="AD251" s="74">
        <v>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FFFF00"/>
  </sheetPr>
  <dimension ref="A1:P398"/>
  <sheetViews>
    <sheetView showGridLines="0" workbookViewId="0"/>
  </sheetViews>
  <sheetFormatPr defaultRowHeight="14.5" x14ac:dyDescent="0.35"/>
  <cols>
    <col min="1" max="1" width="3.54296875" customWidth="1"/>
    <col min="2" max="2" width="5.81640625" customWidth="1"/>
    <col min="3" max="3" width="6.08984375" customWidth="1"/>
    <col min="4" max="4" width="6.54296875" style="14" customWidth="1"/>
    <col min="5" max="5" width="15.08984375" customWidth="1"/>
    <col min="6" max="6" width="16.54296875" customWidth="1"/>
    <col min="7" max="7" width="9.7265625" customWidth="1"/>
    <col min="8" max="8" width="9" customWidth="1"/>
    <col min="9" max="9" width="12.81640625" customWidth="1"/>
    <col min="10" max="10" width="11.1796875" style="13" customWidth="1"/>
    <col min="11" max="11" width="3.26953125" customWidth="1"/>
  </cols>
  <sheetData>
    <row r="1" spans="1:16" x14ac:dyDescent="0.35">
      <c r="A1" s="2"/>
      <c r="B1" s="2"/>
      <c r="C1" s="2"/>
      <c r="D1" s="2"/>
      <c r="E1" s="2"/>
      <c r="F1" s="2"/>
      <c r="G1" s="2"/>
      <c r="H1" s="2"/>
      <c r="I1" s="2"/>
      <c r="J1" s="2"/>
      <c r="K1" s="2"/>
    </row>
    <row r="2" spans="1:16" ht="31.5" customHeight="1" x14ac:dyDescent="0.35">
      <c r="A2" s="2"/>
      <c r="B2" s="204" t="str">
        <f>DASHBOARD!B2</f>
        <v>कार्यालय प्रधानाचार्य राजकीय उच्च माध्यमिक विद्यालय 13डीओएल, श्री गंगानगर</v>
      </c>
      <c r="C2" s="204"/>
      <c r="D2" s="204"/>
      <c r="E2" s="204"/>
      <c r="F2" s="204"/>
      <c r="G2" s="204"/>
      <c r="H2" s="204"/>
      <c r="I2" s="204"/>
      <c r="J2" s="204"/>
      <c r="K2" s="2"/>
      <c r="L2" s="14"/>
      <c r="M2" s="14"/>
      <c r="N2" s="14"/>
      <c r="O2" s="14"/>
      <c r="P2" s="14"/>
    </row>
    <row r="3" spans="1:16" x14ac:dyDescent="0.35">
      <c r="A3" s="2"/>
      <c r="K3" s="2"/>
    </row>
    <row r="4" spans="1:16" ht="22" customHeight="1" x14ac:dyDescent="0.35">
      <c r="A4" s="2"/>
      <c r="K4" s="2"/>
    </row>
    <row r="5" spans="1:16" x14ac:dyDescent="0.35">
      <c r="A5" s="2"/>
      <c r="B5" s="33" t="s">
        <v>1055</v>
      </c>
      <c r="C5" s="33" t="s">
        <v>1058</v>
      </c>
      <c r="D5" s="33" t="s">
        <v>1059</v>
      </c>
      <c r="E5" s="33" t="s">
        <v>1056</v>
      </c>
      <c r="F5" s="33" t="s">
        <v>1057</v>
      </c>
      <c r="G5" s="33" t="s">
        <v>1060</v>
      </c>
      <c r="H5" s="33" t="s">
        <v>1061</v>
      </c>
      <c r="I5" s="33" t="s">
        <v>1062</v>
      </c>
      <c r="J5" s="68" t="s">
        <v>16</v>
      </c>
      <c r="K5" s="2"/>
    </row>
    <row r="6" spans="1:16" x14ac:dyDescent="0.35">
      <c r="A6" s="2"/>
      <c r="B6" s="85">
        <f>IF(E6="","",ROWS($B$6:B6))</f>
        <v>1</v>
      </c>
      <c r="C6" s="86">
        <f>IF(OR(SD!A2="",SD!A2&gt;8),"",SD!A2)</f>
        <v>1</v>
      </c>
      <c r="D6" s="86">
        <f>IF(OR(SD!C2="",SD!A2&gt;8),"",SD!C2)</f>
        <v>631</v>
      </c>
      <c r="E6" s="86" t="str">
        <f>IF(OR(SD!E2="",SD!A2&gt;8),"",SD!E2)</f>
        <v xml:space="preserve">Aryan </v>
      </c>
      <c r="F6" s="86" t="str">
        <f>IF(OR(SD!G2="",SD!A2&gt;8),"",SD!G2)</f>
        <v>Vikram Singh</v>
      </c>
      <c r="G6" s="86" t="str">
        <f>IF(OR(SD!I2="",,SD!A2&gt;8),"",SD!I2)</f>
        <v>M</v>
      </c>
      <c r="H6" s="86" t="str">
        <f>IF(OR(SD!O2="",SD!A2&gt;8),"",SD!O2)</f>
        <v>SC</v>
      </c>
      <c r="I6" s="87">
        <f>IF(OR(SD!V2="",SD!A2&gt;8),"",SD!V2)</f>
        <v>9887094708</v>
      </c>
      <c r="J6" s="88">
        <f>IF(SD!D2="","",SD!D2)</f>
        <v>44023</v>
      </c>
      <c r="K6" s="2"/>
    </row>
    <row r="7" spans="1:16" x14ac:dyDescent="0.35">
      <c r="A7" s="2"/>
      <c r="B7" s="89">
        <f>IF(E7="","",ROWS($B$6:B7))</f>
        <v>2</v>
      </c>
      <c r="C7" s="90">
        <f>IF(OR(SD!A3="",SD!A3&gt;8),"",SD!A3)</f>
        <v>1</v>
      </c>
      <c r="D7" s="90">
        <f>IF(OR(SD!C3="",SD!A3&gt;8),"",SD!C3)</f>
        <v>642</v>
      </c>
      <c r="E7" s="90" t="str">
        <f>IF(OR(SD!E3="",SD!A3&gt;8),"",SD!E3)</f>
        <v>Devid</v>
      </c>
      <c r="F7" s="90" t="str">
        <f>IF(OR(SD!G3="",SD!A3&gt;8),"",SD!G3)</f>
        <v>Dharmpal</v>
      </c>
      <c r="G7" s="90" t="str">
        <f>IF(OR(SD!I3="",,SD!A3&gt;8),"",SD!I3)</f>
        <v>M</v>
      </c>
      <c r="H7" s="90" t="str">
        <f>IF(OR(SD!O3="",SD!A3&gt;8),"",SD!O3)</f>
        <v>SC</v>
      </c>
      <c r="I7" s="91">
        <f>IF(OR(SD!V3="",SD!A3&gt;8),"",SD!V3)</f>
        <v>8441073918</v>
      </c>
      <c r="J7" s="92">
        <f>IF(SD!D3="","",SD!D3)</f>
        <v>44036</v>
      </c>
      <c r="K7" s="2"/>
    </row>
    <row r="8" spans="1:16" x14ac:dyDescent="0.35">
      <c r="A8" s="2"/>
      <c r="B8" s="89">
        <f>IF(E8="","",ROWS($B$6:B8))</f>
        <v>3</v>
      </c>
      <c r="C8" s="90">
        <f>IF(OR(SD!A4="",SD!A4&gt;8),"",SD!A4)</f>
        <v>1</v>
      </c>
      <c r="D8" s="90">
        <f>IF(OR(SD!C4="",SD!A4&gt;8),"",SD!C4)</f>
        <v>635</v>
      </c>
      <c r="E8" s="90" t="str">
        <f>IF(OR(SD!E4="",SD!A4&gt;8),"",SD!E4)</f>
        <v>Govind</v>
      </c>
      <c r="F8" s="90" t="str">
        <f>IF(OR(SD!G4="",SD!A4&gt;8),"",SD!G4)</f>
        <v>Sohan Lal</v>
      </c>
      <c r="G8" s="90" t="str">
        <f>IF(OR(SD!I4="",,SD!A4&gt;8),"",SD!I4)</f>
        <v>M</v>
      </c>
      <c r="H8" s="90" t="str">
        <f>IF(OR(SD!O4="",SD!A4&gt;8),"",SD!O4)</f>
        <v>SC</v>
      </c>
      <c r="I8" s="91">
        <f>IF(OR(SD!V4="",SD!A4&gt;8),"",SD!V4)</f>
        <v>6376701853</v>
      </c>
      <c r="J8" s="92">
        <f>IF(SD!D4="","",SD!D4)</f>
        <v>44026</v>
      </c>
      <c r="K8" s="2"/>
    </row>
    <row r="9" spans="1:16" x14ac:dyDescent="0.35">
      <c r="A9" s="2"/>
      <c r="B9" s="89">
        <f>IF(E9="","",ROWS($B$6:B9))</f>
        <v>4</v>
      </c>
      <c r="C9" s="90">
        <f>IF(OR(SD!A5="",SD!A5&gt;8),"",SD!A5)</f>
        <v>1</v>
      </c>
      <c r="D9" s="90">
        <f>IF(OR(SD!C5="",SD!A5&gt;8),"",SD!C5)</f>
        <v>634</v>
      </c>
      <c r="E9" s="90" t="str">
        <f>IF(OR(SD!E5="",SD!A5&gt;8),"",SD!E5)</f>
        <v>Gunjan</v>
      </c>
      <c r="F9" s="90" t="str">
        <f>IF(OR(SD!G5="",SD!A5&gt;8),"",SD!G5)</f>
        <v>Kripal Singh</v>
      </c>
      <c r="G9" s="90" t="str">
        <f>IF(OR(SD!I5="",,SD!A5&gt;8),"",SD!I5)</f>
        <v>F</v>
      </c>
      <c r="H9" s="90" t="str">
        <f>IF(OR(SD!O5="",SD!A5&gt;8),"",SD!O5)</f>
        <v>OBC</v>
      </c>
      <c r="I9" s="91">
        <f>IF(OR(SD!V5="",SD!A5&gt;8),"",SD!V5)</f>
        <v>6377325327</v>
      </c>
      <c r="J9" s="92">
        <f>IF(SD!D5="","",SD!D5)</f>
        <v>44025</v>
      </c>
      <c r="K9" s="2"/>
    </row>
    <row r="10" spans="1:16" x14ac:dyDescent="0.35">
      <c r="A10" s="2"/>
      <c r="B10" s="89">
        <f>IF(E10="","",ROWS($B$6:B10))</f>
        <v>5</v>
      </c>
      <c r="C10" s="90">
        <f>IF(OR(SD!A6="",SD!A6&gt;8),"",SD!A6)</f>
        <v>1</v>
      </c>
      <c r="D10" s="90">
        <f>IF(OR(SD!C6="",SD!A6&gt;8),"",SD!C6)</f>
        <v>645</v>
      </c>
      <c r="E10" s="90" t="str">
        <f>IF(OR(SD!E6="",SD!A6&gt;8),"",SD!E6)</f>
        <v>Gurdeep Singh</v>
      </c>
      <c r="F10" s="90" t="str">
        <f>IF(OR(SD!G6="",SD!A6&gt;8),"",SD!G6)</f>
        <v>Gurcharan Singh</v>
      </c>
      <c r="G10" s="90" t="str">
        <f>IF(OR(SD!I6="",,SD!A6&gt;8),"",SD!I6)</f>
        <v>M</v>
      </c>
      <c r="H10" s="90" t="str">
        <f>IF(OR(SD!O6="",SD!A6&gt;8),"",SD!O6)</f>
        <v>SC</v>
      </c>
      <c r="I10" s="91">
        <f>IF(OR(SD!V6="",SD!A6&gt;8),"",SD!V6)</f>
        <v>7412853387</v>
      </c>
      <c r="J10" s="92">
        <f>IF(SD!D6="","",SD!D6)</f>
        <v>44050</v>
      </c>
      <c r="K10" s="2"/>
    </row>
    <row r="11" spans="1:16" x14ac:dyDescent="0.35">
      <c r="A11" s="2"/>
      <c r="B11" s="89">
        <f>IF(E11="","",ROWS($B$6:B11))</f>
        <v>6</v>
      </c>
      <c r="C11" s="90">
        <f>IF(OR(SD!A7="",SD!A7&gt;8),"",SD!A7)</f>
        <v>1</v>
      </c>
      <c r="D11" s="90">
        <f>IF(OR(SD!C7="",SD!A7&gt;8),"",SD!C7)</f>
        <v>633</v>
      </c>
      <c r="E11" s="90" t="str">
        <f>IF(OR(SD!E7="",SD!A7&gt;8),"",SD!E7)</f>
        <v>Harshdeep</v>
      </c>
      <c r="F11" s="90" t="str">
        <f>IF(OR(SD!G7="",SD!A7&gt;8),"",SD!G7)</f>
        <v>Satpal Singh</v>
      </c>
      <c r="G11" s="90" t="str">
        <f>IF(OR(SD!I7="",,SD!A7&gt;8),"",SD!I7)</f>
        <v>M</v>
      </c>
      <c r="H11" s="90" t="str">
        <f>IF(OR(SD!O7="",SD!A7&gt;8),"",SD!O7)</f>
        <v>OBC</v>
      </c>
      <c r="I11" s="91">
        <f>IF(OR(SD!V7="",SD!A7&gt;8),"",SD!V7)</f>
        <v>7665126155</v>
      </c>
      <c r="J11" s="92">
        <f>IF(SD!D7="","",SD!D7)</f>
        <v>44025</v>
      </c>
      <c r="K11" s="2"/>
    </row>
    <row r="12" spans="1:16" x14ac:dyDescent="0.35">
      <c r="A12" s="2"/>
      <c r="B12" s="89">
        <f>IF(E12="","",ROWS($B$6:B12))</f>
        <v>7</v>
      </c>
      <c r="C12" s="90">
        <f>IF(OR(SD!A8="",SD!A8&gt;8),"",SD!A8)</f>
        <v>1</v>
      </c>
      <c r="D12" s="90">
        <f>IF(OR(SD!C8="",SD!A8&gt;8),"",SD!C8)</f>
        <v>644</v>
      </c>
      <c r="E12" s="90" t="str">
        <f>IF(OR(SD!E8="",SD!A8&gt;8),"",SD!E8)</f>
        <v>Jaskaran Singh</v>
      </c>
      <c r="F12" s="90" t="str">
        <f>IF(OR(SD!G8="",SD!A8&gt;8),"",SD!G8)</f>
        <v>Chhanku Singh</v>
      </c>
      <c r="G12" s="90" t="str">
        <f>IF(OR(SD!I8="",,SD!A8&gt;8),"",SD!I8)</f>
        <v>M</v>
      </c>
      <c r="H12" s="90" t="str">
        <f>IF(OR(SD!O8="",SD!A8&gt;8),"",SD!O8)</f>
        <v>OBC</v>
      </c>
      <c r="I12" s="91">
        <f>IF(OR(SD!V8="",SD!A8&gt;8),"",SD!V8)</f>
        <v>7340265927</v>
      </c>
      <c r="J12" s="92">
        <f>IF(SD!D8="","",SD!D8)</f>
        <v>44012</v>
      </c>
      <c r="K12" s="2"/>
    </row>
    <row r="13" spans="1:16" x14ac:dyDescent="0.35">
      <c r="A13" s="2"/>
      <c r="B13" s="89">
        <f>IF(E13="","",ROWS($B$6:B13))</f>
        <v>8</v>
      </c>
      <c r="C13" s="90">
        <f>IF(OR(SD!A9="",SD!A9&gt;8),"",SD!A9)</f>
        <v>1</v>
      </c>
      <c r="D13" s="90">
        <f>IF(OR(SD!C9="",SD!A9&gt;8),"",SD!C9)</f>
        <v>637</v>
      </c>
      <c r="E13" s="90" t="str">
        <f>IF(OR(SD!E9="",SD!A9&gt;8),"",SD!E9)</f>
        <v>Jasveer Singh</v>
      </c>
      <c r="F13" s="90" t="str">
        <f>IF(OR(SD!G9="",SD!A9&gt;8),"",SD!G9)</f>
        <v>Madan Singh</v>
      </c>
      <c r="G13" s="90" t="str">
        <f>IF(OR(SD!I9="",,SD!A9&gt;8),"",SD!I9)</f>
        <v>M</v>
      </c>
      <c r="H13" s="90" t="str">
        <f>IF(OR(SD!O9="",SD!A9&gt;8),"",SD!O9)</f>
        <v>OBC</v>
      </c>
      <c r="I13" s="91">
        <f>IF(OR(SD!V9="",SD!A9&gt;8),"",SD!V9)</f>
        <v>7728089380</v>
      </c>
      <c r="J13" s="92">
        <f>IF(SD!D9="","",SD!D9)</f>
        <v>44032</v>
      </c>
      <c r="K13" s="2"/>
    </row>
    <row r="14" spans="1:16" x14ac:dyDescent="0.35">
      <c r="A14" s="2"/>
      <c r="B14" s="89">
        <f>IF(E14="","",ROWS($B$6:B14))</f>
        <v>9</v>
      </c>
      <c r="C14" s="90">
        <f>IF(OR(SD!A10="",SD!A10&gt;8),"",SD!A10)</f>
        <v>1</v>
      </c>
      <c r="D14" s="90">
        <f>IF(OR(SD!C10="",SD!A10&gt;8),"",SD!C10)</f>
        <v>638</v>
      </c>
      <c r="E14" s="90" t="str">
        <f>IF(OR(SD!E10="",SD!A10&gt;8),"",SD!E10)</f>
        <v>Krishan</v>
      </c>
      <c r="F14" s="90" t="str">
        <f>IF(OR(SD!G10="",SD!A10&gt;8),"",SD!G10)</f>
        <v>Binjha Ram</v>
      </c>
      <c r="G14" s="90" t="str">
        <f>IF(OR(SD!I10="",,SD!A10&gt;8),"",SD!I10)</f>
        <v>M</v>
      </c>
      <c r="H14" s="90" t="str">
        <f>IF(OR(SD!O10="",SD!A10&gt;8),"",SD!O10)</f>
        <v>SC</v>
      </c>
      <c r="I14" s="91">
        <f>IF(OR(SD!V10="",SD!A10&gt;8),"",SD!V10)</f>
        <v>9024679189</v>
      </c>
      <c r="J14" s="92">
        <f>IF(SD!D10="","",SD!D10)</f>
        <v>44033</v>
      </c>
      <c r="K14" s="2"/>
    </row>
    <row r="15" spans="1:16" x14ac:dyDescent="0.35">
      <c r="A15" s="2"/>
      <c r="B15" s="89">
        <f>IF(E15="","",ROWS($B$6:B15))</f>
        <v>10</v>
      </c>
      <c r="C15" s="90">
        <f>IF(OR(SD!A11="",SD!A11&gt;8),"",SD!A11)</f>
        <v>1</v>
      </c>
      <c r="D15" s="90">
        <f>IF(OR(SD!C11="",SD!A11&gt;8),"",SD!C11)</f>
        <v>654</v>
      </c>
      <c r="E15" s="90" t="str">
        <f>IF(OR(SD!E11="",SD!A11&gt;8),"",SD!E11)</f>
        <v>Kritna</v>
      </c>
      <c r="F15" s="90" t="str">
        <f>IF(OR(SD!G11="",SD!A11&gt;8),"",SD!G11)</f>
        <v>Pawan Kumar</v>
      </c>
      <c r="G15" s="90" t="str">
        <f>IF(OR(SD!I11="",,SD!A11&gt;8),"",SD!I11)</f>
        <v>F</v>
      </c>
      <c r="H15" s="90" t="str">
        <f>IF(OR(SD!O11="",SD!A11&gt;8),"",SD!O11)</f>
        <v>OBC</v>
      </c>
      <c r="I15" s="91">
        <f>IF(OR(SD!V11="",SD!A11&gt;8),"",SD!V11)</f>
        <v>9784774814</v>
      </c>
      <c r="J15" s="92">
        <f>IF(SD!D11="","",SD!D11)</f>
        <v>44078</v>
      </c>
      <c r="K15" s="2"/>
    </row>
    <row r="16" spans="1:16" x14ac:dyDescent="0.35">
      <c r="A16" s="2"/>
      <c r="B16" s="89">
        <f>IF(E16="","",ROWS($B$6:B16))</f>
        <v>11</v>
      </c>
      <c r="C16" s="90">
        <f>IF(OR(SD!A12="",SD!A12&gt;8),"",SD!A12)</f>
        <v>1</v>
      </c>
      <c r="D16" s="90">
        <f>IF(OR(SD!C12="",SD!A12&gt;8),"",SD!C12)</f>
        <v>636</v>
      </c>
      <c r="E16" s="90" t="str">
        <f>IF(OR(SD!E12="",SD!A12&gt;8),"",SD!E12)</f>
        <v>Prince Singh</v>
      </c>
      <c r="F16" s="90" t="str">
        <f>IF(OR(SD!G12="",SD!A12&gt;8),"",SD!G12)</f>
        <v>Rajender Singh</v>
      </c>
      <c r="G16" s="90" t="str">
        <f>IF(OR(SD!I12="",,SD!A12&gt;8),"",SD!I12)</f>
        <v>M</v>
      </c>
      <c r="H16" s="90" t="str">
        <f>IF(OR(SD!O12="",SD!A12&gt;8),"",SD!O12)</f>
        <v>OBC</v>
      </c>
      <c r="I16" s="91">
        <f>IF(OR(SD!V12="",SD!A12&gt;8),"",SD!V12)</f>
        <v>9772503592</v>
      </c>
      <c r="J16" s="92">
        <f>IF(SD!D12="","",SD!D12)</f>
        <v>44027</v>
      </c>
      <c r="K16" s="2"/>
    </row>
    <row r="17" spans="1:11" x14ac:dyDescent="0.35">
      <c r="A17" s="2"/>
      <c r="B17" s="89">
        <f>IF(E17="","",ROWS($B$6:B17))</f>
        <v>12</v>
      </c>
      <c r="C17" s="90">
        <f>IF(OR(SD!A13="",SD!A13&gt;8),"",SD!A13)</f>
        <v>1</v>
      </c>
      <c r="D17" s="90">
        <f>IF(OR(SD!C13="",SD!A13&gt;8),"",SD!C13)</f>
        <v>651</v>
      </c>
      <c r="E17" s="90" t="str">
        <f>IF(OR(SD!E13="",SD!A13&gt;8),"",SD!E13)</f>
        <v>Rachna</v>
      </c>
      <c r="F17" s="90" t="str">
        <f>IF(OR(SD!G13="",SD!A13&gt;8),"",SD!G13)</f>
        <v>Bhanwar Lal</v>
      </c>
      <c r="G17" s="90" t="str">
        <f>IF(OR(SD!I13="",,SD!A13&gt;8),"",SD!I13)</f>
        <v>F</v>
      </c>
      <c r="H17" s="90" t="str">
        <f>IF(OR(SD!O13="",SD!A13&gt;8),"",SD!O13)</f>
        <v>SC</v>
      </c>
      <c r="I17" s="91">
        <f>IF(OR(SD!V13="",SD!A13&gt;8),"",SD!V13)</f>
        <v>9950150485</v>
      </c>
      <c r="J17" s="92">
        <f>IF(SD!D13="","",SD!D13)</f>
        <v>44074</v>
      </c>
      <c r="K17" s="2"/>
    </row>
    <row r="18" spans="1:11" x14ac:dyDescent="0.35">
      <c r="A18" s="2"/>
      <c r="B18" s="89">
        <f>IF(E18="","",ROWS($B$6:B18))</f>
        <v>13</v>
      </c>
      <c r="C18" s="90">
        <f>IF(OR(SD!A14="",SD!A14&gt;8),"",SD!A14)</f>
        <v>1</v>
      </c>
      <c r="D18" s="90">
        <f>IF(OR(SD!C14="",SD!A14&gt;8),"",SD!C14)</f>
        <v>666</v>
      </c>
      <c r="E18" s="90" t="str">
        <f>IF(OR(SD!E14="",SD!A14&gt;8),"",SD!E14)</f>
        <v>Rajdeep</v>
      </c>
      <c r="F18" s="90" t="str">
        <f>IF(OR(SD!G14="",SD!A14&gt;8),"",SD!G14)</f>
        <v>Buta Singh</v>
      </c>
      <c r="G18" s="90" t="str">
        <f>IF(OR(SD!I14="",,SD!A14&gt;8),"",SD!I14)</f>
        <v>M</v>
      </c>
      <c r="H18" s="90" t="str">
        <f>IF(OR(SD!O14="",SD!A14&gt;8),"",SD!O14)</f>
        <v>SC</v>
      </c>
      <c r="I18" s="91">
        <f>IF(OR(SD!V14="",SD!A14&gt;8),"",SD!V14)</f>
        <v>9680325713</v>
      </c>
      <c r="J18" s="92">
        <f>IF(SD!D14="","",SD!D14)</f>
        <v>44100</v>
      </c>
      <c r="K18" s="2"/>
    </row>
    <row r="19" spans="1:11" x14ac:dyDescent="0.35">
      <c r="A19" s="2"/>
      <c r="B19" s="89">
        <f>IF(E19="","",ROWS($B$6:B19))</f>
        <v>14</v>
      </c>
      <c r="C19" s="90">
        <f>IF(OR(SD!A15="",SD!A15&gt;8),"",SD!A15)</f>
        <v>1</v>
      </c>
      <c r="D19" s="90">
        <f>IF(OR(SD!C15="",SD!A15&gt;8),"",SD!C15)</f>
        <v>643</v>
      </c>
      <c r="E19" s="90" t="str">
        <f>IF(OR(SD!E15="",SD!A15&gt;8),"",SD!E15)</f>
        <v>Rajni</v>
      </c>
      <c r="F19" s="90" t="str">
        <f>IF(OR(SD!G15="",SD!A15&gt;8),"",SD!G15)</f>
        <v>Naresh Kumar</v>
      </c>
      <c r="G19" s="90" t="str">
        <f>IF(OR(SD!I15="",,SD!A15&gt;8),"",SD!I15)</f>
        <v>F</v>
      </c>
      <c r="H19" s="90" t="str">
        <f>IF(OR(SD!O15="",SD!A15&gt;8),"",SD!O15)</f>
        <v>OBC</v>
      </c>
      <c r="I19" s="91">
        <f>IF(OR(SD!V15="",SD!A15&gt;8),"",SD!V15)</f>
        <v>9783376911</v>
      </c>
      <c r="J19" s="92">
        <f>IF(SD!D15="","",SD!D15)</f>
        <v>43675</v>
      </c>
      <c r="K19" s="2"/>
    </row>
    <row r="20" spans="1:11" x14ac:dyDescent="0.35">
      <c r="A20" s="2"/>
      <c r="B20" s="89">
        <f>IF(E20="","",ROWS($B$6:B20))</f>
        <v>15</v>
      </c>
      <c r="C20" s="90">
        <f>IF(OR(SD!A16="",SD!A16&gt;8),"",SD!A16)</f>
        <v>1</v>
      </c>
      <c r="D20" s="90">
        <f>IF(OR(SD!C16="",SD!A16&gt;8),"",SD!C16)</f>
        <v>641</v>
      </c>
      <c r="E20" s="90" t="str">
        <f>IF(OR(SD!E16="",SD!A16&gt;8),"",SD!E16)</f>
        <v>Shiv Kumar</v>
      </c>
      <c r="F20" s="90" t="str">
        <f>IF(OR(SD!G16="",SD!A16&gt;8),"",SD!G16)</f>
        <v>Leelu Ram</v>
      </c>
      <c r="G20" s="90" t="str">
        <f>IF(OR(SD!I16="",,SD!A16&gt;8),"",SD!I16)</f>
        <v>M</v>
      </c>
      <c r="H20" s="90" t="str">
        <f>IF(OR(SD!O16="",SD!A16&gt;8),"",SD!O16)</f>
        <v>SC</v>
      </c>
      <c r="I20" s="91">
        <f>IF(OR(SD!V16="",SD!A16&gt;8),"",SD!V16)</f>
        <v>9351256273</v>
      </c>
      <c r="J20" s="92">
        <f>IF(SD!D16="","",SD!D16)</f>
        <v>44036</v>
      </c>
      <c r="K20" s="2"/>
    </row>
    <row r="21" spans="1:11" x14ac:dyDescent="0.35">
      <c r="A21" s="2"/>
      <c r="B21" s="89">
        <f>IF(E21="","",ROWS($B$6:B21))</f>
        <v>16</v>
      </c>
      <c r="C21" s="90">
        <f>IF(OR(SD!A17="",SD!A17&gt;8),"",SD!A17)</f>
        <v>2</v>
      </c>
      <c r="D21" s="90">
        <f>IF(OR(SD!C17="",SD!A17&gt;8),"",SD!C17)</f>
        <v>658</v>
      </c>
      <c r="E21" s="90" t="str">
        <f>IF(OR(SD!E17="",SD!A17&gt;8),"",SD!E17)</f>
        <v>Ankit Kumar</v>
      </c>
      <c r="F21" s="90" t="str">
        <f>IF(OR(SD!G17="",SD!A17&gt;8),"",SD!G17)</f>
        <v>Lilu Ram</v>
      </c>
      <c r="G21" s="90" t="str">
        <f>IF(OR(SD!I17="",,SD!A17&gt;8),"",SD!I17)</f>
        <v>M</v>
      </c>
      <c r="H21" s="90" t="str">
        <f>IF(OR(SD!O17="",SD!A17&gt;8),"",SD!O17)</f>
        <v>SC</v>
      </c>
      <c r="I21" s="91">
        <f>IF(OR(SD!V17="",SD!A17&gt;8),"",SD!V17)</f>
        <v>9351256273</v>
      </c>
      <c r="J21" s="92">
        <f>IF(SD!D17="","",SD!D17)</f>
        <v>44084</v>
      </c>
      <c r="K21" s="2"/>
    </row>
    <row r="22" spans="1:11" x14ac:dyDescent="0.35">
      <c r="A22" s="2"/>
      <c r="B22" s="89">
        <f>IF(E22="","",ROWS($B$6:B22))</f>
        <v>17</v>
      </c>
      <c r="C22" s="90">
        <f>IF(OR(SD!A18="",SD!A18&gt;8),"",SD!A18)</f>
        <v>2</v>
      </c>
      <c r="D22" s="90">
        <f>IF(OR(SD!C18="",SD!A18&gt;8),"",SD!C18)</f>
        <v>596</v>
      </c>
      <c r="E22" s="90" t="str">
        <f>IF(OR(SD!E18="",SD!A18&gt;8),"",SD!E18)</f>
        <v>ANUJ</v>
      </c>
      <c r="F22" s="90" t="str">
        <f>IF(OR(SD!G18="",SD!A18&gt;8),"",SD!G18)</f>
        <v>ASHOK KUMAR</v>
      </c>
      <c r="G22" s="90" t="str">
        <f>IF(OR(SD!I18="",,SD!A18&gt;8),"",SD!I18)</f>
        <v>M</v>
      </c>
      <c r="H22" s="90" t="str">
        <f>IF(OR(SD!O18="",SD!A18&gt;8),"",SD!O18)</f>
        <v>OBC</v>
      </c>
      <c r="I22" s="91">
        <f>IF(OR(SD!V18="",SD!A18&gt;8),"",SD!V18)</f>
        <v>9649322374</v>
      </c>
      <c r="J22" s="92">
        <f>IF(SD!D18="","",SD!D18)</f>
        <v>43675</v>
      </c>
      <c r="K22" s="2"/>
    </row>
    <row r="23" spans="1:11" x14ac:dyDescent="0.35">
      <c r="A23" s="2"/>
      <c r="B23" s="89">
        <f>IF(E23="","",ROWS($B$6:B23))</f>
        <v>18</v>
      </c>
      <c r="C23" s="90">
        <f>IF(OR(SD!A19="",SD!A19&gt;8),"",SD!A19)</f>
        <v>2</v>
      </c>
      <c r="D23" s="90">
        <f>IF(OR(SD!C19="",SD!A19&gt;8),"",SD!C19)</f>
        <v>630</v>
      </c>
      <c r="E23" s="90" t="str">
        <f>IF(OR(SD!E19="",SD!A19&gt;8),"",SD!E19)</f>
        <v>Gagan</v>
      </c>
      <c r="F23" s="90" t="str">
        <f>IF(OR(SD!G19="",SD!A19&gt;8),"",SD!G19)</f>
        <v>Gurmel Singh</v>
      </c>
      <c r="G23" s="90" t="str">
        <f>IF(OR(SD!I19="",,SD!A19&gt;8),"",SD!I19)</f>
        <v>F</v>
      </c>
      <c r="H23" s="90" t="str">
        <f>IF(OR(SD!O19="",SD!A19&gt;8),"",SD!O19)</f>
        <v>OBC</v>
      </c>
      <c r="I23" s="91">
        <f>IF(OR(SD!V19="",SD!A19&gt;8),"",SD!V19)</f>
        <v>9461424525</v>
      </c>
      <c r="J23" s="92">
        <f>IF(SD!D19="","",SD!D19)</f>
        <v>43724</v>
      </c>
      <c r="K23" s="2"/>
    </row>
    <row r="24" spans="1:11" x14ac:dyDescent="0.35">
      <c r="A24" s="2"/>
      <c r="B24" s="89">
        <f>IF(E24="","",ROWS($B$6:B24))</f>
        <v>19</v>
      </c>
      <c r="C24" s="90">
        <f>IF(OR(SD!A20="",SD!A20&gt;8),"",SD!A20)</f>
        <v>2</v>
      </c>
      <c r="D24" s="90">
        <f>IF(OR(SD!C20="",SD!A20&gt;8),"",SD!C20)</f>
        <v>574</v>
      </c>
      <c r="E24" s="90" t="str">
        <f>IF(OR(SD!E20="",SD!A20&gt;8),"",SD!E20)</f>
        <v>KHUSHPREET</v>
      </c>
      <c r="F24" s="90" t="str">
        <f>IF(OR(SD!G20="",SD!A20&gt;8),"",SD!G20)</f>
        <v>VIKRAM SINGH</v>
      </c>
      <c r="G24" s="90" t="str">
        <f>IF(OR(SD!I20="",,SD!A20&gt;8),"",SD!I20)</f>
        <v>F</v>
      </c>
      <c r="H24" s="90" t="str">
        <f>IF(OR(SD!O20="",SD!A20&gt;8),"",SD!O20)</f>
        <v>SC</v>
      </c>
      <c r="I24" s="91">
        <f>IF(OR(SD!V20="",SD!A20&gt;8),"",SD!V20)</f>
        <v>9461424525</v>
      </c>
      <c r="J24" s="92">
        <f>IF(SD!D20="","",SD!D20)</f>
        <v>43655</v>
      </c>
      <c r="K24" s="2"/>
    </row>
    <row r="25" spans="1:11" x14ac:dyDescent="0.35">
      <c r="A25" s="2"/>
      <c r="B25" s="89">
        <f>IF(E25="","",ROWS($B$6:B25))</f>
        <v>20</v>
      </c>
      <c r="C25" s="90">
        <f>IF(OR(SD!A21="",SD!A21&gt;8),"",SD!A21)</f>
        <v>2</v>
      </c>
      <c r="D25" s="90">
        <f>IF(OR(SD!C21="",SD!A21&gt;8),"",SD!C21)</f>
        <v>582</v>
      </c>
      <c r="E25" s="90" t="str">
        <f>IF(OR(SD!E21="",SD!A21&gt;8),"",SD!E21)</f>
        <v>POONAM</v>
      </c>
      <c r="F25" s="90" t="str">
        <f>IF(OR(SD!G21="",SD!A21&gt;8),"",SD!G21)</f>
        <v>SURESH KUMAR</v>
      </c>
      <c r="G25" s="90" t="str">
        <f>IF(OR(SD!I21="",,SD!A21&gt;8),"",SD!I21)</f>
        <v>F</v>
      </c>
      <c r="H25" s="90" t="str">
        <f>IF(OR(SD!O21="",SD!A21&gt;8),"",SD!O21)</f>
        <v>SC</v>
      </c>
      <c r="I25" s="91">
        <f>IF(OR(SD!V21="",SD!A21&gt;8),"",SD!V21)</f>
        <v>7073343248</v>
      </c>
      <c r="J25" s="92">
        <f>IF(SD!D21="","",SD!D21)</f>
        <v>43662</v>
      </c>
      <c r="K25" s="2"/>
    </row>
    <row r="26" spans="1:11" x14ac:dyDescent="0.35">
      <c r="A26" s="2"/>
      <c r="B26" s="89">
        <f>IF(E26="","",ROWS($B$6:B26))</f>
        <v>21</v>
      </c>
      <c r="C26" s="90">
        <f>IF(OR(SD!A22="",SD!A22&gt;8),"",SD!A22)</f>
        <v>2</v>
      </c>
      <c r="D26" s="90">
        <f>IF(OR(SD!C22="",SD!A22&gt;8),"",SD!C22)</f>
        <v>591</v>
      </c>
      <c r="E26" s="90" t="str">
        <f>IF(OR(SD!E22="",SD!A22&gt;8),"",SD!E22)</f>
        <v>PREETI</v>
      </c>
      <c r="F26" s="90" t="str">
        <f>IF(OR(SD!G22="",SD!A22&gt;8),"",SD!G22)</f>
        <v>NAVEEN KUMAR</v>
      </c>
      <c r="G26" s="90" t="str">
        <f>IF(OR(SD!I22="",,SD!A22&gt;8),"",SD!I22)</f>
        <v>F</v>
      </c>
      <c r="H26" s="90" t="str">
        <f>IF(OR(SD!O22="",SD!A22&gt;8),"",SD!O22)</f>
        <v>SC</v>
      </c>
      <c r="I26" s="91">
        <f>IF(OR(SD!V22="",SD!A22&gt;8),"",SD!V22)</f>
        <v>6350182738</v>
      </c>
      <c r="J26" s="92">
        <f>IF(SD!D22="","",SD!D22)</f>
        <v>43673</v>
      </c>
      <c r="K26" s="2"/>
    </row>
    <row r="27" spans="1:11" x14ac:dyDescent="0.35">
      <c r="A27" s="2"/>
      <c r="B27" s="89">
        <f>IF(E27="","",ROWS($B$6:B27))</f>
        <v>22</v>
      </c>
      <c r="C27" s="90">
        <f>IF(OR(SD!A23="",SD!A23&gt;8),"",SD!A23)</f>
        <v>2</v>
      </c>
      <c r="D27" s="90">
        <f>IF(OR(SD!C23="",SD!A23&gt;8),"",SD!C23)</f>
        <v>653</v>
      </c>
      <c r="E27" s="90" t="str">
        <f>IF(OR(SD!E23="",SD!A23&gt;8),"",SD!E23)</f>
        <v>PRIYANKA</v>
      </c>
      <c r="F27" s="90" t="str">
        <f>IF(OR(SD!G23="",SD!A23&gt;8),"",SD!G23)</f>
        <v>PRITHVIRAJ</v>
      </c>
      <c r="G27" s="90" t="str">
        <f>IF(OR(SD!I23="",,SD!A23&gt;8),"",SD!I23)</f>
        <v>F</v>
      </c>
      <c r="H27" s="90" t="str">
        <f>IF(OR(SD!O23="",SD!A23&gt;8),"",SD!O23)</f>
        <v>SC</v>
      </c>
      <c r="I27" s="91">
        <f>IF(OR(SD!V23="",SD!A23&gt;8),"",SD!V23)</f>
        <v>9982437907</v>
      </c>
      <c r="J27" s="92">
        <f>IF(SD!D23="","",SD!D23)</f>
        <v>43652</v>
      </c>
      <c r="K27" s="2"/>
    </row>
    <row r="28" spans="1:11" x14ac:dyDescent="0.35">
      <c r="A28" s="2"/>
      <c r="B28" s="89">
        <f>IF(E28="","",ROWS($B$6:B28))</f>
        <v>23</v>
      </c>
      <c r="C28" s="90">
        <f>IF(OR(SD!A24="",SD!A24&gt;8),"",SD!A24)</f>
        <v>2</v>
      </c>
      <c r="D28" s="90">
        <f>IF(OR(SD!C24="",SD!A24&gt;8),"",SD!C24)</f>
        <v>587</v>
      </c>
      <c r="E28" s="90" t="str">
        <f>IF(OR(SD!E24="",SD!A24&gt;8),"",SD!E24)</f>
        <v>RANI</v>
      </c>
      <c r="F28" s="90" t="str">
        <f>IF(OR(SD!G24="",SD!A24&gt;8),"",SD!G24)</f>
        <v>MEHAR LAL</v>
      </c>
      <c r="G28" s="90" t="str">
        <f>IF(OR(SD!I24="",,SD!A24&gt;8),"",SD!I24)</f>
        <v>F</v>
      </c>
      <c r="H28" s="90" t="str">
        <f>IF(OR(SD!O24="",SD!A24&gt;8),"",SD!O24)</f>
        <v>ST</v>
      </c>
      <c r="I28" s="91">
        <f>IF(OR(SD!V24="",SD!A24&gt;8),"",SD!V24)</f>
        <v>7727864518</v>
      </c>
      <c r="J28" s="92">
        <f>IF(SD!D24="","",SD!D24)</f>
        <v>43668</v>
      </c>
      <c r="K28" s="2"/>
    </row>
    <row r="29" spans="1:11" x14ac:dyDescent="0.35">
      <c r="A29" s="2"/>
      <c r="B29" s="89">
        <f>IF(E29="","",ROWS($B$6:B29))</f>
        <v>24</v>
      </c>
      <c r="C29" s="90">
        <f>IF(OR(SD!A25="",SD!A25&gt;8),"",SD!A25)</f>
        <v>2</v>
      </c>
      <c r="D29" s="90">
        <f>IF(OR(SD!C25="",SD!A25&gt;8),"",SD!C25)</f>
        <v>576</v>
      </c>
      <c r="E29" s="90" t="str">
        <f>IF(OR(SD!E25="",SD!A25&gt;8),"",SD!E25)</f>
        <v>SIMRAN</v>
      </c>
      <c r="F29" s="90" t="str">
        <f>IF(OR(SD!G25="",SD!A25&gt;8),"",SD!G25)</f>
        <v>NARESH KUMAR</v>
      </c>
      <c r="G29" s="90" t="str">
        <f>IF(OR(SD!I25="",,SD!A25&gt;8),"",SD!I25)</f>
        <v>F</v>
      </c>
      <c r="H29" s="90" t="str">
        <f>IF(OR(SD!O25="",SD!A25&gt;8),"",SD!O25)</f>
        <v>OBC</v>
      </c>
      <c r="I29" s="91">
        <f>IF(OR(SD!V25="",SD!A25&gt;8),"",SD!V25)</f>
        <v>9783376911</v>
      </c>
      <c r="J29" s="92">
        <f>IF(SD!D25="","",SD!D25)</f>
        <v>43658</v>
      </c>
      <c r="K29" s="2"/>
    </row>
    <row r="30" spans="1:11" x14ac:dyDescent="0.35">
      <c r="A30" s="2"/>
      <c r="B30" s="89">
        <f>IF(E30="","",ROWS($B$6:B30))</f>
        <v>25</v>
      </c>
      <c r="C30" s="90">
        <f>IF(OR(SD!A26="",SD!A26&gt;8),"",SD!A26)</f>
        <v>2</v>
      </c>
      <c r="D30" s="90">
        <f>IF(OR(SD!C26="",SD!A26&gt;8),"",SD!C26)</f>
        <v>564</v>
      </c>
      <c r="E30" s="90" t="str">
        <f>IF(OR(SD!E26="",SD!A26&gt;8),"",SD!E26)</f>
        <v>SUKHVEER SINGH</v>
      </c>
      <c r="F30" s="90" t="str">
        <f>IF(OR(SD!G26="",SD!A26&gt;8),"",SD!G26)</f>
        <v>ANGREJ SINGH</v>
      </c>
      <c r="G30" s="90" t="str">
        <f>IF(OR(SD!I26="",,SD!A26&gt;8),"",SD!I26)</f>
        <v>M</v>
      </c>
      <c r="H30" s="90" t="str">
        <f>IF(OR(SD!O26="",SD!A26&gt;8),"",SD!O26)</f>
        <v>OBC</v>
      </c>
      <c r="I30" s="91">
        <f>IF(OR(SD!V26="",SD!A26&gt;8),"",SD!V26)</f>
        <v>9461374675</v>
      </c>
      <c r="J30" s="92">
        <f>IF(SD!D26="","",SD!D26)</f>
        <v>43648</v>
      </c>
      <c r="K30" s="2"/>
    </row>
    <row r="31" spans="1:11" x14ac:dyDescent="0.35">
      <c r="A31" s="2"/>
      <c r="B31" s="89">
        <f>IF(E31="","",ROWS($B$6:B31))</f>
        <v>26</v>
      </c>
      <c r="C31" s="90">
        <f>IF(OR(SD!A27="",SD!A27&gt;8),"",SD!A27)</f>
        <v>2</v>
      </c>
      <c r="D31" s="90">
        <f>IF(OR(SD!C27="",SD!A27&gt;8),"",SD!C27)</f>
        <v>629</v>
      </c>
      <c r="E31" s="90" t="str">
        <f>IF(OR(SD!E27="",SD!A27&gt;8),"",SD!E27)</f>
        <v>Vishwas</v>
      </c>
      <c r="F31" s="90" t="str">
        <f>IF(OR(SD!G27="",SD!A27&gt;8),"",SD!G27)</f>
        <v>Naveen Kumar</v>
      </c>
      <c r="G31" s="90" t="str">
        <f>IF(OR(SD!I27="",,SD!A27&gt;8),"",SD!I27)</f>
        <v>M</v>
      </c>
      <c r="H31" s="90" t="str">
        <f>IF(OR(SD!O27="",SD!A27&gt;8),"",SD!O27)</f>
        <v>SC</v>
      </c>
      <c r="I31" s="91">
        <f>IF(OR(SD!V27="",SD!A27&gt;8),"",SD!V27)</f>
        <v>6350182738</v>
      </c>
      <c r="J31" s="92">
        <f>IF(SD!D27="","",SD!D27)</f>
        <v>43721</v>
      </c>
      <c r="K31" s="2"/>
    </row>
    <row r="32" spans="1:11" x14ac:dyDescent="0.35">
      <c r="A32" s="2"/>
      <c r="B32" s="89">
        <f>IF(E32="","",ROWS($B$6:B32))</f>
        <v>27</v>
      </c>
      <c r="C32" s="90">
        <f>IF(OR(SD!A28="",SD!A28&gt;8),"",SD!A28)</f>
        <v>3</v>
      </c>
      <c r="D32" s="90">
        <f>IF(OR(SD!C28="",SD!A28&gt;8),"",SD!C28)</f>
        <v>561</v>
      </c>
      <c r="E32" s="90" t="str">
        <f>IF(OR(SD!E28="",SD!A28&gt;8),"",SD!E28)</f>
        <v>AAYANA</v>
      </c>
      <c r="F32" s="90" t="str">
        <f>IF(OR(SD!G28="",SD!A28&gt;8),"",SD!G28)</f>
        <v>INDRAJ</v>
      </c>
      <c r="G32" s="90" t="str">
        <f>IF(OR(SD!I28="",,SD!A28&gt;8),"",SD!I28)</f>
        <v>F</v>
      </c>
      <c r="H32" s="90" t="str">
        <f>IF(OR(SD!O28="",SD!A28&gt;8),"",SD!O28)</f>
        <v>SC</v>
      </c>
      <c r="I32" s="91">
        <f>IF(OR(SD!V28="",SD!A28&gt;8),"",SD!V28)</f>
        <v>9772233178</v>
      </c>
      <c r="J32" s="92">
        <f>IF(SD!D28="","",SD!D28)</f>
        <v>43342</v>
      </c>
      <c r="K32" s="2"/>
    </row>
    <row r="33" spans="1:11" x14ac:dyDescent="0.35">
      <c r="A33" s="2"/>
      <c r="B33" s="89">
        <f>IF(E33="","",ROWS($B$6:B33))</f>
        <v>28</v>
      </c>
      <c r="C33" s="90">
        <f>IF(OR(SD!A29="",SD!A29&gt;8),"",SD!A29)</f>
        <v>3</v>
      </c>
      <c r="D33" s="90">
        <f>IF(OR(SD!C29="",SD!A29&gt;8),"",SD!C29)</f>
        <v>573</v>
      </c>
      <c r="E33" s="90" t="str">
        <f>IF(OR(SD!E29="",SD!A29&gt;8),"",SD!E29)</f>
        <v>ANISHA</v>
      </c>
      <c r="F33" s="90" t="str">
        <f>IF(OR(SD!G29="",SD!A29&gt;8),"",SD!G29)</f>
        <v>RAMKUMAR</v>
      </c>
      <c r="G33" s="90" t="str">
        <f>IF(OR(SD!I29="",,SD!A29&gt;8),"",SD!I29)</f>
        <v>F</v>
      </c>
      <c r="H33" s="90" t="str">
        <f>IF(OR(SD!O29="",SD!A29&gt;8),"",SD!O29)</f>
        <v>SC</v>
      </c>
      <c r="I33" s="91">
        <f>IF(OR(SD!V29="",SD!A29&gt;8),"",SD!V29)</f>
        <v>7427891268</v>
      </c>
      <c r="J33" s="92">
        <f>IF(SD!D29="","",SD!D29)</f>
        <v>43655</v>
      </c>
      <c r="K33" s="2"/>
    </row>
    <row r="34" spans="1:11" x14ac:dyDescent="0.35">
      <c r="A34" s="2"/>
      <c r="B34" s="89">
        <f>IF(E34="","",ROWS($B$6:B34))</f>
        <v>29</v>
      </c>
      <c r="C34" s="90">
        <f>IF(OR(SD!A30="",SD!A30&gt;8),"",SD!A30)</f>
        <v>3</v>
      </c>
      <c r="D34" s="90">
        <f>IF(OR(SD!C30="",SD!A30&gt;8),"",SD!C30)</f>
        <v>521</v>
      </c>
      <c r="E34" s="90" t="str">
        <f>IF(OR(SD!E30="",SD!A30&gt;8),"",SD!E30)</f>
        <v>ANITA BAI</v>
      </c>
      <c r="F34" s="90" t="str">
        <f>IF(OR(SD!G30="",SD!A30&gt;8),"",SD!G30)</f>
        <v>HAMIRA RAM</v>
      </c>
      <c r="G34" s="90" t="str">
        <f>IF(OR(SD!I30="",,SD!A30&gt;8),"",SD!I30)</f>
        <v>F</v>
      </c>
      <c r="H34" s="90" t="str">
        <f>IF(OR(SD!O30="",SD!A30&gt;8),"",SD!O30)</f>
        <v>ST</v>
      </c>
      <c r="I34" s="91">
        <f>IF(OR(SD!V30="",SD!A30&gt;8),"",SD!V30)</f>
        <v>9887110620</v>
      </c>
      <c r="J34" s="92">
        <f>IF(SD!D30="","",SD!D30)</f>
        <v>43299</v>
      </c>
      <c r="K34" s="2"/>
    </row>
    <row r="35" spans="1:11" x14ac:dyDescent="0.35">
      <c r="A35" s="2"/>
      <c r="B35" s="89">
        <f>IF(E35="","",ROWS($B$6:B35))</f>
        <v>30</v>
      </c>
      <c r="C35" s="90">
        <f>IF(OR(SD!A31="",SD!A31&gt;8),"",SD!A31)</f>
        <v>3</v>
      </c>
      <c r="D35" s="90">
        <f>IF(OR(SD!C31="",SD!A31&gt;8),"",SD!C31)</f>
        <v>502</v>
      </c>
      <c r="E35" s="90" t="str">
        <f>IF(OR(SD!E31="",SD!A31&gt;8),"",SD!E31)</f>
        <v>ANKUSH</v>
      </c>
      <c r="F35" s="90" t="str">
        <f>IF(OR(SD!G31="",SD!A31&gt;8),"",SD!G31)</f>
        <v>MOHANLAL</v>
      </c>
      <c r="G35" s="90" t="str">
        <f>IF(OR(SD!I31="",,SD!A31&gt;8),"",SD!I31)</f>
        <v>M</v>
      </c>
      <c r="H35" s="90" t="str">
        <f>IF(OR(SD!O31="",SD!A31&gt;8),"",SD!O31)</f>
        <v>SC</v>
      </c>
      <c r="I35" s="91">
        <f>IF(OR(SD!V31="",SD!A31&gt;8),"",SD!V31)</f>
        <v>9887054335</v>
      </c>
      <c r="J35" s="92">
        <f>IF(SD!D31="","",SD!D31)</f>
        <v>43294</v>
      </c>
      <c r="K35" s="2"/>
    </row>
    <row r="36" spans="1:11" x14ac:dyDescent="0.35">
      <c r="A36" s="2"/>
      <c r="B36" s="89">
        <f>IF(E36="","",ROWS($B$6:B36))</f>
        <v>31</v>
      </c>
      <c r="C36" s="90">
        <f>IF(OR(SD!A32="",SD!A32&gt;8),"",SD!A32)</f>
        <v>3</v>
      </c>
      <c r="D36" s="90">
        <f>IF(OR(SD!C32="",SD!A32&gt;8),"",SD!C32)</f>
        <v>590</v>
      </c>
      <c r="E36" s="90" t="str">
        <f>IF(OR(SD!E32="",SD!A32&gt;8),"",SD!E32)</f>
        <v>ANMOL</v>
      </c>
      <c r="F36" s="90" t="str">
        <f>IF(OR(SD!G32="",SD!A32&gt;8),"",SD!G32)</f>
        <v>SONU</v>
      </c>
      <c r="G36" s="90" t="str">
        <f>IF(OR(SD!I32="",,SD!A32&gt;8),"",SD!I32)</f>
        <v>M</v>
      </c>
      <c r="H36" s="90" t="str">
        <f>IF(OR(SD!O32="",SD!A32&gt;8),"",SD!O32)</f>
        <v>SC</v>
      </c>
      <c r="I36" s="91">
        <f>IF(OR(SD!V32="",SD!A32&gt;8),"",SD!V32)</f>
        <v>6350182738</v>
      </c>
      <c r="J36" s="92">
        <f>IF(SD!D32="","",SD!D32)</f>
        <v>43673</v>
      </c>
      <c r="K36" s="2"/>
    </row>
    <row r="37" spans="1:11" x14ac:dyDescent="0.35">
      <c r="A37" s="2"/>
      <c r="B37" s="89">
        <f>IF(E37="","",ROWS($B$6:B37))</f>
        <v>32</v>
      </c>
      <c r="C37" s="90">
        <f>IF(OR(SD!A33="",SD!A33&gt;8),"",SD!A33)</f>
        <v>3</v>
      </c>
      <c r="D37" s="90">
        <f>IF(OR(SD!C33="",SD!A33&gt;8),"",SD!C33)</f>
        <v>519</v>
      </c>
      <c r="E37" s="90" t="str">
        <f>IF(OR(SD!E33="",SD!A33&gt;8),"",SD!E33)</f>
        <v>AVNOOR</v>
      </c>
      <c r="F37" s="90" t="str">
        <f>IF(OR(SD!G33="",SD!A33&gt;8),"",SD!G33)</f>
        <v>KASTURI LAL</v>
      </c>
      <c r="G37" s="90" t="str">
        <f>IF(OR(SD!I33="",,SD!A33&gt;8),"",SD!I33)</f>
        <v>M</v>
      </c>
      <c r="H37" s="90" t="str">
        <f>IF(OR(SD!O33="",SD!A33&gt;8),"",SD!O33)</f>
        <v>OBC</v>
      </c>
      <c r="I37" s="91">
        <f>IF(OR(SD!V33="",SD!A33&gt;8),"",SD!V33)</f>
        <v>9785535274</v>
      </c>
      <c r="J37" s="92">
        <f>IF(SD!D33="","",SD!D33)</f>
        <v>43298</v>
      </c>
      <c r="K37" s="2"/>
    </row>
    <row r="38" spans="1:11" x14ac:dyDescent="0.35">
      <c r="A38" s="2"/>
      <c r="B38" s="89">
        <f>IF(E38="","",ROWS($B$6:B38))</f>
        <v>33</v>
      </c>
      <c r="C38" s="90">
        <f>IF(OR(SD!A34="",SD!A34&gt;8),"",SD!A34)</f>
        <v>3</v>
      </c>
      <c r="D38" s="90">
        <f>IF(OR(SD!C34="",SD!A34&gt;8),"",SD!C34)</f>
        <v>489</v>
      </c>
      <c r="E38" s="90" t="str">
        <f>IF(OR(SD!E34="",SD!A34&gt;8),"",SD!E34)</f>
        <v>GAGANDEEP KOUR</v>
      </c>
      <c r="F38" s="90" t="str">
        <f>IF(OR(SD!G34="",SD!A34&gt;8),"",SD!G34)</f>
        <v>JEET SINGH</v>
      </c>
      <c r="G38" s="90" t="str">
        <f>IF(OR(SD!I34="",,SD!A34&gt;8),"",SD!I34)</f>
        <v>F</v>
      </c>
      <c r="H38" s="90" t="str">
        <f>IF(OR(SD!O34="",SD!A34&gt;8),"",SD!O34)</f>
        <v>OBC</v>
      </c>
      <c r="I38" s="91">
        <f>IF(OR(SD!V34="",SD!A34&gt;8),"",SD!V34)</f>
        <v>9610345874</v>
      </c>
      <c r="J38" s="92">
        <f>IF(SD!D34="","",SD!D34)</f>
        <v>43284</v>
      </c>
      <c r="K38" s="2"/>
    </row>
    <row r="39" spans="1:11" x14ac:dyDescent="0.35">
      <c r="A39" s="2"/>
      <c r="B39" s="89">
        <f>IF(E39="","",ROWS($B$6:B39))</f>
        <v>34</v>
      </c>
      <c r="C39" s="90">
        <f>IF(OR(SD!A35="",SD!A35&gt;8),"",SD!A35)</f>
        <v>3</v>
      </c>
      <c r="D39" s="90">
        <f>IF(OR(SD!C35="",SD!A35&gt;8),"",SD!C35)</f>
        <v>518</v>
      </c>
      <c r="E39" s="90" t="str">
        <f>IF(OR(SD!E35="",SD!A35&gt;8),"",SD!E35)</f>
        <v>JASVINDRA</v>
      </c>
      <c r="F39" s="90" t="str">
        <f>IF(OR(SD!G35="",SD!A35&gt;8),"",SD!G35)</f>
        <v>RAJESH KUMAR</v>
      </c>
      <c r="G39" s="90" t="str">
        <f>IF(OR(SD!I35="",,SD!A35&gt;8),"",SD!I35)</f>
        <v>M</v>
      </c>
      <c r="H39" s="90" t="str">
        <f>IF(OR(SD!O35="",SD!A35&gt;8),"",SD!O35)</f>
        <v>OBC</v>
      </c>
      <c r="I39" s="91">
        <f>IF(OR(SD!V35="",SD!A35&gt;8),"",SD!V35)</f>
        <v>9785535274</v>
      </c>
      <c r="J39" s="92">
        <f>IF(SD!D35="","",SD!D35)</f>
        <v>43298</v>
      </c>
      <c r="K39" s="2"/>
    </row>
    <row r="40" spans="1:11" x14ac:dyDescent="0.35">
      <c r="A40" s="2"/>
      <c r="B40" s="89">
        <f>IF(E40="","",ROWS($B$6:B40))</f>
        <v>35</v>
      </c>
      <c r="C40" s="90">
        <f>IF(OR(SD!A36="",SD!A36&gt;8),"",SD!A36)</f>
        <v>3</v>
      </c>
      <c r="D40" s="90">
        <f>IF(OR(SD!C36="",SD!A36&gt;8),"",SD!C36)</f>
        <v>501</v>
      </c>
      <c r="E40" s="90" t="str">
        <f>IF(OR(SD!E36="",SD!A36&gt;8),"",SD!E36)</f>
        <v>KALPNA</v>
      </c>
      <c r="F40" s="90" t="str">
        <f>IF(OR(SD!G36="",SD!A36&gt;8),"",SD!G36)</f>
        <v>PAVAN KUMAR</v>
      </c>
      <c r="G40" s="90" t="str">
        <f>IF(OR(SD!I36="",,SD!A36&gt;8),"",SD!I36)</f>
        <v>F</v>
      </c>
      <c r="H40" s="90" t="str">
        <f>IF(OR(SD!O36="",SD!A36&gt;8),"",SD!O36)</f>
        <v>OBC</v>
      </c>
      <c r="I40" s="91">
        <f>IF(OR(SD!V36="",SD!A36&gt;8),"",SD!V36)</f>
        <v>9784774814</v>
      </c>
      <c r="J40" s="92">
        <f>IF(SD!D36="","",SD!D36)</f>
        <v>43293</v>
      </c>
      <c r="K40" s="2"/>
    </row>
    <row r="41" spans="1:11" x14ac:dyDescent="0.35">
      <c r="A41" s="2"/>
      <c r="B41" s="89">
        <f>IF(E41="","",ROWS($B$6:B41))</f>
        <v>36</v>
      </c>
      <c r="C41" s="90">
        <f>IF(OR(SD!A37="",SD!A37&gt;8),"",SD!A37)</f>
        <v>3</v>
      </c>
      <c r="D41" s="90">
        <f>IF(OR(SD!C37="",SD!A37&gt;8),"",SD!C37)</f>
        <v>555</v>
      </c>
      <c r="E41" s="90" t="str">
        <f>IF(OR(SD!E37="",SD!A37&gt;8),"",SD!E37)</f>
        <v>PRINCE KUMAR</v>
      </c>
      <c r="F41" s="90" t="str">
        <f>IF(OR(SD!G37="",SD!A37&gt;8),"",SD!G37)</f>
        <v>NAVEEEN KUMAR</v>
      </c>
      <c r="G41" s="90" t="str">
        <f>IF(OR(SD!I37="",,SD!A37&gt;8),"",SD!I37)</f>
        <v>M</v>
      </c>
      <c r="H41" s="90" t="str">
        <f>IF(OR(SD!O37="",SD!A37&gt;8),"",SD!O37)</f>
        <v>SC</v>
      </c>
      <c r="I41" s="91">
        <f>IF(OR(SD!V37="",SD!A37&gt;8),"",SD!V37)</f>
        <v>9983346243</v>
      </c>
      <c r="J41" s="92">
        <f>IF(SD!D37="","",SD!D37)</f>
        <v>43319</v>
      </c>
      <c r="K41" s="2"/>
    </row>
    <row r="42" spans="1:11" x14ac:dyDescent="0.35">
      <c r="A42" s="2"/>
      <c r="B42" s="89">
        <f>IF(E42="","",ROWS($B$6:B42))</f>
        <v>37</v>
      </c>
      <c r="C42" s="90">
        <f>IF(OR(SD!A38="",SD!A38&gt;8),"",SD!A38)</f>
        <v>3</v>
      </c>
      <c r="D42" s="90">
        <f>IF(OR(SD!C38="",SD!A38&gt;8),"",SD!C38)</f>
        <v>490</v>
      </c>
      <c r="E42" s="90" t="str">
        <f>IF(OR(SD!E38="",SD!A38&gt;8),"",SD!E38)</f>
        <v>RITU</v>
      </c>
      <c r="F42" s="90" t="str">
        <f>IF(OR(SD!G38="",SD!A38&gt;8),"",SD!G38)</f>
        <v>SURESH KUMAR</v>
      </c>
      <c r="G42" s="90" t="str">
        <f>IF(OR(SD!I38="",,SD!A38&gt;8),"",SD!I38)</f>
        <v>F</v>
      </c>
      <c r="H42" s="90" t="str">
        <f>IF(OR(SD!O38="",SD!A38&gt;8),"",SD!O38)</f>
        <v>SC</v>
      </c>
      <c r="I42" s="91">
        <f>IF(OR(SD!V38="",SD!A38&gt;8),"",SD!V38)</f>
        <v>7073343248</v>
      </c>
      <c r="J42" s="92">
        <f>IF(SD!D38="","",SD!D38)</f>
        <v>43285</v>
      </c>
      <c r="K42" s="2"/>
    </row>
    <row r="43" spans="1:11" x14ac:dyDescent="0.35">
      <c r="A43" s="2"/>
      <c r="B43" s="89">
        <f>IF(E43="","",ROWS($B$6:B43))</f>
        <v>38</v>
      </c>
      <c r="C43" s="90">
        <f>IF(OR(SD!A39="",SD!A39&gt;8),"",SD!A39)</f>
        <v>3</v>
      </c>
      <c r="D43" s="90">
        <f>IF(OR(SD!C39="",SD!A39&gt;8),"",SD!C39)</f>
        <v>522</v>
      </c>
      <c r="E43" s="90" t="str">
        <f>IF(OR(SD!E39="",SD!A39&gt;8),"",SD!E39)</f>
        <v>SAHAJDEEP</v>
      </c>
      <c r="F43" s="90" t="str">
        <f>IF(OR(SD!G39="",SD!A39&gt;8),"",SD!G39)</f>
        <v>BUTA SINGH</v>
      </c>
      <c r="G43" s="90" t="str">
        <f>IF(OR(SD!I39="",,SD!A39&gt;8),"",SD!I39)</f>
        <v>M</v>
      </c>
      <c r="H43" s="90" t="str">
        <f>IF(OR(SD!O39="",SD!A39&gt;8),"",SD!O39)</f>
        <v>SC</v>
      </c>
      <c r="I43" s="91">
        <f>IF(OR(SD!V39="",SD!A39&gt;8),"",SD!V39)</f>
        <v>9887110620</v>
      </c>
      <c r="J43" s="92">
        <f>IF(SD!D39="","",SD!D39)</f>
        <v>43301</v>
      </c>
      <c r="K43" s="2"/>
    </row>
    <row r="44" spans="1:11" x14ac:dyDescent="0.35">
      <c r="A44" s="2"/>
      <c r="B44" s="89">
        <f>IF(E44="","",ROWS($B$6:B44))</f>
        <v>39</v>
      </c>
      <c r="C44" s="90">
        <f>IF(OR(SD!A40="",SD!A40&gt;8),"",SD!A40)</f>
        <v>3</v>
      </c>
      <c r="D44" s="90">
        <f>IF(OR(SD!C40="",SD!A40&gt;8),"",SD!C40)</f>
        <v>520</v>
      </c>
      <c r="E44" s="90" t="str">
        <f>IF(OR(SD!E40="",SD!A40&gt;8),"",SD!E40)</f>
        <v>SAMEER</v>
      </c>
      <c r="F44" s="90" t="str">
        <f>IF(OR(SD!G40="",SD!A40&gt;8),"",SD!G40)</f>
        <v>HAMIRA RAM</v>
      </c>
      <c r="G44" s="90" t="str">
        <f>IF(OR(SD!I40="",,SD!A40&gt;8),"",SD!I40)</f>
        <v>M</v>
      </c>
      <c r="H44" s="90" t="str">
        <f>IF(OR(SD!O40="",SD!A40&gt;8),"",SD!O40)</f>
        <v>ST</v>
      </c>
      <c r="I44" s="91">
        <f>IF(OR(SD!V40="",SD!A40&gt;8),"",SD!V40)</f>
        <v>9549581239</v>
      </c>
      <c r="J44" s="92">
        <f>IF(SD!D40="","",SD!D40)</f>
        <v>43299</v>
      </c>
      <c r="K44" s="2"/>
    </row>
    <row r="45" spans="1:11" x14ac:dyDescent="0.35">
      <c r="A45" s="2"/>
      <c r="B45" s="89">
        <f>IF(E45="","",ROWS($B$6:B45))</f>
        <v>40</v>
      </c>
      <c r="C45" s="90">
        <f>IF(OR(SD!A41="",SD!A41&gt;8),"",SD!A41)</f>
        <v>3</v>
      </c>
      <c r="D45" s="90">
        <f>IF(OR(SD!C41="",SD!A41&gt;8),"",SD!C41)</f>
        <v>483</v>
      </c>
      <c r="E45" s="90" t="str">
        <f>IF(OR(SD!E41="",SD!A41&gt;8),"",SD!E41)</f>
        <v>SUKHCHEN SINGH</v>
      </c>
      <c r="F45" s="90" t="str">
        <f>IF(OR(SD!G41="",SD!A41&gt;8),"",SD!G41)</f>
        <v>GURCHARAN SINGH</v>
      </c>
      <c r="G45" s="90" t="str">
        <f>IF(OR(SD!I41="",,SD!A41&gt;8),"",SD!I41)</f>
        <v>M</v>
      </c>
      <c r="H45" s="90" t="str">
        <f>IF(OR(SD!O41="",SD!A41&gt;8),"",SD!O41)</f>
        <v>SC</v>
      </c>
      <c r="I45" s="91">
        <f>IF(OR(SD!V41="",SD!A41&gt;8),"",SD!V41)</f>
        <v>7690905956</v>
      </c>
      <c r="J45" s="92">
        <f>IF(SD!D41="","",SD!D41)</f>
        <v>43280</v>
      </c>
      <c r="K45" s="2"/>
    </row>
    <row r="46" spans="1:11" x14ac:dyDescent="0.35">
      <c r="A46" s="2"/>
      <c r="B46" s="89">
        <f>IF(E46="","",ROWS($B$6:B46))</f>
        <v>41</v>
      </c>
      <c r="C46" s="90">
        <f>IF(OR(SD!A42="",SD!A42&gt;8),"",SD!A42)</f>
        <v>4</v>
      </c>
      <c r="D46" s="90">
        <f>IF(OR(SD!C42="",SD!A42&gt;8),"",SD!C42)</f>
        <v>441</v>
      </c>
      <c r="E46" s="90" t="str">
        <f>IF(OR(SD!E42="",SD!A42&gt;8),"",SD!E42)</f>
        <v>AARUSHI</v>
      </c>
      <c r="F46" s="90" t="str">
        <f>IF(OR(SD!G42="",SD!A42&gt;8),"",SD!G42)</f>
        <v>NARESH KUMAR</v>
      </c>
      <c r="G46" s="90" t="str">
        <f>IF(OR(SD!I42="",,SD!A42&gt;8),"",SD!I42)</f>
        <v>F</v>
      </c>
      <c r="H46" s="90" t="str">
        <f>IF(OR(SD!O42="",SD!A42&gt;8),"",SD!O42)</f>
        <v>OBC</v>
      </c>
      <c r="I46" s="91">
        <f>IF(OR(SD!V42="",SD!A42&gt;8),"",SD!V42)</f>
        <v>9461374675</v>
      </c>
      <c r="J46" s="92">
        <f>IF(SD!D42="","",SD!D42)</f>
        <v>42923</v>
      </c>
      <c r="K46" s="2"/>
    </row>
    <row r="47" spans="1:11" x14ac:dyDescent="0.35">
      <c r="A47" s="2"/>
      <c r="B47" s="89">
        <f>IF(E47="","",ROWS($B$6:B47))</f>
        <v>42</v>
      </c>
      <c r="C47" s="90">
        <f>IF(OR(SD!A43="",SD!A43&gt;8),"",SD!A43)</f>
        <v>4</v>
      </c>
      <c r="D47" s="90">
        <f>IF(OR(SD!C43="",SD!A43&gt;8),"",SD!C43)</f>
        <v>451</v>
      </c>
      <c r="E47" s="90" t="str">
        <f>IF(OR(SD!E43="",SD!A43&gt;8),"",SD!E43)</f>
        <v>ANMOL</v>
      </c>
      <c r="F47" s="90" t="str">
        <f>IF(OR(SD!G43="",SD!A43&gt;8),"",SD!G43)</f>
        <v>TARA SINGH</v>
      </c>
      <c r="G47" s="90" t="str">
        <f>IF(OR(SD!I43="",,SD!A43&gt;8),"",SD!I43)</f>
        <v>M</v>
      </c>
      <c r="H47" s="90" t="str">
        <f>IF(OR(SD!O43="",SD!A43&gt;8),"",SD!O43)</f>
        <v>SC</v>
      </c>
      <c r="I47" s="91">
        <f>IF(OR(SD!V43="",SD!A43&gt;8),"",SD!V43)</f>
        <v>9460027632</v>
      </c>
      <c r="J47" s="92">
        <f>IF(SD!D43="","",SD!D43)</f>
        <v>42926</v>
      </c>
      <c r="K47" s="2"/>
    </row>
    <row r="48" spans="1:11" x14ac:dyDescent="0.35">
      <c r="A48" s="2"/>
      <c r="B48" s="89">
        <f>IF(E48="","",ROWS($B$6:B48))</f>
        <v>43</v>
      </c>
      <c r="C48" s="90">
        <f>IF(OR(SD!A44="",SD!A44&gt;8),"",SD!A44)</f>
        <v>4</v>
      </c>
      <c r="D48" s="90">
        <f>IF(OR(SD!C44="",SD!A44&gt;8),"",SD!C44)</f>
        <v>486</v>
      </c>
      <c r="E48" s="90" t="str">
        <f>IF(OR(SD!E44="",SD!A44&gt;8),"",SD!E44)</f>
        <v>ARCHANA</v>
      </c>
      <c r="F48" s="90" t="str">
        <f>IF(OR(SD!G44="",SD!A44&gt;8),"",SD!G44)</f>
        <v>KASHMIR SINGH</v>
      </c>
      <c r="G48" s="90" t="str">
        <f>IF(OR(SD!I44="",,SD!A44&gt;8),"",SD!I44)</f>
        <v>F</v>
      </c>
      <c r="H48" s="90" t="str">
        <f>IF(OR(SD!O44="",SD!A44&gt;8),"",SD!O44)</f>
        <v>OBC</v>
      </c>
      <c r="I48" s="91">
        <f>IF(OR(SD!V44="",SD!A44&gt;8),"",SD!V44)</f>
        <v>6994703389</v>
      </c>
      <c r="J48" s="92">
        <f>IF(SD!D44="","",SD!D44)</f>
        <v>43283</v>
      </c>
      <c r="K48" s="2"/>
    </row>
    <row r="49" spans="1:11" x14ac:dyDescent="0.35">
      <c r="A49" s="2"/>
      <c r="B49" s="89">
        <f>IF(E49="","",ROWS($B$6:B49))</f>
        <v>44</v>
      </c>
      <c r="C49" s="90">
        <f>IF(OR(SD!A45="",SD!A45&gt;8),"",SD!A45)</f>
        <v>4</v>
      </c>
      <c r="D49" s="90">
        <f>IF(OR(SD!C45="",SD!A45&gt;8),"",SD!C45)</f>
        <v>431</v>
      </c>
      <c r="E49" s="90" t="str">
        <f>IF(OR(SD!E45="",SD!A45&gt;8),"",SD!E45)</f>
        <v>BALRAM</v>
      </c>
      <c r="F49" s="90" t="str">
        <f>IF(OR(SD!G45="",SD!A45&gt;8),"",SD!G45)</f>
        <v>RAMCHNDER</v>
      </c>
      <c r="G49" s="90" t="str">
        <f>IF(OR(SD!I45="",,SD!A45&gt;8),"",SD!I45)</f>
        <v>M</v>
      </c>
      <c r="H49" s="90" t="str">
        <f>IF(OR(SD!O45="",SD!A45&gt;8),"",SD!O45)</f>
        <v>OBC</v>
      </c>
      <c r="I49" s="91">
        <f>IF(OR(SD!V45="",SD!A45&gt;8),"",SD!V45)</f>
        <v>9694022515</v>
      </c>
      <c r="J49" s="92">
        <f>IF(SD!D45="","",SD!D45)</f>
        <v>42913</v>
      </c>
      <c r="K49" s="2"/>
    </row>
    <row r="50" spans="1:11" x14ac:dyDescent="0.35">
      <c r="A50" s="2"/>
      <c r="B50" s="89">
        <f>IF(E50="","",ROWS($B$6:B50))</f>
        <v>45</v>
      </c>
      <c r="C50" s="90">
        <f>IF(OR(SD!A46="",SD!A46&gt;8),"",SD!A46)</f>
        <v>4</v>
      </c>
      <c r="D50" s="90">
        <f>IF(OR(SD!C46="",SD!A46&gt;8),"",SD!C46)</f>
        <v>492</v>
      </c>
      <c r="E50" s="90" t="str">
        <f>IF(OR(SD!E46="",SD!A46&gt;8),"",SD!E46)</f>
        <v>DURGA</v>
      </c>
      <c r="F50" s="90" t="str">
        <f>IF(OR(SD!G46="",SD!A46&gt;8),"",SD!G46)</f>
        <v>BABULAL</v>
      </c>
      <c r="G50" s="90" t="str">
        <f>IF(OR(SD!I46="",,SD!A46&gt;8),"",SD!I46)</f>
        <v>F</v>
      </c>
      <c r="H50" s="90" t="str">
        <f>IF(OR(SD!O46="",SD!A46&gt;8),"",SD!O46)</f>
        <v>SC</v>
      </c>
      <c r="I50" s="91">
        <f>IF(OR(SD!V46="",SD!A46&gt;8),"",SD!V46)</f>
        <v>9636546417</v>
      </c>
      <c r="J50" s="92">
        <f>IF(SD!D46="","",SD!D46)</f>
        <v>43286</v>
      </c>
      <c r="K50" s="2"/>
    </row>
    <row r="51" spans="1:11" x14ac:dyDescent="0.35">
      <c r="A51" s="2"/>
      <c r="B51" s="89">
        <f>IF(E51="","",ROWS($B$6:B51))</f>
        <v>46</v>
      </c>
      <c r="C51" s="90">
        <f>IF(OR(SD!A47="",SD!A47&gt;8),"",SD!A47)</f>
        <v>4</v>
      </c>
      <c r="D51" s="90">
        <f>IF(OR(SD!C47="",SD!A47&gt;8),"",SD!C47)</f>
        <v>465</v>
      </c>
      <c r="E51" s="90" t="str">
        <f>IF(OR(SD!E47="",SD!A47&gt;8),"",SD!E47)</f>
        <v>GURPREET KOUR</v>
      </c>
      <c r="F51" s="90" t="str">
        <f>IF(OR(SD!G47="",SD!A47&gt;8),"",SD!G47)</f>
        <v>ROOP SINGH</v>
      </c>
      <c r="G51" s="90" t="str">
        <f>IF(OR(SD!I47="",,SD!A47&gt;8),"",SD!I47)</f>
        <v>F</v>
      </c>
      <c r="H51" s="90" t="str">
        <f>IF(OR(SD!O47="",SD!A47&gt;8),"",SD!O47)</f>
        <v>SC</v>
      </c>
      <c r="I51" s="91">
        <f>IF(OR(SD!V47="",SD!A47&gt;8),"",SD!V47)</f>
        <v>7691008563</v>
      </c>
      <c r="J51" s="92">
        <f>IF(SD!D47="","",SD!D47)</f>
        <v>42931</v>
      </c>
      <c r="K51" s="2"/>
    </row>
    <row r="52" spans="1:11" x14ac:dyDescent="0.35">
      <c r="A52" s="2"/>
      <c r="B52" s="89">
        <f>IF(E52="","",ROWS($B$6:B52))</f>
        <v>47</v>
      </c>
      <c r="C52" s="90">
        <f>IF(OR(SD!A48="",SD!A48&gt;8),"",SD!A48)</f>
        <v>4</v>
      </c>
      <c r="D52" s="90">
        <f>IF(OR(SD!C48="",SD!A48&gt;8),"",SD!C48)</f>
        <v>568</v>
      </c>
      <c r="E52" s="90" t="str">
        <f>IF(OR(SD!E48="",SD!A48&gt;8),"",SD!E48)</f>
        <v>GURPREET SINGH</v>
      </c>
      <c r="F52" s="90" t="str">
        <f>IF(OR(SD!G48="",SD!A48&gt;8),"",SD!G48)</f>
        <v>LABH SINGH</v>
      </c>
      <c r="G52" s="90" t="str">
        <f>IF(OR(SD!I48="",,SD!A48&gt;8),"",SD!I48)</f>
        <v>M</v>
      </c>
      <c r="H52" s="90" t="str">
        <f>IF(OR(SD!O48="",SD!A48&gt;8),"",SD!O48)</f>
        <v>SC</v>
      </c>
      <c r="I52" s="91">
        <f>IF(OR(SD!V48="",SD!A48&gt;8),"",SD!V48)</f>
        <v>9358596013</v>
      </c>
      <c r="J52" s="92">
        <f>IF(SD!D48="","",SD!D48)</f>
        <v>43652</v>
      </c>
      <c r="K52" s="2"/>
    </row>
    <row r="53" spans="1:11" x14ac:dyDescent="0.35">
      <c r="A53" s="2"/>
      <c r="B53" s="89">
        <f>IF(E53="","",ROWS($B$6:B53))</f>
        <v>48</v>
      </c>
      <c r="C53" s="90">
        <f>IF(OR(SD!A49="",SD!A49&gt;8),"",SD!A49)</f>
        <v>4</v>
      </c>
      <c r="D53" s="90">
        <f>IF(OR(SD!C49="",SD!A49&gt;8),"",SD!C49)</f>
        <v>468</v>
      </c>
      <c r="E53" s="90" t="str">
        <f>IF(OR(SD!E49="",SD!A49&gt;8),"",SD!E49)</f>
        <v>HARDEEP SINGH</v>
      </c>
      <c r="F53" s="90" t="str">
        <f>IF(OR(SD!G49="",SD!A49&gt;8),"",SD!G49)</f>
        <v>SUNIL SINGH</v>
      </c>
      <c r="G53" s="90" t="str">
        <f>IF(OR(SD!I49="",,SD!A49&gt;8),"",SD!I49)</f>
        <v>M</v>
      </c>
      <c r="H53" s="90" t="str">
        <f>IF(OR(SD!O49="",SD!A49&gt;8),"",SD!O49)</f>
        <v>SC</v>
      </c>
      <c r="I53" s="91">
        <f>IF(OR(SD!V49="",SD!A49&gt;8),"",SD!V49)</f>
        <v>8239774118</v>
      </c>
      <c r="J53" s="92">
        <f>IF(SD!D49="","",SD!D49)</f>
        <v>42933</v>
      </c>
      <c r="K53" s="2"/>
    </row>
    <row r="54" spans="1:11" x14ac:dyDescent="0.35">
      <c r="A54" s="2"/>
      <c r="B54" s="89">
        <f>IF(E54="","",ROWS($B$6:B54))</f>
        <v>49</v>
      </c>
      <c r="C54" s="90">
        <f>IF(OR(SD!A50="",SD!A50&gt;8),"",SD!A50)</f>
        <v>4</v>
      </c>
      <c r="D54" s="90">
        <f>IF(OR(SD!C50="",SD!A50&gt;8),"",SD!C50)</f>
        <v>470</v>
      </c>
      <c r="E54" s="90" t="str">
        <f>IF(OR(SD!E50="",SD!A50&gt;8),"",SD!E50)</f>
        <v>JASVINDER SINGH</v>
      </c>
      <c r="F54" s="90" t="str">
        <f>IF(OR(SD!G50="",SD!A50&gt;8),"",SD!G50)</f>
        <v>BALVINDER SINGH</v>
      </c>
      <c r="G54" s="90" t="str">
        <f>IF(OR(SD!I50="",,SD!A50&gt;8),"",SD!I50)</f>
        <v>M</v>
      </c>
      <c r="H54" s="90" t="str">
        <f>IF(OR(SD!O50="",SD!A50&gt;8),"",SD!O50)</f>
        <v>OBC</v>
      </c>
      <c r="I54" s="91">
        <f>IF(OR(SD!V50="",SD!A50&gt;8),"",SD!V50)</f>
        <v>9694023515</v>
      </c>
      <c r="J54" s="92">
        <f>IF(SD!D50="","",SD!D50)</f>
        <v>42940</v>
      </c>
      <c r="K54" s="2"/>
    </row>
    <row r="55" spans="1:11" x14ac:dyDescent="0.35">
      <c r="A55" s="2"/>
      <c r="B55" s="89">
        <f>IF(E55="","",ROWS($B$6:B55))</f>
        <v>50</v>
      </c>
      <c r="C55" s="90">
        <f>IF(OR(SD!A51="",SD!A51&gt;8),"",SD!A51)</f>
        <v>4</v>
      </c>
      <c r="D55" s="90">
        <f>IF(OR(SD!C51="",SD!A51&gt;8),"",SD!C51)</f>
        <v>447</v>
      </c>
      <c r="E55" s="90" t="str">
        <f>IF(OR(SD!E51="",SD!A51&gt;8),"",SD!E51)</f>
        <v>KUSUM</v>
      </c>
      <c r="F55" s="90" t="str">
        <f>IF(OR(SD!G51="",SD!A51&gt;8),"",SD!G51)</f>
        <v>TARACHAND</v>
      </c>
      <c r="G55" s="90" t="str">
        <f>IF(OR(SD!I51="",,SD!A51&gt;8),"",SD!I51)</f>
        <v>F</v>
      </c>
      <c r="H55" s="90" t="str">
        <f>IF(OR(SD!O51="",SD!A51&gt;8),"",SD!O51)</f>
        <v>OBC</v>
      </c>
      <c r="I55" s="91">
        <f>IF(OR(SD!V51="",SD!A51&gt;8),"",SD!V51)</f>
        <v>9982676799</v>
      </c>
      <c r="J55" s="92">
        <f>IF(SD!D51="","",SD!D51)</f>
        <v>42924</v>
      </c>
      <c r="K55" s="2"/>
    </row>
    <row r="56" spans="1:11" x14ac:dyDescent="0.35">
      <c r="A56" s="2"/>
      <c r="B56" s="89">
        <f>IF(E56="","",ROWS($B$6:B56))</f>
        <v>51</v>
      </c>
      <c r="C56" s="90">
        <f>IF(OR(SD!A52="",SD!A52&gt;8),"",SD!A52)</f>
        <v>4</v>
      </c>
      <c r="D56" s="90">
        <f>IF(OR(SD!C52="",SD!A52&gt;8),"",SD!C52)</f>
        <v>449</v>
      </c>
      <c r="E56" s="90" t="str">
        <f>IF(OR(SD!E52="",SD!A52&gt;8),"",SD!E52)</f>
        <v>RAHUL KUMAR</v>
      </c>
      <c r="F56" s="90" t="str">
        <f>IF(OR(SD!G52="",SD!A52&gt;8),"",SD!G52)</f>
        <v>BABULAL</v>
      </c>
      <c r="G56" s="90" t="str">
        <f>IF(OR(SD!I52="",,SD!A52&gt;8),"",SD!I52)</f>
        <v>M</v>
      </c>
      <c r="H56" s="90" t="str">
        <f>IF(OR(SD!O52="",SD!A52&gt;8),"",SD!O52)</f>
        <v>SC</v>
      </c>
      <c r="I56" s="91">
        <f>IF(OR(SD!V52="",SD!A52&gt;8),"",SD!V52)</f>
        <v>9636546417</v>
      </c>
      <c r="J56" s="92">
        <f>IF(SD!D52="","",SD!D52)</f>
        <v>42926</v>
      </c>
      <c r="K56" s="2"/>
    </row>
    <row r="57" spans="1:11" x14ac:dyDescent="0.35">
      <c r="A57" s="2"/>
      <c r="B57" s="89">
        <f>IF(E57="","",ROWS($B$6:B57))</f>
        <v>52</v>
      </c>
      <c r="C57" s="90">
        <f>IF(OR(SD!A53="",SD!A53&gt;8),"",SD!A53)</f>
        <v>4</v>
      </c>
      <c r="D57" s="90">
        <f>IF(OR(SD!C53="",SD!A53&gt;8),"",SD!C53)</f>
        <v>446</v>
      </c>
      <c r="E57" s="90" t="str">
        <f>IF(OR(SD!E53="",SD!A53&gt;8),"",SD!E53)</f>
        <v>RAJNI</v>
      </c>
      <c r="F57" s="90" t="str">
        <f>IF(OR(SD!G53="",SD!A53&gt;8),"",SD!G53)</f>
        <v>BAGGARAM</v>
      </c>
      <c r="G57" s="90" t="str">
        <f>IF(OR(SD!I53="",,SD!A53&gt;8),"",SD!I53)</f>
        <v>F</v>
      </c>
      <c r="H57" s="90" t="str">
        <f>IF(OR(SD!O53="",SD!A53&gt;8),"",SD!O53)</f>
        <v>OBC</v>
      </c>
      <c r="I57" s="91">
        <f>IF(OR(SD!V53="",SD!A53&gt;8),"",SD!V53)</f>
        <v>9929856970</v>
      </c>
      <c r="J57" s="92">
        <f>IF(SD!D53="","",SD!D53)</f>
        <v>42923</v>
      </c>
      <c r="K57" s="2"/>
    </row>
    <row r="58" spans="1:11" x14ac:dyDescent="0.35">
      <c r="A58" s="2"/>
      <c r="B58" s="89">
        <f>IF(E58="","",ROWS($B$6:B58))</f>
        <v>53</v>
      </c>
      <c r="C58" s="90">
        <f>IF(OR(SD!A54="",SD!A54&gt;8),"",SD!A54)</f>
        <v>4</v>
      </c>
      <c r="D58" s="90">
        <f>IF(OR(SD!C54="",SD!A54&gt;8),"",SD!C54)</f>
        <v>482</v>
      </c>
      <c r="E58" s="90" t="str">
        <f>IF(OR(SD!E54="",SD!A54&gt;8),"",SD!E54)</f>
        <v>SHANTI</v>
      </c>
      <c r="F58" s="90" t="str">
        <f>IF(OR(SD!G54="",SD!A54&gt;8),"",SD!G54)</f>
        <v>BINJHARAM</v>
      </c>
      <c r="G58" s="90" t="str">
        <f>IF(OR(SD!I54="",,SD!A54&gt;8),"",SD!I54)</f>
        <v>F</v>
      </c>
      <c r="H58" s="90" t="str">
        <f>IF(OR(SD!O54="",SD!A54&gt;8),"",SD!O54)</f>
        <v>SC</v>
      </c>
      <c r="I58" s="91">
        <f>IF(OR(SD!V54="",SD!A54&gt;8),"",SD!V54)</f>
        <v>9587177396</v>
      </c>
      <c r="J58" s="92">
        <f>IF(SD!D54="","",SD!D54)</f>
        <v>43064</v>
      </c>
      <c r="K58" s="2"/>
    </row>
    <row r="59" spans="1:11" x14ac:dyDescent="0.35">
      <c r="A59" s="2"/>
      <c r="B59" s="89">
        <f>IF(E59="","",ROWS($B$6:B59))</f>
        <v>54</v>
      </c>
      <c r="C59" s="90">
        <f>IF(OR(SD!A55="",SD!A55&gt;8),"",SD!A55)</f>
        <v>4</v>
      </c>
      <c r="D59" s="90">
        <f>IF(OR(SD!C55="",SD!A55&gt;8),"",SD!C55)</f>
        <v>567</v>
      </c>
      <c r="E59" s="90" t="str">
        <f>IF(OR(SD!E55="",SD!A55&gt;8),"",SD!E55)</f>
        <v>SHVETA</v>
      </c>
      <c r="F59" s="90" t="str">
        <f>IF(OR(SD!G55="",SD!A55&gt;8),"",SD!G55)</f>
        <v>MOHAN LAL</v>
      </c>
      <c r="G59" s="90" t="str">
        <f>IF(OR(SD!I55="",,SD!A55&gt;8),"",SD!I55)</f>
        <v>F</v>
      </c>
      <c r="H59" s="90" t="str">
        <f>IF(OR(SD!O55="",SD!A55&gt;8),"",SD!O55)</f>
        <v>SC</v>
      </c>
      <c r="I59" s="91">
        <f>IF(OR(SD!V55="",SD!A55&gt;8),"",SD!V55)</f>
        <v>7427891268</v>
      </c>
      <c r="J59" s="92">
        <f>IF(SD!D55="","",SD!D55)</f>
        <v>43651</v>
      </c>
      <c r="K59" s="2"/>
    </row>
    <row r="60" spans="1:11" x14ac:dyDescent="0.35">
      <c r="A60" s="2"/>
      <c r="B60" s="89">
        <f>IF(E60="","",ROWS($B$6:B60))</f>
        <v>55</v>
      </c>
      <c r="C60" s="90">
        <f>IF(OR(SD!A56="",SD!A56&gt;8),"",SD!A56)</f>
        <v>4</v>
      </c>
      <c r="D60" s="90">
        <f>IF(OR(SD!C56="",SD!A56&gt;8),"",SD!C56)</f>
        <v>445</v>
      </c>
      <c r="E60" s="90" t="str">
        <f>IF(OR(SD!E56="",SD!A56&gt;8),"",SD!E56)</f>
        <v>SUKHVINDER SINGH</v>
      </c>
      <c r="F60" s="90" t="str">
        <f>IF(OR(SD!G56="",SD!A56&gt;8),"",SD!G56)</f>
        <v>BAGGARAM</v>
      </c>
      <c r="G60" s="90" t="str">
        <f>IF(OR(SD!I56="",,SD!A56&gt;8),"",SD!I56)</f>
        <v>M</v>
      </c>
      <c r="H60" s="90" t="str">
        <f>IF(OR(SD!O56="",SD!A56&gt;8),"",SD!O56)</f>
        <v>OBC</v>
      </c>
      <c r="I60" s="91">
        <f>IF(OR(SD!V56="",SD!A56&gt;8),"",SD!V56)</f>
        <v>9929856970</v>
      </c>
      <c r="J60" s="92">
        <f>IF(SD!D56="","",SD!D56)</f>
        <v>42923</v>
      </c>
      <c r="K60" s="2"/>
    </row>
    <row r="61" spans="1:11" x14ac:dyDescent="0.35">
      <c r="A61" s="2"/>
      <c r="B61" s="89">
        <f>IF(E61="","",ROWS($B$6:B61))</f>
        <v>56</v>
      </c>
      <c r="C61" s="90">
        <f>IF(OR(SD!A57="",SD!A57&gt;8),"",SD!A57)</f>
        <v>5</v>
      </c>
      <c r="D61" s="90">
        <f>IF(OR(SD!C57="",SD!A57&gt;8),"",SD!C57)</f>
        <v>420</v>
      </c>
      <c r="E61" s="90" t="str">
        <f>IF(OR(SD!E57="",SD!A57&gt;8),"",SD!E57)</f>
        <v>GANGA</v>
      </c>
      <c r="F61" s="90" t="str">
        <f>IF(OR(SD!G57="",SD!A57&gt;8),"",SD!G57)</f>
        <v>MAIHAR LAL</v>
      </c>
      <c r="G61" s="90" t="str">
        <f>IF(OR(SD!I57="",,SD!A57&gt;8),"",SD!I57)</f>
        <v>F</v>
      </c>
      <c r="H61" s="90" t="str">
        <f>IF(OR(SD!O57="",SD!A57&gt;8),"",SD!O57)</f>
        <v>ST</v>
      </c>
      <c r="I61" s="91">
        <f>IF(OR(SD!V57="",SD!A57&gt;8),"",SD!V57)</f>
        <v>7727864518</v>
      </c>
      <c r="J61" s="92">
        <f>IF(SD!D57="","",SD!D57)</f>
        <v>42588</v>
      </c>
      <c r="K61" s="2"/>
    </row>
    <row r="62" spans="1:11" x14ac:dyDescent="0.35">
      <c r="A62" s="2"/>
      <c r="B62" s="89">
        <f>IF(E62="","",ROWS($B$6:B62))</f>
        <v>57</v>
      </c>
      <c r="C62" s="90">
        <f>IF(OR(SD!A58="",SD!A58&gt;8),"",SD!A58)</f>
        <v>5</v>
      </c>
      <c r="D62" s="90">
        <f>IF(OR(SD!C58="",SD!A58&gt;8),"",SD!C58)</f>
        <v>364</v>
      </c>
      <c r="E62" s="90" t="str">
        <f>IF(OR(SD!E58="",SD!A58&gt;8),"",SD!E58)</f>
        <v>GANGA</v>
      </c>
      <c r="F62" s="90" t="str">
        <f>IF(OR(SD!G58="",SD!A58&gt;8),"",SD!G58)</f>
        <v>TARACHAND</v>
      </c>
      <c r="G62" s="90" t="str">
        <f>IF(OR(SD!I58="",,SD!A58&gt;8),"",SD!I58)</f>
        <v>F</v>
      </c>
      <c r="H62" s="90" t="str">
        <f>IF(OR(SD!O58="",SD!A58&gt;8),"",SD!O58)</f>
        <v>OBC</v>
      </c>
      <c r="I62" s="91">
        <f>IF(OR(SD!V58="",SD!A58&gt;8),"",SD!V58)</f>
        <v>9828590897</v>
      </c>
      <c r="J62" s="92">
        <f>IF(SD!D58="","",SD!D58)</f>
        <v>42499</v>
      </c>
      <c r="K62" s="2"/>
    </row>
    <row r="63" spans="1:11" x14ac:dyDescent="0.35">
      <c r="A63" s="2"/>
      <c r="B63" s="89">
        <f>IF(E63="","",ROWS($B$6:B63))</f>
        <v>58</v>
      </c>
      <c r="C63" s="90">
        <f>IF(OR(SD!A59="",SD!A59&gt;8),"",SD!A59)</f>
        <v>5</v>
      </c>
      <c r="D63" s="90">
        <f>IF(OR(SD!C59="",SD!A59&gt;8),"",SD!C59)</f>
        <v>421</v>
      </c>
      <c r="E63" s="90" t="str">
        <f>IF(OR(SD!E59="",SD!A59&gt;8),"",SD!E59)</f>
        <v>JAMNA</v>
      </c>
      <c r="F63" s="90" t="str">
        <f>IF(OR(SD!G59="",SD!A59&gt;8),"",SD!G59)</f>
        <v>MAIHERLAL</v>
      </c>
      <c r="G63" s="90" t="str">
        <f>IF(OR(SD!I59="",,SD!A59&gt;8),"",SD!I59)</f>
        <v>F</v>
      </c>
      <c r="H63" s="90" t="str">
        <f>IF(OR(SD!O59="",SD!A59&gt;8),"",SD!O59)</f>
        <v>ST</v>
      </c>
      <c r="I63" s="91">
        <f>IF(OR(SD!V59="",SD!A59&gt;8),"",SD!V59)</f>
        <v>7727864518</v>
      </c>
      <c r="J63" s="92">
        <f>IF(SD!D59="","",SD!D59)</f>
        <v>42588</v>
      </c>
      <c r="K63" s="2"/>
    </row>
    <row r="64" spans="1:11" x14ac:dyDescent="0.35">
      <c r="A64" s="2"/>
      <c r="B64" s="89">
        <f>IF(E64="","",ROWS($B$6:B64))</f>
        <v>59</v>
      </c>
      <c r="C64" s="90">
        <f>IF(OR(SD!A60="",SD!A60&gt;8),"",SD!A60)</f>
        <v>5</v>
      </c>
      <c r="D64" s="90">
        <f>IF(OR(SD!C60="",SD!A60&gt;8),"",SD!C60)</f>
        <v>373</v>
      </c>
      <c r="E64" s="90" t="str">
        <f>IF(OR(SD!E60="",SD!A60&gt;8),"",SD!E60)</f>
        <v>KAPIL</v>
      </c>
      <c r="F64" s="90" t="str">
        <f>IF(OR(SD!G60="",SD!A60&gt;8),"",SD!G60)</f>
        <v>DHARAMPAL</v>
      </c>
      <c r="G64" s="90" t="str">
        <f>IF(OR(SD!I60="",,SD!A60&gt;8),"",SD!I60)</f>
        <v>M</v>
      </c>
      <c r="H64" s="90" t="str">
        <f>IF(OR(SD!O60="",SD!A60&gt;8),"",SD!O60)</f>
        <v>SC</v>
      </c>
      <c r="I64" s="91">
        <f>IF(OR(SD!V60="",SD!A60&gt;8),"",SD!V60)</f>
        <v>9079474334</v>
      </c>
      <c r="J64" s="92">
        <f>IF(SD!D60="","",SD!D60)</f>
        <v>42555</v>
      </c>
      <c r="K64" s="2"/>
    </row>
    <row r="65" spans="1:11" x14ac:dyDescent="0.35">
      <c r="A65" s="2"/>
      <c r="B65" s="89">
        <f>IF(E65="","",ROWS($B$6:B65))</f>
        <v>60</v>
      </c>
      <c r="C65" s="90">
        <f>IF(OR(SD!A61="",SD!A61&gt;8),"",SD!A61)</f>
        <v>5</v>
      </c>
      <c r="D65" s="90">
        <f>IF(OR(SD!C61="",SD!A61&gt;8),"",SD!C61)</f>
        <v>458</v>
      </c>
      <c r="E65" s="90" t="str">
        <f>IF(OR(SD!E61="",SD!A61&gt;8),"",SD!E61)</f>
        <v>KASHISH</v>
      </c>
      <c r="F65" s="90" t="str">
        <f>IF(OR(SD!G61="",SD!A61&gt;8),"",SD!G61)</f>
        <v>PAWAN KUMAR</v>
      </c>
      <c r="G65" s="90" t="str">
        <f>IF(OR(SD!I61="",,SD!A61&gt;8),"",SD!I61)</f>
        <v>F</v>
      </c>
      <c r="H65" s="90" t="str">
        <f>IF(OR(SD!O61="",SD!A61&gt;8),"",SD!O61)</f>
        <v>OBC</v>
      </c>
      <c r="I65" s="91">
        <f>IF(OR(SD!V61="",SD!A61&gt;8),"",SD!V61)</f>
        <v>9784774814</v>
      </c>
      <c r="J65" s="92">
        <f>IF(SD!D61="","",SD!D61)</f>
        <v>42929</v>
      </c>
      <c r="K65" s="2"/>
    </row>
    <row r="66" spans="1:11" x14ac:dyDescent="0.35">
      <c r="A66" s="2"/>
      <c r="B66" s="89">
        <f>IF(E66="","",ROWS($B$6:B66))</f>
        <v>61</v>
      </c>
      <c r="C66" s="90">
        <f>IF(OR(SD!A62="",SD!A62&gt;8),"",SD!A62)</f>
        <v>5</v>
      </c>
      <c r="D66" s="90">
        <f>IF(OR(SD!C62="",SD!A62&gt;8),"",SD!C62)</f>
        <v>652</v>
      </c>
      <c r="E66" s="90" t="str">
        <f>IF(OR(SD!E62="",SD!A62&gt;8),"",SD!E62)</f>
        <v>MONIKA</v>
      </c>
      <c r="F66" s="90" t="str">
        <f>IF(OR(SD!G62="",SD!A62&gt;8),"",SD!G62)</f>
        <v>PRITVIRAJ</v>
      </c>
      <c r="G66" s="90" t="str">
        <f>IF(OR(SD!I62="",,SD!A62&gt;8),"",SD!I62)</f>
        <v>F</v>
      </c>
      <c r="H66" s="90" t="str">
        <f>IF(OR(SD!O62="",SD!A62&gt;8),"",SD!O62)</f>
        <v>SC</v>
      </c>
      <c r="I66" s="91">
        <f>IF(OR(SD!V62="",SD!A62&gt;8),"",SD!V62)</f>
        <v>9079474334</v>
      </c>
      <c r="J66" s="92">
        <f>IF(SD!D62="","",SD!D62)</f>
        <v>42499</v>
      </c>
      <c r="K66" s="2"/>
    </row>
    <row r="67" spans="1:11" x14ac:dyDescent="0.35">
      <c r="A67" s="2"/>
      <c r="B67" s="89">
        <f>IF(E67="","",ROWS($B$6:B67))</f>
        <v>62</v>
      </c>
      <c r="C67" s="90">
        <f>IF(OR(SD!A63="",SD!A63&gt;8),"",SD!A63)</f>
        <v>5</v>
      </c>
      <c r="D67" s="90">
        <f>IF(OR(SD!C63="",SD!A63&gt;8),"",SD!C63)</f>
        <v>427</v>
      </c>
      <c r="E67" s="90" t="str">
        <f>IF(OR(SD!E63="",SD!A63&gt;8),"",SD!E63)</f>
        <v>NISHU</v>
      </c>
      <c r="F67" s="90" t="str">
        <f>IF(OR(SD!G63="",SD!A63&gt;8),"",SD!G63)</f>
        <v>SWROOP SINGH</v>
      </c>
      <c r="G67" s="90" t="str">
        <f>IF(OR(SD!I63="",,SD!A63&gt;8),"",SD!I63)</f>
        <v>F</v>
      </c>
      <c r="H67" s="90" t="str">
        <f>IF(OR(SD!O63="",SD!A63&gt;8),"",SD!O63)</f>
        <v>OBC</v>
      </c>
      <c r="I67" s="91">
        <f>IF(OR(SD!V63="",SD!A63&gt;8),"",SD!V63)</f>
        <v>9982415519</v>
      </c>
      <c r="J67" s="92">
        <f>IF(SD!D63="","",SD!D63)</f>
        <v>42611</v>
      </c>
      <c r="K67" s="2"/>
    </row>
    <row r="68" spans="1:11" x14ac:dyDescent="0.35">
      <c r="A68" s="2"/>
      <c r="B68" s="89">
        <f>IF(E68="","",ROWS($B$6:B68))</f>
        <v>63</v>
      </c>
      <c r="C68" s="90">
        <f>IF(OR(SD!A64="",SD!A64&gt;8),"",SD!A64)</f>
        <v>5</v>
      </c>
      <c r="D68" s="90">
        <f>IF(OR(SD!C64="",SD!A64&gt;8),"",SD!C64)</f>
        <v>388</v>
      </c>
      <c r="E68" s="90" t="str">
        <f>IF(OR(SD!E64="",SD!A64&gt;8),"",SD!E64)</f>
        <v>PAVAN SINGH</v>
      </c>
      <c r="F68" s="90" t="str">
        <f>IF(OR(SD!G64="",SD!A64&gt;8),"",SD!G64)</f>
        <v>SURJEET SINGH</v>
      </c>
      <c r="G68" s="90" t="str">
        <f>IF(OR(SD!I64="",,SD!A64&gt;8),"",SD!I64)</f>
        <v>M</v>
      </c>
      <c r="H68" s="90" t="str">
        <f>IF(OR(SD!O64="",SD!A64&gt;8),"",SD!O64)</f>
        <v>OBC</v>
      </c>
      <c r="I68" s="91">
        <f>IF(OR(SD!V64="",SD!A64&gt;8),"",SD!V64)</f>
        <v>7690906086</v>
      </c>
      <c r="J68" s="92">
        <f>IF(SD!D64="","",SD!D64)</f>
        <v>42559</v>
      </c>
      <c r="K68" s="2"/>
    </row>
    <row r="69" spans="1:11" x14ac:dyDescent="0.35">
      <c r="A69" s="2"/>
      <c r="B69" s="89">
        <f>IF(E69="","",ROWS($B$6:B69))</f>
        <v>64</v>
      </c>
      <c r="C69" s="90">
        <f>IF(OR(SD!A65="",SD!A65&gt;8),"",SD!A65)</f>
        <v>5</v>
      </c>
      <c r="D69" s="90">
        <f>IF(OR(SD!C65="",SD!A65&gt;8),"",SD!C65)</f>
        <v>368</v>
      </c>
      <c r="E69" s="90" t="str">
        <f>IF(OR(SD!E65="",SD!A65&gt;8),"",SD!E65)</f>
        <v>PRTIGYA</v>
      </c>
      <c r="F69" s="90" t="str">
        <f>IF(OR(SD!G65="",SD!A65&gt;8),"",SD!G65)</f>
        <v>ROOP SINGH</v>
      </c>
      <c r="G69" s="90" t="str">
        <f>IF(OR(SD!I65="",,SD!A65&gt;8),"",SD!I65)</f>
        <v>F</v>
      </c>
      <c r="H69" s="90" t="str">
        <f>IF(OR(SD!O65="",SD!A65&gt;8),"",SD!O65)</f>
        <v>SC</v>
      </c>
      <c r="I69" s="91">
        <f>IF(OR(SD!V65="",SD!A65&gt;8),"",SD!V65)</f>
        <v>9983226240</v>
      </c>
      <c r="J69" s="92">
        <f>IF(SD!D65="","",SD!D65)</f>
        <v>42548</v>
      </c>
      <c r="K69" s="2"/>
    </row>
    <row r="70" spans="1:11" x14ac:dyDescent="0.35">
      <c r="A70" s="2"/>
      <c r="B70" s="89">
        <f>IF(E70="","",ROWS($B$6:B70))</f>
        <v>65</v>
      </c>
      <c r="C70" s="90">
        <f>IF(OR(SD!A66="",SD!A66&gt;8),"",SD!A66)</f>
        <v>5</v>
      </c>
      <c r="D70" s="90">
        <f>IF(OR(SD!C66="",SD!A66&gt;8),"",SD!C66)</f>
        <v>524</v>
      </c>
      <c r="E70" s="90" t="str">
        <f>IF(OR(SD!E66="",SD!A66&gt;8),"",SD!E66)</f>
        <v>RANI</v>
      </c>
      <c r="F70" s="90" t="str">
        <f>IF(OR(SD!G66="",SD!A66&gt;8),"",SD!G66)</f>
        <v>VAJEET RAM</v>
      </c>
      <c r="G70" s="90" t="str">
        <f>IF(OR(SD!I66="",,SD!A66&gt;8),"",SD!I66)</f>
        <v>F</v>
      </c>
      <c r="H70" s="90" t="str">
        <f>IF(OR(SD!O66="",SD!A66&gt;8),"",SD!O66)</f>
        <v>SC</v>
      </c>
      <c r="I70" s="91">
        <f>IF(OR(SD!V66="",SD!A66&gt;8),"",SD!V66)</f>
        <v>9785271820</v>
      </c>
      <c r="J70" s="92">
        <f>IF(SD!D66="","",SD!D66)</f>
        <v>43301</v>
      </c>
      <c r="K70" s="2"/>
    </row>
    <row r="71" spans="1:11" x14ac:dyDescent="0.35">
      <c r="A71" s="2"/>
      <c r="B71" s="89">
        <f>IF(E71="","",ROWS($B$6:B71))</f>
        <v>66</v>
      </c>
      <c r="C71" s="90">
        <f>IF(OR(SD!A67="",SD!A67&gt;8),"",SD!A67)</f>
        <v>5</v>
      </c>
      <c r="D71" s="90">
        <f>IF(OR(SD!C67="",SD!A67&gt;8),"",SD!C67)</f>
        <v>430</v>
      </c>
      <c r="E71" s="90" t="str">
        <f>IF(OR(SD!E67="",SD!A67&gt;8),"",SD!E67)</f>
        <v>REENA</v>
      </c>
      <c r="F71" s="90" t="str">
        <f>IF(OR(SD!G67="",SD!A67&gt;8),"",SD!G67)</f>
        <v>JEET SINGH</v>
      </c>
      <c r="G71" s="90" t="str">
        <f>IF(OR(SD!I67="",,SD!A67&gt;8),"",SD!I67)</f>
        <v>F</v>
      </c>
      <c r="H71" s="90" t="str">
        <f>IF(OR(SD!O67="",SD!A67&gt;8),"",SD!O67)</f>
        <v>OBC</v>
      </c>
      <c r="I71" s="91">
        <f>IF(OR(SD!V67="",SD!A67&gt;8),"",SD!V67)</f>
        <v>8094875353</v>
      </c>
      <c r="J71" s="92">
        <f>IF(SD!D67="","",SD!D67)</f>
        <v>42686</v>
      </c>
      <c r="K71" s="2"/>
    </row>
    <row r="72" spans="1:11" x14ac:dyDescent="0.35">
      <c r="A72" s="2"/>
      <c r="B72" s="89">
        <f>IF(E72="","",ROWS($B$6:B72))</f>
        <v>67</v>
      </c>
      <c r="C72" s="90">
        <f>IF(OR(SD!A68="",SD!A68&gt;8),"",SD!A68)</f>
        <v>5</v>
      </c>
      <c r="D72" s="90">
        <f>IF(OR(SD!C68="",SD!A68&gt;8),"",SD!C68)</f>
        <v>459</v>
      </c>
      <c r="E72" s="90" t="str">
        <f>IF(OR(SD!E68="",SD!A68&gt;8),"",SD!E68)</f>
        <v>SANTOSH</v>
      </c>
      <c r="F72" s="90" t="str">
        <f>IF(OR(SD!G68="",SD!A68&gt;8),"",SD!G68)</f>
        <v>BINJARAM</v>
      </c>
      <c r="G72" s="90" t="str">
        <f>IF(OR(SD!I68="",,SD!A68&gt;8),"",SD!I68)</f>
        <v>F</v>
      </c>
      <c r="H72" s="90" t="str">
        <f>IF(OR(SD!O68="",SD!A68&gt;8),"",SD!O68)</f>
        <v>SC</v>
      </c>
      <c r="I72" s="91">
        <f>IF(OR(SD!V68="",SD!A68&gt;8),"",SD!V68)</f>
        <v>9521366396</v>
      </c>
      <c r="J72" s="92">
        <f>IF(SD!D68="","",SD!D68)</f>
        <v>42929</v>
      </c>
      <c r="K72" s="2"/>
    </row>
    <row r="73" spans="1:11" x14ac:dyDescent="0.35">
      <c r="A73" s="2"/>
      <c r="B73" s="89">
        <f>IF(E73="","",ROWS($B$6:B73))</f>
        <v>68</v>
      </c>
      <c r="C73" s="90">
        <f>IF(OR(SD!A69="",SD!A69&gt;8),"",SD!A69)</f>
        <v>5</v>
      </c>
      <c r="D73" s="90">
        <f>IF(OR(SD!C69="",SD!A69&gt;8),"",SD!C69)</f>
        <v>569</v>
      </c>
      <c r="E73" s="90" t="str">
        <f>IF(OR(SD!E69="",SD!A69&gt;8),"",SD!E69)</f>
        <v>SHISHANDEEP</v>
      </c>
      <c r="F73" s="90" t="str">
        <f>IF(OR(SD!G69="",SD!A69&gt;8),"",SD!G69)</f>
        <v>LABH SINGH</v>
      </c>
      <c r="G73" s="90" t="str">
        <f>IF(OR(SD!I69="",,SD!A69&gt;8),"",SD!I69)</f>
        <v>F</v>
      </c>
      <c r="H73" s="90" t="str">
        <f>IF(OR(SD!O69="",SD!A69&gt;8),"",SD!O69)</f>
        <v>SC</v>
      </c>
      <c r="I73" s="91">
        <f>IF(OR(SD!V69="",SD!A69&gt;8),"",SD!V69)</f>
        <v>9358596013</v>
      </c>
      <c r="J73" s="92">
        <f>IF(SD!D69="","",SD!D69)</f>
        <v>43652</v>
      </c>
      <c r="K73" s="2"/>
    </row>
    <row r="74" spans="1:11" x14ac:dyDescent="0.35">
      <c r="A74" s="2"/>
      <c r="B74" s="89">
        <f>IF(E74="","",ROWS($B$6:B74))</f>
        <v>69</v>
      </c>
      <c r="C74" s="90">
        <f>IF(OR(SD!A70="",SD!A70&gt;8),"",SD!A70)</f>
        <v>5</v>
      </c>
      <c r="D74" s="90">
        <f>IF(OR(SD!C70="",SD!A70&gt;8),"",SD!C70)</f>
        <v>384</v>
      </c>
      <c r="E74" s="90" t="str">
        <f>IF(OR(SD!E70="",SD!A70&gt;8),"",SD!E70)</f>
        <v>SIMARAN</v>
      </c>
      <c r="F74" s="90" t="str">
        <f>IF(OR(SD!G70="",SD!A70&gt;8),"",SD!G70)</f>
        <v>CIHHNDA SINGH</v>
      </c>
      <c r="G74" s="90" t="str">
        <f>IF(OR(SD!I70="",,SD!A70&gt;8),"",SD!I70)</f>
        <v>F</v>
      </c>
      <c r="H74" s="90" t="str">
        <f>IF(OR(SD!O70="",SD!A70&gt;8),"",SD!O70)</f>
        <v>OBC</v>
      </c>
      <c r="I74" s="91">
        <f>IF(OR(SD!V70="",SD!A70&gt;8),"",SD!V70)</f>
        <v>8441074083</v>
      </c>
      <c r="J74" s="92">
        <f>IF(SD!D70="","",SD!D70)</f>
        <v>42559</v>
      </c>
      <c r="K74" s="2"/>
    </row>
    <row r="75" spans="1:11" x14ac:dyDescent="0.35">
      <c r="A75" s="2"/>
      <c r="B75" s="89">
        <f>IF(E75="","",ROWS($B$6:B75))</f>
        <v>70</v>
      </c>
      <c r="C75" s="90">
        <f>IF(OR(SD!A71="",SD!A71&gt;8),"",SD!A71)</f>
        <v>5</v>
      </c>
      <c r="D75" s="90">
        <f>IF(OR(SD!C71="",SD!A71&gt;8),"",SD!C71)</f>
        <v>648</v>
      </c>
      <c r="E75" s="90" t="str">
        <f>IF(OR(SD!E71="",SD!A71&gt;8),"",SD!E71)</f>
        <v>Suresh Kumar</v>
      </c>
      <c r="F75" s="90" t="str">
        <f>IF(OR(SD!G71="",SD!A71&gt;8),"",SD!G71)</f>
        <v>Lilu Ram</v>
      </c>
      <c r="G75" s="90" t="str">
        <f>IF(OR(SD!I71="",,SD!A71&gt;8),"",SD!I71)</f>
        <v>M</v>
      </c>
      <c r="H75" s="90" t="str">
        <f>IF(OR(SD!O71="",SD!A71&gt;8),"",SD!O71)</f>
        <v>SC</v>
      </c>
      <c r="I75" s="91">
        <f>IF(OR(SD!V71="",SD!A71&gt;8),"",SD!V71)</f>
        <v>3726521539</v>
      </c>
      <c r="J75" s="92">
        <f>IF(SD!D71="","",SD!D71)</f>
        <v>43678</v>
      </c>
      <c r="K75" s="2"/>
    </row>
    <row r="76" spans="1:11" x14ac:dyDescent="0.35">
      <c r="A76" s="2"/>
      <c r="B76" s="89">
        <f>IF(E76="","",ROWS($B$6:B76))</f>
        <v>71</v>
      </c>
      <c r="C76" s="90">
        <f>IF(OR(SD!A72="",SD!A72&gt;8),"",SD!A72)</f>
        <v>5</v>
      </c>
      <c r="D76" s="90">
        <f>IF(OR(SD!C72="",SD!A72&gt;8),"",SD!C72)</f>
        <v>632</v>
      </c>
      <c r="E76" s="90" t="str">
        <f>IF(OR(SD!E72="",SD!A72&gt;8),"",SD!E72)</f>
        <v>Yogesh Kumar</v>
      </c>
      <c r="F76" s="90" t="str">
        <f>IF(OR(SD!G72="",SD!A72&gt;8),"",SD!G72)</f>
        <v>Parmeshwar Lal</v>
      </c>
      <c r="G76" s="90" t="str">
        <f>IF(OR(SD!I72="",,SD!A72&gt;8),"",SD!I72)</f>
        <v>M</v>
      </c>
      <c r="H76" s="90" t="str">
        <f>IF(OR(SD!O72="",SD!A72&gt;8),"",SD!O72)</f>
        <v>SC</v>
      </c>
      <c r="I76" s="91">
        <f>IF(OR(SD!V72="",SD!A72&gt;8),"",SD!V72)</f>
        <v>9509690166</v>
      </c>
      <c r="J76" s="92">
        <f>IF(SD!D72="","",SD!D72)</f>
        <v>44023</v>
      </c>
      <c r="K76" s="2"/>
    </row>
    <row r="77" spans="1:11" x14ac:dyDescent="0.35">
      <c r="A77" s="2"/>
      <c r="B77" s="89">
        <f>IF(E77="","",ROWS($B$6:B77))</f>
        <v>72</v>
      </c>
      <c r="C77" s="90">
        <f>IF(OR(SD!A73="",SD!A73&gt;8),"",SD!A73)</f>
        <v>6</v>
      </c>
      <c r="D77" s="90">
        <f>IF(OR(SD!C73="",SD!A73&gt;8),"",SD!C73)</f>
        <v>280</v>
      </c>
      <c r="E77" s="90" t="str">
        <f>IF(OR(SD!E73="",SD!A73&gt;8),"",SD!E73)</f>
        <v>AARJU</v>
      </c>
      <c r="F77" s="90" t="str">
        <f>IF(OR(SD!G73="",SD!A73&gt;8),"",SD!G73)</f>
        <v>JASWINDER</v>
      </c>
      <c r="G77" s="90" t="str">
        <f>IF(OR(SD!I73="",,SD!A73&gt;8),"",SD!I73)</f>
        <v>F</v>
      </c>
      <c r="H77" s="90" t="str">
        <f>IF(OR(SD!O73="",SD!A73&gt;8),"",SD!O73)</f>
        <v>SC</v>
      </c>
      <c r="I77" s="91">
        <f>IF(OR(SD!V73="",SD!A73&gt;8),"",SD!V73)</f>
        <v>9982683741</v>
      </c>
      <c r="J77" s="92">
        <f>IF(SD!D73="","",SD!D73)</f>
        <v>42191</v>
      </c>
      <c r="K77" s="2"/>
    </row>
    <row r="78" spans="1:11" x14ac:dyDescent="0.35">
      <c r="A78" s="2"/>
      <c r="B78" s="89">
        <f>IF(E78="","",ROWS($B$6:B78))</f>
        <v>73</v>
      </c>
      <c r="C78" s="90">
        <f>IF(OR(SD!A74="",SD!A74&gt;8),"",SD!A74)</f>
        <v>6</v>
      </c>
      <c r="D78" s="90">
        <f>IF(OR(SD!C74="",SD!A74&gt;8),"",SD!C74)</f>
        <v>338</v>
      </c>
      <c r="E78" s="90" t="str">
        <f>IF(OR(SD!E74="",SD!A74&gt;8),"",SD!E74)</f>
        <v>AMANDEEP</v>
      </c>
      <c r="F78" s="90" t="str">
        <f>IF(OR(SD!G74="",SD!A74&gt;8),"",SD!G74)</f>
        <v>SONU</v>
      </c>
      <c r="G78" s="90" t="str">
        <f>IF(OR(SD!I74="",,SD!A74&gt;8),"",SD!I74)</f>
        <v>M</v>
      </c>
      <c r="H78" s="90" t="str">
        <f>IF(OR(SD!O74="",SD!A74&gt;8),"",SD!O74)</f>
        <v>SC</v>
      </c>
      <c r="I78" s="91">
        <f>IF(OR(SD!V74="",SD!A74&gt;8),"",SD!V74)</f>
        <v>9983000893</v>
      </c>
      <c r="J78" s="92">
        <f>IF(SD!D74="","",SD!D74)</f>
        <v>42200</v>
      </c>
      <c r="K78" s="2"/>
    </row>
    <row r="79" spans="1:11" x14ac:dyDescent="0.35">
      <c r="A79" s="2"/>
      <c r="B79" s="89">
        <f>IF(E79="","",ROWS($B$6:B79))</f>
        <v>74</v>
      </c>
      <c r="C79" s="90">
        <f>IF(OR(SD!A75="",SD!A75&gt;8),"",SD!A75)</f>
        <v>6</v>
      </c>
      <c r="D79" s="90">
        <f>IF(OR(SD!C75="",SD!A75&gt;8),"",SD!C75)</f>
        <v>570</v>
      </c>
      <c r="E79" s="90" t="str">
        <f>IF(OR(SD!E75="",SD!A75&gt;8),"",SD!E75)</f>
        <v>AMANDEEP</v>
      </c>
      <c r="F79" s="90" t="str">
        <f>IF(OR(SD!G75="",SD!A75&gt;8),"",SD!G75)</f>
        <v>LABH SINGH</v>
      </c>
      <c r="G79" s="90" t="str">
        <f>IF(OR(SD!I75="",,SD!A75&gt;8),"",SD!I75)</f>
        <v>F</v>
      </c>
      <c r="H79" s="90" t="str">
        <f>IF(OR(SD!O75="",SD!A75&gt;8),"",SD!O75)</f>
        <v>SC</v>
      </c>
      <c r="I79" s="91">
        <f>IF(OR(SD!V75="",SD!A75&gt;8),"",SD!V75)</f>
        <v>9358596013</v>
      </c>
      <c r="J79" s="92">
        <f>IF(SD!D75="","",SD!D75)</f>
        <v>43652</v>
      </c>
      <c r="K79" s="2"/>
    </row>
    <row r="80" spans="1:11" x14ac:dyDescent="0.35">
      <c r="A80" s="2"/>
      <c r="B80" s="89">
        <f>IF(E80="","",ROWS($B$6:B80))</f>
        <v>75</v>
      </c>
      <c r="C80" s="90">
        <f>IF(OR(SD!A76="",SD!A76&gt;8),"",SD!A76)</f>
        <v>6</v>
      </c>
      <c r="D80" s="90">
        <f>IF(OR(SD!C76="",SD!A76&gt;8),"",SD!C76)</f>
        <v>578</v>
      </c>
      <c r="E80" s="90" t="str">
        <f>IF(OR(SD!E76="",SD!A76&gt;8),"",SD!E76)</f>
        <v>ANMOL SINGH</v>
      </c>
      <c r="F80" s="90" t="str">
        <f>IF(OR(SD!G76="",SD!A76&gt;8),"",SD!G76)</f>
        <v>BASANT SINGH</v>
      </c>
      <c r="G80" s="90" t="str">
        <f>IF(OR(SD!I76="",,SD!A76&gt;8),"",SD!I76)</f>
        <v>M</v>
      </c>
      <c r="H80" s="90" t="str">
        <f>IF(OR(SD!O76="",SD!A76&gt;8),"",SD!O76)</f>
        <v>SC</v>
      </c>
      <c r="I80" s="91">
        <f>IF(OR(SD!V76="",SD!A76&gt;8),"",SD!V76)</f>
        <v>6378325526</v>
      </c>
      <c r="J80" s="92">
        <f>IF(SD!D76="","",SD!D76)</f>
        <v>43661</v>
      </c>
      <c r="K80" s="2"/>
    </row>
    <row r="81" spans="1:11" x14ac:dyDescent="0.35">
      <c r="A81" s="2"/>
      <c r="B81" s="89">
        <f>IF(E81="","",ROWS($B$6:B81))</f>
        <v>76</v>
      </c>
      <c r="C81" s="90">
        <f>IF(OR(SD!A77="",SD!A77&gt;8),"",SD!A77)</f>
        <v>6</v>
      </c>
      <c r="D81" s="90">
        <f>IF(OR(SD!C77="",SD!A77&gt;8),"",SD!C77)</f>
        <v>640</v>
      </c>
      <c r="E81" s="90" t="str">
        <f>IF(OR(SD!E77="",SD!A77&gt;8),"",SD!E77)</f>
        <v>DEEPAK</v>
      </c>
      <c r="F81" s="90" t="str">
        <f>IF(OR(SD!G77="",SD!A77&gt;8),"",SD!G77)</f>
        <v>OMPRAKASH</v>
      </c>
      <c r="G81" s="90" t="str">
        <f>IF(OR(SD!I77="",,SD!A77&gt;8),"",SD!I77)</f>
        <v>M</v>
      </c>
      <c r="H81" s="90" t="str">
        <f>IF(OR(SD!O77="",SD!A77&gt;8),"",SD!O77)</f>
        <v>SC</v>
      </c>
      <c r="I81" s="91">
        <f>IF(OR(SD!V77="",SD!A77&gt;8),"",SD!V77)</f>
        <v>8000682500</v>
      </c>
      <c r="J81" s="92">
        <f>IF(SD!D77="","",SD!D77)</f>
        <v>44033</v>
      </c>
      <c r="K81" s="2"/>
    </row>
    <row r="82" spans="1:11" x14ac:dyDescent="0.35">
      <c r="A82" s="2"/>
      <c r="B82" s="89">
        <f>IF(E82="","",ROWS($B$6:B82))</f>
        <v>77</v>
      </c>
      <c r="C82" s="90">
        <f>IF(OR(SD!A78="",SD!A78&gt;8),"",SD!A78)</f>
        <v>6</v>
      </c>
      <c r="D82" s="90">
        <f>IF(OR(SD!C78="",SD!A78&gt;8),"",SD!C78)</f>
        <v>396</v>
      </c>
      <c r="E82" s="90" t="str">
        <f>IF(OR(SD!E78="",SD!A78&gt;8),"",SD!E78)</f>
        <v>GEETA BAI</v>
      </c>
      <c r="F82" s="90" t="str">
        <f>IF(OR(SD!G78="",SD!A78&gt;8),"",SD!G78)</f>
        <v>HAMIRA RAM</v>
      </c>
      <c r="G82" s="90" t="str">
        <f>IF(OR(SD!I78="",,SD!A78&gt;8),"",SD!I78)</f>
        <v>F</v>
      </c>
      <c r="H82" s="90" t="str">
        <f>IF(OR(SD!O78="",SD!A78&gt;8),"",SD!O78)</f>
        <v>SC</v>
      </c>
      <c r="I82" s="91">
        <f>IF(OR(SD!V78="",SD!A78&gt;8),"",SD!V78)</f>
        <v>7727864518</v>
      </c>
      <c r="J82" s="92">
        <f>IF(SD!D78="","",SD!D78)</f>
        <v>42566</v>
      </c>
      <c r="K82" s="2"/>
    </row>
    <row r="83" spans="1:11" x14ac:dyDescent="0.35">
      <c r="A83" s="2"/>
      <c r="B83" s="89">
        <f>IF(E83="","",ROWS($B$6:B83))</f>
        <v>78</v>
      </c>
      <c r="C83" s="90">
        <f>IF(OR(SD!A79="",SD!A79&gt;8),"",SD!A79)</f>
        <v>6</v>
      </c>
      <c r="D83" s="90">
        <f>IF(OR(SD!C79="",SD!A79&gt;8),"",SD!C79)</f>
        <v>404</v>
      </c>
      <c r="E83" s="90" t="str">
        <f>IF(OR(SD!E79="",SD!A79&gt;8),"",SD!E79)</f>
        <v>HUSANDEEP KOUR</v>
      </c>
      <c r="F83" s="90" t="str">
        <f>IF(OR(SD!G79="",SD!A79&gt;8),"",SD!G79)</f>
        <v>BALVEER SINGH</v>
      </c>
      <c r="G83" s="90" t="str">
        <f>IF(OR(SD!I79="",,SD!A79&gt;8),"",SD!I79)</f>
        <v>F</v>
      </c>
      <c r="H83" s="90" t="str">
        <f>IF(OR(SD!O79="",SD!A79&gt;8),"",SD!O79)</f>
        <v>SC</v>
      </c>
      <c r="I83" s="91">
        <f>IF(OR(SD!V79="",SD!A79&gt;8),"",SD!V79)</f>
        <v>9982296986</v>
      </c>
      <c r="J83" s="92">
        <f>IF(SD!D79="","",SD!D79)</f>
        <v>42571</v>
      </c>
      <c r="K83" s="2"/>
    </row>
    <row r="84" spans="1:11" x14ac:dyDescent="0.35">
      <c r="A84" s="2"/>
      <c r="B84" s="89">
        <f>IF(E84="","",ROWS($B$6:B84))</f>
        <v>79</v>
      </c>
      <c r="C84" s="90">
        <f>IF(OR(SD!A80="",SD!A80&gt;8),"",SD!A80)</f>
        <v>6</v>
      </c>
      <c r="D84" s="90">
        <f>IF(OR(SD!C80="",SD!A80&gt;8),"",SD!C80)</f>
        <v>517</v>
      </c>
      <c r="E84" s="90" t="str">
        <f>IF(OR(SD!E80="",SD!A80&gt;8),"",SD!E80)</f>
        <v>JASHNDEEP</v>
      </c>
      <c r="F84" s="90" t="str">
        <f>IF(OR(SD!G80="",SD!A80&gt;8),"",SD!G80)</f>
        <v>RAJESH KUMAR</v>
      </c>
      <c r="G84" s="90" t="str">
        <f>IF(OR(SD!I80="",,SD!A80&gt;8),"",SD!I80)</f>
        <v>M</v>
      </c>
      <c r="H84" s="90" t="str">
        <f>IF(OR(SD!O80="",SD!A80&gt;8),"",SD!O80)</f>
        <v>OBC</v>
      </c>
      <c r="I84" s="91">
        <f>IF(OR(SD!V80="",SD!A80&gt;8),"",SD!V80)</f>
        <v>9785535274</v>
      </c>
      <c r="J84" s="92">
        <f>IF(SD!D80="","",SD!D80)</f>
        <v>43298</v>
      </c>
      <c r="K84" s="2"/>
    </row>
    <row r="85" spans="1:11" x14ac:dyDescent="0.35">
      <c r="A85" s="2"/>
      <c r="B85" s="89">
        <f>IF(E85="","",ROWS($B$6:B85))</f>
        <v>80</v>
      </c>
      <c r="C85" s="90">
        <f>IF(OR(SD!A81="",SD!A81&gt;8),"",SD!A81)</f>
        <v>6</v>
      </c>
      <c r="D85" s="90">
        <f>IF(OR(SD!C81="",SD!A81&gt;8),"",SD!C81)</f>
        <v>646</v>
      </c>
      <c r="E85" s="90" t="str">
        <f>IF(OR(SD!E81="",SD!A81&gt;8),"",SD!E81)</f>
        <v>Kavita</v>
      </c>
      <c r="F85" s="90" t="str">
        <f>IF(OR(SD!G81="",SD!A81&gt;8),"",SD!G81)</f>
        <v>Ishar Ram</v>
      </c>
      <c r="G85" s="90" t="str">
        <f>IF(OR(SD!I81="",,SD!A81&gt;8),"",SD!I81)</f>
        <v>F</v>
      </c>
      <c r="H85" s="90" t="str">
        <f>IF(OR(SD!O81="",SD!A81&gt;8),"",SD!O81)</f>
        <v>ST</v>
      </c>
      <c r="I85" s="91">
        <f>IF(OR(SD!V81="",SD!A81&gt;8),"",SD!V81)</f>
        <v>9783280658</v>
      </c>
      <c r="J85" s="92">
        <f>IF(SD!D81="","",SD!D81)</f>
        <v>44050</v>
      </c>
      <c r="K85" s="2"/>
    </row>
    <row r="86" spans="1:11" x14ac:dyDescent="0.35">
      <c r="A86" s="2"/>
      <c r="B86" s="89">
        <f>IF(E86="","",ROWS($B$6:B86))</f>
        <v>81</v>
      </c>
      <c r="C86" s="90">
        <f>IF(OR(SD!A82="",SD!A82&gt;8),"",SD!A82)</f>
        <v>6</v>
      </c>
      <c r="D86" s="90">
        <f>IF(OR(SD!C82="",SD!A82&gt;8),"",SD!C82)</f>
        <v>457</v>
      </c>
      <c r="E86" s="90" t="str">
        <f>IF(OR(SD!E82="",SD!A82&gt;8),"",SD!E82)</f>
        <v>KUSHUM</v>
      </c>
      <c r="F86" s="90" t="str">
        <f>IF(OR(SD!G82="",SD!A82&gt;8),"",SD!G82)</f>
        <v>PAWAN KUMAR</v>
      </c>
      <c r="G86" s="90" t="str">
        <f>IF(OR(SD!I82="",,SD!A82&gt;8),"",SD!I82)</f>
        <v>F</v>
      </c>
      <c r="H86" s="90" t="str">
        <f>IF(OR(SD!O82="",SD!A82&gt;8),"",SD!O82)</f>
        <v>OBC</v>
      </c>
      <c r="I86" s="91">
        <f>IF(OR(SD!V82="",SD!A82&gt;8),"",SD!V82)</f>
        <v>9784774814</v>
      </c>
      <c r="J86" s="92">
        <f>IF(SD!D82="","",SD!D82)</f>
        <v>42927</v>
      </c>
      <c r="K86" s="2"/>
    </row>
    <row r="87" spans="1:11" x14ac:dyDescent="0.35">
      <c r="A87" s="2"/>
      <c r="B87" s="89">
        <f>IF(E87="","",ROWS($B$6:B87))</f>
        <v>82</v>
      </c>
      <c r="C87" s="90">
        <f>IF(OR(SD!A83="",SD!A83&gt;8),"",SD!A83)</f>
        <v>6</v>
      </c>
      <c r="D87" s="90">
        <f>IF(OR(SD!C83="",SD!A83&gt;8),"",SD!C83)</f>
        <v>516</v>
      </c>
      <c r="E87" s="90" t="str">
        <f>IF(OR(SD!E83="",SD!A83&gt;8),"",SD!E83)</f>
        <v>PRAVEEN</v>
      </c>
      <c r="F87" s="90" t="str">
        <f>IF(OR(SD!G83="",SD!A83&gt;8),"",SD!G83)</f>
        <v>KASMIR SINGH</v>
      </c>
      <c r="G87" s="90" t="str">
        <f>IF(OR(SD!I83="",,SD!A83&gt;8),"",SD!I83)</f>
        <v>M</v>
      </c>
      <c r="H87" s="90" t="str">
        <f>IF(OR(SD!O83="",SD!A83&gt;8),"",SD!O83)</f>
        <v>OBC</v>
      </c>
      <c r="I87" s="91">
        <f>IF(OR(SD!V83="",SD!A83&gt;8),"",SD!V83)</f>
        <v>9694703389</v>
      </c>
      <c r="J87" s="92">
        <f>IF(SD!D83="","",SD!D83)</f>
        <v>43298</v>
      </c>
      <c r="K87" s="2"/>
    </row>
    <row r="88" spans="1:11" x14ac:dyDescent="0.35">
      <c r="A88" s="2"/>
      <c r="B88" s="89">
        <f>IF(E88="","",ROWS($B$6:B88))</f>
        <v>83</v>
      </c>
      <c r="C88" s="90">
        <f>IF(OR(SD!A84="",SD!A84&gt;8),"",SD!A84)</f>
        <v>6</v>
      </c>
      <c r="D88" s="90">
        <f>IF(OR(SD!C84="",SD!A84&gt;8),"",SD!C84)</f>
        <v>335</v>
      </c>
      <c r="E88" s="90" t="str">
        <f>IF(OR(SD!E84="",SD!A84&gt;8),"",SD!E84)</f>
        <v>RAJVINDER KOUR</v>
      </c>
      <c r="F88" s="90" t="str">
        <f>IF(OR(SD!G84="",SD!A84&gt;8),"",SD!G84)</f>
        <v>BALVINDER SINGH</v>
      </c>
      <c r="G88" s="90" t="str">
        <f>IF(OR(SD!I84="",,SD!A84&gt;8),"",SD!I84)</f>
        <v>F</v>
      </c>
      <c r="H88" s="90" t="str">
        <f>IF(OR(SD!O84="",SD!A84&gt;8),"",SD!O84)</f>
        <v>OBC</v>
      </c>
      <c r="I88" s="91">
        <f>IF(OR(SD!V84="",SD!A84&gt;8),"",SD!V84)</f>
        <v>8094252744</v>
      </c>
      <c r="J88" s="92">
        <f>IF(SD!D84="","",SD!D84)</f>
        <v>42200</v>
      </c>
      <c r="K88" s="2"/>
    </row>
    <row r="89" spans="1:11" x14ac:dyDescent="0.35">
      <c r="A89" s="2"/>
      <c r="B89" s="89">
        <f>IF(E89="","",ROWS($B$6:B89))</f>
        <v>84</v>
      </c>
      <c r="C89" s="90">
        <f>IF(OR(SD!A85="",SD!A85&gt;8),"",SD!A85)</f>
        <v>6</v>
      </c>
      <c r="D89" s="90">
        <f>IF(OR(SD!C85="",SD!A85&gt;8),"",SD!C85)</f>
        <v>286</v>
      </c>
      <c r="E89" s="90" t="str">
        <f>IF(OR(SD!E85="",SD!A85&gt;8),"",SD!E85)</f>
        <v>RAKESH</v>
      </c>
      <c r="F89" s="90" t="str">
        <f>IF(OR(SD!G85="",SD!A85&gt;8),"",SD!G85)</f>
        <v>SURJEET SINGH</v>
      </c>
      <c r="G89" s="90" t="str">
        <f>IF(OR(SD!I85="",,SD!A85&gt;8),"",SD!I85)</f>
        <v>M</v>
      </c>
      <c r="H89" s="90" t="str">
        <f>IF(OR(SD!O85="",SD!A85&gt;8),"",SD!O85)</f>
        <v>OBC</v>
      </c>
      <c r="I89" s="91">
        <f>IF(OR(SD!V85="",SD!A85&gt;8),"",SD!V85)</f>
        <v>7690906086</v>
      </c>
      <c r="J89" s="92">
        <f>IF(SD!D85="","",SD!D85)</f>
        <v>42193</v>
      </c>
      <c r="K89" s="2"/>
    </row>
    <row r="90" spans="1:11" x14ac:dyDescent="0.35">
      <c r="A90" s="2"/>
      <c r="B90" s="89">
        <f>IF(E90="","",ROWS($B$6:B90))</f>
        <v>85</v>
      </c>
      <c r="C90" s="90">
        <f>IF(OR(SD!A86="",SD!A86&gt;8),"",SD!A86)</f>
        <v>6</v>
      </c>
      <c r="D90" s="90">
        <f>IF(OR(SD!C86="",SD!A86&gt;8),"",SD!C86)</f>
        <v>657</v>
      </c>
      <c r="E90" s="90" t="str">
        <f>IF(OR(SD!E86="",SD!A86&gt;8),"",SD!E86)</f>
        <v>Rakesh</v>
      </c>
      <c r="F90" s="90" t="str">
        <f>IF(OR(SD!G86="",SD!A86&gt;8),"",SD!G86)</f>
        <v>Lilu Ram</v>
      </c>
      <c r="G90" s="90" t="str">
        <f>IF(OR(SD!I86="",,SD!A86&gt;8),"",SD!I86)</f>
        <v>M</v>
      </c>
      <c r="H90" s="90" t="str">
        <f>IF(OR(SD!O86="",SD!A86&gt;8),"",SD!O86)</f>
        <v>SC</v>
      </c>
      <c r="I90" s="91">
        <f>IF(OR(SD!V86="",SD!A86&gt;8),"",SD!V86)</f>
        <v>9451251073</v>
      </c>
      <c r="J90" s="92">
        <f>IF(SD!D86="","",SD!D86)</f>
        <v>44084</v>
      </c>
      <c r="K90" s="2"/>
    </row>
    <row r="91" spans="1:11" x14ac:dyDescent="0.35">
      <c r="A91" s="2"/>
      <c r="B91" s="89">
        <f>IF(E91="","",ROWS($B$6:B91))</f>
        <v>86</v>
      </c>
      <c r="C91" s="90">
        <f>IF(OR(SD!A87="",SD!A87&gt;8),"",SD!A87)</f>
        <v>6</v>
      </c>
      <c r="D91" s="90">
        <f>IF(OR(SD!C87="",SD!A87&gt;8),"",SD!C87)</f>
        <v>287</v>
      </c>
      <c r="E91" s="90" t="str">
        <f>IF(OR(SD!E87="",SD!A87&gt;8),"",SD!E87)</f>
        <v>SAMANDEEP KOUR</v>
      </c>
      <c r="F91" s="90" t="str">
        <f>IF(OR(SD!G87="",SD!A87&gt;8),"",SD!G87)</f>
        <v>TARA SINGH</v>
      </c>
      <c r="G91" s="90" t="str">
        <f>IF(OR(SD!I87="",,SD!A87&gt;8),"",SD!I87)</f>
        <v>F</v>
      </c>
      <c r="H91" s="90" t="str">
        <f>IF(OR(SD!O87="",SD!A87&gt;8),"",SD!O87)</f>
        <v>SC</v>
      </c>
      <c r="I91" s="91">
        <f>IF(OR(SD!V87="",SD!A87&gt;8),"",SD!V87)</f>
        <v>8094361829</v>
      </c>
      <c r="J91" s="92">
        <f>IF(SD!D87="","",SD!D87)</f>
        <v>42193</v>
      </c>
      <c r="K91" s="2"/>
    </row>
    <row r="92" spans="1:11" x14ac:dyDescent="0.35">
      <c r="A92" s="2"/>
      <c r="B92" s="89">
        <f>IF(E92="","",ROWS($B$6:B92))</f>
        <v>87</v>
      </c>
      <c r="C92" s="90">
        <f>IF(OR(SD!A88="",SD!A88&gt;8),"",SD!A88)</f>
        <v>6</v>
      </c>
      <c r="D92" s="90">
        <f>IF(OR(SD!C88="",SD!A88&gt;8),"",SD!C88)</f>
        <v>639</v>
      </c>
      <c r="E92" s="90" t="str">
        <f>IF(OR(SD!E88="",SD!A88&gt;8),"",SD!E88)</f>
        <v>VANDANA</v>
      </c>
      <c r="F92" s="90" t="str">
        <f>IF(OR(SD!G88="",SD!A88&gt;8),"",SD!G88)</f>
        <v>OMPRAKASH</v>
      </c>
      <c r="G92" s="90" t="str">
        <f>IF(OR(SD!I88="",,SD!A88&gt;8),"",SD!I88)</f>
        <v>F</v>
      </c>
      <c r="H92" s="90" t="str">
        <f>IF(OR(SD!O88="",SD!A88&gt;8),"",SD!O88)</f>
        <v>SC</v>
      </c>
      <c r="I92" s="91">
        <f>IF(OR(SD!V88="",SD!A88&gt;8),"",SD!V88)</f>
        <v>8000682500</v>
      </c>
      <c r="J92" s="92">
        <f>IF(SD!D88="","",SD!D88)</f>
        <v>44033</v>
      </c>
      <c r="K92" s="2"/>
    </row>
    <row r="93" spans="1:11" x14ac:dyDescent="0.35">
      <c r="A93" s="2"/>
      <c r="B93" s="89">
        <f>IF(E93="","",ROWS($B$6:B93))</f>
        <v>88</v>
      </c>
      <c r="C93" s="90">
        <f>IF(OR(SD!A89="",SD!A89&gt;8),"",SD!A89)</f>
        <v>7</v>
      </c>
      <c r="D93" s="90">
        <f>IF(OR(SD!C89="",SD!A89&gt;8),"",SD!C89)</f>
        <v>350</v>
      </c>
      <c r="E93" s="90" t="str">
        <f>IF(OR(SD!E89="",SD!A89&gt;8),"",SD!E89)</f>
        <v>AARJU</v>
      </c>
      <c r="F93" s="90" t="str">
        <f>IF(OR(SD!G89="",SD!A89&gt;8),"",SD!G89)</f>
        <v>NARESH KUMAR</v>
      </c>
      <c r="G93" s="90" t="str">
        <f>IF(OR(SD!I89="",,SD!A89&gt;8),"",SD!I89)</f>
        <v>F</v>
      </c>
      <c r="H93" s="90" t="str">
        <f>IF(OR(SD!O89="",SD!A89&gt;8),"",SD!O89)</f>
        <v>OBC</v>
      </c>
      <c r="I93" s="91">
        <f>IF(OR(SD!V89="",SD!A89&gt;8),"",SD!V89)</f>
        <v>9983190971</v>
      </c>
      <c r="J93" s="92">
        <f>IF(SD!D89="","",SD!D89)</f>
        <v>42217</v>
      </c>
      <c r="K93" s="2"/>
    </row>
    <row r="94" spans="1:11" x14ac:dyDescent="0.35">
      <c r="A94" s="2"/>
      <c r="B94" s="89">
        <f>IF(E94="","",ROWS($B$6:B94))</f>
        <v>89</v>
      </c>
      <c r="C94" s="90">
        <f>IF(OR(SD!A90="",SD!A90&gt;8),"",SD!A90)</f>
        <v>7</v>
      </c>
      <c r="D94" s="90">
        <f>IF(OR(SD!C90="",SD!A90&gt;8),"",SD!C90)</f>
        <v>386</v>
      </c>
      <c r="E94" s="90" t="str">
        <f>IF(OR(SD!E90="",SD!A90&gt;8),"",SD!E90)</f>
        <v>ANJLI</v>
      </c>
      <c r="F94" s="90" t="str">
        <f>IF(OR(SD!G90="",SD!A90&gt;8),"",SD!G90)</f>
        <v>MEHRU RAM</v>
      </c>
      <c r="G94" s="90" t="str">
        <f>IF(OR(SD!I90="",,SD!A90&gt;8),"",SD!I90)</f>
        <v>F</v>
      </c>
      <c r="H94" s="90" t="str">
        <f>IF(OR(SD!O90="",SD!A90&gt;8),"",SD!O90)</f>
        <v>ST</v>
      </c>
      <c r="I94" s="91">
        <f>IF(OR(SD!V90="",SD!A90&gt;8),"",SD!V90)</f>
        <v>7727864518</v>
      </c>
      <c r="J94" s="92">
        <f>IF(SD!D90="","",SD!D90)</f>
        <v>42559</v>
      </c>
      <c r="K94" s="2"/>
    </row>
    <row r="95" spans="1:11" x14ac:dyDescent="0.35">
      <c r="A95" s="2"/>
      <c r="B95" s="89">
        <f>IF(E95="","",ROWS($B$6:B95))</f>
        <v>90</v>
      </c>
      <c r="C95" s="90">
        <f>IF(OR(SD!A91="",SD!A91&gt;8),"",SD!A91)</f>
        <v>7</v>
      </c>
      <c r="D95" s="90">
        <f>IF(OR(SD!C91="",SD!A91&gt;8),"",SD!C91)</f>
        <v>626</v>
      </c>
      <c r="E95" s="90" t="str">
        <f>IF(OR(SD!E91="",SD!A91&gt;8),"",SD!E91)</f>
        <v>Anju</v>
      </c>
      <c r="F95" s="90" t="str">
        <f>IF(OR(SD!G91="",SD!A91&gt;8),"",SD!G91)</f>
        <v>Omprakash</v>
      </c>
      <c r="G95" s="90" t="str">
        <f>IF(OR(SD!I91="",,SD!A91&gt;8),"",SD!I91)</f>
        <v>F</v>
      </c>
      <c r="H95" s="90" t="str">
        <f>IF(OR(SD!O91="",SD!A91&gt;8),"",SD!O91)</f>
        <v>SC</v>
      </c>
      <c r="I95" s="91">
        <f>IF(OR(SD!V91="",SD!A91&gt;8),"",SD!V91)</f>
        <v>9461424525</v>
      </c>
      <c r="J95" s="92">
        <f>IF(SD!D91="","",SD!D91)</f>
        <v>43721</v>
      </c>
      <c r="K95" s="2"/>
    </row>
    <row r="96" spans="1:11" x14ac:dyDescent="0.35">
      <c r="A96" s="2"/>
      <c r="B96" s="89">
        <f>IF(E96="","",ROWS($B$6:B96))</f>
        <v>91</v>
      </c>
      <c r="C96" s="90">
        <f>IF(OR(SD!A92="",SD!A92&gt;8),"",SD!A92)</f>
        <v>7</v>
      </c>
      <c r="D96" s="90">
        <f>IF(OR(SD!C92="",SD!A92&gt;8),"",SD!C92)</f>
        <v>262</v>
      </c>
      <c r="E96" s="90" t="str">
        <f>IF(OR(SD!E92="",SD!A92&gt;8),"",SD!E92)</f>
        <v>BHAWNA</v>
      </c>
      <c r="F96" s="90" t="str">
        <f>IF(OR(SD!G92="",SD!A92&gt;8),"",SD!G92)</f>
        <v>BABU LAL</v>
      </c>
      <c r="G96" s="90" t="str">
        <f>IF(OR(SD!I92="",,SD!A92&gt;8),"",SD!I92)</f>
        <v>F</v>
      </c>
      <c r="H96" s="90" t="str">
        <f>IF(OR(SD!O92="",SD!A92&gt;8),"",SD!O92)</f>
        <v>SC</v>
      </c>
      <c r="I96" s="91">
        <f>IF(OR(SD!V92="",SD!A92&gt;8),"",SD!V92)</f>
        <v>9636546417</v>
      </c>
      <c r="J96" s="92">
        <f>IF(SD!D92="","",SD!D92)</f>
        <v>41871</v>
      </c>
      <c r="K96" s="2"/>
    </row>
    <row r="97" spans="1:11" x14ac:dyDescent="0.35">
      <c r="A97" s="2"/>
      <c r="B97" s="89">
        <f>IF(E97="","",ROWS($B$6:B97))</f>
        <v>92</v>
      </c>
      <c r="C97" s="90">
        <f>IF(OR(SD!A93="",SD!A93&gt;8),"",SD!A93)</f>
        <v>7</v>
      </c>
      <c r="D97" s="90">
        <f>IF(OR(SD!C93="",SD!A93&gt;8),"",SD!C93)</f>
        <v>512</v>
      </c>
      <c r="E97" s="90" t="str">
        <f>IF(OR(SD!E93="",SD!A93&gt;8),"",SD!E93)</f>
        <v>DHANVEER</v>
      </c>
      <c r="F97" s="90" t="str">
        <f>IF(OR(SD!G93="",SD!A93&gt;8),"",SD!G93)</f>
        <v>HARPAL SINGH</v>
      </c>
      <c r="G97" s="90" t="str">
        <f>IF(OR(SD!I93="",,SD!A93&gt;8),"",SD!I93)</f>
        <v>F</v>
      </c>
      <c r="H97" s="90" t="str">
        <f>IF(OR(SD!O93="",SD!A93&gt;8),"",SD!O93)</f>
        <v>SC</v>
      </c>
      <c r="I97" s="91">
        <f>IF(OR(SD!V93="",SD!A93&gt;8),"",SD!V93)</f>
        <v>9828999192</v>
      </c>
      <c r="J97" s="92">
        <f>IF(SD!D93="","",SD!D93)</f>
        <v>43297</v>
      </c>
      <c r="K97" s="2"/>
    </row>
    <row r="98" spans="1:11" x14ac:dyDescent="0.35">
      <c r="A98" s="2"/>
      <c r="B98" s="89">
        <f>IF(E98="","",ROWS($B$6:B98))</f>
        <v>93</v>
      </c>
      <c r="C98" s="90">
        <f>IF(OR(SD!A94="",SD!A94&gt;8),"",SD!A94)</f>
        <v>7</v>
      </c>
      <c r="D98" s="90">
        <f>IF(OR(SD!C94="",SD!A94&gt;8),"",SD!C94)</f>
        <v>263</v>
      </c>
      <c r="E98" s="90" t="str">
        <f>IF(OR(SD!E94="",SD!A94&gt;8),"",SD!E94)</f>
        <v>GAGANDEEP</v>
      </c>
      <c r="F98" s="90" t="str">
        <f>IF(OR(SD!G94="",SD!A94&gt;8),"",SD!G94)</f>
        <v>BABU LAL</v>
      </c>
      <c r="G98" s="90" t="str">
        <f>IF(OR(SD!I94="",,SD!A94&gt;8),"",SD!I94)</f>
        <v>F</v>
      </c>
      <c r="H98" s="90" t="str">
        <f>IF(OR(SD!O94="",SD!A94&gt;8),"",SD!O94)</f>
        <v>SC</v>
      </c>
      <c r="I98" s="91">
        <f>IF(OR(SD!V94="",SD!A94&gt;8),"",SD!V94)</f>
        <v>9636546417</v>
      </c>
      <c r="J98" s="92">
        <f>IF(SD!D94="","",SD!D94)</f>
        <v>41871</v>
      </c>
      <c r="K98" s="2"/>
    </row>
    <row r="99" spans="1:11" x14ac:dyDescent="0.35">
      <c r="A99" s="2"/>
      <c r="B99" s="89">
        <f>IF(E99="","",ROWS($B$6:B99))</f>
        <v>94</v>
      </c>
      <c r="C99" s="90">
        <f>IF(OR(SD!A95="",SD!A95&gt;8),"",SD!A95)</f>
        <v>7</v>
      </c>
      <c r="D99" s="90">
        <f>IF(OR(SD!C95="",SD!A95&gt;8),"",SD!C95)</f>
        <v>266</v>
      </c>
      <c r="E99" s="90" t="str">
        <f>IF(OR(SD!E95="",SD!A95&gt;8),"",SD!E95)</f>
        <v>JASPREET KOUR</v>
      </c>
      <c r="F99" s="90" t="str">
        <f>IF(OR(SD!G95="",SD!A95&gt;8),"",SD!G95)</f>
        <v>TARA SINGH</v>
      </c>
      <c r="G99" s="90" t="str">
        <f>IF(OR(SD!I95="",,SD!A95&gt;8),"",SD!I95)</f>
        <v>F</v>
      </c>
      <c r="H99" s="90" t="str">
        <f>IF(OR(SD!O95="",SD!A95&gt;8),"",SD!O95)</f>
        <v>SC</v>
      </c>
      <c r="I99" s="91">
        <f>IF(OR(SD!V95="",SD!A95&gt;8),"",SD!V95)</f>
        <v>8094361829</v>
      </c>
      <c r="J99" s="92">
        <f>IF(SD!D95="","",SD!D95)</f>
        <v>41871</v>
      </c>
      <c r="K99" s="2"/>
    </row>
    <row r="100" spans="1:11" x14ac:dyDescent="0.35">
      <c r="A100" s="2"/>
      <c r="B100" s="89">
        <f>IF(E100="","",ROWS($B$6:B100))</f>
        <v>95</v>
      </c>
      <c r="C100" s="90">
        <f>IF(OR(SD!A96="",SD!A96&gt;8),"",SD!A96)</f>
        <v>7</v>
      </c>
      <c r="D100" s="90">
        <f>IF(OR(SD!C96="",SD!A96&gt;8),"",SD!C96)</f>
        <v>405</v>
      </c>
      <c r="E100" s="90" t="str">
        <f>IF(OR(SD!E96="",SD!A96&gt;8),"",SD!E96)</f>
        <v>KOMAL</v>
      </c>
      <c r="F100" s="90" t="str">
        <f>IF(OR(SD!G96="",SD!A96&gt;8),"",SD!G96)</f>
        <v>BASANT SINGH</v>
      </c>
      <c r="G100" s="90" t="str">
        <f>IF(OR(SD!I96="",,SD!A96&gt;8),"",SD!I96)</f>
        <v>F</v>
      </c>
      <c r="H100" s="90" t="str">
        <f>IF(OR(SD!O96="",SD!A96&gt;8),"",SD!O96)</f>
        <v>SC</v>
      </c>
      <c r="I100" s="91">
        <f>IF(OR(SD!V96="",SD!A96&gt;8),"",SD!V96)</f>
        <v>9783222120</v>
      </c>
      <c r="J100" s="92">
        <f>IF(SD!D96="","",SD!D96)</f>
        <v>42572</v>
      </c>
      <c r="K100" s="2"/>
    </row>
    <row r="101" spans="1:11" x14ac:dyDescent="0.35">
      <c r="A101" s="2"/>
      <c r="B101" s="89">
        <f>IF(E101="","",ROWS($B$6:B101))</f>
        <v>96</v>
      </c>
      <c r="C101" s="90">
        <f>IF(OR(SD!A97="",SD!A97&gt;8),"",SD!A97)</f>
        <v>7</v>
      </c>
      <c r="D101" s="90">
        <f>IF(OR(SD!C97="",SD!A97&gt;8),"",SD!C97)</f>
        <v>627</v>
      </c>
      <c r="E101" s="90" t="str">
        <f>IF(OR(SD!E97="",SD!A97&gt;8),"",SD!E97)</f>
        <v>Manju</v>
      </c>
      <c r="F101" s="90" t="str">
        <f>IF(OR(SD!G97="",SD!A97&gt;8),"",SD!G97)</f>
        <v>Omprakash</v>
      </c>
      <c r="G101" s="90" t="str">
        <f>IF(OR(SD!I97="",,SD!A97&gt;8),"",SD!I97)</f>
        <v>F</v>
      </c>
      <c r="H101" s="90" t="str">
        <f>IF(OR(SD!O97="",SD!A97&gt;8),"",SD!O97)</f>
        <v>SC</v>
      </c>
      <c r="I101" s="91">
        <f>IF(OR(SD!V97="",SD!A97&gt;8),"",SD!V97)</f>
        <v>9461424525</v>
      </c>
      <c r="J101" s="92">
        <f>IF(SD!D97="","",SD!D97)</f>
        <v>43721</v>
      </c>
      <c r="K101" s="2"/>
    </row>
    <row r="102" spans="1:11" x14ac:dyDescent="0.35">
      <c r="A102" s="2"/>
      <c r="B102" s="89">
        <f>IF(E102="","",ROWS($B$6:B102))</f>
        <v>97</v>
      </c>
      <c r="C102" s="90">
        <f>IF(OR(SD!A98="",SD!A98&gt;8),"",SD!A98)</f>
        <v>7</v>
      </c>
      <c r="D102" s="90">
        <f>IF(OR(SD!C98="",SD!A98&gt;8),"",SD!C98)</f>
        <v>374</v>
      </c>
      <c r="E102" s="90" t="str">
        <f>IF(OR(SD!E98="",SD!A98&gt;8),"",SD!E98)</f>
        <v>RAMESH KUMAR</v>
      </c>
      <c r="F102" s="90" t="str">
        <f>IF(OR(SD!G98="",SD!A98&gt;8),"",SD!G98)</f>
        <v>ISHAR RAM</v>
      </c>
      <c r="G102" s="90" t="str">
        <f>IF(OR(SD!I98="",,SD!A98&gt;8),"",SD!I98)</f>
        <v>M</v>
      </c>
      <c r="H102" s="90" t="str">
        <f>IF(OR(SD!O98="",SD!A98&gt;8),"",SD!O98)</f>
        <v>ST</v>
      </c>
      <c r="I102" s="91">
        <f>IF(OR(SD!V98="",SD!A98&gt;8),"",SD!V98)</f>
        <v>9783280658</v>
      </c>
      <c r="J102" s="92">
        <f>IF(SD!D98="","",SD!D98)</f>
        <v>42555</v>
      </c>
      <c r="K102" s="2"/>
    </row>
    <row r="103" spans="1:11" x14ac:dyDescent="0.35">
      <c r="A103" s="2"/>
      <c r="B103" s="89">
        <f>IF(E103="","",ROWS($B$6:B103))</f>
        <v>98</v>
      </c>
      <c r="C103" s="90">
        <f>IF(OR(SD!A99="",SD!A99&gt;8),"",SD!A99)</f>
        <v>7</v>
      </c>
      <c r="D103" s="90">
        <f>IF(OR(SD!C99="",SD!A99&gt;8),"",SD!C99)</f>
        <v>259</v>
      </c>
      <c r="E103" s="90" t="str">
        <f>IF(OR(SD!E99="",SD!A99&gt;8),"",SD!E99)</f>
        <v>RENU</v>
      </c>
      <c r="F103" s="90" t="str">
        <f>IF(OR(SD!G99="",SD!A99&gt;8),"",SD!G99)</f>
        <v>INDRAJ</v>
      </c>
      <c r="G103" s="90" t="str">
        <f>IF(OR(SD!I99="",,SD!A99&gt;8),"",SD!I99)</f>
        <v>F</v>
      </c>
      <c r="H103" s="90" t="str">
        <f>IF(OR(SD!O99="",SD!A99&gt;8),"",SD!O99)</f>
        <v>SC</v>
      </c>
      <c r="I103" s="91">
        <f>IF(OR(SD!V99="",SD!A99&gt;8),"",SD!V99)</f>
        <v>9772233178</v>
      </c>
      <c r="J103" s="92">
        <f>IF(SD!D99="","",SD!D99)</f>
        <v>41871</v>
      </c>
      <c r="K103" s="2"/>
    </row>
    <row r="104" spans="1:11" x14ac:dyDescent="0.35">
      <c r="A104" s="2"/>
      <c r="B104" s="89">
        <f>IF(E104="","",ROWS($B$6:B104))</f>
        <v>99</v>
      </c>
      <c r="C104" s="90">
        <f>IF(OR(SD!A100="",SD!A100&gt;8),"",SD!A100)</f>
        <v>7</v>
      </c>
      <c r="D104" s="90">
        <f>IF(OR(SD!C100="",SD!A100&gt;8),"",SD!C100)</f>
        <v>628</v>
      </c>
      <c r="E104" s="90" t="str">
        <f>IF(OR(SD!E100="",SD!A100&gt;8),"",SD!E100)</f>
        <v>Saloni</v>
      </c>
      <c r="F104" s="90" t="str">
        <f>IF(OR(SD!G100="",SD!A100&gt;8),"",SD!G100)</f>
        <v>Ramchandra</v>
      </c>
      <c r="G104" s="90" t="str">
        <f>IF(OR(SD!I100="",,SD!A100&gt;8),"",SD!I100)</f>
        <v>F</v>
      </c>
      <c r="H104" s="90" t="str">
        <f>IF(OR(SD!O100="",SD!A100&gt;8),"",SD!O100)</f>
        <v>SC</v>
      </c>
      <c r="I104" s="91">
        <f>IF(OR(SD!V100="",SD!A100&gt;8),"",SD!V100)</f>
        <v>9461424525</v>
      </c>
      <c r="J104" s="92">
        <f>IF(SD!D100="","",SD!D100)</f>
        <v>43721</v>
      </c>
      <c r="K104" s="2"/>
    </row>
    <row r="105" spans="1:11" x14ac:dyDescent="0.35">
      <c r="A105" s="2"/>
      <c r="B105" s="89">
        <f>IF(E105="","",ROWS($B$6:B105))</f>
        <v>100</v>
      </c>
      <c r="C105" s="90">
        <f>IF(OR(SD!A101="",SD!A101&gt;8),"",SD!A101)</f>
        <v>7</v>
      </c>
      <c r="D105" s="90">
        <f>IF(OR(SD!C101="",SD!A101&gt;8),"",SD!C101)</f>
        <v>577</v>
      </c>
      <c r="E105" s="90" t="str">
        <f>IF(OR(SD!E101="",SD!A101&gt;8),"",SD!E101)</f>
        <v>SOMA</v>
      </c>
      <c r="F105" s="90" t="str">
        <f>IF(OR(SD!G101="",SD!A101&gt;8),"",SD!G101)</f>
        <v>RAMKUMAR</v>
      </c>
      <c r="G105" s="90" t="str">
        <f>IF(OR(SD!I101="",,SD!A101&gt;8),"",SD!I101)</f>
        <v>F</v>
      </c>
      <c r="H105" s="90" t="str">
        <f>IF(OR(SD!O101="",SD!A101&gt;8),"",SD!O101)</f>
        <v>SC</v>
      </c>
      <c r="I105" s="91">
        <f>IF(OR(SD!V101="",SD!A101&gt;8),"",SD!V101)</f>
        <v>8302528863</v>
      </c>
      <c r="J105" s="92">
        <f>IF(SD!D101="","",SD!D101)</f>
        <v>43661</v>
      </c>
      <c r="K105" s="2"/>
    </row>
    <row r="106" spans="1:11" x14ac:dyDescent="0.35">
      <c r="A106" s="2"/>
      <c r="B106" s="89">
        <f>IF(E106="","",ROWS($B$6:B106))</f>
        <v>101</v>
      </c>
      <c r="C106" s="90">
        <f>IF(OR(SD!A102="",SD!A102&gt;8),"",SD!A102)</f>
        <v>7</v>
      </c>
      <c r="D106" s="90">
        <f>IF(OR(SD!C102="",SD!A102&gt;8),"",SD!C102)</f>
        <v>523</v>
      </c>
      <c r="E106" s="90" t="str">
        <f>IF(OR(SD!E102="",SD!A102&gt;8),"",SD!E102)</f>
        <v>SUMAN</v>
      </c>
      <c r="F106" s="90" t="str">
        <f>IF(OR(SD!G102="",SD!A102&gt;8),"",SD!G102)</f>
        <v>VAJEET RAM</v>
      </c>
      <c r="G106" s="90" t="str">
        <f>IF(OR(SD!I102="",,SD!A102&gt;8),"",SD!I102)</f>
        <v>F</v>
      </c>
      <c r="H106" s="90" t="str">
        <f>IF(OR(SD!O102="",SD!A102&gt;8),"",SD!O102)</f>
        <v>SC</v>
      </c>
      <c r="I106" s="91">
        <f>IF(OR(SD!V102="",SD!A102&gt;8),"",SD!V102)</f>
        <v>9785271820</v>
      </c>
      <c r="J106" s="92">
        <f>IF(SD!D102="","",SD!D102)</f>
        <v>43301</v>
      </c>
      <c r="K106" s="2"/>
    </row>
    <row r="107" spans="1:11" x14ac:dyDescent="0.35">
      <c r="A107" s="2"/>
      <c r="B107" s="89">
        <f>IF(E107="","",ROWS($B$6:B107))</f>
        <v>102</v>
      </c>
      <c r="C107" s="90">
        <f>IF(OR(SD!A103="",SD!A103&gt;8),"",SD!A103)</f>
        <v>7</v>
      </c>
      <c r="D107" s="90">
        <f>IF(OR(SD!C103="",SD!A103&gt;8),"",SD!C103)</f>
        <v>623</v>
      </c>
      <c r="E107" s="90" t="str">
        <f>IF(OR(SD!E103="",SD!A103&gt;8),"",SD!E103)</f>
        <v>Sunita Kumari</v>
      </c>
      <c r="F107" s="90" t="str">
        <f>IF(OR(SD!G103="",SD!A103&gt;8),"",SD!G103)</f>
        <v>Nanad Ram</v>
      </c>
      <c r="G107" s="90" t="str">
        <f>IF(OR(SD!I103="",,SD!A103&gt;8),"",SD!I103)</f>
        <v>F</v>
      </c>
      <c r="H107" s="90" t="str">
        <f>IF(OR(SD!O103="",SD!A103&gt;8),"",SD!O103)</f>
        <v>SC</v>
      </c>
      <c r="I107" s="91">
        <f>IF(OR(SD!V103="",SD!A103&gt;8),"",SD!V103)</f>
        <v>9461424525</v>
      </c>
      <c r="J107" s="92">
        <f>IF(SD!D103="","",SD!D103)</f>
        <v>43706</v>
      </c>
      <c r="K107" s="2"/>
    </row>
    <row r="108" spans="1:11" x14ac:dyDescent="0.35">
      <c r="A108" s="2"/>
      <c r="B108" s="89">
        <f>IF(E108="","",ROWS($B$6:B108))</f>
        <v>103</v>
      </c>
      <c r="C108" s="90">
        <f>IF(OR(SD!A104="",SD!A104&gt;8),"",SD!A104)</f>
        <v>7</v>
      </c>
      <c r="D108" s="90">
        <f>IF(OR(SD!C104="",SD!A104&gt;8),"",SD!C104)</f>
        <v>296</v>
      </c>
      <c r="E108" s="90" t="str">
        <f>IF(OR(SD!E104="",SD!A104&gt;8),"",SD!E104)</f>
        <v>USHA</v>
      </c>
      <c r="F108" s="90" t="str">
        <f>IF(OR(SD!G104="",SD!A104&gt;8),"",SD!G104)</f>
        <v>ARJUNRAM</v>
      </c>
      <c r="G108" s="90" t="str">
        <f>IF(OR(SD!I104="",,SD!A104&gt;8),"",SD!I104)</f>
        <v>F</v>
      </c>
      <c r="H108" s="90" t="str">
        <f>IF(OR(SD!O104="",SD!A104&gt;8),"",SD!O104)</f>
        <v>SC</v>
      </c>
      <c r="I108" s="91">
        <f>IF(OR(SD!V104="",SD!A104&gt;8),"",SD!V104)</f>
        <v>9772233730</v>
      </c>
      <c r="J108" s="92">
        <f>IF(SD!D104="","",SD!D104)</f>
        <v>42195</v>
      </c>
      <c r="K108" s="2"/>
    </row>
    <row r="109" spans="1:11" x14ac:dyDescent="0.35">
      <c r="A109" s="2"/>
      <c r="B109" s="89">
        <f>IF(E109="","",ROWS($B$6:B109))</f>
        <v>104</v>
      </c>
      <c r="C109" s="90">
        <f>IF(OR(SD!A105="",SD!A105&gt;8),"",SD!A105)</f>
        <v>7</v>
      </c>
      <c r="D109" s="90">
        <f>IF(OR(SD!C105="",SD!A105&gt;8),"",SD!C105)</f>
        <v>618</v>
      </c>
      <c r="E109" s="90" t="str">
        <f>IF(OR(SD!E105="",SD!A105&gt;8),"",SD!E105)</f>
        <v>VEENA</v>
      </c>
      <c r="F109" s="90" t="str">
        <f>IF(OR(SD!G105="",SD!A105&gt;8),"",SD!G105)</f>
        <v>JASWANT SINGH</v>
      </c>
      <c r="G109" s="90" t="str">
        <f>IF(OR(SD!I105="",,SD!A105&gt;8),"",SD!I105)</f>
        <v>F</v>
      </c>
      <c r="H109" s="90" t="str">
        <f>IF(OR(SD!O105="",SD!A105&gt;8),"",SD!O105)</f>
        <v>OBC</v>
      </c>
      <c r="I109" s="91">
        <f>IF(OR(SD!V105="",SD!A105&gt;8),"",SD!V105)</f>
        <v>9982723696</v>
      </c>
      <c r="J109" s="92">
        <f>IF(SD!D105="","",SD!D105)</f>
        <v>43685</v>
      </c>
      <c r="K109" s="2"/>
    </row>
    <row r="110" spans="1:11" x14ac:dyDescent="0.35">
      <c r="A110" s="2"/>
      <c r="B110" s="89">
        <f>IF(E110="","",ROWS($B$6:B110))</f>
        <v>105</v>
      </c>
      <c r="C110" s="90">
        <f>IF(OR(SD!A106="",SD!A106&gt;8),"",SD!A106)</f>
        <v>8</v>
      </c>
      <c r="D110" s="90">
        <f>IF(OR(SD!C106="",SD!A106&gt;8),"",SD!C106)</f>
        <v>258</v>
      </c>
      <c r="E110" s="90" t="str">
        <f>IF(OR(SD!E106="",SD!A106&gt;8),"",SD!E106)</f>
        <v>ANJU</v>
      </c>
      <c r="F110" s="90" t="str">
        <f>IF(OR(SD!G106="",SD!A106&gt;8),"",SD!G106)</f>
        <v>CHANAN RAM</v>
      </c>
      <c r="G110" s="90" t="str">
        <f>IF(OR(SD!I106="",,SD!A106&gt;8),"",SD!I106)</f>
        <v>F</v>
      </c>
      <c r="H110" s="90" t="str">
        <f>IF(OR(SD!O106="",SD!A106&gt;8),"",SD!O106)</f>
        <v>SC</v>
      </c>
      <c r="I110" s="91">
        <f>IF(OR(SD!V106="",SD!A106&gt;8),"",SD!V106)</f>
        <v>9928845116</v>
      </c>
      <c r="J110" s="92">
        <f>IF(SD!D106="","",SD!D106)</f>
        <v>41871</v>
      </c>
      <c r="K110" s="2"/>
    </row>
    <row r="111" spans="1:11" x14ac:dyDescent="0.35">
      <c r="A111" s="2"/>
      <c r="B111" s="89">
        <f>IF(E111="","",ROWS($B$6:B111))</f>
        <v>106</v>
      </c>
      <c r="C111" s="90">
        <f>IF(OR(SD!A107="",SD!A107&gt;8),"",SD!A107)</f>
        <v>8</v>
      </c>
      <c r="D111" s="90">
        <f>IF(OR(SD!C107="",SD!A107&gt;8),"",SD!C107)</f>
        <v>484</v>
      </c>
      <c r="E111" s="90" t="str">
        <f>IF(OR(SD!E107="",SD!A107&gt;8),"",SD!E107)</f>
        <v>BAJRANG</v>
      </c>
      <c r="F111" s="90" t="str">
        <f>IF(OR(SD!G107="",SD!A107&gt;8),"",SD!G107)</f>
        <v>SATPAL</v>
      </c>
      <c r="G111" s="90" t="str">
        <f>IF(OR(SD!I107="",,SD!A107&gt;8),"",SD!I107)</f>
        <v>M</v>
      </c>
      <c r="H111" s="90" t="str">
        <f>IF(OR(SD!O107="",SD!A107&gt;8),"",SD!O107)</f>
        <v>OBC</v>
      </c>
      <c r="I111" s="91">
        <f>IF(OR(SD!V107="",SD!A107&gt;8),"",SD!V107)</f>
        <v>7742142697</v>
      </c>
      <c r="J111" s="92">
        <f>IF(SD!D107="","",SD!D107)</f>
        <v>42927</v>
      </c>
      <c r="K111" s="2"/>
    </row>
    <row r="112" spans="1:11" x14ac:dyDescent="0.35">
      <c r="A112" s="2"/>
      <c r="B112" s="89">
        <f>IF(E112="","",ROWS($B$6:B112))</f>
        <v>107</v>
      </c>
      <c r="C112" s="90">
        <f>IF(OR(SD!A108="",SD!A108&gt;8),"",SD!A108)</f>
        <v>8</v>
      </c>
      <c r="D112" s="90">
        <f>IF(OR(SD!C108="",SD!A108&gt;8),"",SD!C108)</f>
        <v>620</v>
      </c>
      <c r="E112" s="90" t="str">
        <f>IF(OR(SD!E108="",SD!A108&gt;8),"",SD!E108)</f>
        <v>BHOJRAJ</v>
      </c>
      <c r="F112" s="90" t="str">
        <f>IF(OR(SD!G108="",SD!A108&gt;8),"",SD!G108)</f>
        <v>BHALA RAM</v>
      </c>
      <c r="G112" s="90" t="str">
        <f>IF(OR(SD!I108="",,SD!A108&gt;8),"",SD!I108)</f>
        <v>M</v>
      </c>
      <c r="H112" s="90" t="str">
        <f>IF(OR(SD!O108="",SD!A108&gt;8),"",SD!O108)</f>
        <v>SC</v>
      </c>
      <c r="I112" s="91">
        <f>IF(OR(SD!V108="",SD!A108&gt;8),"",SD!V108)</f>
        <v>9461424525</v>
      </c>
      <c r="J112" s="92">
        <f>IF(SD!D108="","",SD!D108)</f>
        <v>43696</v>
      </c>
      <c r="K112" s="2"/>
    </row>
    <row r="113" spans="1:11" x14ac:dyDescent="0.35">
      <c r="A113" s="2"/>
      <c r="B113" s="89">
        <f>IF(E113="","",ROWS($B$6:B113))</f>
        <v>108</v>
      </c>
      <c r="C113" s="90">
        <f>IF(OR(SD!A109="",SD!A109&gt;8),"",SD!A109)</f>
        <v>8</v>
      </c>
      <c r="D113" s="90">
        <f>IF(OR(SD!C109="",SD!A109&gt;8),"",SD!C109)</f>
        <v>493</v>
      </c>
      <c r="E113" s="90" t="str">
        <f>IF(OR(SD!E109="",SD!A109&gt;8),"",SD!E109)</f>
        <v>BHUVNESH</v>
      </c>
      <c r="F113" s="90" t="str">
        <f>IF(OR(SD!G109="",SD!A109&gt;8),"",SD!G109)</f>
        <v>RAJESH KUMAR</v>
      </c>
      <c r="G113" s="90" t="str">
        <f>IF(OR(SD!I109="",,SD!A109&gt;8),"",SD!I109)</f>
        <v>M</v>
      </c>
      <c r="H113" s="90" t="str">
        <f>IF(OR(SD!O109="",SD!A109&gt;8),"",SD!O109)</f>
        <v>OBC</v>
      </c>
      <c r="I113" s="91">
        <f>IF(OR(SD!V109="",SD!A109&gt;8),"",SD!V109)</f>
        <v>9929233440</v>
      </c>
      <c r="J113" s="92">
        <f>IF(SD!D109="","",SD!D109)</f>
        <v>43287</v>
      </c>
      <c r="K113" s="2"/>
    </row>
    <row r="114" spans="1:11" x14ac:dyDescent="0.35">
      <c r="A114" s="2"/>
      <c r="B114" s="89">
        <f>IF(E114="","",ROWS($B$6:B114))</f>
        <v>109</v>
      </c>
      <c r="C114" s="90">
        <f>IF(OR(SD!A110="",SD!A110&gt;8),"",SD!A110)</f>
        <v>8</v>
      </c>
      <c r="D114" s="90">
        <f>IF(OR(SD!C110="",SD!A110&gt;8),"",SD!C110)</f>
        <v>285</v>
      </c>
      <c r="E114" s="90" t="str">
        <f>IF(OR(SD!E110="",SD!A110&gt;8),"",SD!E110)</f>
        <v>BUTA SINGH</v>
      </c>
      <c r="F114" s="90" t="str">
        <f>IF(OR(SD!G110="",SD!A110&gt;8),"",SD!G110)</f>
        <v>RAJU SINGH</v>
      </c>
      <c r="G114" s="90" t="str">
        <f>IF(OR(SD!I110="",,SD!A110&gt;8),"",SD!I110)</f>
        <v>M</v>
      </c>
      <c r="H114" s="90" t="str">
        <f>IF(OR(SD!O110="",SD!A110&gt;8),"",SD!O110)</f>
        <v>SC</v>
      </c>
      <c r="I114" s="91">
        <f>IF(OR(SD!V110="",SD!A110&gt;8),"",SD!V110)</f>
        <v>9665911286</v>
      </c>
      <c r="J114" s="92">
        <f>IF(SD!D110="","",SD!D110)</f>
        <v>42191</v>
      </c>
      <c r="K114" s="2"/>
    </row>
    <row r="115" spans="1:11" x14ac:dyDescent="0.35">
      <c r="A115" s="2"/>
      <c r="B115" s="89">
        <f>IF(E115="","",ROWS($B$6:B115))</f>
        <v>110</v>
      </c>
      <c r="C115" s="90">
        <f>IF(OR(SD!A111="",SD!A111&gt;8),"",SD!A111)</f>
        <v>8</v>
      </c>
      <c r="D115" s="90">
        <f>IF(OR(SD!C111="",SD!A111&gt;8),"",SD!C111)</f>
        <v>290</v>
      </c>
      <c r="E115" s="90" t="str">
        <f>IF(OR(SD!E111="",SD!A111&gt;8),"",SD!E111)</f>
        <v>DINESH KUMAR</v>
      </c>
      <c r="F115" s="90" t="str">
        <f>IF(OR(SD!G111="",SD!A111&gt;8),"",SD!G111)</f>
        <v>TARA CHAND</v>
      </c>
      <c r="G115" s="90" t="str">
        <f>IF(OR(SD!I111="",,SD!A111&gt;8),"",SD!I111)</f>
        <v>M</v>
      </c>
      <c r="H115" s="90" t="str">
        <f>IF(OR(SD!O111="",SD!A111&gt;8),"",SD!O111)</f>
        <v>OBC</v>
      </c>
      <c r="I115" s="91">
        <f>IF(OR(SD!V111="",SD!A111&gt;8),"",SD!V111)</f>
        <v>9982676799</v>
      </c>
      <c r="J115" s="92">
        <f>IF(SD!D111="","",SD!D111)</f>
        <v>42193</v>
      </c>
      <c r="K115" s="2"/>
    </row>
    <row r="116" spans="1:11" x14ac:dyDescent="0.35">
      <c r="A116" s="2"/>
      <c r="B116" s="89">
        <f>IF(E116="","",ROWS($B$6:B116))</f>
        <v>111</v>
      </c>
      <c r="C116" s="90">
        <f>IF(OR(SD!A112="",SD!A112&gt;8),"",SD!A112)</f>
        <v>8</v>
      </c>
      <c r="D116" s="90">
        <f>IF(OR(SD!C112="",SD!A112&gt;8),"",SD!C112)</f>
        <v>254</v>
      </c>
      <c r="E116" s="90" t="str">
        <f>IF(OR(SD!E112="",SD!A112&gt;8),"",SD!E112)</f>
        <v>GAGANDEEP KOUR</v>
      </c>
      <c r="F116" s="90" t="str">
        <f>IF(OR(SD!G112="",SD!A112&gt;8),"",SD!G112)</f>
        <v>JOGENDER SINGH</v>
      </c>
      <c r="G116" s="90" t="str">
        <f>IF(OR(SD!I112="",,SD!A112&gt;8),"",SD!I112)</f>
        <v>F</v>
      </c>
      <c r="H116" s="90" t="str">
        <f>IF(OR(SD!O112="",SD!A112&gt;8),"",SD!O112)</f>
        <v>OBC</v>
      </c>
      <c r="I116" s="91">
        <f>IF(OR(SD!V112="",SD!A112&gt;8),"",SD!V112)</f>
        <v>9982415519</v>
      </c>
      <c r="J116" s="92">
        <f>IF(SD!D112="","",SD!D112)</f>
        <v>41871</v>
      </c>
      <c r="K116" s="2"/>
    </row>
    <row r="117" spans="1:11" x14ac:dyDescent="0.35">
      <c r="A117" s="2"/>
      <c r="B117" s="89">
        <f>IF(E117="","",ROWS($B$6:B117))</f>
        <v>112</v>
      </c>
      <c r="C117" s="90">
        <f>IF(OR(SD!A113="",SD!A113&gt;8),"",SD!A113)</f>
        <v>8</v>
      </c>
      <c r="D117" s="90">
        <f>IF(OR(SD!C113="",SD!A113&gt;8),"",SD!C113)</f>
        <v>255</v>
      </c>
      <c r="E117" s="90" t="str">
        <f>IF(OR(SD!E113="",SD!A113&gt;8),"",SD!E113)</f>
        <v>GAYTRI</v>
      </c>
      <c r="F117" s="90" t="str">
        <f>IF(OR(SD!G113="",SD!A113&gt;8),"",SD!G113)</f>
        <v>CHANAN RAM</v>
      </c>
      <c r="G117" s="90" t="str">
        <f>IF(OR(SD!I113="",,SD!A113&gt;8),"",SD!I113)</f>
        <v>F</v>
      </c>
      <c r="H117" s="90" t="str">
        <f>IF(OR(SD!O113="",SD!A113&gt;8),"",SD!O113)</f>
        <v>SC</v>
      </c>
      <c r="I117" s="91">
        <f>IF(OR(SD!V113="",SD!A113&gt;8),"",SD!V113)</f>
        <v>9928845116</v>
      </c>
      <c r="J117" s="92">
        <f>IF(SD!D113="","",SD!D113)</f>
        <v>41871</v>
      </c>
      <c r="K117" s="2"/>
    </row>
    <row r="118" spans="1:11" x14ac:dyDescent="0.35">
      <c r="A118" s="2"/>
      <c r="B118" s="89">
        <f>IF(E118="","",ROWS($B$6:B118))</f>
        <v>113</v>
      </c>
      <c r="C118" s="90">
        <f>IF(OR(SD!A114="",SD!A114&gt;8),"",SD!A114)</f>
        <v>8</v>
      </c>
      <c r="D118" s="90">
        <f>IF(OR(SD!C114="",SD!A114&gt;8),"",SD!C114)</f>
        <v>257</v>
      </c>
      <c r="E118" s="90" t="str">
        <f>IF(OR(SD!E114="",SD!A114&gt;8),"",SD!E114)</f>
        <v>HARPREET KOUR</v>
      </c>
      <c r="F118" s="90" t="str">
        <f>IF(OR(SD!G114="",SD!A114&gt;8),"",SD!G114)</f>
        <v>MANGAL SINGH</v>
      </c>
      <c r="G118" s="90" t="str">
        <f>IF(OR(SD!I114="",,SD!A114&gt;8),"",SD!I114)</f>
        <v>F</v>
      </c>
      <c r="H118" s="90" t="str">
        <f>IF(OR(SD!O114="",SD!A114&gt;8),"",SD!O114)</f>
        <v>SC</v>
      </c>
      <c r="I118" s="91">
        <f>IF(OR(SD!V114="",SD!A114&gt;8),"",SD!V114)</f>
        <v>7891428970</v>
      </c>
      <c r="J118" s="92">
        <f>IF(SD!D114="","",SD!D114)</f>
        <v>41871</v>
      </c>
      <c r="K118" s="2"/>
    </row>
    <row r="119" spans="1:11" x14ac:dyDescent="0.35">
      <c r="A119" s="2"/>
      <c r="B119" s="89">
        <f>IF(E119="","",ROWS($B$6:B119))</f>
        <v>114</v>
      </c>
      <c r="C119" s="90">
        <f>IF(OR(SD!A115="",SD!A115&gt;8),"",SD!A115)</f>
        <v>8</v>
      </c>
      <c r="D119" s="90">
        <f>IF(OR(SD!C115="",SD!A115&gt;8),"",SD!C115)</f>
        <v>575</v>
      </c>
      <c r="E119" s="90" t="str">
        <f>IF(OR(SD!E115="",SD!A115&gt;8),"",SD!E115)</f>
        <v>MADRESH KUMAR</v>
      </c>
      <c r="F119" s="90" t="str">
        <f>IF(OR(SD!G115="",SD!A115&gt;8),"",SD!G115)</f>
        <v>RAMCHANDER</v>
      </c>
      <c r="G119" s="90" t="str">
        <f>IF(OR(SD!I115="",,SD!A115&gt;8),"",SD!I115)</f>
        <v>M</v>
      </c>
      <c r="H119" s="90" t="str">
        <f>IF(OR(SD!O115="",SD!A115&gt;8),"",SD!O115)</f>
        <v>OBC</v>
      </c>
      <c r="I119" s="91">
        <f>IF(OR(SD!V115="",SD!A115&gt;8),"",SD!V115)</f>
        <v>9461424525</v>
      </c>
      <c r="J119" s="92">
        <f>IF(SD!D115="","",SD!D115)</f>
        <v>43658</v>
      </c>
      <c r="K119" s="2"/>
    </row>
    <row r="120" spans="1:11" x14ac:dyDescent="0.35">
      <c r="A120" s="2"/>
      <c r="B120" s="89">
        <f>IF(E120="","",ROWS($B$6:B120))</f>
        <v>115</v>
      </c>
      <c r="C120" s="90">
        <f>IF(OR(SD!A116="",SD!A116&gt;8),"",SD!A116)</f>
        <v>8</v>
      </c>
      <c r="D120" s="90">
        <f>IF(OR(SD!C116="",SD!A116&gt;8),"",SD!C116)</f>
        <v>503</v>
      </c>
      <c r="E120" s="90" t="str">
        <f>IF(OR(SD!E116="",SD!A116&gt;8),"",SD!E116)</f>
        <v>MALKEET SINGH</v>
      </c>
      <c r="F120" s="90" t="str">
        <f>IF(OR(SD!G116="",SD!A116&gt;8),"",SD!G116)</f>
        <v>VAJEET RAM</v>
      </c>
      <c r="G120" s="90" t="str">
        <f>IF(OR(SD!I116="",,SD!A116&gt;8),"",SD!I116)</f>
        <v>M</v>
      </c>
      <c r="H120" s="90" t="str">
        <f>IF(OR(SD!O116="",SD!A116&gt;8),"",SD!O116)</f>
        <v>SC</v>
      </c>
      <c r="I120" s="91">
        <f>IF(OR(SD!V116="",SD!A116&gt;8),"",SD!V116)</f>
        <v>9785271820</v>
      </c>
      <c r="J120" s="92">
        <f>IF(SD!D116="","",SD!D116)</f>
        <v>43294</v>
      </c>
      <c r="K120" s="2"/>
    </row>
    <row r="121" spans="1:11" x14ac:dyDescent="0.35">
      <c r="A121" s="2"/>
      <c r="B121" s="89">
        <f>IF(E121="","",ROWS($B$6:B121))</f>
        <v>116</v>
      </c>
      <c r="C121" s="90">
        <f>IF(OR(SD!A117="",SD!A117&gt;8),"",SD!A117)</f>
        <v>8</v>
      </c>
      <c r="D121" s="90">
        <f>IF(OR(SD!C117="",SD!A117&gt;8),"",SD!C117)</f>
        <v>369</v>
      </c>
      <c r="E121" s="90" t="str">
        <f>IF(OR(SD!E117="",SD!A117&gt;8),"",SD!E117)</f>
        <v>NAVDEEP SINGH</v>
      </c>
      <c r="F121" s="90" t="str">
        <f>IF(OR(SD!G117="",SD!A117&gt;8),"",SD!G117)</f>
        <v>RAJENDER SINGH</v>
      </c>
      <c r="G121" s="90" t="str">
        <f>IF(OR(SD!I117="",,SD!A117&gt;8),"",SD!I117)</f>
        <v>M</v>
      </c>
      <c r="H121" s="90" t="str">
        <f>IF(OR(SD!O117="",SD!A117&gt;8),"",SD!O117)</f>
        <v>GEN</v>
      </c>
      <c r="I121" s="91">
        <f>IF(OR(SD!V117="",SD!A117&gt;8),"",SD!V117)</f>
        <v>9772233278</v>
      </c>
      <c r="J121" s="92">
        <f>IF(SD!D117="","",SD!D117)</f>
        <v>42551</v>
      </c>
      <c r="K121" s="2"/>
    </row>
    <row r="122" spans="1:11" x14ac:dyDescent="0.35">
      <c r="A122" s="2"/>
      <c r="B122" s="89">
        <f>IF(E122="","",ROWS($B$6:B122))</f>
        <v>117</v>
      </c>
      <c r="C122" s="90">
        <f>IF(OR(SD!A118="",SD!A118&gt;8),"",SD!A118)</f>
        <v>8</v>
      </c>
      <c r="D122" s="90">
        <f>IF(OR(SD!C118="",SD!A118&gt;8),"",SD!C118)</f>
        <v>469</v>
      </c>
      <c r="E122" s="90" t="str">
        <f>IF(OR(SD!E118="",SD!A118&gt;8),"",SD!E118)</f>
        <v>RADHA</v>
      </c>
      <c r="F122" s="90" t="str">
        <f>IF(OR(SD!G118="",SD!A118&gt;8),"",SD!G118)</f>
        <v>SHYOPAT RAM</v>
      </c>
      <c r="G122" s="90" t="str">
        <f>IF(OR(SD!I118="",,SD!A118&gt;8),"",SD!I118)</f>
        <v>F</v>
      </c>
      <c r="H122" s="90" t="str">
        <f>IF(OR(SD!O118="",SD!A118&gt;8),"",SD!O118)</f>
        <v>SC</v>
      </c>
      <c r="I122" s="91">
        <f>IF(OR(SD!V118="",SD!A118&gt;8),"",SD!V118)</f>
        <v>9694023515</v>
      </c>
      <c r="J122" s="92">
        <f>IF(SD!D118="","",SD!D118)</f>
        <v>42934</v>
      </c>
      <c r="K122" s="2"/>
    </row>
    <row r="123" spans="1:11" x14ac:dyDescent="0.35">
      <c r="A123" s="2"/>
      <c r="B123" s="89">
        <f>IF(E123="","",ROWS($B$6:B123))</f>
        <v>118</v>
      </c>
      <c r="C123" s="90">
        <f>IF(OR(SD!A119="",SD!A119&gt;8),"",SD!A119)</f>
        <v>8</v>
      </c>
      <c r="D123" s="90">
        <f>IF(OR(SD!C119="",SD!A119&gt;8),"",SD!C119)</f>
        <v>299</v>
      </c>
      <c r="E123" s="90" t="str">
        <f>IF(OR(SD!E119="",SD!A119&gt;8),"",SD!E119)</f>
        <v>RAJU</v>
      </c>
      <c r="F123" s="90" t="str">
        <f>IF(OR(SD!G119="",SD!A119&gt;8),"",SD!G119)</f>
        <v>BHAJAN SINGH</v>
      </c>
      <c r="G123" s="90" t="str">
        <f>IF(OR(SD!I119="",,SD!A119&gt;8),"",SD!I119)</f>
        <v>M</v>
      </c>
      <c r="H123" s="90" t="str">
        <f>IF(OR(SD!O119="",SD!A119&gt;8),"",SD!O119)</f>
        <v>OBC</v>
      </c>
      <c r="I123" s="91">
        <f>IF(OR(SD!V119="",SD!A119&gt;8),"",SD!V119)</f>
        <v>9549848510</v>
      </c>
      <c r="J123" s="92">
        <f>IF(SD!D119="","",SD!D119)</f>
        <v>41871</v>
      </c>
      <c r="K123" s="2"/>
    </row>
    <row r="124" spans="1:11" x14ac:dyDescent="0.35">
      <c r="A124" s="2"/>
      <c r="B124" s="89">
        <f>IF(E124="","",ROWS($B$6:B124))</f>
        <v>119</v>
      </c>
      <c r="C124" s="90">
        <f>IF(OR(SD!A120="",SD!A120&gt;8),"",SD!A120)</f>
        <v>8</v>
      </c>
      <c r="D124" s="90">
        <f>IF(OR(SD!C120="",SD!A120&gt;8),"",SD!C120)</f>
        <v>298</v>
      </c>
      <c r="E124" s="90" t="str">
        <f>IF(OR(SD!E120="",SD!A120&gt;8),"",SD!E120)</f>
        <v>RAMESH SINGH</v>
      </c>
      <c r="F124" s="90" t="str">
        <f>IF(OR(SD!G120="",SD!A120&gt;8),"",SD!G120)</f>
        <v>BHAJAN SINGH</v>
      </c>
      <c r="G124" s="90" t="str">
        <f>IF(OR(SD!I120="",,SD!A120&gt;8),"",SD!I120)</f>
        <v>M</v>
      </c>
      <c r="H124" s="90" t="str">
        <f>IF(OR(SD!O120="",SD!A120&gt;8),"",SD!O120)</f>
        <v>OBC</v>
      </c>
      <c r="I124" s="91">
        <f>IF(OR(SD!V120="",SD!A120&gt;8),"",SD!V120)</f>
        <v>9549848510</v>
      </c>
      <c r="J124" s="92">
        <f>IF(SD!D120="","",SD!D120)</f>
        <v>41871</v>
      </c>
      <c r="K124" s="2"/>
    </row>
    <row r="125" spans="1:11" x14ac:dyDescent="0.35">
      <c r="A125" s="2"/>
      <c r="B125" s="89">
        <f>IF(E125="","",ROWS($B$6:B125))</f>
        <v>120</v>
      </c>
      <c r="C125" s="90">
        <f>IF(OR(SD!A121="",SD!A121&gt;8),"",SD!A121)</f>
        <v>8</v>
      </c>
      <c r="D125" s="90">
        <f>IF(OR(SD!C121="",SD!A121&gt;8),"",SD!C121)</f>
        <v>256</v>
      </c>
      <c r="E125" s="90" t="str">
        <f>IF(OR(SD!E121="",SD!A121&gt;8),"",SD!E121)</f>
        <v>RAVINA</v>
      </c>
      <c r="F125" s="90" t="str">
        <f>IF(OR(SD!G121="",SD!A121&gt;8),"",SD!G121)</f>
        <v>INDRAJ</v>
      </c>
      <c r="G125" s="90" t="str">
        <f>IF(OR(SD!I121="",,SD!A121&gt;8),"",SD!I121)</f>
        <v>F</v>
      </c>
      <c r="H125" s="90" t="str">
        <f>IF(OR(SD!O121="",SD!A121&gt;8),"",SD!O121)</f>
        <v>SC</v>
      </c>
      <c r="I125" s="91">
        <f>IF(OR(SD!V121="",SD!A121&gt;8),"",SD!V121)</f>
        <v>9772233178</v>
      </c>
      <c r="J125" s="92">
        <f>IF(SD!D121="","",SD!D121)</f>
        <v>41871</v>
      </c>
      <c r="K125" s="2"/>
    </row>
    <row r="126" spans="1:11" x14ac:dyDescent="0.35">
      <c r="A126" s="2"/>
      <c r="B126" s="89">
        <f>IF(E126="","",ROWS($B$6:B126))</f>
        <v>121</v>
      </c>
      <c r="C126" s="90">
        <f>IF(OR(SD!A122="",SD!A122&gt;8),"",SD!A122)</f>
        <v>8</v>
      </c>
      <c r="D126" s="90">
        <f>IF(OR(SD!C122="",SD!A122&gt;8),"",SD!C122)</f>
        <v>320</v>
      </c>
      <c r="E126" s="90" t="str">
        <f>IF(OR(SD!E122="",SD!A122&gt;8),"",SD!E122)</f>
        <v>RINKU RANI</v>
      </c>
      <c r="F126" s="90" t="str">
        <f>IF(OR(SD!G122="",SD!A122&gt;8),"",SD!G122)</f>
        <v>SATPAL</v>
      </c>
      <c r="G126" s="90" t="str">
        <f>IF(OR(SD!I122="",,SD!A122&gt;8),"",SD!I122)</f>
        <v>F</v>
      </c>
      <c r="H126" s="90" t="str">
        <f>IF(OR(SD!O122="",SD!A122&gt;8),"",SD!O122)</f>
        <v>SC</v>
      </c>
      <c r="I126" s="91">
        <f>IF(OR(SD!V122="",SD!A122&gt;8),"",SD!V122)</f>
        <v>9887357747</v>
      </c>
      <c r="J126" s="92">
        <f>IF(SD!D122="","",SD!D122)</f>
        <v>42200</v>
      </c>
      <c r="K126" s="2"/>
    </row>
    <row r="127" spans="1:11" x14ac:dyDescent="0.35">
      <c r="A127" s="2"/>
      <c r="B127" s="89">
        <f>IF(E127="","",ROWS($B$6:B127))</f>
        <v>122</v>
      </c>
      <c r="C127" s="90">
        <f>IF(OR(SD!A123="",SD!A123&gt;8),"",SD!A123)</f>
        <v>8</v>
      </c>
      <c r="D127" s="90">
        <f>IF(OR(SD!C123="",SD!A123&gt;8),"",SD!C123)</f>
        <v>581</v>
      </c>
      <c r="E127" s="90" t="str">
        <f>IF(OR(SD!E123="",SD!A123&gt;8),"",SD!E123)</f>
        <v>ROSHANI</v>
      </c>
      <c r="F127" s="90" t="str">
        <f>IF(OR(SD!G123="",SD!A123&gt;8),"",SD!G123)</f>
        <v>HARPAL SINGH</v>
      </c>
      <c r="G127" s="90" t="str">
        <f>IF(OR(SD!I123="",,SD!A123&gt;8),"",SD!I123)</f>
        <v>F</v>
      </c>
      <c r="H127" s="90" t="str">
        <f>IF(OR(SD!O123="",SD!A123&gt;8),"",SD!O123)</f>
        <v>SC</v>
      </c>
      <c r="I127" s="91">
        <f>IF(OR(SD!V123="",SD!A123&gt;8),"",SD!V123)</f>
        <v>8502924690</v>
      </c>
      <c r="J127" s="92">
        <f>IF(SD!D123="","",SD!D123)</f>
        <v>43662</v>
      </c>
      <c r="K127" s="2"/>
    </row>
    <row r="128" spans="1:11" x14ac:dyDescent="0.35">
      <c r="A128" s="2"/>
      <c r="B128" s="89" t="str">
        <f>IF(E128="","",ROWS($B$6:B128))</f>
        <v/>
      </c>
      <c r="C128" s="90" t="str">
        <f>IF(OR(SD!A124="",SD!A124&gt;8),"",SD!A124)</f>
        <v/>
      </c>
      <c r="D128" s="90" t="str">
        <f>IF(OR(SD!C124="",SD!A124&gt;8),"",SD!C124)</f>
        <v/>
      </c>
      <c r="E128" s="90" t="str">
        <f>IF(OR(SD!E124="",SD!A124&gt;8),"",SD!E124)</f>
        <v/>
      </c>
      <c r="F128" s="90" t="str">
        <f>IF(OR(SD!G124="",SD!A124&gt;8),"",SD!G124)</f>
        <v/>
      </c>
      <c r="G128" s="90" t="str">
        <f>IF(OR(SD!I124="",,SD!A124&gt;8),"",SD!I124)</f>
        <v/>
      </c>
      <c r="H128" s="90" t="str">
        <f>IF(OR(SD!O124="",SD!A124&gt;8),"",SD!O124)</f>
        <v/>
      </c>
      <c r="I128" s="91" t="str">
        <f>IF(OR(SD!V124="",SD!A124&gt;8),"",SD!V124)</f>
        <v/>
      </c>
      <c r="J128" s="92">
        <f>IF(SD!D124="","",SD!D124)</f>
        <v>41871</v>
      </c>
      <c r="K128" s="2"/>
    </row>
    <row r="129" spans="1:11" x14ac:dyDescent="0.35">
      <c r="A129" s="2"/>
      <c r="B129" s="89" t="str">
        <f>IF(E129="","",ROWS($B$6:B129))</f>
        <v/>
      </c>
      <c r="C129" s="90" t="str">
        <f>IF(OR(SD!A125="",SD!A125&gt;8),"",SD!A125)</f>
        <v/>
      </c>
      <c r="D129" s="90" t="str">
        <f>IF(OR(SD!C125="",SD!A125&gt;8),"",SD!C125)</f>
        <v/>
      </c>
      <c r="E129" s="90" t="str">
        <f>IF(OR(SD!E125="",SD!A125&gt;8),"",SD!E125)</f>
        <v/>
      </c>
      <c r="F129" s="90" t="str">
        <f>IF(OR(SD!G125="",SD!A125&gt;8),"",SD!G125)</f>
        <v/>
      </c>
      <c r="G129" s="90" t="str">
        <f>IF(OR(SD!I125="",,SD!A125&gt;8),"",SD!I125)</f>
        <v/>
      </c>
      <c r="H129" s="90" t="str">
        <f>IF(OR(SD!O125="",SD!A125&gt;8),"",SD!O125)</f>
        <v/>
      </c>
      <c r="I129" s="91" t="str">
        <f>IF(OR(SD!V125="",SD!A125&gt;8),"",SD!V125)</f>
        <v/>
      </c>
      <c r="J129" s="92">
        <f>IF(SD!D125="","",SD!D125)</f>
        <v>43703</v>
      </c>
      <c r="K129" s="2"/>
    </row>
    <row r="130" spans="1:11" x14ac:dyDescent="0.35">
      <c r="A130" s="2"/>
      <c r="B130" s="89" t="str">
        <f>IF(E130="","",ROWS($B$6:B130))</f>
        <v/>
      </c>
      <c r="C130" s="90" t="str">
        <f>IF(OR(SD!A126="",SD!A126&gt;8),"",SD!A126)</f>
        <v/>
      </c>
      <c r="D130" s="90" t="str">
        <f>IF(OR(SD!C126="",SD!A126&gt;8),"",SD!C126)</f>
        <v/>
      </c>
      <c r="E130" s="90" t="str">
        <f>IF(OR(SD!E126="",SD!A126&gt;8),"",SD!E126)</f>
        <v/>
      </c>
      <c r="F130" s="90" t="str">
        <f>IF(OR(SD!G126="",SD!A126&gt;8),"",SD!G126)</f>
        <v/>
      </c>
      <c r="G130" s="90" t="str">
        <f>IF(OR(SD!I126="",,SD!A126&gt;8),"",SD!I126)</f>
        <v/>
      </c>
      <c r="H130" s="90" t="str">
        <f>IF(OR(SD!O126="",SD!A126&gt;8),"",SD!O126)</f>
        <v/>
      </c>
      <c r="I130" s="91" t="str">
        <f>IF(OR(SD!V126="",SD!A126&gt;8),"",SD!V126)</f>
        <v/>
      </c>
      <c r="J130" s="92">
        <f>IF(SD!D126="","",SD!D126)</f>
        <v>43297</v>
      </c>
      <c r="K130" s="2"/>
    </row>
    <row r="131" spans="1:11" x14ac:dyDescent="0.35">
      <c r="A131" s="2"/>
      <c r="B131" s="89" t="str">
        <f>IF(E131="","",ROWS($B$6:B131))</f>
        <v/>
      </c>
      <c r="C131" s="90" t="str">
        <f>IF(OR(SD!A127="",SD!A127&gt;8),"",SD!A127)</f>
        <v/>
      </c>
      <c r="D131" s="90" t="str">
        <f>IF(OR(SD!C127="",SD!A127&gt;8),"",SD!C127)</f>
        <v/>
      </c>
      <c r="E131" s="90" t="str">
        <f>IF(OR(SD!E127="",SD!A127&gt;8),"",SD!E127)</f>
        <v/>
      </c>
      <c r="F131" s="90" t="str">
        <f>IF(OR(SD!G127="",SD!A127&gt;8),"",SD!G127)</f>
        <v/>
      </c>
      <c r="G131" s="90" t="str">
        <f>IF(OR(SD!I127="",,SD!A127&gt;8),"",SD!I127)</f>
        <v/>
      </c>
      <c r="H131" s="90" t="str">
        <f>IF(OR(SD!O127="",SD!A127&gt;8),"",SD!O127)</f>
        <v/>
      </c>
      <c r="I131" s="91" t="str">
        <f>IF(OR(SD!V127="",SD!A127&gt;8),"",SD!V127)</f>
        <v/>
      </c>
      <c r="J131" s="92">
        <f>IF(SD!D127="","",SD!D127)</f>
        <v>42924</v>
      </c>
      <c r="K131" s="2"/>
    </row>
    <row r="132" spans="1:11" x14ac:dyDescent="0.35">
      <c r="A132" s="2"/>
      <c r="B132" s="89" t="str">
        <f>IF(E132="","",ROWS($B$6:B132))</f>
        <v/>
      </c>
      <c r="C132" s="90" t="str">
        <f>IF(OR(SD!A128="",SD!A128&gt;8),"",SD!A128)</f>
        <v/>
      </c>
      <c r="D132" s="90" t="str">
        <f>IF(OR(SD!C128="",SD!A128&gt;8),"",SD!C128)</f>
        <v/>
      </c>
      <c r="E132" s="90" t="str">
        <f>IF(OR(SD!E128="",SD!A128&gt;8),"",SD!E128)</f>
        <v/>
      </c>
      <c r="F132" s="90" t="str">
        <f>IF(OR(SD!G128="",SD!A128&gt;8),"",SD!G128)</f>
        <v/>
      </c>
      <c r="G132" s="90" t="str">
        <f>IF(OR(SD!I128="",,SD!A128&gt;8),"",SD!I128)</f>
        <v/>
      </c>
      <c r="H132" s="90" t="str">
        <f>IF(OR(SD!O128="",SD!A128&gt;8),"",SD!O128)</f>
        <v/>
      </c>
      <c r="I132" s="91" t="str">
        <f>IF(OR(SD!V128="",SD!A128&gt;8),"",SD!V128)</f>
        <v/>
      </c>
      <c r="J132" s="92">
        <f>IF(SD!D128="","",SD!D128)</f>
        <v>44084</v>
      </c>
      <c r="K132" s="2"/>
    </row>
    <row r="133" spans="1:11" x14ac:dyDescent="0.35">
      <c r="A133" s="2"/>
      <c r="B133" s="89" t="str">
        <f>IF(E133="","",ROWS($B$6:B133))</f>
        <v/>
      </c>
      <c r="C133" s="90" t="str">
        <f>IF(OR(SD!A129="",SD!A129&gt;8),"",SD!A129)</f>
        <v/>
      </c>
      <c r="D133" s="90" t="str">
        <f>IF(OR(SD!C129="",SD!A129&gt;8),"",SD!C129)</f>
        <v/>
      </c>
      <c r="E133" s="90" t="str">
        <f>IF(OR(SD!E129="",SD!A129&gt;8),"",SD!E129)</f>
        <v/>
      </c>
      <c r="F133" s="90" t="str">
        <f>IF(OR(SD!G129="",SD!A129&gt;8),"",SD!G129)</f>
        <v/>
      </c>
      <c r="G133" s="90" t="str">
        <f>IF(OR(SD!I129="",,SD!A129&gt;8),"",SD!I129)</f>
        <v/>
      </c>
      <c r="H133" s="90" t="str">
        <f>IF(OR(SD!O129="",SD!A129&gt;8),"",SD!O129)</f>
        <v/>
      </c>
      <c r="I133" s="91" t="str">
        <f>IF(OR(SD!V129="",SD!A129&gt;8),"",SD!V129)</f>
        <v/>
      </c>
      <c r="J133" s="92">
        <f>IF(SD!D129="","",SD!D129)</f>
        <v>43668</v>
      </c>
      <c r="K133" s="2"/>
    </row>
    <row r="134" spans="1:11" x14ac:dyDescent="0.35">
      <c r="A134" s="2"/>
      <c r="B134" s="89" t="str">
        <f>IF(E134="","",ROWS($B$6:B134))</f>
        <v/>
      </c>
      <c r="C134" s="90" t="str">
        <f>IF(OR(SD!A130="",SD!A130&gt;8),"",SD!A130)</f>
        <v/>
      </c>
      <c r="D134" s="90" t="str">
        <f>IF(OR(SD!C130="",SD!A130&gt;8),"",SD!C130)</f>
        <v/>
      </c>
      <c r="E134" s="90" t="str">
        <f>IF(OR(SD!E130="",SD!A130&gt;8),"",SD!E130)</f>
        <v/>
      </c>
      <c r="F134" s="90" t="str">
        <f>IF(OR(SD!G130="",SD!A130&gt;8),"",SD!G130)</f>
        <v/>
      </c>
      <c r="G134" s="90" t="str">
        <f>IF(OR(SD!I130="",,SD!A130&gt;8),"",SD!I130)</f>
        <v/>
      </c>
      <c r="H134" s="90" t="str">
        <f>IF(OR(SD!O130="",SD!A130&gt;8),"",SD!O130)</f>
        <v/>
      </c>
      <c r="I134" s="91" t="str">
        <f>IF(OR(SD!V130="",SD!A130&gt;8),"",SD!V130)</f>
        <v/>
      </c>
      <c r="J134" s="92">
        <f>IF(SD!D130="","",SD!D130)</f>
        <v>41871</v>
      </c>
      <c r="K134" s="2"/>
    </row>
    <row r="135" spans="1:11" x14ac:dyDescent="0.35">
      <c r="A135" s="2"/>
      <c r="B135" s="89" t="str">
        <f>IF(E135="","",ROWS($B$6:B135))</f>
        <v/>
      </c>
      <c r="C135" s="90" t="str">
        <f>IF(OR(SD!A131="",SD!A131&gt;8),"",SD!A131)</f>
        <v/>
      </c>
      <c r="D135" s="90" t="str">
        <f>IF(OR(SD!C131="",SD!A131&gt;8),"",SD!C131)</f>
        <v/>
      </c>
      <c r="E135" s="90" t="str">
        <f>IF(OR(SD!E131="",SD!A131&gt;8),"",SD!E131)</f>
        <v/>
      </c>
      <c r="F135" s="90" t="str">
        <f>IF(OR(SD!G131="",SD!A131&gt;8),"",SD!G131)</f>
        <v/>
      </c>
      <c r="G135" s="90" t="str">
        <f>IF(OR(SD!I131="",,SD!A131&gt;8),"",SD!I131)</f>
        <v/>
      </c>
      <c r="H135" s="90" t="str">
        <f>IF(OR(SD!O131="",SD!A131&gt;8),"",SD!O131)</f>
        <v/>
      </c>
      <c r="I135" s="91" t="str">
        <f>IF(OR(SD!V131="",SD!A131&gt;8),"",SD!V131)</f>
        <v/>
      </c>
      <c r="J135" s="92">
        <f>IF(SD!D131="","",SD!D131)</f>
        <v>44084</v>
      </c>
      <c r="K135" s="2"/>
    </row>
    <row r="136" spans="1:11" x14ac:dyDescent="0.35">
      <c r="A136" s="2"/>
      <c r="B136" s="89" t="str">
        <f>IF(E136="","",ROWS($B$6:B136))</f>
        <v/>
      </c>
      <c r="C136" s="90" t="str">
        <f>IF(OR(SD!A132="",SD!A132&gt;8),"",SD!A132)</f>
        <v/>
      </c>
      <c r="D136" s="90" t="str">
        <f>IF(OR(SD!C132="",SD!A132&gt;8),"",SD!C132)</f>
        <v/>
      </c>
      <c r="E136" s="90" t="str">
        <f>IF(OR(SD!E132="",SD!A132&gt;8),"",SD!E132)</f>
        <v/>
      </c>
      <c r="F136" s="90" t="str">
        <f>IF(OR(SD!G132="",SD!A132&gt;8),"",SD!G132)</f>
        <v/>
      </c>
      <c r="G136" s="90" t="str">
        <f>IF(OR(SD!I132="",,SD!A132&gt;8),"",SD!I132)</f>
        <v/>
      </c>
      <c r="H136" s="90" t="str">
        <f>IF(OR(SD!O132="",SD!A132&gt;8),"",SD!O132)</f>
        <v/>
      </c>
      <c r="I136" s="91" t="str">
        <f>IF(OR(SD!V132="",SD!A132&gt;8),"",SD!V132)</f>
        <v/>
      </c>
      <c r="J136" s="92">
        <f>IF(SD!D132="","",SD!D132)</f>
        <v>42917</v>
      </c>
      <c r="K136" s="2"/>
    </row>
    <row r="137" spans="1:11" x14ac:dyDescent="0.35">
      <c r="A137" s="2"/>
      <c r="B137" s="89" t="str">
        <f>IF(E137="","",ROWS($B$6:B137))</f>
        <v/>
      </c>
      <c r="C137" s="90" t="str">
        <f>IF(OR(SD!A133="",SD!A133&gt;8),"",SD!A133)</f>
        <v/>
      </c>
      <c r="D137" s="90" t="str">
        <f>IF(OR(SD!C133="",SD!A133&gt;8),"",SD!C133)</f>
        <v/>
      </c>
      <c r="E137" s="90" t="str">
        <f>IF(OR(SD!E133="",SD!A133&gt;8),"",SD!E133)</f>
        <v/>
      </c>
      <c r="F137" s="90" t="str">
        <f>IF(OR(SD!G133="",SD!A133&gt;8),"",SD!G133)</f>
        <v/>
      </c>
      <c r="G137" s="90" t="str">
        <f>IF(OR(SD!I133="",,SD!A133&gt;8),"",SD!I133)</f>
        <v/>
      </c>
      <c r="H137" s="90" t="str">
        <f>IF(OR(SD!O133="",SD!A133&gt;8),"",SD!O133)</f>
        <v/>
      </c>
      <c r="I137" s="91" t="str">
        <f>IF(OR(SD!V133="",SD!A133&gt;8),"",SD!V133)</f>
        <v/>
      </c>
      <c r="J137" s="92">
        <f>IF(SD!D133="","",SD!D133)</f>
        <v>42922</v>
      </c>
      <c r="K137" s="2"/>
    </row>
    <row r="138" spans="1:11" x14ac:dyDescent="0.35">
      <c r="A138" s="2"/>
      <c r="B138" s="89" t="str">
        <f>IF(E138="","",ROWS($B$6:B138))</f>
        <v/>
      </c>
      <c r="C138" s="90" t="str">
        <f>IF(OR(SD!A134="",SD!A134&gt;8),"",SD!A134)</f>
        <v/>
      </c>
      <c r="D138" s="90" t="str">
        <f>IF(OR(SD!C134="",SD!A134&gt;8),"",SD!C134)</f>
        <v/>
      </c>
      <c r="E138" s="90" t="str">
        <f>IF(OR(SD!E134="",SD!A134&gt;8),"",SD!E134)</f>
        <v/>
      </c>
      <c r="F138" s="90" t="str">
        <f>IF(OR(SD!G134="",SD!A134&gt;8),"",SD!G134)</f>
        <v/>
      </c>
      <c r="G138" s="90" t="str">
        <f>IF(OR(SD!I134="",,SD!A134&gt;8),"",SD!I134)</f>
        <v/>
      </c>
      <c r="H138" s="90" t="str">
        <f>IF(OR(SD!O134="",SD!A134&gt;8),"",SD!O134)</f>
        <v/>
      </c>
      <c r="I138" s="91" t="str">
        <f>IF(OR(SD!V134="",SD!A134&gt;8),"",SD!V134)</f>
        <v/>
      </c>
      <c r="J138" s="92">
        <f>IF(SD!D134="","",SD!D134)</f>
        <v>44074</v>
      </c>
      <c r="K138" s="2"/>
    </row>
    <row r="139" spans="1:11" x14ac:dyDescent="0.35">
      <c r="A139" s="2"/>
      <c r="B139" s="89" t="str">
        <f>IF(E139="","",ROWS($B$6:B139))</f>
        <v/>
      </c>
      <c r="C139" s="90" t="str">
        <f>IF(OR(SD!A135="",SD!A135&gt;8),"",SD!A135)</f>
        <v/>
      </c>
      <c r="D139" s="90" t="str">
        <f>IF(OR(SD!C135="",SD!A135&gt;8),"",SD!C135)</f>
        <v/>
      </c>
      <c r="E139" s="90" t="str">
        <f>IF(OR(SD!E135="",SD!A135&gt;8),"",SD!E135)</f>
        <v/>
      </c>
      <c r="F139" s="90" t="str">
        <f>IF(OR(SD!G135="",SD!A135&gt;8),"",SD!G135)</f>
        <v/>
      </c>
      <c r="G139" s="90" t="str">
        <f>IF(OR(SD!I135="",,SD!A135&gt;8),"",SD!I135)</f>
        <v/>
      </c>
      <c r="H139" s="90" t="str">
        <f>IF(OR(SD!O135="",SD!A135&gt;8),"",SD!O135)</f>
        <v/>
      </c>
      <c r="I139" s="91" t="str">
        <f>IF(OR(SD!V135="",SD!A135&gt;8),"",SD!V135)</f>
        <v/>
      </c>
      <c r="J139" s="92">
        <f>IF(SD!D135="","",SD!D135)</f>
        <v>44093</v>
      </c>
      <c r="K139" s="2"/>
    </row>
    <row r="140" spans="1:11" x14ac:dyDescent="0.35">
      <c r="A140" s="2"/>
      <c r="B140" s="89" t="str">
        <f>IF(E140="","",ROWS($B$6:B140))</f>
        <v/>
      </c>
      <c r="C140" s="90" t="str">
        <f>IF(OR(SD!A136="",SD!A136&gt;8),"",SD!A136)</f>
        <v/>
      </c>
      <c r="D140" s="90" t="str">
        <f>IF(OR(SD!C136="",SD!A136&gt;8),"",SD!C136)</f>
        <v/>
      </c>
      <c r="E140" s="90" t="str">
        <f>IF(OR(SD!E136="",SD!A136&gt;8),"",SD!E136)</f>
        <v/>
      </c>
      <c r="F140" s="90" t="str">
        <f>IF(OR(SD!G136="",SD!A136&gt;8),"",SD!G136)</f>
        <v/>
      </c>
      <c r="G140" s="90" t="str">
        <f>IF(OR(SD!I136="",,SD!A136&gt;8),"",SD!I136)</f>
        <v/>
      </c>
      <c r="H140" s="90" t="str">
        <f>IF(OR(SD!O136="",SD!A136&gt;8),"",SD!O136)</f>
        <v/>
      </c>
      <c r="I140" s="91" t="str">
        <f>IF(OR(SD!V136="",SD!A136&gt;8),"",SD!V136)</f>
        <v/>
      </c>
      <c r="J140" s="92">
        <f>IF(SD!D136="","",SD!D136)</f>
        <v>41871</v>
      </c>
      <c r="K140" s="2"/>
    </row>
    <row r="141" spans="1:11" x14ac:dyDescent="0.35">
      <c r="A141" s="2"/>
      <c r="B141" s="89" t="str">
        <f>IF(E141="","",ROWS($B$6:B141))</f>
        <v/>
      </c>
      <c r="C141" s="90" t="str">
        <f>IF(OR(SD!A137="",SD!A137&gt;8),"",SD!A137)</f>
        <v/>
      </c>
      <c r="D141" s="90" t="str">
        <f>IF(OR(SD!C137="",SD!A137&gt;8),"",SD!C137)</f>
        <v/>
      </c>
      <c r="E141" s="90" t="str">
        <f>IF(OR(SD!E137="",SD!A137&gt;8),"",SD!E137)</f>
        <v/>
      </c>
      <c r="F141" s="90" t="str">
        <f>IF(OR(SD!G137="",SD!A137&gt;8),"",SD!G137)</f>
        <v/>
      </c>
      <c r="G141" s="90" t="str">
        <f>IF(OR(SD!I137="",,SD!A137&gt;8),"",SD!I137)</f>
        <v/>
      </c>
      <c r="H141" s="90" t="str">
        <f>IF(OR(SD!O137="",SD!A137&gt;8),"",SD!O137)</f>
        <v/>
      </c>
      <c r="I141" s="91" t="str">
        <f>IF(OR(SD!V137="",SD!A137&gt;8),"",SD!V137)</f>
        <v/>
      </c>
      <c r="J141" s="92">
        <f>IF(SD!D137="","",SD!D137)</f>
        <v>41871</v>
      </c>
      <c r="K141" s="2"/>
    </row>
    <row r="142" spans="1:11" x14ac:dyDescent="0.35">
      <c r="A142" s="2"/>
      <c r="B142" s="89" t="str">
        <f>IF(E142="","",ROWS($B$6:B142))</f>
        <v/>
      </c>
      <c r="C142" s="90" t="str">
        <f>IF(OR(SD!A138="",SD!A138&gt;8),"",SD!A138)</f>
        <v/>
      </c>
      <c r="D142" s="90" t="str">
        <f>IF(OR(SD!C138="",SD!A138&gt;8),"",SD!C138)</f>
        <v/>
      </c>
      <c r="E142" s="90" t="str">
        <f>IF(OR(SD!E138="",SD!A138&gt;8),"",SD!E138)</f>
        <v/>
      </c>
      <c r="F142" s="90" t="str">
        <f>IF(OR(SD!G138="",SD!A138&gt;8),"",SD!G138)</f>
        <v/>
      </c>
      <c r="G142" s="90" t="str">
        <f>IF(OR(SD!I138="",,SD!A138&gt;8),"",SD!I138)</f>
        <v/>
      </c>
      <c r="H142" s="90" t="str">
        <f>IF(OR(SD!O138="",SD!A138&gt;8),"",SD!O138)</f>
        <v/>
      </c>
      <c r="I142" s="91" t="str">
        <f>IF(OR(SD!V138="",SD!A138&gt;8),"",SD!V138)</f>
        <v/>
      </c>
      <c r="J142" s="92">
        <f>IF(SD!D138="","",SD!D138)</f>
        <v>42200</v>
      </c>
      <c r="K142" s="2"/>
    </row>
    <row r="143" spans="1:11" x14ac:dyDescent="0.35">
      <c r="A143" s="2"/>
      <c r="B143" s="89" t="str">
        <f>IF(E143="","",ROWS($B$6:B143))</f>
        <v/>
      </c>
      <c r="C143" s="90" t="str">
        <f>IF(OR(SD!A139="",SD!A139&gt;8),"",SD!A139)</f>
        <v/>
      </c>
      <c r="D143" s="90" t="str">
        <f>IF(OR(SD!C139="",SD!A139&gt;8),"",SD!C139)</f>
        <v/>
      </c>
      <c r="E143" s="90" t="str">
        <f>IF(OR(SD!E139="",SD!A139&gt;8),"",SD!E139)</f>
        <v/>
      </c>
      <c r="F143" s="90" t="str">
        <f>IF(OR(SD!G139="",SD!A139&gt;8),"",SD!G139)</f>
        <v/>
      </c>
      <c r="G143" s="90" t="str">
        <f>IF(OR(SD!I139="",,SD!A139&gt;8),"",SD!I139)</f>
        <v/>
      </c>
      <c r="H143" s="90" t="str">
        <f>IF(OR(SD!O139="",SD!A139&gt;8),"",SD!O139)</f>
        <v/>
      </c>
      <c r="I143" s="91" t="str">
        <f>IF(OR(SD!V139="",SD!A139&gt;8),"",SD!V139)</f>
        <v/>
      </c>
      <c r="J143" s="92">
        <f>IF(SD!D139="","",SD!D139)</f>
        <v>43302</v>
      </c>
      <c r="K143" s="2"/>
    </row>
    <row r="144" spans="1:11" x14ac:dyDescent="0.35">
      <c r="A144" s="2"/>
      <c r="B144" s="89" t="str">
        <f>IF(E144="","",ROWS($B$6:B144))</f>
        <v/>
      </c>
      <c r="C144" s="90" t="str">
        <f>IF(OR(SD!A140="",SD!A140&gt;8),"",SD!A140)</f>
        <v/>
      </c>
      <c r="D144" s="90" t="str">
        <f>IF(OR(SD!C140="",SD!A140&gt;8),"",SD!C140)</f>
        <v/>
      </c>
      <c r="E144" s="90" t="str">
        <f>IF(OR(SD!E140="",SD!A140&gt;8),"",SD!E140)</f>
        <v/>
      </c>
      <c r="F144" s="90" t="str">
        <f>IF(OR(SD!G140="",SD!A140&gt;8),"",SD!G140)</f>
        <v/>
      </c>
      <c r="G144" s="90" t="str">
        <f>IF(OR(SD!I140="",,SD!A140&gt;8),"",SD!I140)</f>
        <v/>
      </c>
      <c r="H144" s="90" t="str">
        <f>IF(OR(SD!O140="",SD!A140&gt;8),"",SD!O140)</f>
        <v/>
      </c>
      <c r="I144" s="91" t="str">
        <f>IF(OR(SD!V140="",SD!A140&gt;8),"",SD!V140)</f>
        <v/>
      </c>
      <c r="J144" s="92">
        <f>IF(SD!D140="","",SD!D140)</f>
        <v>41871</v>
      </c>
      <c r="K144" s="2"/>
    </row>
    <row r="145" spans="1:11" x14ac:dyDescent="0.35">
      <c r="A145" s="2"/>
      <c r="B145" s="89" t="str">
        <f>IF(E145="","",ROWS($B$6:B145))</f>
        <v/>
      </c>
      <c r="C145" s="90" t="str">
        <f>IF(OR(SD!A141="",SD!A141&gt;8),"",SD!A141)</f>
        <v/>
      </c>
      <c r="D145" s="90" t="str">
        <f>IF(OR(SD!C141="",SD!A141&gt;8),"",SD!C141)</f>
        <v/>
      </c>
      <c r="E145" s="90" t="str">
        <f>IF(OR(SD!E141="",SD!A141&gt;8),"",SD!E141)</f>
        <v/>
      </c>
      <c r="F145" s="90" t="str">
        <f>IF(OR(SD!G141="",SD!A141&gt;8),"",SD!G141)</f>
        <v/>
      </c>
      <c r="G145" s="90" t="str">
        <f>IF(OR(SD!I141="",,SD!A141&gt;8),"",SD!I141)</f>
        <v/>
      </c>
      <c r="H145" s="90" t="str">
        <f>IF(OR(SD!O141="",SD!A141&gt;8),"",SD!O141)</f>
        <v/>
      </c>
      <c r="I145" s="91" t="str">
        <f>IF(OR(SD!V141="",SD!A141&gt;8),"",SD!V141)</f>
        <v/>
      </c>
      <c r="J145" s="92">
        <f>IF(SD!D141="","",SD!D141)</f>
        <v>44086</v>
      </c>
      <c r="K145" s="2"/>
    </row>
    <row r="146" spans="1:11" x14ac:dyDescent="0.35">
      <c r="A146" s="2"/>
      <c r="B146" s="89" t="str">
        <f>IF(E146="","",ROWS($B$6:B146))</f>
        <v/>
      </c>
      <c r="C146" s="90" t="str">
        <f>IF(OR(SD!A142="",SD!A142&gt;8),"",SD!A142)</f>
        <v/>
      </c>
      <c r="D146" s="90" t="str">
        <f>IF(OR(SD!C142="",SD!A142&gt;8),"",SD!C142)</f>
        <v/>
      </c>
      <c r="E146" s="90" t="str">
        <f>IF(OR(SD!E142="",SD!A142&gt;8),"",SD!E142)</f>
        <v/>
      </c>
      <c r="F146" s="90" t="str">
        <f>IF(OR(SD!G142="",SD!A142&gt;8),"",SD!G142)</f>
        <v/>
      </c>
      <c r="G146" s="90" t="str">
        <f>IF(OR(SD!I142="",,SD!A142&gt;8),"",SD!I142)</f>
        <v/>
      </c>
      <c r="H146" s="90" t="str">
        <f>IF(OR(SD!O142="",SD!A142&gt;8),"",SD!O142)</f>
        <v/>
      </c>
      <c r="I146" s="91" t="str">
        <f>IF(OR(SD!V142="",SD!A142&gt;8),"",SD!V142)</f>
        <v/>
      </c>
      <c r="J146" s="92">
        <f>IF(SD!D142="","",SD!D142)</f>
        <v>41127</v>
      </c>
      <c r="K146" s="2"/>
    </row>
    <row r="147" spans="1:11" x14ac:dyDescent="0.35">
      <c r="A147" s="2"/>
      <c r="B147" s="89" t="str">
        <f>IF(E147="","",ROWS($B$6:B147))</f>
        <v/>
      </c>
      <c r="C147" s="90" t="str">
        <f>IF(OR(SD!A143="",SD!A143&gt;8),"",SD!A143)</f>
        <v/>
      </c>
      <c r="D147" s="90" t="str">
        <f>IF(OR(SD!C143="",SD!A143&gt;8),"",SD!C143)</f>
        <v/>
      </c>
      <c r="E147" s="90" t="str">
        <f>IF(OR(SD!E143="",SD!A143&gt;8),"",SD!E143)</f>
        <v/>
      </c>
      <c r="F147" s="90" t="str">
        <f>IF(OR(SD!G143="",SD!A143&gt;8),"",SD!G143)</f>
        <v/>
      </c>
      <c r="G147" s="90" t="str">
        <f>IF(OR(SD!I143="",,SD!A143&gt;8),"",SD!I143)</f>
        <v/>
      </c>
      <c r="H147" s="90" t="str">
        <f>IF(OR(SD!O143="",SD!A143&gt;8),"",SD!O143)</f>
        <v/>
      </c>
      <c r="I147" s="91" t="str">
        <f>IF(OR(SD!V143="",SD!A143&gt;8),"",SD!V143)</f>
        <v/>
      </c>
      <c r="J147" s="92">
        <f>IF(SD!D143="","",SD!D143)</f>
        <v>42198</v>
      </c>
      <c r="K147" s="2"/>
    </row>
    <row r="148" spans="1:11" x14ac:dyDescent="0.35">
      <c r="A148" s="2"/>
      <c r="B148" s="89" t="str">
        <f>IF(E148="","",ROWS($B$6:B148))</f>
        <v/>
      </c>
      <c r="C148" s="90" t="str">
        <f>IF(OR(SD!A144="",SD!A144&gt;8),"",SD!A144)</f>
        <v/>
      </c>
      <c r="D148" s="90" t="str">
        <f>IF(OR(SD!C144="",SD!A144&gt;8),"",SD!C144)</f>
        <v/>
      </c>
      <c r="E148" s="90" t="str">
        <f>IF(OR(SD!E144="",SD!A144&gt;8),"",SD!E144)</f>
        <v/>
      </c>
      <c r="F148" s="90" t="str">
        <f>IF(OR(SD!G144="",SD!A144&gt;8),"",SD!G144)</f>
        <v/>
      </c>
      <c r="G148" s="90" t="str">
        <f>IF(OR(SD!I144="",,SD!A144&gt;8),"",SD!I144)</f>
        <v/>
      </c>
      <c r="H148" s="90" t="str">
        <f>IF(OR(SD!O144="",SD!A144&gt;8),"",SD!O144)</f>
        <v/>
      </c>
      <c r="I148" s="91" t="str">
        <f>IF(OR(SD!V144="",SD!A144&gt;8),"",SD!V144)</f>
        <v/>
      </c>
      <c r="J148" s="92">
        <f>IF(SD!D144="","",SD!D144)</f>
        <v>41871</v>
      </c>
      <c r="K148" s="2"/>
    </row>
    <row r="149" spans="1:11" x14ac:dyDescent="0.35">
      <c r="A149" s="2"/>
      <c r="B149" s="89" t="str">
        <f>IF(E149="","",ROWS($B$6:B149))</f>
        <v/>
      </c>
      <c r="C149" s="90" t="str">
        <f>IF(OR(SD!A145="",SD!A145&gt;8),"",SD!A145)</f>
        <v/>
      </c>
      <c r="D149" s="90" t="str">
        <f>IF(OR(SD!C145="",SD!A145&gt;8),"",SD!C145)</f>
        <v/>
      </c>
      <c r="E149" s="90" t="str">
        <f>IF(OR(SD!E145="",SD!A145&gt;8),"",SD!E145)</f>
        <v/>
      </c>
      <c r="F149" s="90" t="str">
        <f>IF(OR(SD!G145="",SD!A145&gt;8),"",SD!G145)</f>
        <v/>
      </c>
      <c r="G149" s="90" t="str">
        <f>IF(OR(SD!I145="",,SD!A145&gt;8),"",SD!I145)</f>
        <v/>
      </c>
      <c r="H149" s="90" t="str">
        <f>IF(OR(SD!O145="",SD!A145&gt;8),"",SD!O145)</f>
        <v/>
      </c>
      <c r="I149" s="91" t="str">
        <f>IF(OR(SD!V145="",SD!A145&gt;8),"",SD!V145)</f>
        <v/>
      </c>
      <c r="J149" s="92">
        <f>IF(SD!D145="","",SD!D145)</f>
        <v>43665</v>
      </c>
      <c r="K149" s="2"/>
    </row>
    <row r="150" spans="1:11" x14ac:dyDescent="0.35">
      <c r="A150" s="2"/>
      <c r="B150" s="89" t="str">
        <f>IF(E150="","",ROWS($B$6:B150))</f>
        <v/>
      </c>
      <c r="C150" s="90" t="str">
        <f>IF(OR(SD!A146="",SD!A146&gt;8),"",SD!A146)</f>
        <v/>
      </c>
      <c r="D150" s="90" t="str">
        <f>IF(OR(SD!C146="",SD!A146&gt;8),"",SD!C146)</f>
        <v/>
      </c>
      <c r="E150" s="90" t="str">
        <f>IF(OR(SD!E146="",SD!A146&gt;8),"",SD!E146)</f>
        <v/>
      </c>
      <c r="F150" s="90" t="str">
        <f>IF(OR(SD!G146="",SD!A146&gt;8),"",SD!G146)</f>
        <v/>
      </c>
      <c r="G150" s="90" t="str">
        <f>IF(OR(SD!I146="",,SD!A146&gt;8),"",SD!I146)</f>
        <v/>
      </c>
      <c r="H150" s="90" t="str">
        <f>IF(OR(SD!O146="",SD!A146&gt;8),"",SD!O146)</f>
        <v/>
      </c>
      <c r="I150" s="91" t="str">
        <f>IF(OR(SD!V146="",SD!A146&gt;8),"",SD!V146)</f>
        <v/>
      </c>
      <c r="J150" s="92">
        <f>IF(SD!D146="","",SD!D146)</f>
        <v>43677</v>
      </c>
      <c r="K150" s="2"/>
    </row>
    <row r="151" spans="1:11" x14ac:dyDescent="0.35">
      <c r="A151" s="2"/>
      <c r="B151" s="89" t="str">
        <f>IF(E151="","",ROWS($B$6:B151))</f>
        <v/>
      </c>
      <c r="C151" s="90" t="str">
        <f>IF(OR(SD!A147="",SD!A147&gt;8),"",SD!A147)</f>
        <v/>
      </c>
      <c r="D151" s="90" t="str">
        <f>IF(OR(SD!C147="",SD!A147&gt;8),"",SD!C147)</f>
        <v/>
      </c>
      <c r="E151" s="90" t="str">
        <f>IF(OR(SD!E147="",SD!A147&gt;8),"",SD!E147)</f>
        <v/>
      </c>
      <c r="F151" s="90" t="str">
        <f>IF(OR(SD!G147="",SD!A147&gt;8),"",SD!G147)</f>
        <v/>
      </c>
      <c r="G151" s="90" t="str">
        <f>IF(OR(SD!I147="",,SD!A147&gt;8),"",SD!I147)</f>
        <v/>
      </c>
      <c r="H151" s="90" t="str">
        <f>IF(OR(SD!O147="",SD!A147&gt;8),"",SD!O147)</f>
        <v/>
      </c>
      <c r="I151" s="91" t="str">
        <f>IF(OR(SD!V147="",SD!A147&gt;8),"",SD!V147)</f>
        <v/>
      </c>
      <c r="J151" s="92">
        <f>IF(SD!D147="","",SD!D147)</f>
        <v>42565</v>
      </c>
      <c r="K151" s="2"/>
    </row>
    <row r="152" spans="1:11" x14ac:dyDescent="0.35">
      <c r="A152" s="2"/>
      <c r="B152" s="89" t="str">
        <f>IF(E152="","",ROWS($B$6:B152))</f>
        <v/>
      </c>
      <c r="C152" s="90" t="str">
        <f>IF(OR(SD!A148="",SD!A148&gt;8),"",SD!A148)</f>
        <v/>
      </c>
      <c r="D152" s="90" t="str">
        <f>IF(OR(SD!C148="",SD!A148&gt;8),"",SD!C148)</f>
        <v/>
      </c>
      <c r="E152" s="90" t="str">
        <f>IF(OR(SD!E148="",SD!A148&gt;8),"",SD!E148)</f>
        <v/>
      </c>
      <c r="F152" s="90" t="str">
        <f>IF(OR(SD!G148="",SD!A148&gt;8),"",SD!G148)</f>
        <v/>
      </c>
      <c r="G152" s="90" t="str">
        <f>IF(OR(SD!I148="",,SD!A148&gt;8),"",SD!I148)</f>
        <v/>
      </c>
      <c r="H152" s="90" t="str">
        <f>IF(OR(SD!O148="",SD!A148&gt;8),"",SD!O148)</f>
        <v/>
      </c>
      <c r="I152" s="91" t="str">
        <f>IF(OR(SD!V148="",SD!A148&gt;8),"",SD!V148)</f>
        <v/>
      </c>
      <c r="J152" s="92">
        <f>IF(SD!D148="","",SD!D148)</f>
        <v>41871</v>
      </c>
      <c r="K152" s="2"/>
    </row>
    <row r="153" spans="1:11" x14ac:dyDescent="0.35">
      <c r="A153" s="2"/>
      <c r="B153" s="89" t="str">
        <f>IF(E153="","",ROWS($B$6:B153))</f>
        <v/>
      </c>
      <c r="C153" s="90" t="str">
        <f>IF(OR(SD!A149="",SD!A149&gt;8),"",SD!A149)</f>
        <v/>
      </c>
      <c r="D153" s="90" t="str">
        <f>IF(OR(SD!C149="",SD!A149&gt;8),"",SD!C149)</f>
        <v/>
      </c>
      <c r="E153" s="90" t="str">
        <f>IF(OR(SD!E149="",SD!A149&gt;8),"",SD!E149)</f>
        <v/>
      </c>
      <c r="F153" s="90" t="str">
        <f>IF(OR(SD!G149="",SD!A149&gt;8),"",SD!G149)</f>
        <v/>
      </c>
      <c r="G153" s="90" t="str">
        <f>IF(OR(SD!I149="",,SD!A149&gt;8),"",SD!I149)</f>
        <v/>
      </c>
      <c r="H153" s="90" t="str">
        <f>IF(OR(SD!O149="",SD!A149&gt;8),"",SD!O149)</f>
        <v/>
      </c>
      <c r="I153" s="91" t="str">
        <f>IF(OR(SD!V149="",SD!A149&gt;8),"",SD!V149)</f>
        <v/>
      </c>
      <c r="J153" s="92">
        <f>IF(SD!D149="","",SD!D149)</f>
        <v>42922</v>
      </c>
      <c r="K153" s="2"/>
    </row>
    <row r="154" spans="1:11" x14ac:dyDescent="0.35">
      <c r="A154" s="2"/>
      <c r="B154" s="89" t="str">
        <f>IF(E154="","",ROWS($B$6:B154))</f>
        <v/>
      </c>
      <c r="C154" s="90" t="str">
        <f>IF(OR(SD!A150="",SD!A150&gt;8),"",SD!A150)</f>
        <v/>
      </c>
      <c r="D154" s="90" t="str">
        <f>IF(OR(SD!C150="",SD!A150&gt;8),"",SD!C150)</f>
        <v/>
      </c>
      <c r="E154" s="90" t="str">
        <f>IF(OR(SD!E150="",SD!A150&gt;8),"",SD!E150)</f>
        <v/>
      </c>
      <c r="F154" s="90" t="str">
        <f>IF(OR(SD!G150="",SD!A150&gt;8),"",SD!G150)</f>
        <v/>
      </c>
      <c r="G154" s="90" t="str">
        <f>IF(OR(SD!I150="",,SD!A150&gt;8),"",SD!I150)</f>
        <v/>
      </c>
      <c r="H154" s="90" t="str">
        <f>IF(OR(SD!O150="",SD!A150&gt;8),"",SD!O150)</f>
        <v/>
      </c>
      <c r="I154" s="91" t="str">
        <f>IF(OR(SD!V150="",SD!A150&gt;8),"",SD!V150)</f>
        <v/>
      </c>
      <c r="J154" s="92">
        <f>IF(SD!D150="","",SD!D150)</f>
        <v>41871</v>
      </c>
      <c r="K154" s="2"/>
    </row>
    <row r="155" spans="1:11" x14ac:dyDescent="0.35">
      <c r="A155" s="2"/>
      <c r="B155" s="89" t="str">
        <f>IF(E155="","",ROWS($B$6:B155))</f>
        <v/>
      </c>
      <c r="C155" s="90" t="str">
        <f>IF(OR(SD!A151="",SD!A151&gt;8),"",SD!A151)</f>
        <v/>
      </c>
      <c r="D155" s="90" t="str">
        <f>IF(OR(SD!C151="",SD!A151&gt;8),"",SD!C151)</f>
        <v/>
      </c>
      <c r="E155" s="90" t="str">
        <f>IF(OR(SD!E151="",SD!A151&gt;8),"",SD!E151)</f>
        <v/>
      </c>
      <c r="F155" s="90" t="str">
        <f>IF(OR(SD!G151="",SD!A151&gt;8),"",SD!G151)</f>
        <v/>
      </c>
      <c r="G155" s="90" t="str">
        <f>IF(OR(SD!I151="",,SD!A151&gt;8),"",SD!I151)</f>
        <v/>
      </c>
      <c r="H155" s="90" t="str">
        <f>IF(OR(SD!O151="",SD!A151&gt;8),"",SD!O151)</f>
        <v/>
      </c>
      <c r="I155" s="91" t="str">
        <f>IF(OR(SD!V151="",SD!A151&gt;8),"",SD!V151)</f>
        <v/>
      </c>
      <c r="J155" s="92">
        <f>IF(SD!D151="","",SD!D151)</f>
        <v>41871</v>
      </c>
      <c r="K155" s="2"/>
    </row>
    <row r="156" spans="1:11" x14ac:dyDescent="0.35">
      <c r="A156" s="2"/>
      <c r="B156" s="89" t="str">
        <f>IF(E156="","",ROWS($B$6:B156))</f>
        <v/>
      </c>
      <c r="C156" s="90" t="str">
        <f>IF(OR(SD!A152="",SD!A152&gt;8),"",SD!A152)</f>
        <v/>
      </c>
      <c r="D156" s="90" t="str">
        <f>IF(OR(SD!C152="",SD!A152&gt;8),"",SD!C152)</f>
        <v/>
      </c>
      <c r="E156" s="90" t="str">
        <f>IF(OR(SD!E152="",SD!A152&gt;8),"",SD!E152)</f>
        <v/>
      </c>
      <c r="F156" s="90" t="str">
        <f>IF(OR(SD!G152="",SD!A152&gt;8),"",SD!G152)</f>
        <v/>
      </c>
      <c r="G156" s="90" t="str">
        <f>IF(OR(SD!I152="",,SD!A152&gt;8),"",SD!I152)</f>
        <v/>
      </c>
      <c r="H156" s="90" t="str">
        <f>IF(OR(SD!O152="",SD!A152&gt;8),"",SD!O152)</f>
        <v/>
      </c>
      <c r="I156" s="91" t="str">
        <f>IF(OR(SD!V152="",SD!A152&gt;8),"",SD!V152)</f>
        <v/>
      </c>
      <c r="J156" s="92">
        <f>IF(SD!D152="","",SD!D152)</f>
        <v>43662</v>
      </c>
      <c r="K156" s="2"/>
    </row>
    <row r="157" spans="1:11" x14ac:dyDescent="0.35">
      <c r="A157" s="2"/>
      <c r="B157" s="89" t="str">
        <f>IF(E157="","",ROWS($B$6:B157))</f>
        <v/>
      </c>
      <c r="C157" s="90" t="str">
        <f>IF(OR(SD!A153="",SD!A153&gt;8),"",SD!A153)</f>
        <v/>
      </c>
      <c r="D157" s="90" t="str">
        <f>IF(OR(SD!C153="",SD!A153&gt;8),"",SD!C153)</f>
        <v/>
      </c>
      <c r="E157" s="90" t="str">
        <f>IF(OR(SD!E153="",SD!A153&gt;8),"",SD!E153)</f>
        <v/>
      </c>
      <c r="F157" s="90" t="str">
        <f>IF(OR(SD!G153="",SD!A153&gt;8),"",SD!G153)</f>
        <v/>
      </c>
      <c r="G157" s="90" t="str">
        <f>IF(OR(SD!I153="",,SD!A153&gt;8),"",SD!I153)</f>
        <v/>
      </c>
      <c r="H157" s="90" t="str">
        <f>IF(OR(SD!O153="",SD!A153&gt;8),"",SD!O153)</f>
        <v/>
      </c>
      <c r="I157" s="91" t="str">
        <f>IF(OR(SD!V153="",SD!A153&gt;8),"",SD!V153)</f>
        <v/>
      </c>
      <c r="J157" s="92">
        <f>IF(SD!D153="","",SD!D153)</f>
        <v>43671</v>
      </c>
      <c r="K157" s="2"/>
    </row>
    <row r="158" spans="1:11" x14ac:dyDescent="0.35">
      <c r="A158" s="2"/>
      <c r="B158" s="89" t="str">
        <f>IF(E158="","",ROWS($B$6:B158))</f>
        <v/>
      </c>
      <c r="C158" s="90" t="str">
        <f>IF(OR(SD!A154="",SD!A154&gt;8),"",SD!A154)</f>
        <v/>
      </c>
      <c r="D158" s="90" t="str">
        <f>IF(OR(SD!C154="",SD!A154&gt;8),"",SD!C154)</f>
        <v/>
      </c>
      <c r="E158" s="90" t="str">
        <f>IF(OR(SD!E154="",SD!A154&gt;8),"",SD!E154)</f>
        <v/>
      </c>
      <c r="F158" s="90" t="str">
        <f>IF(OR(SD!G154="",SD!A154&gt;8),"",SD!G154)</f>
        <v/>
      </c>
      <c r="G158" s="90" t="str">
        <f>IF(OR(SD!I154="",,SD!A154&gt;8),"",SD!I154)</f>
        <v/>
      </c>
      <c r="H158" s="90" t="str">
        <f>IF(OR(SD!O154="",SD!A154&gt;8),"",SD!O154)</f>
        <v/>
      </c>
      <c r="I158" s="91" t="str">
        <f>IF(OR(SD!V154="",SD!A154&gt;8),"",SD!V154)</f>
        <v/>
      </c>
      <c r="J158" s="92">
        <f>IF(SD!D154="","",SD!D154)</f>
        <v>42926</v>
      </c>
      <c r="K158" s="2"/>
    </row>
    <row r="159" spans="1:11" x14ac:dyDescent="0.35">
      <c r="A159" s="2"/>
      <c r="B159" s="89" t="str">
        <f>IF(E159="","",ROWS($B$6:B159))</f>
        <v/>
      </c>
      <c r="C159" s="90" t="str">
        <f>IF(OR(SD!A155="",SD!A155&gt;8),"",SD!A155)</f>
        <v/>
      </c>
      <c r="D159" s="90" t="str">
        <f>IF(OR(SD!C155="",SD!A155&gt;8),"",SD!C155)</f>
        <v/>
      </c>
      <c r="E159" s="90" t="str">
        <f>IF(OR(SD!E155="",SD!A155&gt;8),"",SD!E155)</f>
        <v/>
      </c>
      <c r="F159" s="90" t="str">
        <f>IF(OR(SD!G155="",SD!A155&gt;8),"",SD!G155)</f>
        <v/>
      </c>
      <c r="G159" s="90" t="str">
        <f>IF(OR(SD!I155="",,SD!A155&gt;8),"",SD!I155)</f>
        <v/>
      </c>
      <c r="H159" s="90" t="str">
        <f>IF(OR(SD!O155="",SD!A155&gt;8),"",SD!O155)</f>
        <v/>
      </c>
      <c r="I159" s="91" t="str">
        <f>IF(OR(SD!V155="",SD!A155&gt;8),"",SD!V155)</f>
        <v/>
      </c>
      <c r="J159" s="92">
        <f>IF(SD!D155="","",SD!D155)</f>
        <v>43678</v>
      </c>
      <c r="K159" s="2"/>
    </row>
    <row r="160" spans="1:11" x14ac:dyDescent="0.35">
      <c r="A160" s="2"/>
      <c r="B160" s="89" t="str">
        <f>IF(E160="","",ROWS($B$6:B160))</f>
        <v/>
      </c>
      <c r="C160" s="90" t="str">
        <f>IF(OR(SD!A156="",SD!A156&gt;8),"",SD!A156)</f>
        <v/>
      </c>
      <c r="D160" s="90" t="str">
        <f>IF(OR(SD!C156="",SD!A156&gt;8),"",SD!C156)</f>
        <v/>
      </c>
      <c r="E160" s="90" t="str">
        <f>IF(OR(SD!E156="",SD!A156&gt;8),"",SD!E156)</f>
        <v/>
      </c>
      <c r="F160" s="90" t="str">
        <f>IF(OR(SD!G156="",SD!A156&gt;8),"",SD!G156)</f>
        <v/>
      </c>
      <c r="G160" s="90" t="str">
        <f>IF(OR(SD!I156="",,SD!A156&gt;8),"",SD!I156)</f>
        <v/>
      </c>
      <c r="H160" s="90" t="str">
        <f>IF(OR(SD!O156="",SD!A156&gt;8),"",SD!O156)</f>
        <v/>
      </c>
      <c r="I160" s="91" t="str">
        <f>IF(OR(SD!V156="",SD!A156&gt;8),"",SD!V156)</f>
        <v/>
      </c>
      <c r="J160" s="92">
        <f>IF(SD!D156="","",SD!D156)</f>
        <v>44061</v>
      </c>
      <c r="K160" s="2"/>
    </row>
    <row r="161" spans="1:11" x14ac:dyDescent="0.35">
      <c r="A161" s="2"/>
      <c r="B161" s="89" t="str">
        <f>IF(E161="","",ROWS($B$6:B161))</f>
        <v/>
      </c>
      <c r="C161" s="90" t="str">
        <f>IF(OR(SD!A157="",SD!A157&gt;8),"",SD!A157)</f>
        <v/>
      </c>
      <c r="D161" s="90" t="str">
        <f>IF(OR(SD!C157="",SD!A157&gt;8),"",SD!C157)</f>
        <v/>
      </c>
      <c r="E161" s="90" t="str">
        <f>IF(OR(SD!E157="",SD!A157&gt;8),"",SD!E157)</f>
        <v/>
      </c>
      <c r="F161" s="90" t="str">
        <f>IF(OR(SD!G157="",SD!A157&gt;8),"",SD!G157)</f>
        <v/>
      </c>
      <c r="G161" s="90" t="str">
        <f>IF(OR(SD!I157="",,SD!A157&gt;8),"",SD!I157)</f>
        <v/>
      </c>
      <c r="H161" s="90" t="str">
        <f>IF(OR(SD!O157="",SD!A157&gt;8),"",SD!O157)</f>
        <v/>
      </c>
      <c r="I161" s="91" t="str">
        <f>IF(OR(SD!V157="",SD!A157&gt;8),"",SD!V157)</f>
        <v/>
      </c>
      <c r="J161" s="92">
        <f>IF(SD!D157="","",SD!D157)</f>
        <v>43302</v>
      </c>
      <c r="K161" s="2"/>
    </row>
    <row r="162" spans="1:11" x14ac:dyDescent="0.35">
      <c r="A162" s="2"/>
      <c r="B162" s="89" t="str">
        <f>IF(E162="","",ROWS($B$6:B162))</f>
        <v/>
      </c>
      <c r="C162" s="90" t="str">
        <f>IF(OR(SD!A158="",SD!A158&gt;8),"",SD!A158)</f>
        <v/>
      </c>
      <c r="D162" s="90" t="str">
        <f>IF(OR(SD!C158="",SD!A158&gt;8),"",SD!C158)</f>
        <v/>
      </c>
      <c r="E162" s="90" t="str">
        <f>IF(OR(SD!E158="",SD!A158&gt;8),"",SD!E158)</f>
        <v/>
      </c>
      <c r="F162" s="90" t="str">
        <f>IF(OR(SD!G158="",SD!A158&gt;8),"",SD!G158)</f>
        <v/>
      </c>
      <c r="G162" s="90" t="str">
        <f>IF(OR(SD!I158="",,SD!A158&gt;8),"",SD!I158)</f>
        <v/>
      </c>
      <c r="H162" s="90" t="str">
        <f>IF(OR(SD!O158="",SD!A158&gt;8),"",SD!O158)</f>
        <v/>
      </c>
      <c r="I162" s="91" t="str">
        <f>IF(OR(SD!V158="",SD!A158&gt;8),"",SD!V158)</f>
        <v/>
      </c>
      <c r="J162" s="92">
        <f>IF(SD!D158="","",SD!D158)</f>
        <v>43668</v>
      </c>
      <c r="K162" s="2"/>
    </row>
    <row r="163" spans="1:11" x14ac:dyDescent="0.35">
      <c r="A163" s="2"/>
      <c r="B163" s="89" t="str">
        <f>IF(E163="","",ROWS($B$6:B163))</f>
        <v/>
      </c>
      <c r="C163" s="90" t="str">
        <f>IF(OR(SD!A159="",SD!A159&gt;8),"",SD!A159)</f>
        <v/>
      </c>
      <c r="D163" s="90" t="str">
        <f>IF(OR(SD!C159="",SD!A159&gt;8),"",SD!C159)</f>
        <v/>
      </c>
      <c r="E163" s="90" t="str">
        <f>IF(OR(SD!E159="",SD!A159&gt;8),"",SD!E159)</f>
        <v/>
      </c>
      <c r="F163" s="90" t="str">
        <f>IF(OR(SD!G159="",SD!A159&gt;8),"",SD!G159)</f>
        <v/>
      </c>
      <c r="G163" s="90" t="str">
        <f>IF(OR(SD!I159="",,SD!A159&gt;8),"",SD!I159)</f>
        <v/>
      </c>
      <c r="H163" s="90" t="str">
        <f>IF(OR(SD!O159="",SD!A159&gt;8),"",SD!O159)</f>
        <v/>
      </c>
      <c r="I163" s="91" t="str">
        <f>IF(OR(SD!V159="",SD!A159&gt;8),"",SD!V159)</f>
        <v/>
      </c>
      <c r="J163" s="92">
        <f>IF(SD!D159="","",SD!D159)</f>
        <v>44074</v>
      </c>
      <c r="K163" s="2"/>
    </row>
    <row r="164" spans="1:11" x14ac:dyDescent="0.35">
      <c r="A164" s="2"/>
      <c r="B164" s="89" t="str">
        <f>IF(E164="","",ROWS($B$6:B164))</f>
        <v/>
      </c>
      <c r="C164" s="90" t="str">
        <f>IF(OR(SD!A160="",SD!A160&gt;8),"",SD!A160)</f>
        <v/>
      </c>
      <c r="D164" s="90" t="str">
        <f>IF(OR(SD!C160="",SD!A160&gt;8),"",SD!C160)</f>
        <v/>
      </c>
      <c r="E164" s="90" t="str">
        <f>IF(OR(SD!E160="",SD!A160&gt;8),"",SD!E160)</f>
        <v/>
      </c>
      <c r="F164" s="90" t="str">
        <f>IF(OR(SD!G160="",SD!A160&gt;8),"",SD!G160)</f>
        <v/>
      </c>
      <c r="G164" s="90" t="str">
        <f>IF(OR(SD!I160="",,SD!A160&gt;8),"",SD!I160)</f>
        <v/>
      </c>
      <c r="H164" s="90" t="str">
        <f>IF(OR(SD!O160="",SD!A160&gt;8),"",SD!O160)</f>
        <v/>
      </c>
      <c r="I164" s="91" t="str">
        <f>IF(OR(SD!V160="",SD!A160&gt;8),"",SD!V160)</f>
        <v/>
      </c>
      <c r="J164" s="92">
        <f>IF(SD!D160="","",SD!D160)</f>
        <v>43299</v>
      </c>
      <c r="K164" s="2"/>
    </row>
    <row r="165" spans="1:11" x14ac:dyDescent="0.35">
      <c r="A165" s="2"/>
      <c r="B165" s="89" t="str">
        <f>IF(E165="","",ROWS($B$6:B165))</f>
        <v/>
      </c>
      <c r="C165" s="90" t="str">
        <f>IF(OR(SD!A161="",SD!A161&gt;8),"",SD!A161)</f>
        <v/>
      </c>
      <c r="D165" s="90" t="str">
        <f>IF(OR(SD!C161="",SD!A161&gt;8),"",SD!C161)</f>
        <v/>
      </c>
      <c r="E165" s="90" t="str">
        <f>IF(OR(SD!E161="",SD!A161&gt;8),"",SD!E161)</f>
        <v/>
      </c>
      <c r="F165" s="90" t="str">
        <f>IF(OR(SD!G161="",SD!A161&gt;8),"",SD!G161)</f>
        <v/>
      </c>
      <c r="G165" s="90" t="str">
        <f>IF(OR(SD!I161="",,SD!A161&gt;8),"",SD!I161)</f>
        <v/>
      </c>
      <c r="H165" s="90" t="str">
        <f>IF(OR(SD!O161="",SD!A161&gt;8),"",SD!O161)</f>
        <v/>
      </c>
      <c r="I165" s="91" t="str">
        <f>IF(OR(SD!V161="",SD!A161&gt;8),"",SD!V161)</f>
        <v/>
      </c>
      <c r="J165" s="92">
        <f>IF(SD!D161="","",SD!D161)</f>
        <v>41871</v>
      </c>
      <c r="K165" s="2"/>
    </row>
    <row r="166" spans="1:11" x14ac:dyDescent="0.35">
      <c r="A166" s="2"/>
      <c r="B166" s="89" t="str">
        <f>IF(E166="","",ROWS($B$6:B166))</f>
        <v/>
      </c>
      <c r="C166" s="90" t="str">
        <f>IF(OR(SD!A162="",SD!A162&gt;8),"",SD!A162)</f>
        <v/>
      </c>
      <c r="D166" s="90" t="str">
        <f>IF(OR(SD!C162="",SD!A162&gt;8),"",SD!C162)</f>
        <v/>
      </c>
      <c r="E166" s="90" t="str">
        <f>IF(OR(SD!E162="",SD!A162&gt;8),"",SD!E162)</f>
        <v/>
      </c>
      <c r="F166" s="90" t="str">
        <f>IF(OR(SD!G162="",SD!A162&gt;8),"",SD!G162)</f>
        <v/>
      </c>
      <c r="G166" s="90" t="str">
        <f>IF(OR(SD!I162="",,SD!A162&gt;8),"",SD!I162)</f>
        <v/>
      </c>
      <c r="H166" s="90" t="str">
        <f>IF(OR(SD!O162="",SD!A162&gt;8),"",SD!O162)</f>
        <v/>
      </c>
      <c r="I166" s="91" t="str">
        <f>IF(OR(SD!V162="",SD!A162&gt;8),"",SD!V162)</f>
        <v/>
      </c>
      <c r="J166" s="92">
        <f>IF(SD!D162="","",SD!D162)</f>
        <v>42195</v>
      </c>
      <c r="K166" s="2"/>
    </row>
    <row r="167" spans="1:11" x14ac:dyDescent="0.35">
      <c r="A167" s="2"/>
      <c r="B167" s="89" t="str">
        <f>IF(E167="","",ROWS($B$6:B167))</f>
        <v/>
      </c>
      <c r="C167" s="90" t="str">
        <f>IF(OR(SD!A163="",SD!A163&gt;8),"",SD!A163)</f>
        <v/>
      </c>
      <c r="D167" s="90" t="str">
        <f>IF(OR(SD!C163="",SD!A163&gt;8),"",SD!C163)</f>
        <v/>
      </c>
      <c r="E167" s="90" t="str">
        <f>IF(OR(SD!E163="",SD!A163&gt;8),"",SD!E163)</f>
        <v/>
      </c>
      <c r="F167" s="90" t="str">
        <f>IF(OR(SD!G163="",SD!A163&gt;8),"",SD!G163)</f>
        <v/>
      </c>
      <c r="G167" s="90" t="str">
        <f>IF(OR(SD!I163="",,SD!A163&gt;8),"",SD!I163)</f>
        <v/>
      </c>
      <c r="H167" s="90" t="str">
        <f>IF(OR(SD!O163="",SD!A163&gt;8),"",SD!O163)</f>
        <v/>
      </c>
      <c r="I167" s="91" t="str">
        <f>IF(OR(SD!V163="",SD!A163&gt;8),"",SD!V163)</f>
        <v/>
      </c>
      <c r="J167" s="92">
        <f>IF(SD!D163="","",SD!D163)</f>
        <v>42577</v>
      </c>
      <c r="K167" s="2"/>
    </row>
    <row r="168" spans="1:11" x14ac:dyDescent="0.35">
      <c r="A168" s="2"/>
      <c r="B168" s="89" t="str">
        <f>IF(E168="","",ROWS($B$6:B168))</f>
        <v/>
      </c>
      <c r="C168" s="90" t="str">
        <f>IF(OR(SD!A164="",SD!A164&gt;8),"",SD!A164)</f>
        <v/>
      </c>
      <c r="D168" s="90" t="str">
        <f>IF(OR(SD!C164="",SD!A164&gt;8),"",SD!C164)</f>
        <v/>
      </c>
      <c r="E168" s="90" t="str">
        <f>IF(OR(SD!E164="",SD!A164&gt;8),"",SD!E164)</f>
        <v/>
      </c>
      <c r="F168" s="90" t="str">
        <f>IF(OR(SD!G164="",SD!A164&gt;8),"",SD!G164)</f>
        <v/>
      </c>
      <c r="G168" s="90" t="str">
        <f>IF(OR(SD!I164="",,SD!A164&gt;8),"",SD!I164)</f>
        <v/>
      </c>
      <c r="H168" s="90" t="str">
        <f>IF(OR(SD!O164="",SD!A164&gt;8),"",SD!O164)</f>
        <v/>
      </c>
      <c r="I168" s="91" t="str">
        <f>IF(OR(SD!V164="",SD!A164&gt;8),"",SD!V164)</f>
        <v/>
      </c>
      <c r="J168" s="92">
        <f>IF(SD!D164="","",SD!D164)</f>
        <v>43675</v>
      </c>
      <c r="K168" s="2"/>
    </row>
    <row r="169" spans="1:11" x14ac:dyDescent="0.35">
      <c r="A169" s="2"/>
      <c r="B169" s="89" t="str">
        <f>IF(E169="","",ROWS($B$6:B169))</f>
        <v/>
      </c>
      <c r="C169" s="90" t="str">
        <f>IF(OR(SD!A165="",SD!A165&gt;8),"",SD!A165)</f>
        <v/>
      </c>
      <c r="D169" s="90" t="str">
        <f>IF(OR(SD!C165="",SD!A165&gt;8),"",SD!C165)</f>
        <v/>
      </c>
      <c r="E169" s="90" t="str">
        <f>IF(OR(SD!E165="",SD!A165&gt;8),"",SD!E165)</f>
        <v/>
      </c>
      <c r="F169" s="90" t="str">
        <f>IF(OR(SD!G165="",SD!A165&gt;8),"",SD!G165)</f>
        <v/>
      </c>
      <c r="G169" s="90" t="str">
        <f>IF(OR(SD!I165="",,SD!A165&gt;8),"",SD!I165)</f>
        <v/>
      </c>
      <c r="H169" s="90" t="str">
        <f>IF(OR(SD!O165="",SD!A165&gt;8),"",SD!O165)</f>
        <v/>
      </c>
      <c r="I169" s="91" t="str">
        <f>IF(OR(SD!V165="",SD!A165&gt;8),"",SD!V165)</f>
        <v/>
      </c>
      <c r="J169" s="92">
        <f>IF(SD!D165="","",SD!D165)</f>
        <v>43682</v>
      </c>
      <c r="K169" s="2"/>
    </row>
    <row r="170" spans="1:11" x14ac:dyDescent="0.35">
      <c r="A170" s="2"/>
      <c r="B170" s="89" t="str">
        <f>IF(E170="","",ROWS($B$6:B170))</f>
        <v/>
      </c>
      <c r="C170" s="90" t="str">
        <f>IF(OR(SD!A166="",SD!A166&gt;8),"",SD!A166)</f>
        <v/>
      </c>
      <c r="D170" s="90" t="str">
        <f>IF(OR(SD!C166="",SD!A166&gt;8),"",SD!C166)</f>
        <v/>
      </c>
      <c r="E170" s="90" t="str">
        <f>IF(OR(SD!E166="",SD!A166&gt;8),"",SD!E166)</f>
        <v/>
      </c>
      <c r="F170" s="90" t="str">
        <f>IF(OR(SD!G166="",SD!A166&gt;8),"",SD!G166)</f>
        <v/>
      </c>
      <c r="G170" s="90" t="str">
        <f>IF(OR(SD!I166="",,SD!A166&gt;8),"",SD!I166)</f>
        <v/>
      </c>
      <c r="H170" s="90" t="str">
        <f>IF(OR(SD!O166="",SD!A166&gt;8),"",SD!O166)</f>
        <v/>
      </c>
      <c r="I170" s="91" t="str">
        <f>IF(OR(SD!V166="",SD!A166&gt;8),"",SD!V166)</f>
        <v/>
      </c>
      <c r="J170" s="92">
        <f>IF(SD!D166="","",SD!D166)</f>
        <v>41871</v>
      </c>
      <c r="K170" s="2"/>
    </row>
    <row r="171" spans="1:11" x14ac:dyDescent="0.35">
      <c r="A171" s="2"/>
      <c r="B171" s="89" t="str">
        <f>IF(E171="","",ROWS($B$6:B171))</f>
        <v/>
      </c>
      <c r="C171" s="90" t="str">
        <f>IF(OR(SD!A167="",SD!A167&gt;8),"",SD!A167)</f>
        <v/>
      </c>
      <c r="D171" s="90" t="str">
        <f>IF(OR(SD!C167="",SD!A167&gt;8),"",SD!C167)</f>
        <v/>
      </c>
      <c r="E171" s="90" t="str">
        <f>IF(OR(SD!E167="",SD!A167&gt;8),"",SD!E167)</f>
        <v/>
      </c>
      <c r="F171" s="90" t="str">
        <f>IF(OR(SD!G167="",SD!A167&gt;8),"",SD!G167)</f>
        <v/>
      </c>
      <c r="G171" s="90" t="str">
        <f>IF(OR(SD!I167="",,SD!A167&gt;8),"",SD!I167)</f>
        <v/>
      </c>
      <c r="H171" s="90" t="str">
        <f>IF(OR(SD!O167="",SD!A167&gt;8),"",SD!O167)</f>
        <v/>
      </c>
      <c r="I171" s="91" t="str">
        <f>IF(OR(SD!V167="",SD!A167&gt;8),"",SD!V167)</f>
        <v/>
      </c>
      <c r="J171" s="92">
        <f>IF(SD!D167="","",SD!D167)</f>
        <v>42544</v>
      </c>
      <c r="K171" s="2"/>
    </row>
    <row r="172" spans="1:11" x14ac:dyDescent="0.35">
      <c r="A172" s="2"/>
      <c r="B172" s="89" t="str">
        <f>IF(E172="","",ROWS($B$6:B172))</f>
        <v/>
      </c>
      <c r="C172" s="90" t="str">
        <f>IF(OR(SD!A168="",SD!A168&gt;8),"",SD!A168)</f>
        <v/>
      </c>
      <c r="D172" s="90" t="str">
        <f>IF(OR(SD!C168="",SD!A168&gt;8),"",SD!C168)</f>
        <v/>
      </c>
      <c r="E172" s="90" t="str">
        <f>IF(OR(SD!E168="",SD!A168&gt;8),"",SD!E168)</f>
        <v/>
      </c>
      <c r="F172" s="90" t="str">
        <f>IF(OR(SD!G168="",SD!A168&gt;8),"",SD!G168)</f>
        <v/>
      </c>
      <c r="G172" s="90" t="str">
        <f>IF(OR(SD!I168="",,SD!A168&gt;8),"",SD!I168)</f>
        <v/>
      </c>
      <c r="H172" s="90" t="str">
        <f>IF(OR(SD!O168="",SD!A168&gt;8),"",SD!O168)</f>
        <v/>
      </c>
      <c r="I172" s="91" t="str">
        <f>IF(OR(SD!V168="",SD!A168&gt;8),"",SD!V168)</f>
        <v/>
      </c>
      <c r="J172" s="92">
        <f>IF(SD!D168="","",SD!D168)</f>
        <v>43677</v>
      </c>
      <c r="K172" s="2"/>
    </row>
    <row r="173" spans="1:11" x14ac:dyDescent="0.35">
      <c r="A173" s="2"/>
      <c r="B173" s="89" t="str">
        <f>IF(E173="","",ROWS($B$6:B173))</f>
        <v/>
      </c>
      <c r="C173" s="90" t="str">
        <f>IF(OR(SD!A169="",SD!A169&gt;8),"",SD!A169)</f>
        <v/>
      </c>
      <c r="D173" s="90" t="str">
        <f>IF(OR(SD!C169="",SD!A169&gt;8),"",SD!C169)</f>
        <v/>
      </c>
      <c r="E173" s="90" t="str">
        <f>IF(OR(SD!E169="",SD!A169&gt;8),"",SD!E169)</f>
        <v/>
      </c>
      <c r="F173" s="90" t="str">
        <f>IF(OR(SD!G169="",SD!A169&gt;8),"",SD!G169)</f>
        <v/>
      </c>
      <c r="G173" s="90" t="str">
        <f>IF(OR(SD!I169="",,SD!A169&gt;8),"",SD!I169)</f>
        <v/>
      </c>
      <c r="H173" s="90" t="str">
        <f>IF(OR(SD!O169="",SD!A169&gt;8),"",SD!O169)</f>
        <v/>
      </c>
      <c r="I173" s="91" t="str">
        <f>IF(OR(SD!V169="",SD!A169&gt;8),"",SD!V169)</f>
        <v/>
      </c>
      <c r="J173" s="92">
        <f>IF(SD!D169="","",SD!D169)</f>
        <v>43673</v>
      </c>
      <c r="K173" s="2"/>
    </row>
    <row r="174" spans="1:11" x14ac:dyDescent="0.35">
      <c r="A174" s="2"/>
      <c r="B174" s="89" t="str">
        <f>IF(E174="","",ROWS($B$6:B174))</f>
        <v/>
      </c>
      <c r="C174" s="90" t="str">
        <f>IF(OR(SD!A170="",SD!A170&gt;8),"",SD!A170)</f>
        <v/>
      </c>
      <c r="D174" s="90" t="str">
        <f>IF(OR(SD!C170="",SD!A170&gt;8),"",SD!C170)</f>
        <v/>
      </c>
      <c r="E174" s="90" t="str">
        <f>IF(OR(SD!E170="",SD!A170&gt;8),"",SD!E170)</f>
        <v/>
      </c>
      <c r="F174" s="90" t="str">
        <f>IF(OR(SD!G170="",SD!A170&gt;8),"",SD!G170)</f>
        <v/>
      </c>
      <c r="G174" s="90" t="str">
        <f>IF(OR(SD!I170="",,SD!A170&gt;8),"",SD!I170)</f>
        <v/>
      </c>
      <c r="H174" s="90" t="str">
        <f>IF(OR(SD!O170="",SD!A170&gt;8),"",SD!O170)</f>
        <v/>
      </c>
      <c r="I174" s="91" t="str">
        <f>IF(OR(SD!V170="",SD!A170&gt;8),"",SD!V170)</f>
        <v/>
      </c>
      <c r="J174" s="92">
        <f>IF(SD!D170="","",SD!D170)</f>
        <v>43294</v>
      </c>
      <c r="K174" s="2"/>
    </row>
    <row r="175" spans="1:11" x14ac:dyDescent="0.35">
      <c r="A175" s="2"/>
      <c r="B175" s="89" t="str">
        <f>IF(E175="","",ROWS($B$6:B175))</f>
        <v/>
      </c>
      <c r="C175" s="90" t="str">
        <f>IF(OR(SD!A171="",SD!A171&gt;8),"",SD!A171)</f>
        <v/>
      </c>
      <c r="D175" s="90" t="str">
        <f>IF(OR(SD!C171="",SD!A171&gt;8),"",SD!C171)</f>
        <v/>
      </c>
      <c r="E175" s="90" t="str">
        <f>IF(OR(SD!E171="",SD!A171&gt;8),"",SD!E171)</f>
        <v/>
      </c>
      <c r="F175" s="90" t="str">
        <f>IF(OR(SD!G171="",SD!A171&gt;8),"",SD!G171)</f>
        <v/>
      </c>
      <c r="G175" s="90" t="str">
        <f>IF(OR(SD!I171="",,SD!A171&gt;8),"",SD!I171)</f>
        <v/>
      </c>
      <c r="H175" s="90" t="str">
        <f>IF(OR(SD!O171="",SD!A171&gt;8),"",SD!O171)</f>
        <v/>
      </c>
      <c r="I175" s="91" t="str">
        <f>IF(OR(SD!V171="",SD!A171&gt;8),"",SD!V171)</f>
        <v/>
      </c>
      <c r="J175" s="92">
        <f>IF(SD!D171="","",SD!D171)</f>
        <v>43677</v>
      </c>
      <c r="K175" s="2"/>
    </row>
    <row r="176" spans="1:11" x14ac:dyDescent="0.35">
      <c r="A176" s="2"/>
      <c r="B176" s="89" t="str">
        <f>IF(E176="","",ROWS($B$6:B176))</f>
        <v/>
      </c>
      <c r="C176" s="90" t="str">
        <f>IF(OR(SD!A172="",SD!A172&gt;8),"",SD!A172)</f>
        <v/>
      </c>
      <c r="D176" s="90" t="str">
        <f>IF(OR(SD!C172="",SD!A172&gt;8),"",SD!C172)</f>
        <v/>
      </c>
      <c r="E176" s="90" t="str">
        <f>IF(OR(SD!E172="",SD!A172&gt;8),"",SD!E172)</f>
        <v/>
      </c>
      <c r="F176" s="90" t="str">
        <f>IF(OR(SD!G172="",SD!A172&gt;8),"",SD!G172)</f>
        <v/>
      </c>
      <c r="G176" s="90" t="str">
        <f>IF(OR(SD!I172="",,SD!A172&gt;8),"",SD!I172)</f>
        <v/>
      </c>
      <c r="H176" s="90" t="str">
        <f>IF(OR(SD!O172="",SD!A172&gt;8),"",SD!O172)</f>
        <v/>
      </c>
      <c r="I176" s="91" t="str">
        <f>IF(OR(SD!V172="",SD!A172&gt;8),"",SD!V172)</f>
        <v/>
      </c>
      <c r="J176" s="92">
        <f>IF(SD!D172="","",SD!D172)</f>
        <v>41871</v>
      </c>
      <c r="K176" s="2"/>
    </row>
    <row r="177" spans="1:11" x14ac:dyDescent="0.35">
      <c r="A177" s="2"/>
      <c r="B177" s="89" t="str">
        <f>IF(E177="","",ROWS($B$6:B177))</f>
        <v/>
      </c>
      <c r="C177" s="90" t="str">
        <f>IF(OR(SD!A173="",SD!A173&gt;8),"",SD!A173)</f>
        <v/>
      </c>
      <c r="D177" s="90" t="str">
        <f>IF(OR(SD!C173="",SD!A173&gt;8),"",SD!C173)</f>
        <v/>
      </c>
      <c r="E177" s="90" t="str">
        <f>IF(OR(SD!E173="",SD!A173&gt;8),"",SD!E173)</f>
        <v/>
      </c>
      <c r="F177" s="90" t="str">
        <f>IF(OR(SD!G173="",SD!A173&gt;8),"",SD!G173)</f>
        <v/>
      </c>
      <c r="G177" s="90" t="str">
        <f>IF(OR(SD!I173="",,SD!A173&gt;8),"",SD!I173)</f>
        <v/>
      </c>
      <c r="H177" s="90" t="str">
        <f>IF(OR(SD!O173="",SD!A173&gt;8),"",SD!O173)</f>
        <v/>
      </c>
      <c r="I177" s="91" t="str">
        <f>IF(OR(SD!V173="",SD!A173&gt;8),"",SD!V173)</f>
        <v/>
      </c>
      <c r="J177" s="92">
        <f>IF(SD!D173="","",SD!D173)</f>
        <v>41871</v>
      </c>
      <c r="K177" s="2"/>
    </row>
    <row r="178" spans="1:11" x14ac:dyDescent="0.35">
      <c r="A178" s="2"/>
      <c r="B178" s="89" t="str">
        <f>IF(E178="","",ROWS($B$6:B178))</f>
        <v/>
      </c>
      <c r="C178" s="90" t="str">
        <f>IF(OR(SD!A174="",SD!A174&gt;8),"",SD!A174)</f>
        <v/>
      </c>
      <c r="D178" s="90" t="str">
        <f>IF(OR(SD!C174="",SD!A174&gt;8),"",SD!C174)</f>
        <v/>
      </c>
      <c r="E178" s="90" t="str">
        <f>IF(OR(SD!E174="",SD!A174&gt;8),"",SD!E174)</f>
        <v/>
      </c>
      <c r="F178" s="90" t="str">
        <f>IF(OR(SD!G174="",SD!A174&gt;8),"",SD!G174)</f>
        <v/>
      </c>
      <c r="G178" s="90" t="str">
        <f>IF(OR(SD!I174="",,SD!A174&gt;8),"",SD!I174)</f>
        <v/>
      </c>
      <c r="H178" s="90" t="str">
        <f>IF(OR(SD!O174="",SD!A174&gt;8),"",SD!O174)</f>
        <v/>
      </c>
      <c r="I178" s="91" t="str">
        <f>IF(OR(SD!V174="",SD!A174&gt;8),"",SD!V174)</f>
        <v/>
      </c>
      <c r="J178" s="92">
        <f>IF(SD!D174="","",SD!D174)</f>
        <v>41871</v>
      </c>
      <c r="K178" s="2"/>
    </row>
    <row r="179" spans="1:11" x14ac:dyDescent="0.35">
      <c r="A179" s="2"/>
      <c r="B179" s="89" t="str">
        <f>IF(E179="","",ROWS($B$6:B179))</f>
        <v/>
      </c>
      <c r="C179" s="90" t="str">
        <f>IF(OR(SD!A175="",SD!A175&gt;8),"",SD!A175)</f>
        <v/>
      </c>
      <c r="D179" s="90" t="str">
        <f>IF(OR(SD!C175="",SD!A175&gt;8),"",SD!C175)</f>
        <v/>
      </c>
      <c r="E179" s="90" t="str">
        <f>IF(OR(SD!E175="",SD!A175&gt;8),"",SD!E175)</f>
        <v/>
      </c>
      <c r="F179" s="90" t="str">
        <f>IF(OR(SD!G175="",SD!A175&gt;8),"",SD!G175)</f>
        <v/>
      </c>
      <c r="G179" s="90" t="str">
        <f>IF(OR(SD!I175="",,SD!A175&gt;8),"",SD!I175)</f>
        <v/>
      </c>
      <c r="H179" s="90" t="str">
        <f>IF(OR(SD!O175="",SD!A175&gt;8),"",SD!O175)</f>
        <v/>
      </c>
      <c r="I179" s="91" t="str">
        <f>IF(OR(SD!V175="",SD!A175&gt;8),"",SD!V175)</f>
        <v/>
      </c>
      <c r="J179" s="92">
        <f>IF(SD!D175="","",SD!D175)</f>
        <v>213</v>
      </c>
      <c r="K179" s="2"/>
    </row>
    <row r="180" spans="1:11" x14ac:dyDescent="0.35">
      <c r="A180" s="2"/>
      <c r="B180" s="89" t="str">
        <f>IF(E180="","",ROWS($B$6:B180))</f>
        <v/>
      </c>
      <c r="C180" s="90" t="str">
        <f>IF(OR(SD!A176="",SD!A176&gt;8),"",SD!A176)</f>
        <v/>
      </c>
      <c r="D180" s="90" t="str">
        <f>IF(OR(SD!C176="",SD!A176&gt;8),"",SD!C176)</f>
        <v/>
      </c>
      <c r="E180" s="90" t="str">
        <f>IF(OR(SD!E176="",SD!A176&gt;8),"",SD!E176)</f>
        <v/>
      </c>
      <c r="F180" s="90" t="str">
        <f>IF(OR(SD!G176="",SD!A176&gt;8),"",SD!G176)</f>
        <v/>
      </c>
      <c r="G180" s="90" t="str">
        <f>IF(OR(SD!I176="",,SD!A176&gt;8),"",SD!I176)</f>
        <v/>
      </c>
      <c r="H180" s="90" t="str">
        <f>IF(OR(SD!O176="",SD!A176&gt;8),"",SD!O176)</f>
        <v/>
      </c>
      <c r="I180" s="91" t="str">
        <f>IF(OR(SD!V176="",SD!A176&gt;8),"",SD!V176)</f>
        <v/>
      </c>
      <c r="J180" s="92">
        <f>IF(SD!D176="","",SD!D176)</f>
        <v>43308</v>
      </c>
      <c r="K180" s="2"/>
    </row>
    <row r="181" spans="1:11" x14ac:dyDescent="0.35">
      <c r="A181" s="2"/>
      <c r="B181" s="89" t="str">
        <f>IF(E181="","",ROWS($B$6:B181))</f>
        <v/>
      </c>
      <c r="C181" s="90" t="str">
        <f>IF(OR(SD!A177="",SD!A177&gt;8),"",SD!A177)</f>
        <v/>
      </c>
      <c r="D181" s="90" t="str">
        <f>IF(OR(SD!C177="",SD!A177&gt;8),"",SD!C177)</f>
        <v/>
      </c>
      <c r="E181" s="90" t="str">
        <f>IF(OR(SD!E177="",SD!A177&gt;8),"",SD!E177)</f>
        <v/>
      </c>
      <c r="F181" s="90" t="str">
        <f>IF(OR(SD!G177="",SD!A177&gt;8),"",SD!G177)</f>
        <v/>
      </c>
      <c r="G181" s="90" t="str">
        <f>IF(OR(SD!I177="",,SD!A177&gt;8),"",SD!I177)</f>
        <v/>
      </c>
      <c r="H181" s="90" t="str">
        <f>IF(OR(SD!O177="",SD!A177&gt;8),"",SD!O177)</f>
        <v/>
      </c>
      <c r="I181" s="91" t="str">
        <f>IF(OR(SD!V177="",SD!A177&gt;8),"",SD!V177)</f>
        <v/>
      </c>
      <c r="J181" s="92">
        <f>IF(SD!D177="","",SD!D177)</f>
        <v>42552</v>
      </c>
      <c r="K181" s="2"/>
    </row>
    <row r="182" spans="1:11" x14ac:dyDescent="0.35">
      <c r="A182" s="2"/>
      <c r="B182" s="89" t="str">
        <f>IF(E182="","",ROWS($B$6:B182))</f>
        <v/>
      </c>
      <c r="C182" s="90" t="str">
        <f>IF(OR(SD!A178="",SD!A178&gt;8),"",SD!A178)</f>
        <v/>
      </c>
      <c r="D182" s="90" t="str">
        <f>IF(OR(SD!C178="",SD!A178&gt;8),"",SD!C178)</f>
        <v/>
      </c>
      <c r="E182" s="90" t="str">
        <f>IF(OR(SD!E178="",SD!A178&gt;8),"",SD!E178)</f>
        <v/>
      </c>
      <c r="F182" s="90" t="str">
        <f>IF(OR(SD!G178="",SD!A178&gt;8),"",SD!G178)</f>
        <v/>
      </c>
      <c r="G182" s="90" t="str">
        <f>IF(OR(SD!I178="",,SD!A178&gt;8),"",SD!I178)</f>
        <v/>
      </c>
      <c r="H182" s="90" t="str">
        <f>IF(OR(SD!O178="",SD!A178&gt;8),"",SD!O178)</f>
        <v/>
      </c>
      <c r="I182" s="91" t="str">
        <f>IF(OR(SD!V178="",SD!A178&gt;8),"",SD!V178)</f>
        <v/>
      </c>
      <c r="J182" s="92">
        <f>IF(SD!D178="","",SD!D178)</f>
        <v>42565</v>
      </c>
      <c r="K182" s="2"/>
    </row>
    <row r="183" spans="1:11" x14ac:dyDescent="0.35">
      <c r="A183" s="2"/>
      <c r="B183" s="89" t="str">
        <f>IF(E183="","",ROWS($B$6:B183))</f>
        <v/>
      </c>
      <c r="C183" s="90" t="str">
        <f>IF(OR(SD!A179="",SD!A179&gt;8),"",SD!A179)</f>
        <v/>
      </c>
      <c r="D183" s="90" t="str">
        <f>IF(OR(SD!C179="",SD!A179&gt;8),"",SD!C179)</f>
        <v/>
      </c>
      <c r="E183" s="90" t="str">
        <f>IF(OR(SD!E179="",SD!A179&gt;8),"",SD!E179)</f>
        <v/>
      </c>
      <c r="F183" s="90" t="str">
        <f>IF(OR(SD!G179="",SD!A179&gt;8),"",SD!G179)</f>
        <v/>
      </c>
      <c r="G183" s="90" t="str">
        <f>IF(OR(SD!I179="",,SD!A179&gt;8),"",SD!I179)</f>
        <v/>
      </c>
      <c r="H183" s="90" t="str">
        <f>IF(OR(SD!O179="",SD!A179&gt;8),"",SD!O179)</f>
        <v/>
      </c>
      <c r="I183" s="91" t="str">
        <f>IF(OR(SD!V179="",SD!A179&gt;8),"",SD!V179)</f>
        <v/>
      </c>
      <c r="J183" s="92">
        <f>IF(SD!D179="","",SD!D179)</f>
        <v>42195</v>
      </c>
      <c r="K183" s="2"/>
    </row>
    <row r="184" spans="1:11" x14ac:dyDescent="0.35">
      <c r="A184" s="2"/>
      <c r="B184" s="89" t="str">
        <f>IF(E184="","",ROWS($B$6:B184))</f>
        <v/>
      </c>
      <c r="C184" s="90" t="str">
        <f>IF(OR(SD!A180="",SD!A180&gt;8),"",SD!A180)</f>
        <v/>
      </c>
      <c r="D184" s="90" t="str">
        <f>IF(OR(SD!C180="",SD!A180&gt;8),"",SD!C180)</f>
        <v/>
      </c>
      <c r="E184" s="90" t="str">
        <f>IF(OR(SD!E180="",SD!A180&gt;8),"",SD!E180)</f>
        <v/>
      </c>
      <c r="F184" s="90" t="str">
        <f>IF(OR(SD!G180="",SD!A180&gt;8),"",SD!G180)</f>
        <v/>
      </c>
      <c r="G184" s="90" t="str">
        <f>IF(OR(SD!I180="",,SD!A180&gt;8),"",SD!I180)</f>
        <v/>
      </c>
      <c r="H184" s="90" t="str">
        <f>IF(OR(SD!O180="",SD!A180&gt;8),"",SD!O180)</f>
        <v/>
      </c>
      <c r="I184" s="91" t="str">
        <f>IF(OR(SD!V180="",SD!A180&gt;8),"",SD!V180)</f>
        <v/>
      </c>
      <c r="J184" s="92">
        <f>IF(SD!D180="","",SD!D180)</f>
        <v>42551</v>
      </c>
      <c r="K184" s="2"/>
    </row>
    <row r="185" spans="1:11" x14ac:dyDescent="0.35">
      <c r="A185" s="2"/>
      <c r="B185" s="89" t="str">
        <f>IF(E185="","",ROWS($B$6:B185))</f>
        <v/>
      </c>
      <c r="C185" s="90" t="str">
        <f>IF(OR(SD!A181="",SD!A181&gt;8),"",SD!A181)</f>
        <v/>
      </c>
      <c r="D185" s="90" t="str">
        <f>IF(OR(SD!C181="",SD!A181&gt;8),"",SD!C181)</f>
        <v/>
      </c>
      <c r="E185" s="90" t="str">
        <f>IF(OR(SD!E181="",SD!A181&gt;8),"",SD!E181)</f>
        <v/>
      </c>
      <c r="F185" s="90" t="str">
        <f>IF(OR(SD!G181="",SD!A181&gt;8),"",SD!G181)</f>
        <v/>
      </c>
      <c r="G185" s="90" t="str">
        <f>IF(OR(SD!I181="",,SD!A181&gt;8),"",SD!I181)</f>
        <v/>
      </c>
      <c r="H185" s="90" t="str">
        <f>IF(OR(SD!O181="",SD!A181&gt;8),"",SD!O181)</f>
        <v/>
      </c>
      <c r="I185" s="91" t="str">
        <f>IF(OR(SD!V181="",SD!A181&gt;8),"",SD!V181)</f>
        <v/>
      </c>
      <c r="J185" s="92">
        <f>IF(SD!D181="","",SD!D181)</f>
        <v>44093</v>
      </c>
      <c r="K185" s="2"/>
    </row>
    <row r="186" spans="1:11" x14ac:dyDescent="0.35">
      <c r="A186" s="2"/>
      <c r="B186" s="89" t="str">
        <f>IF(E186="","",ROWS($B$6:B186))</f>
        <v/>
      </c>
      <c r="C186" s="90" t="str">
        <f>IF(OR(SD!A182="",SD!A182&gt;8),"",SD!A182)</f>
        <v/>
      </c>
      <c r="D186" s="90" t="str">
        <f>IF(OR(SD!C182="",SD!A182&gt;8),"",SD!C182)</f>
        <v/>
      </c>
      <c r="E186" s="90" t="str">
        <f>IF(OR(SD!E182="",SD!A182&gt;8),"",SD!E182)</f>
        <v/>
      </c>
      <c r="F186" s="90" t="str">
        <f>IF(OR(SD!G182="",SD!A182&gt;8),"",SD!G182)</f>
        <v/>
      </c>
      <c r="G186" s="90" t="str">
        <f>IF(OR(SD!I182="",,SD!A182&gt;8),"",SD!I182)</f>
        <v/>
      </c>
      <c r="H186" s="90" t="str">
        <f>IF(OR(SD!O182="",SD!A182&gt;8),"",SD!O182)</f>
        <v/>
      </c>
      <c r="I186" s="91" t="str">
        <f>IF(OR(SD!V182="",SD!A182&gt;8),"",SD!V182)</f>
        <v/>
      </c>
      <c r="J186" s="92">
        <f>IF(SD!D182="","",SD!D182)</f>
        <v>42193</v>
      </c>
      <c r="K186" s="2"/>
    </row>
    <row r="187" spans="1:11" x14ac:dyDescent="0.35">
      <c r="A187" s="2"/>
      <c r="B187" s="89" t="str">
        <f>IF(E187="","",ROWS($B$6:B187))</f>
        <v/>
      </c>
      <c r="C187" s="90" t="str">
        <f>IF(OR(SD!A183="",SD!A183&gt;8),"",SD!A183)</f>
        <v/>
      </c>
      <c r="D187" s="90" t="str">
        <f>IF(OR(SD!C183="",SD!A183&gt;8),"",SD!C183)</f>
        <v/>
      </c>
      <c r="E187" s="90" t="str">
        <f>IF(OR(SD!E183="",SD!A183&gt;8),"",SD!E183)</f>
        <v/>
      </c>
      <c r="F187" s="90" t="str">
        <f>IF(OR(SD!G183="",SD!A183&gt;8),"",SD!G183)</f>
        <v/>
      </c>
      <c r="G187" s="90" t="str">
        <f>IF(OR(SD!I183="",,SD!A183&gt;8),"",SD!I183)</f>
        <v/>
      </c>
      <c r="H187" s="90" t="str">
        <f>IF(OR(SD!O183="",SD!A183&gt;8),"",SD!O183)</f>
        <v/>
      </c>
      <c r="I187" s="91" t="str">
        <f>IF(OR(SD!V183="",SD!A183&gt;8),"",SD!V183)</f>
        <v/>
      </c>
      <c r="J187" s="92">
        <f>IF(SD!D183="","",SD!D183)</f>
        <v>41871</v>
      </c>
      <c r="K187" s="2"/>
    </row>
    <row r="188" spans="1:11" x14ac:dyDescent="0.35">
      <c r="A188" s="2"/>
      <c r="B188" s="89" t="str">
        <f>IF(E188="","",ROWS($B$6:B188))</f>
        <v/>
      </c>
      <c r="C188" s="90" t="str">
        <f>IF(OR(SD!A184="",SD!A184&gt;8),"",SD!A184)</f>
        <v/>
      </c>
      <c r="D188" s="90" t="str">
        <f>IF(OR(SD!C184="",SD!A184&gt;8),"",SD!C184)</f>
        <v/>
      </c>
      <c r="E188" s="90" t="str">
        <f>IF(OR(SD!E184="",SD!A184&gt;8),"",SD!E184)</f>
        <v/>
      </c>
      <c r="F188" s="90" t="str">
        <f>IF(OR(SD!G184="",SD!A184&gt;8),"",SD!G184)</f>
        <v/>
      </c>
      <c r="G188" s="90" t="str">
        <f>IF(OR(SD!I184="",,SD!A184&gt;8),"",SD!I184)</f>
        <v/>
      </c>
      <c r="H188" s="90" t="str">
        <f>IF(OR(SD!O184="",SD!A184&gt;8),"",SD!O184)</f>
        <v/>
      </c>
      <c r="I188" s="91" t="str">
        <f>IF(OR(SD!V184="",SD!A184&gt;8),"",SD!V184)</f>
        <v/>
      </c>
      <c r="J188" s="92">
        <f>IF(SD!D184="","",SD!D184)</f>
        <v>43673</v>
      </c>
      <c r="K188" s="2"/>
    </row>
    <row r="189" spans="1:11" x14ac:dyDescent="0.35">
      <c r="A189" s="2"/>
      <c r="B189" s="89" t="str">
        <f>IF(E189="","",ROWS($B$6:B189))</f>
        <v/>
      </c>
      <c r="C189" s="90" t="str">
        <f>IF(OR(SD!A185="",SD!A185&gt;8),"",SD!A185)</f>
        <v/>
      </c>
      <c r="D189" s="90" t="str">
        <f>IF(OR(SD!C185="",SD!A185&gt;8),"",SD!C185)</f>
        <v/>
      </c>
      <c r="E189" s="90" t="str">
        <f>IF(OR(SD!E185="",SD!A185&gt;8),"",SD!E185)</f>
        <v/>
      </c>
      <c r="F189" s="90" t="str">
        <f>IF(OR(SD!G185="",SD!A185&gt;8),"",SD!G185)</f>
        <v/>
      </c>
      <c r="G189" s="90" t="str">
        <f>IF(OR(SD!I185="",,SD!A185&gt;8),"",SD!I185)</f>
        <v/>
      </c>
      <c r="H189" s="90" t="str">
        <f>IF(OR(SD!O185="",SD!A185&gt;8),"",SD!O185)</f>
        <v/>
      </c>
      <c r="I189" s="91" t="str">
        <f>IF(OR(SD!V185="",SD!A185&gt;8),"",SD!V185)</f>
        <v/>
      </c>
      <c r="J189" s="92">
        <f>IF(SD!D185="","",SD!D185)</f>
        <v>43673</v>
      </c>
      <c r="K189" s="2"/>
    </row>
    <row r="190" spans="1:11" x14ac:dyDescent="0.35">
      <c r="A190" s="2"/>
      <c r="B190" s="89" t="str">
        <f>IF(E190="","",ROWS($B$6:B190))</f>
        <v/>
      </c>
      <c r="C190" s="90" t="str">
        <f>IF(OR(SD!A186="",SD!A186&gt;8),"",SD!A186)</f>
        <v/>
      </c>
      <c r="D190" s="90" t="str">
        <f>IF(OR(SD!C186="",SD!A186&gt;8),"",SD!C186)</f>
        <v/>
      </c>
      <c r="E190" s="90" t="str">
        <f>IF(OR(SD!E186="",SD!A186&gt;8),"",SD!E186)</f>
        <v/>
      </c>
      <c r="F190" s="90" t="str">
        <f>IF(OR(SD!G186="",SD!A186&gt;8),"",SD!G186)</f>
        <v/>
      </c>
      <c r="G190" s="90" t="str">
        <f>IF(OR(SD!I186="",,SD!A186&gt;8),"",SD!I186)</f>
        <v/>
      </c>
      <c r="H190" s="90" t="str">
        <f>IF(OR(SD!O186="",SD!A186&gt;8),"",SD!O186)</f>
        <v/>
      </c>
      <c r="I190" s="91" t="str">
        <f>IF(OR(SD!V186="",SD!A186&gt;8),"",SD!V186)</f>
        <v/>
      </c>
      <c r="J190" s="92">
        <f>IF(SD!D186="","",SD!D186)</f>
        <v>42562</v>
      </c>
      <c r="K190" s="2"/>
    </row>
    <row r="191" spans="1:11" x14ac:dyDescent="0.35">
      <c r="A191" s="2"/>
      <c r="B191" s="89" t="str">
        <f>IF(E191="","",ROWS($B$6:B191))</f>
        <v/>
      </c>
      <c r="C191" s="90" t="str">
        <f>IF(OR(SD!A187="",SD!A187&gt;8),"",SD!A187)</f>
        <v/>
      </c>
      <c r="D191" s="90" t="str">
        <f>IF(OR(SD!C187="",SD!A187&gt;8),"",SD!C187)</f>
        <v/>
      </c>
      <c r="E191" s="90" t="str">
        <f>IF(OR(SD!E187="",SD!A187&gt;8),"",SD!E187)</f>
        <v/>
      </c>
      <c r="F191" s="90" t="str">
        <f>IF(OR(SD!G187="",SD!A187&gt;8),"",SD!G187)</f>
        <v/>
      </c>
      <c r="G191" s="90" t="str">
        <f>IF(OR(SD!I187="",,SD!A187&gt;8),"",SD!I187)</f>
        <v/>
      </c>
      <c r="H191" s="90" t="str">
        <f>IF(OR(SD!O187="",SD!A187&gt;8),"",SD!O187)</f>
        <v/>
      </c>
      <c r="I191" s="91" t="str">
        <f>IF(OR(SD!V187="",SD!A187&gt;8),"",SD!V187)</f>
        <v/>
      </c>
      <c r="J191" s="92">
        <f>IF(SD!D187="","",SD!D187)</f>
        <v>42200</v>
      </c>
      <c r="K191" s="2"/>
    </row>
    <row r="192" spans="1:11" x14ac:dyDescent="0.35">
      <c r="A192" s="2"/>
      <c r="B192" s="89" t="str">
        <f>IF(E192="","",ROWS($B$6:B192))</f>
        <v/>
      </c>
      <c r="C192" s="90" t="str">
        <f>IF(OR(SD!A188="",SD!A188&gt;8),"",SD!A188)</f>
        <v/>
      </c>
      <c r="D192" s="90" t="str">
        <f>IF(OR(SD!C188="",SD!A188&gt;8),"",SD!C188)</f>
        <v/>
      </c>
      <c r="E192" s="90" t="str">
        <f>IF(OR(SD!E188="",SD!A188&gt;8),"",SD!E188)</f>
        <v/>
      </c>
      <c r="F192" s="90" t="str">
        <f>IF(OR(SD!G188="",SD!A188&gt;8),"",SD!G188)</f>
        <v/>
      </c>
      <c r="G192" s="90" t="str">
        <f>IF(OR(SD!I188="",,SD!A188&gt;8),"",SD!I188)</f>
        <v/>
      </c>
      <c r="H192" s="90" t="str">
        <f>IF(OR(SD!O188="",SD!A188&gt;8),"",SD!O188)</f>
        <v/>
      </c>
      <c r="I192" s="91" t="str">
        <f>IF(OR(SD!V188="",SD!A188&gt;8),"",SD!V188)</f>
        <v/>
      </c>
      <c r="J192" s="92">
        <f>IF(SD!D188="","",SD!D188)</f>
        <v>42236</v>
      </c>
      <c r="K192" s="2"/>
    </row>
    <row r="193" spans="1:11" x14ac:dyDescent="0.35">
      <c r="A193" s="2"/>
      <c r="B193" s="89" t="str">
        <f>IF(E193="","",ROWS($B$6:B193))</f>
        <v/>
      </c>
      <c r="C193" s="90" t="str">
        <f>IF(OR(SD!A189="",SD!A189&gt;8),"",SD!A189)</f>
        <v/>
      </c>
      <c r="D193" s="90" t="str">
        <f>IF(OR(SD!C189="",SD!A189&gt;8),"",SD!C189)</f>
        <v/>
      </c>
      <c r="E193" s="90" t="str">
        <f>IF(OR(SD!E189="",SD!A189&gt;8),"",SD!E189)</f>
        <v/>
      </c>
      <c r="F193" s="90" t="str">
        <f>IF(OR(SD!G189="",SD!A189&gt;8),"",SD!G189)</f>
        <v/>
      </c>
      <c r="G193" s="90" t="str">
        <f>IF(OR(SD!I189="",,SD!A189&gt;8),"",SD!I189)</f>
        <v/>
      </c>
      <c r="H193" s="90" t="str">
        <f>IF(OR(SD!O189="",SD!A189&gt;8),"",SD!O189)</f>
        <v/>
      </c>
      <c r="I193" s="91" t="str">
        <f>IF(OR(SD!V189="",SD!A189&gt;8),"",SD!V189)</f>
        <v/>
      </c>
      <c r="J193" s="92">
        <f>IF(SD!D189="","",SD!D189)</f>
        <v>41871</v>
      </c>
      <c r="K193" s="2"/>
    </row>
    <row r="194" spans="1:11" x14ac:dyDescent="0.35">
      <c r="A194" s="2"/>
      <c r="B194" s="89" t="str">
        <f>IF(E194="","",ROWS($B$6:B194))</f>
        <v/>
      </c>
      <c r="C194" s="90" t="str">
        <f>IF(OR(SD!A190="",SD!A190&gt;8),"",SD!A190)</f>
        <v/>
      </c>
      <c r="D194" s="90" t="str">
        <f>IF(OR(SD!C190="",SD!A190&gt;8),"",SD!C190)</f>
        <v/>
      </c>
      <c r="E194" s="90" t="str">
        <f>IF(OR(SD!E190="",SD!A190&gt;8),"",SD!E190)</f>
        <v/>
      </c>
      <c r="F194" s="90" t="str">
        <f>IF(OR(SD!G190="",SD!A190&gt;8),"",SD!G190)</f>
        <v/>
      </c>
      <c r="G194" s="90" t="str">
        <f>IF(OR(SD!I190="",,SD!A190&gt;8),"",SD!I190)</f>
        <v/>
      </c>
      <c r="H194" s="90" t="str">
        <f>IF(OR(SD!O190="",SD!A190&gt;8),"",SD!O190)</f>
        <v/>
      </c>
      <c r="I194" s="91" t="str">
        <f>IF(OR(SD!V190="",SD!A190&gt;8),"",SD!V190)</f>
        <v/>
      </c>
      <c r="J194" s="92">
        <f>IF(SD!D190="","",SD!D190)</f>
        <v>41871</v>
      </c>
      <c r="K194" s="2"/>
    </row>
    <row r="195" spans="1:11" x14ac:dyDescent="0.35">
      <c r="A195" s="2"/>
      <c r="B195" s="89" t="str">
        <f>IF(E195="","",ROWS($B$6:B195))</f>
        <v/>
      </c>
      <c r="C195" s="90" t="str">
        <f>IF(OR(SD!A191="",SD!A191&gt;8),"",SD!A191)</f>
        <v/>
      </c>
      <c r="D195" s="90" t="str">
        <f>IF(OR(SD!C191="",SD!A191&gt;8),"",SD!C191)</f>
        <v/>
      </c>
      <c r="E195" s="90" t="str">
        <f>IF(OR(SD!E191="",SD!A191&gt;8),"",SD!E191)</f>
        <v/>
      </c>
      <c r="F195" s="90" t="str">
        <f>IF(OR(SD!G191="",SD!A191&gt;8),"",SD!G191)</f>
        <v/>
      </c>
      <c r="G195" s="90" t="str">
        <f>IF(OR(SD!I191="",,SD!A191&gt;8),"",SD!I191)</f>
        <v/>
      </c>
      <c r="H195" s="90" t="str">
        <f>IF(OR(SD!O191="",SD!A191&gt;8),"",SD!O191)</f>
        <v/>
      </c>
      <c r="I195" s="91" t="str">
        <f>IF(OR(SD!V191="",SD!A191&gt;8),"",SD!V191)</f>
        <v/>
      </c>
      <c r="J195" s="92">
        <f>IF(SD!D191="","",SD!D191)</f>
        <v>41871</v>
      </c>
      <c r="K195" s="2"/>
    </row>
    <row r="196" spans="1:11" x14ac:dyDescent="0.35">
      <c r="A196" s="2"/>
      <c r="B196" s="89" t="str">
        <f>IF(E196="","",ROWS($B$6:B196))</f>
        <v/>
      </c>
      <c r="C196" s="90" t="str">
        <f>IF(OR(SD!A192="",SD!A192&gt;8),"",SD!A192)</f>
        <v/>
      </c>
      <c r="D196" s="90" t="str">
        <f>IF(OR(SD!C192="",SD!A192&gt;8),"",SD!C192)</f>
        <v/>
      </c>
      <c r="E196" s="90" t="str">
        <f>IF(OR(SD!E192="",SD!A192&gt;8),"",SD!E192)</f>
        <v/>
      </c>
      <c r="F196" s="90" t="str">
        <f>IF(OR(SD!G192="",SD!A192&gt;8),"",SD!G192)</f>
        <v/>
      </c>
      <c r="G196" s="90" t="str">
        <f>IF(OR(SD!I192="",,SD!A192&gt;8),"",SD!I192)</f>
        <v/>
      </c>
      <c r="H196" s="90" t="str">
        <f>IF(OR(SD!O192="",SD!A192&gt;8),"",SD!O192)</f>
        <v/>
      </c>
      <c r="I196" s="91" t="str">
        <f>IF(OR(SD!V192="",SD!A192&gt;8),"",SD!V192)</f>
        <v/>
      </c>
      <c r="J196" s="92">
        <f>IF(SD!D192="","",SD!D192)</f>
        <v>41871</v>
      </c>
      <c r="K196" s="2"/>
    </row>
    <row r="197" spans="1:11" x14ac:dyDescent="0.35">
      <c r="A197" s="2"/>
      <c r="B197" s="89" t="str">
        <f>IF(E197="","",ROWS($B$6:B197))</f>
        <v/>
      </c>
      <c r="C197" s="90" t="str">
        <f>IF(OR(SD!A193="",SD!A193&gt;8),"",SD!A193)</f>
        <v/>
      </c>
      <c r="D197" s="90" t="str">
        <f>IF(OR(SD!C193="",SD!A193&gt;8),"",SD!C193)</f>
        <v/>
      </c>
      <c r="E197" s="90" t="str">
        <f>IF(OR(SD!E193="",SD!A193&gt;8),"",SD!E193)</f>
        <v/>
      </c>
      <c r="F197" s="90" t="str">
        <f>IF(OR(SD!G193="",SD!A193&gt;8),"",SD!G193)</f>
        <v/>
      </c>
      <c r="G197" s="90" t="str">
        <f>IF(OR(SD!I193="",,SD!A193&gt;8),"",SD!I193)</f>
        <v/>
      </c>
      <c r="H197" s="90" t="str">
        <f>IF(OR(SD!O193="",SD!A193&gt;8),"",SD!O193)</f>
        <v/>
      </c>
      <c r="I197" s="91" t="str">
        <f>IF(OR(SD!V193="",SD!A193&gt;8),"",SD!V193)</f>
        <v/>
      </c>
      <c r="J197" s="92">
        <f>IF(SD!D193="","",SD!D193)</f>
        <v>43293</v>
      </c>
      <c r="K197" s="2"/>
    </row>
    <row r="198" spans="1:11" x14ac:dyDescent="0.35">
      <c r="A198" s="2"/>
      <c r="B198" s="89" t="str">
        <f>IF(E198="","",ROWS($B$6:B198))</f>
        <v/>
      </c>
      <c r="C198" s="90" t="str">
        <f>IF(OR(SD!A194="",SD!A194&gt;8),"",SD!A194)</f>
        <v/>
      </c>
      <c r="D198" s="90" t="str">
        <f>IF(OR(SD!C194="",SD!A194&gt;8),"",SD!C194)</f>
        <v/>
      </c>
      <c r="E198" s="90" t="str">
        <f>IF(OR(SD!E194="",SD!A194&gt;8),"",SD!E194)</f>
        <v/>
      </c>
      <c r="F198" s="90" t="str">
        <f>IF(OR(SD!G194="",SD!A194&gt;8),"",SD!G194)</f>
        <v/>
      </c>
      <c r="G198" s="90" t="str">
        <f>IF(OR(SD!I194="",,SD!A194&gt;8),"",SD!I194)</f>
        <v/>
      </c>
      <c r="H198" s="90" t="str">
        <f>IF(OR(SD!O194="",SD!A194&gt;8),"",SD!O194)</f>
        <v/>
      </c>
      <c r="I198" s="91" t="str">
        <f>IF(OR(SD!V194="",SD!A194&gt;8),"",SD!V194)</f>
        <v/>
      </c>
      <c r="J198" s="92">
        <f>IF(SD!D194="","",SD!D194)</f>
        <v>41871</v>
      </c>
      <c r="K198" s="2"/>
    </row>
    <row r="199" spans="1:11" x14ac:dyDescent="0.35">
      <c r="A199" s="2"/>
      <c r="B199" s="89" t="str">
        <f>IF(E199="","",ROWS($B$6:B199))</f>
        <v/>
      </c>
      <c r="C199" s="90" t="str">
        <f>IF(OR(SD!A195="",SD!A195&gt;8),"",SD!A195)</f>
        <v/>
      </c>
      <c r="D199" s="90" t="str">
        <f>IF(OR(SD!C195="",SD!A195&gt;8),"",SD!C195)</f>
        <v/>
      </c>
      <c r="E199" s="90" t="str">
        <f>IF(OR(SD!E195="",SD!A195&gt;8),"",SD!E195)</f>
        <v/>
      </c>
      <c r="F199" s="90" t="str">
        <f>IF(OR(SD!G195="",SD!A195&gt;8),"",SD!G195)</f>
        <v/>
      </c>
      <c r="G199" s="90" t="str">
        <f>IF(OR(SD!I195="",,SD!A195&gt;8),"",SD!I195)</f>
        <v/>
      </c>
      <c r="H199" s="90" t="str">
        <f>IF(OR(SD!O195="",SD!A195&gt;8),"",SD!O195)</f>
        <v/>
      </c>
      <c r="I199" s="91" t="str">
        <f>IF(OR(SD!V195="",SD!A195&gt;8),"",SD!V195)</f>
        <v/>
      </c>
      <c r="J199" s="92">
        <f>IF(SD!D195="","",SD!D195)</f>
        <v>41871</v>
      </c>
      <c r="K199" s="2"/>
    </row>
    <row r="200" spans="1:11" x14ac:dyDescent="0.35">
      <c r="A200" s="2"/>
      <c r="B200" s="89" t="str">
        <f>IF(E200="","",ROWS($B$6:B200))</f>
        <v/>
      </c>
      <c r="C200" s="90" t="str">
        <f>IF(OR(SD!A196="",SD!A196&gt;8),"",SD!A196)</f>
        <v/>
      </c>
      <c r="D200" s="90" t="str">
        <f>IF(OR(SD!C196="",SD!A196&gt;8),"",SD!C196)</f>
        <v/>
      </c>
      <c r="E200" s="90" t="str">
        <f>IF(OR(SD!E196="",SD!A196&gt;8),"",SD!E196)</f>
        <v/>
      </c>
      <c r="F200" s="90" t="str">
        <f>IF(OR(SD!G196="",SD!A196&gt;8),"",SD!G196)</f>
        <v/>
      </c>
      <c r="G200" s="90" t="str">
        <f>IF(OR(SD!I196="",,SD!A196&gt;8),"",SD!I196)</f>
        <v/>
      </c>
      <c r="H200" s="90" t="str">
        <f>IF(OR(SD!O196="",SD!A196&gt;8),"",SD!O196)</f>
        <v/>
      </c>
      <c r="I200" s="91" t="str">
        <f>IF(OR(SD!V196="",SD!A196&gt;8),"",SD!V196)</f>
        <v/>
      </c>
      <c r="J200" s="92">
        <f>IF(SD!D196="","",SD!D196)</f>
        <v>43677</v>
      </c>
      <c r="K200" s="2"/>
    </row>
    <row r="201" spans="1:11" x14ac:dyDescent="0.35">
      <c r="A201" s="2"/>
      <c r="B201" s="89" t="str">
        <f>IF(E201="","",ROWS($B$6:B201))</f>
        <v/>
      </c>
      <c r="C201" s="90" t="str">
        <f>IF(OR(SD!A197="",SD!A197&gt;8),"",SD!A197)</f>
        <v/>
      </c>
      <c r="D201" s="90" t="str">
        <f>IF(OR(SD!C197="",SD!A197&gt;8),"",SD!C197)</f>
        <v/>
      </c>
      <c r="E201" s="90" t="str">
        <f>IF(OR(SD!E197="",SD!A197&gt;8),"",SD!E197)</f>
        <v/>
      </c>
      <c r="F201" s="90" t="str">
        <f>IF(OR(SD!G197="",SD!A197&gt;8),"",SD!G197)</f>
        <v/>
      </c>
      <c r="G201" s="90" t="str">
        <f>IF(OR(SD!I197="",,SD!A197&gt;8),"",SD!I197)</f>
        <v/>
      </c>
      <c r="H201" s="90" t="str">
        <f>IF(OR(SD!O197="",SD!A197&gt;8),"",SD!O197)</f>
        <v/>
      </c>
      <c r="I201" s="91" t="str">
        <f>IF(OR(SD!V197="",SD!A197&gt;8),"",SD!V197)</f>
        <v/>
      </c>
      <c r="J201" s="92">
        <f>IF(SD!D197="","",SD!D197)</f>
        <v>42555</v>
      </c>
      <c r="K201" s="2"/>
    </row>
    <row r="202" spans="1:11" x14ac:dyDescent="0.35">
      <c r="A202" s="2"/>
      <c r="B202" s="89" t="str">
        <f>IF(E202="","",ROWS($B$6:B202))</f>
        <v/>
      </c>
      <c r="C202" s="90" t="str">
        <f>IF(OR(SD!A198="",SD!A198&gt;8),"",SD!A198)</f>
        <v/>
      </c>
      <c r="D202" s="90" t="str">
        <f>IF(OR(SD!C198="",SD!A198&gt;8),"",SD!C198)</f>
        <v/>
      </c>
      <c r="E202" s="90" t="str">
        <f>IF(OR(SD!E198="",SD!A198&gt;8),"",SD!E198)</f>
        <v/>
      </c>
      <c r="F202" s="90" t="str">
        <f>IF(OR(SD!G198="",SD!A198&gt;8),"",SD!G198)</f>
        <v/>
      </c>
      <c r="G202" s="90" t="str">
        <f>IF(OR(SD!I198="",,SD!A198&gt;8),"",SD!I198)</f>
        <v/>
      </c>
      <c r="H202" s="90" t="str">
        <f>IF(OR(SD!O198="",SD!A198&gt;8),"",SD!O198)</f>
        <v/>
      </c>
      <c r="I202" s="91" t="str">
        <f>IF(OR(SD!V198="",SD!A198&gt;8),"",SD!V198)</f>
        <v/>
      </c>
      <c r="J202" s="92">
        <f>IF(SD!D198="","",SD!D198)</f>
        <v>41106</v>
      </c>
      <c r="K202" s="2"/>
    </row>
    <row r="203" spans="1:11" x14ac:dyDescent="0.35">
      <c r="A203" s="2"/>
      <c r="B203" s="89" t="str">
        <f>IF(E203="","",ROWS($B$6:B203))</f>
        <v/>
      </c>
      <c r="C203" s="90" t="str">
        <f>IF(OR(SD!A199="",SD!A199&gt;8),"",SD!A199)</f>
        <v/>
      </c>
      <c r="D203" s="90" t="str">
        <f>IF(OR(SD!C199="",SD!A199&gt;8),"",SD!C199)</f>
        <v/>
      </c>
      <c r="E203" s="90" t="str">
        <f>IF(OR(SD!E199="",SD!A199&gt;8),"",SD!E199)</f>
        <v/>
      </c>
      <c r="F203" s="90" t="str">
        <f>IF(OR(SD!G199="",SD!A199&gt;8),"",SD!G199)</f>
        <v/>
      </c>
      <c r="G203" s="90" t="str">
        <f>IF(OR(SD!I199="",,SD!A199&gt;8),"",SD!I199)</f>
        <v/>
      </c>
      <c r="H203" s="90" t="str">
        <f>IF(OR(SD!O199="",SD!A199&gt;8),"",SD!O199)</f>
        <v/>
      </c>
      <c r="I203" s="91" t="str">
        <f>IF(OR(SD!V199="",SD!A199&gt;8),"",SD!V199)</f>
        <v/>
      </c>
      <c r="J203" s="92">
        <f>IF(SD!D199="","",SD!D199)</f>
        <v>43680</v>
      </c>
      <c r="K203" s="2"/>
    </row>
    <row r="204" spans="1:11" x14ac:dyDescent="0.35">
      <c r="A204" s="2"/>
      <c r="B204" s="89" t="str">
        <f>IF(E204="","",ROWS($B$6:B204))</f>
        <v/>
      </c>
      <c r="C204" s="90" t="str">
        <f>IF(OR(SD!A200="",SD!A200&gt;8),"",SD!A200)</f>
        <v/>
      </c>
      <c r="D204" s="90" t="str">
        <f>IF(OR(SD!C200="",SD!A200&gt;8),"",SD!C200)</f>
        <v/>
      </c>
      <c r="E204" s="90" t="str">
        <f>IF(OR(SD!E200="",SD!A200&gt;8),"",SD!E200)</f>
        <v/>
      </c>
      <c r="F204" s="90" t="str">
        <f>IF(OR(SD!G200="",SD!A200&gt;8),"",SD!G200)</f>
        <v/>
      </c>
      <c r="G204" s="90" t="str">
        <f>IF(OR(SD!I200="",,SD!A200&gt;8),"",SD!I200)</f>
        <v/>
      </c>
      <c r="H204" s="90" t="str">
        <f>IF(OR(SD!O200="",SD!A200&gt;8),"",SD!O200)</f>
        <v/>
      </c>
      <c r="I204" s="91" t="str">
        <f>IF(OR(SD!V200="",SD!A200&gt;8),"",SD!V200)</f>
        <v/>
      </c>
      <c r="J204" s="92">
        <f>IF(SD!D200="","",SD!D200)</f>
        <v>43678</v>
      </c>
      <c r="K204" s="2"/>
    </row>
    <row r="205" spans="1:11" x14ac:dyDescent="0.35">
      <c r="A205" s="2"/>
      <c r="B205" s="89" t="str">
        <f>IF(E205="","",ROWS($B$6:B205))</f>
        <v/>
      </c>
      <c r="C205" s="90" t="str">
        <f>IF(OR(SD!A201="",SD!A201&gt;8),"",SD!A201)</f>
        <v/>
      </c>
      <c r="D205" s="90" t="str">
        <f>IF(OR(SD!C201="",SD!A201&gt;8),"",SD!C201)</f>
        <v/>
      </c>
      <c r="E205" s="90" t="str">
        <f>IF(OR(SD!E201="",SD!A201&gt;8),"",SD!E201)</f>
        <v/>
      </c>
      <c r="F205" s="90" t="str">
        <f>IF(OR(SD!G201="",SD!A201&gt;8),"",SD!G201)</f>
        <v/>
      </c>
      <c r="G205" s="90" t="str">
        <f>IF(OR(SD!I201="",,SD!A201&gt;8),"",SD!I201)</f>
        <v/>
      </c>
      <c r="H205" s="90" t="str">
        <f>IF(OR(SD!O201="",SD!A201&gt;8),"",SD!O201)</f>
        <v/>
      </c>
      <c r="I205" s="91" t="str">
        <f>IF(OR(SD!V201="",SD!A201&gt;8),"",SD!V201)</f>
        <v/>
      </c>
      <c r="J205" s="92">
        <f>IF(SD!D201="","",SD!D201)</f>
        <v>43680</v>
      </c>
      <c r="K205" s="2"/>
    </row>
    <row r="206" spans="1:11" x14ac:dyDescent="0.35">
      <c r="A206" s="2"/>
      <c r="B206" s="89" t="str">
        <f>IF(E206="","",ROWS($B$6:B206))</f>
        <v/>
      </c>
      <c r="C206" s="90" t="str">
        <f>IF(OR(SD!A202="",SD!A202&gt;8),"",SD!A202)</f>
        <v/>
      </c>
      <c r="D206" s="90" t="str">
        <f>IF(OR(SD!C202="",SD!A202&gt;8),"",SD!C202)</f>
        <v/>
      </c>
      <c r="E206" s="90" t="str">
        <f>IF(OR(SD!E202="",SD!A202&gt;8),"",SD!E202)</f>
        <v/>
      </c>
      <c r="F206" s="90" t="str">
        <f>IF(OR(SD!G202="",SD!A202&gt;8),"",SD!G202)</f>
        <v/>
      </c>
      <c r="G206" s="90" t="str">
        <f>IF(OR(SD!I202="",,SD!A202&gt;8),"",SD!I202)</f>
        <v/>
      </c>
      <c r="H206" s="90" t="str">
        <f>IF(OR(SD!O202="",SD!A202&gt;8),"",SD!O202)</f>
        <v/>
      </c>
      <c r="I206" s="91" t="str">
        <f>IF(OR(SD!V202="",SD!A202&gt;8),"",SD!V202)</f>
        <v/>
      </c>
      <c r="J206" s="92">
        <f>IF(SD!D202="","",SD!D202)</f>
        <v>43678</v>
      </c>
      <c r="K206" s="2"/>
    </row>
    <row r="207" spans="1:11" x14ac:dyDescent="0.35">
      <c r="A207" s="2"/>
      <c r="B207" s="89" t="str">
        <f>IF(E207="","",ROWS($B$6:B207))</f>
        <v/>
      </c>
      <c r="C207" s="90" t="str">
        <f>IF(OR(SD!A203="",SD!A203&gt;8),"",SD!A203)</f>
        <v/>
      </c>
      <c r="D207" s="90" t="str">
        <f>IF(OR(SD!C203="",SD!A203&gt;8),"",SD!C203)</f>
        <v/>
      </c>
      <c r="E207" s="90" t="str">
        <f>IF(OR(SD!E203="",SD!A203&gt;8),"",SD!E203)</f>
        <v/>
      </c>
      <c r="F207" s="90" t="str">
        <f>IF(OR(SD!G203="",SD!A203&gt;8),"",SD!G203)</f>
        <v/>
      </c>
      <c r="G207" s="90" t="str">
        <f>IF(OR(SD!I203="",,SD!A203&gt;8),"",SD!I203)</f>
        <v/>
      </c>
      <c r="H207" s="90" t="str">
        <f>IF(OR(SD!O203="",SD!A203&gt;8),"",SD!O203)</f>
        <v/>
      </c>
      <c r="I207" s="91" t="str">
        <f>IF(OR(SD!V203="",SD!A203&gt;8),"",SD!V203)</f>
        <v/>
      </c>
      <c r="J207" s="92">
        <f>IF(SD!D203="","",SD!D203)</f>
        <v>43677</v>
      </c>
      <c r="K207" s="2"/>
    </row>
    <row r="208" spans="1:11" x14ac:dyDescent="0.35">
      <c r="A208" s="2"/>
      <c r="B208" s="89" t="str">
        <f>IF(E208="","",ROWS($B$6:B208))</f>
        <v/>
      </c>
      <c r="C208" s="90" t="str">
        <f>IF(OR(SD!A204="",SD!A204&gt;8),"",SD!A204)</f>
        <v/>
      </c>
      <c r="D208" s="90" t="str">
        <f>IF(OR(SD!C204="",SD!A204&gt;8),"",SD!C204)</f>
        <v/>
      </c>
      <c r="E208" s="90" t="str">
        <f>IF(OR(SD!E204="",SD!A204&gt;8),"",SD!E204)</f>
        <v/>
      </c>
      <c r="F208" s="90" t="str">
        <f>IF(OR(SD!G204="",SD!A204&gt;8),"",SD!G204)</f>
        <v/>
      </c>
      <c r="G208" s="90" t="str">
        <f>IF(OR(SD!I204="",,SD!A204&gt;8),"",SD!I204)</f>
        <v/>
      </c>
      <c r="H208" s="90" t="str">
        <f>IF(OR(SD!O204="",SD!A204&gt;8),"",SD!O204)</f>
        <v/>
      </c>
      <c r="I208" s="91" t="str">
        <f>IF(OR(SD!V204="",SD!A204&gt;8),"",SD!V204)</f>
        <v/>
      </c>
      <c r="J208" s="92">
        <f>IF(SD!D204="","",SD!D204)</f>
        <v>43677</v>
      </c>
      <c r="K208" s="2"/>
    </row>
    <row r="209" spans="1:11" x14ac:dyDescent="0.35">
      <c r="A209" s="2"/>
      <c r="B209" s="89" t="str">
        <f>IF(E209="","",ROWS($B$6:B209))</f>
        <v/>
      </c>
      <c r="C209" s="90" t="str">
        <f>IF(OR(SD!A205="",SD!A205&gt;8),"",SD!A205)</f>
        <v/>
      </c>
      <c r="D209" s="90" t="str">
        <f>IF(OR(SD!C205="",SD!A205&gt;8),"",SD!C205)</f>
        <v/>
      </c>
      <c r="E209" s="90" t="str">
        <f>IF(OR(SD!E205="",SD!A205&gt;8),"",SD!E205)</f>
        <v/>
      </c>
      <c r="F209" s="90" t="str">
        <f>IF(OR(SD!G205="",SD!A205&gt;8),"",SD!G205)</f>
        <v/>
      </c>
      <c r="G209" s="90" t="str">
        <f>IF(OR(SD!I205="",,SD!A205&gt;8),"",SD!I205)</f>
        <v/>
      </c>
      <c r="H209" s="90" t="str">
        <f>IF(OR(SD!O205="",SD!A205&gt;8),"",SD!O205)</f>
        <v/>
      </c>
      <c r="I209" s="91" t="str">
        <f>IF(OR(SD!V205="",SD!A205&gt;8),"",SD!V205)</f>
        <v/>
      </c>
      <c r="J209" s="92">
        <f>IF(SD!D205="","",SD!D205)</f>
        <v>42555</v>
      </c>
      <c r="K209" s="2"/>
    </row>
    <row r="210" spans="1:11" x14ac:dyDescent="0.35">
      <c r="A210" s="2"/>
      <c r="B210" s="89" t="str">
        <f>IF(E210="","",ROWS($B$6:B210))</f>
        <v/>
      </c>
      <c r="C210" s="90" t="str">
        <f>IF(OR(SD!A206="",SD!A206&gt;8),"",SD!A206)</f>
        <v/>
      </c>
      <c r="D210" s="90" t="str">
        <f>IF(OR(SD!C206="",SD!A206&gt;8),"",SD!C206)</f>
        <v/>
      </c>
      <c r="E210" s="90" t="str">
        <f>IF(OR(SD!E206="",SD!A206&gt;8),"",SD!E206)</f>
        <v/>
      </c>
      <c r="F210" s="90" t="str">
        <f>IF(OR(SD!G206="",SD!A206&gt;8),"",SD!G206)</f>
        <v/>
      </c>
      <c r="G210" s="90" t="str">
        <f>IF(OR(SD!I206="",,SD!A206&gt;8),"",SD!I206)</f>
        <v/>
      </c>
      <c r="H210" s="90" t="str">
        <f>IF(OR(SD!O206="",SD!A206&gt;8),"",SD!O206)</f>
        <v/>
      </c>
      <c r="I210" s="91" t="str">
        <f>IF(OR(SD!V206="",SD!A206&gt;8),"",SD!V206)</f>
        <v/>
      </c>
      <c r="J210" s="92">
        <f>IF(SD!D206="","",SD!D206)</f>
        <v>41871</v>
      </c>
      <c r="K210" s="2"/>
    </row>
    <row r="211" spans="1:11" x14ac:dyDescent="0.35">
      <c r="A211" s="2"/>
      <c r="B211" s="89" t="str">
        <f>IF(E211="","",ROWS($B$6:B211))</f>
        <v/>
      </c>
      <c r="C211" s="90" t="str">
        <f>IF(OR(SD!A207="",SD!A207&gt;8),"",SD!A207)</f>
        <v/>
      </c>
      <c r="D211" s="90" t="str">
        <f>IF(OR(SD!C207="",SD!A207&gt;8),"",SD!C207)</f>
        <v/>
      </c>
      <c r="E211" s="90" t="str">
        <f>IF(OR(SD!E207="",SD!A207&gt;8),"",SD!E207)</f>
        <v/>
      </c>
      <c r="F211" s="90" t="str">
        <f>IF(OR(SD!G207="",SD!A207&gt;8),"",SD!G207)</f>
        <v/>
      </c>
      <c r="G211" s="90" t="str">
        <f>IF(OR(SD!I207="",,SD!A207&gt;8),"",SD!I207)</f>
        <v/>
      </c>
      <c r="H211" s="90" t="str">
        <f>IF(OR(SD!O207="",SD!A207&gt;8),"",SD!O207)</f>
        <v/>
      </c>
      <c r="I211" s="91" t="str">
        <f>IF(OR(SD!V207="",SD!A207&gt;8),"",SD!V207)</f>
        <v/>
      </c>
      <c r="J211" s="92">
        <f>IF(SD!D207="","",SD!D207)</f>
        <v>42556</v>
      </c>
      <c r="K211" s="2"/>
    </row>
    <row r="212" spans="1:11" x14ac:dyDescent="0.35">
      <c r="A212" s="2"/>
      <c r="B212" s="89" t="str">
        <f>IF(E212="","",ROWS($B$6:B212))</f>
        <v/>
      </c>
      <c r="C212" s="90" t="str">
        <f>IF(OR(SD!A208="",SD!A208&gt;8),"",SD!A208)</f>
        <v/>
      </c>
      <c r="D212" s="90" t="str">
        <f>IF(OR(SD!C208="",SD!A208&gt;8),"",SD!C208)</f>
        <v/>
      </c>
      <c r="E212" s="90" t="str">
        <f>IF(OR(SD!E208="",SD!A208&gt;8),"",SD!E208)</f>
        <v/>
      </c>
      <c r="F212" s="90" t="str">
        <f>IF(OR(SD!G208="",SD!A208&gt;8),"",SD!G208)</f>
        <v/>
      </c>
      <c r="G212" s="90" t="str">
        <f>IF(OR(SD!I208="",,SD!A208&gt;8),"",SD!I208)</f>
        <v/>
      </c>
      <c r="H212" s="90" t="str">
        <f>IF(OR(SD!O208="",SD!A208&gt;8),"",SD!O208)</f>
        <v/>
      </c>
      <c r="I212" s="91" t="str">
        <f>IF(OR(SD!V208="",SD!A208&gt;8),"",SD!V208)</f>
        <v/>
      </c>
      <c r="J212" s="92">
        <f>IF(SD!D208="","",SD!D208)</f>
        <v>41871</v>
      </c>
      <c r="K212" s="2"/>
    </row>
    <row r="213" spans="1:11" x14ac:dyDescent="0.35">
      <c r="A213" s="2"/>
      <c r="B213" s="89" t="str">
        <f>IF(E213="","",ROWS($B$6:B213))</f>
        <v/>
      </c>
      <c r="C213" s="90" t="str">
        <f>IF(OR(SD!A209="",SD!A209&gt;8),"",SD!A209)</f>
        <v/>
      </c>
      <c r="D213" s="90" t="str">
        <f>IF(OR(SD!C209="",SD!A209&gt;8),"",SD!C209)</f>
        <v/>
      </c>
      <c r="E213" s="90" t="str">
        <f>IF(OR(SD!E209="",SD!A209&gt;8),"",SD!E209)</f>
        <v/>
      </c>
      <c r="F213" s="90" t="str">
        <f>IF(OR(SD!G209="",SD!A209&gt;8),"",SD!G209)</f>
        <v/>
      </c>
      <c r="G213" s="90" t="str">
        <f>IF(OR(SD!I209="",,SD!A209&gt;8),"",SD!I209)</f>
        <v/>
      </c>
      <c r="H213" s="90" t="str">
        <f>IF(OR(SD!O209="",SD!A209&gt;8),"",SD!O209)</f>
        <v/>
      </c>
      <c r="I213" s="91" t="str">
        <f>IF(OR(SD!V209="",SD!A209&gt;8),"",SD!V209)</f>
        <v/>
      </c>
      <c r="J213" s="92">
        <f>IF(SD!D209="","",SD!D209)</f>
        <v>43307</v>
      </c>
      <c r="K213" s="2"/>
    </row>
    <row r="214" spans="1:11" x14ac:dyDescent="0.35">
      <c r="A214" s="2"/>
      <c r="B214" s="89" t="str">
        <f>IF(E214="","",ROWS($B$6:B214))</f>
        <v/>
      </c>
      <c r="C214" s="90" t="str">
        <f>IF(OR(SD!A210="",SD!A210&gt;8),"",SD!A210)</f>
        <v/>
      </c>
      <c r="D214" s="90" t="str">
        <f>IF(OR(SD!C210="",SD!A210&gt;8),"",SD!C210)</f>
        <v/>
      </c>
      <c r="E214" s="90" t="str">
        <f>IF(OR(SD!E210="",SD!A210&gt;8),"",SD!E210)</f>
        <v/>
      </c>
      <c r="F214" s="90" t="str">
        <f>IF(OR(SD!G210="",SD!A210&gt;8),"",SD!G210)</f>
        <v/>
      </c>
      <c r="G214" s="90" t="str">
        <f>IF(OR(SD!I210="",,SD!A210&gt;8),"",SD!I210)</f>
        <v/>
      </c>
      <c r="H214" s="90" t="str">
        <f>IF(OR(SD!O210="",SD!A210&gt;8),"",SD!O210)</f>
        <v/>
      </c>
      <c r="I214" s="91" t="str">
        <f>IF(OR(SD!V210="",SD!A210&gt;8),"",SD!V210)</f>
        <v/>
      </c>
      <c r="J214" s="92">
        <f>IF(SD!D210="","",SD!D210)</f>
        <v>42200</v>
      </c>
      <c r="K214" s="2"/>
    </row>
    <row r="215" spans="1:11" x14ac:dyDescent="0.35">
      <c r="A215" s="2"/>
      <c r="B215" s="89" t="str">
        <f>IF(E215="","",ROWS($B$6:B215))</f>
        <v/>
      </c>
      <c r="C215" s="90" t="str">
        <f>IF(OR(SD!A211="",SD!A211&gt;8),"",SD!A211)</f>
        <v/>
      </c>
      <c r="D215" s="90" t="str">
        <f>IF(OR(SD!C211="",SD!A211&gt;8),"",SD!C211)</f>
        <v/>
      </c>
      <c r="E215" s="90" t="str">
        <f>IF(OR(SD!E211="",SD!A211&gt;8),"",SD!E211)</f>
        <v/>
      </c>
      <c r="F215" s="90" t="str">
        <f>IF(OR(SD!G211="",SD!A211&gt;8),"",SD!G211)</f>
        <v/>
      </c>
      <c r="G215" s="90" t="str">
        <f>IF(OR(SD!I211="",,SD!A211&gt;8),"",SD!I211)</f>
        <v/>
      </c>
      <c r="H215" s="90" t="str">
        <f>IF(OR(SD!O211="",SD!A211&gt;8),"",SD!O211)</f>
        <v/>
      </c>
      <c r="I215" s="91" t="str">
        <f>IF(OR(SD!V211="",SD!A211&gt;8),"",SD!V211)</f>
        <v/>
      </c>
      <c r="J215" s="92">
        <f>IF(SD!D211="","",SD!D211)</f>
        <v>42193</v>
      </c>
      <c r="K215" s="2"/>
    </row>
    <row r="216" spans="1:11" x14ac:dyDescent="0.35">
      <c r="A216" s="2"/>
      <c r="B216" s="89" t="str">
        <f>IF(E216="","",ROWS($B$6:B216))</f>
        <v/>
      </c>
      <c r="C216" s="90" t="str">
        <f>IF(OR(SD!A212="",SD!A212&gt;8),"",SD!A212)</f>
        <v/>
      </c>
      <c r="D216" s="90" t="str">
        <f>IF(OR(SD!C212="",SD!A212&gt;8),"",SD!C212)</f>
        <v/>
      </c>
      <c r="E216" s="90" t="str">
        <f>IF(OR(SD!E212="",SD!A212&gt;8),"",SD!E212)</f>
        <v/>
      </c>
      <c r="F216" s="90" t="str">
        <f>IF(OR(SD!G212="",SD!A212&gt;8),"",SD!G212)</f>
        <v/>
      </c>
      <c r="G216" s="90" t="str">
        <f>IF(OR(SD!I212="",,SD!A212&gt;8),"",SD!I212)</f>
        <v/>
      </c>
      <c r="H216" s="90" t="str">
        <f>IF(OR(SD!O212="",SD!A212&gt;8),"",SD!O212)</f>
        <v/>
      </c>
      <c r="I216" s="91" t="str">
        <f>IF(OR(SD!V212="",SD!A212&gt;8),"",SD!V212)</f>
        <v/>
      </c>
      <c r="J216" s="92">
        <f>IF(SD!D212="","",SD!D212)</f>
        <v>42193</v>
      </c>
      <c r="K216" s="2"/>
    </row>
    <row r="217" spans="1:11" x14ac:dyDescent="0.35">
      <c r="A217" s="2"/>
      <c r="B217" s="89" t="str">
        <f>IF(E217="","",ROWS($B$6:B217))</f>
        <v/>
      </c>
      <c r="C217" s="90" t="str">
        <f>IF(OR(SD!A213="",SD!A213&gt;8),"",SD!A213)</f>
        <v/>
      </c>
      <c r="D217" s="90" t="str">
        <f>IF(OR(SD!C213="",SD!A213&gt;8),"",SD!C213)</f>
        <v/>
      </c>
      <c r="E217" s="90" t="str">
        <f>IF(OR(SD!E213="",SD!A213&gt;8),"",SD!E213)</f>
        <v/>
      </c>
      <c r="F217" s="90" t="str">
        <f>IF(OR(SD!G213="",SD!A213&gt;8),"",SD!G213)</f>
        <v/>
      </c>
      <c r="G217" s="90" t="str">
        <f>IF(OR(SD!I213="",,SD!A213&gt;8),"",SD!I213)</f>
        <v/>
      </c>
      <c r="H217" s="90" t="str">
        <f>IF(OR(SD!O213="",SD!A213&gt;8),"",SD!O213)</f>
        <v/>
      </c>
      <c r="I217" s="91" t="str">
        <f>IF(OR(SD!V213="",SD!A213&gt;8),"",SD!V213)</f>
        <v/>
      </c>
      <c r="J217" s="92">
        <f>IF(SD!D213="","",SD!D213)</f>
        <v>41871</v>
      </c>
      <c r="K217" s="2"/>
    </row>
    <row r="218" spans="1:11" x14ac:dyDescent="0.35">
      <c r="A218" s="2"/>
      <c r="B218" s="89" t="str">
        <f>IF(E218="","",ROWS($B$6:B218))</f>
        <v/>
      </c>
      <c r="C218" s="90" t="str">
        <f>IF(OR(SD!A214="",SD!A214&gt;8),"",SD!A214)</f>
        <v/>
      </c>
      <c r="D218" s="90" t="str">
        <f>IF(OR(SD!C214="",SD!A214&gt;8),"",SD!C214)</f>
        <v/>
      </c>
      <c r="E218" s="90" t="str">
        <f>IF(OR(SD!E214="",SD!A214&gt;8),"",SD!E214)</f>
        <v/>
      </c>
      <c r="F218" s="90" t="str">
        <f>IF(OR(SD!G214="",SD!A214&gt;8),"",SD!G214)</f>
        <v/>
      </c>
      <c r="G218" s="90" t="str">
        <f>IF(OR(SD!I214="",,SD!A214&gt;8),"",SD!I214)</f>
        <v/>
      </c>
      <c r="H218" s="90" t="str">
        <f>IF(OR(SD!O214="",SD!A214&gt;8),"",SD!O214)</f>
        <v/>
      </c>
      <c r="I218" s="91" t="str">
        <f>IF(OR(SD!V214="",SD!A214&gt;8),"",SD!V214)</f>
        <v/>
      </c>
      <c r="J218" s="92">
        <f>IF(SD!D214="","",SD!D214)</f>
        <v>43313</v>
      </c>
      <c r="K218" s="2"/>
    </row>
    <row r="219" spans="1:11" x14ac:dyDescent="0.35">
      <c r="A219" s="2"/>
      <c r="B219" s="89" t="str">
        <f>IF(E219="","",ROWS($B$6:B219))</f>
        <v/>
      </c>
      <c r="C219" s="90" t="str">
        <f>IF(OR(SD!A215="",SD!A215&gt;8),"",SD!A215)</f>
        <v/>
      </c>
      <c r="D219" s="90" t="str">
        <f>IF(OR(SD!C215="",SD!A215&gt;8),"",SD!C215)</f>
        <v/>
      </c>
      <c r="E219" s="90" t="str">
        <f>IF(OR(SD!E215="",SD!A215&gt;8),"",SD!E215)</f>
        <v/>
      </c>
      <c r="F219" s="90" t="str">
        <f>IF(OR(SD!G215="",SD!A215&gt;8),"",SD!G215)</f>
        <v/>
      </c>
      <c r="G219" s="90" t="str">
        <f>IF(OR(SD!I215="",,SD!A215&gt;8),"",SD!I215)</f>
        <v/>
      </c>
      <c r="H219" s="90" t="str">
        <f>IF(OR(SD!O215="",SD!A215&gt;8),"",SD!O215)</f>
        <v/>
      </c>
      <c r="I219" s="91" t="str">
        <f>IF(OR(SD!V215="",SD!A215&gt;8),"",SD!V215)</f>
        <v/>
      </c>
      <c r="J219" s="92">
        <f>IF(SD!D215="","",SD!D215)</f>
        <v>43313</v>
      </c>
      <c r="K219" s="2"/>
    </row>
    <row r="220" spans="1:11" x14ac:dyDescent="0.35">
      <c r="A220" s="2"/>
      <c r="B220" s="89" t="str">
        <f>IF(E220="","",ROWS($B$6:B220))</f>
        <v/>
      </c>
      <c r="C220" s="90" t="str">
        <f>IF(OR(SD!A216="",SD!A216&gt;8),"",SD!A216)</f>
        <v/>
      </c>
      <c r="D220" s="90" t="str">
        <f>IF(OR(SD!C216="",SD!A216&gt;8),"",SD!C216)</f>
        <v/>
      </c>
      <c r="E220" s="90" t="str">
        <f>IF(OR(SD!E216="",SD!A216&gt;8),"",SD!E216)</f>
        <v/>
      </c>
      <c r="F220" s="90" t="str">
        <f>IF(OR(SD!G216="",SD!A216&gt;8),"",SD!G216)</f>
        <v/>
      </c>
      <c r="G220" s="90" t="str">
        <f>IF(OR(SD!I216="",,SD!A216&gt;8),"",SD!I216)</f>
        <v/>
      </c>
      <c r="H220" s="90" t="str">
        <f>IF(OR(SD!O216="",SD!A216&gt;8),"",SD!O216)</f>
        <v/>
      </c>
      <c r="I220" s="91" t="str">
        <f>IF(OR(SD!V216="",SD!A216&gt;8),"",SD!V216)</f>
        <v/>
      </c>
      <c r="J220" s="92">
        <f>IF(SD!D216="","",SD!D216)</f>
        <v>42198</v>
      </c>
      <c r="K220" s="2"/>
    </row>
    <row r="221" spans="1:11" x14ac:dyDescent="0.35">
      <c r="A221" s="2"/>
      <c r="B221" s="89" t="str">
        <f>IF(E221="","",ROWS($B$6:B221))</f>
        <v/>
      </c>
      <c r="C221" s="90" t="str">
        <f>IF(OR(SD!A217="",SD!A217&gt;8),"",SD!A217)</f>
        <v/>
      </c>
      <c r="D221" s="90" t="str">
        <f>IF(OR(SD!C217="",SD!A217&gt;8),"",SD!C217)</f>
        <v/>
      </c>
      <c r="E221" s="90" t="str">
        <f>IF(OR(SD!E217="",SD!A217&gt;8),"",SD!E217)</f>
        <v/>
      </c>
      <c r="F221" s="90" t="str">
        <f>IF(OR(SD!G217="",SD!A217&gt;8),"",SD!G217)</f>
        <v/>
      </c>
      <c r="G221" s="90" t="str">
        <f>IF(OR(SD!I217="",,SD!A217&gt;8),"",SD!I217)</f>
        <v/>
      </c>
      <c r="H221" s="90" t="str">
        <f>IF(OR(SD!O217="",SD!A217&gt;8),"",SD!O217)</f>
        <v/>
      </c>
      <c r="I221" s="91" t="str">
        <f>IF(OR(SD!V217="",SD!A217&gt;8),"",SD!V217)</f>
        <v/>
      </c>
      <c r="J221" s="92">
        <f>IF(SD!D217="","",SD!D217)</f>
        <v>41871</v>
      </c>
      <c r="K221" s="2"/>
    </row>
    <row r="222" spans="1:11" x14ac:dyDescent="0.35">
      <c r="A222" s="2"/>
      <c r="B222" s="89" t="str">
        <f>IF(E222="","",ROWS($B$6:B222))</f>
        <v/>
      </c>
      <c r="C222" s="90" t="str">
        <f>IF(OR(SD!A218="",SD!A218&gt;8),"",SD!A218)</f>
        <v/>
      </c>
      <c r="D222" s="90" t="str">
        <f>IF(OR(SD!C218="",SD!A218&gt;8),"",SD!C218)</f>
        <v/>
      </c>
      <c r="E222" s="90" t="str">
        <f>IF(OR(SD!E218="",SD!A218&gt;8),"",SD!E218)</f>
        <v/>
      </c>
      <c r="F222" s="90" t="str">
        <f>IF(OR(SD!G218="",SD!A218&gt;8),"",SD!G218)</f>
        <v/>
      </c>
      <c r="G222" s="90" t="str">
        <f>IF(OR(SD!I218="",,SD!A218&gt;8),"",SD!I218)</f>
        <v/>
      </c>
      <c r="H222" s="90" t="str">
        <f>IF(OR(SD!O218="",SD!A218&gt;8),"",SD!O218)</f>
        <v/>
      </c>
      <c r="I222" s="91" t="str">
        <f>IF(OR(SD!V218="",SD!A218&gt;8),"",SD!V218)</f>
        <v/>
      </c>
      <c r="J222" s="92">
        <f>IF(SD!D218="","",SD!D218)</f>
        <v>43308</v>
      </c>
      <c r="K222" s="2"/>
    </row>
    <row r="223" spans="1:11" x14ac:dyDescent="0.35">
      <c r="A223" s="2"/>
      <c r="B223" s="89" t="str">
        <f>IF(E223="","",ROWS($B$6:B223))</f>
        <v/>
      </c>
      <c r="C223" s="90" t="str">
        <f>IF(OR(SD!A219="",SD!A219&gt;8),"",SD!A219)</f>
        <v/>
      </c>
      <c r="D223" s="90" t="str">
        <f>IF(OR(SD!C219="",SD!A219&gt;8),"",SD!C219)</f>
        <v/>
      </c>
      <c r="E223" s="90" t="str">
        <f>IF(OR(SD!E219="",SD!A219&gt;8),"",SD!E219)</f>
        <v/>
      </c>
      <c r="F223" s="90" t="str">
        <f>IF(OR(SD!G219="",SD!A219&gt;8),"",SD!G219)</f>
        <v/>
      </c>
      <c r="G223" s="90" t="str">
        <f>IF(OR(SD!I219="",,SD!A219&gt;8),"",SD!I219)</f>
        <v/>
      </c>
      <c r="H223" s="90" t="str">
        <f>IF(OR(SD!O219="",SD!A219&gt;8),"",SD!O219)</f>
        <v/>
      </c>
      <c r="I223" s="91" t="str">
        <f>IF(OR(SD!V219="",SD!A219&gt;8),"",SD!V219)</f>
        <v/>
      </c>
      <c r="J223" s="92">
        <f>IF(SD!D219="","",SD!D219)</f>
        <v>43659</v>
      </c>
      <c r="K223" s="2"/>
    </row>
    <row r="224" spans="1:11" x14ac:dyDescent="0.35">
      <c r="A224" s="2"/>
      <c r="B224" s="89" t="str">
        <f>IF(E224="","",ROWS($B$6:B224))</f>
        <v/>
      </c>
      <c r="C224" s="90" t="str">
        <f>IF(OR(SD!A220="",SD!A220&gt;8),"",SD!A220)</f>
        <v/>
      </c>
      <c r="D224" s="90" t="str">
        <f>IF(OR(SD!C220="",SD!A220&gt;8),"",SD!C220)</f>
        <v/>
      </c>
      <c r="E224" s="90" t="str">
        <f>IF(OR(SD!E220="",SD!A220&gt;8),"",SD!E220)</f>
        <v/>
      </c>
      <c r="F224" s="90" t="str">
        <f>IF(OR(SD!G220="",SD!A220&gt;8),"",SD!G220)</f>
        <v/>
      </c>
      <c r="G224" s="90" t="str">
        <f>IF(OR(SD!I220="",,SD!A220&gt;8),"",SD!I220)</f>
        <v/>
      </c>
      <c r="H224" s="90" t="str">
        <f>IF(OR(SD!O220="",SD!A220&gt;8),"",SD!O220)</f>
        <v/>
      </c>
      <c r="I224" s="91" t="str">
        <f>IF(OR(SD!V220="",SD!A220&gt;8),"",SD!V220)</f>
        <v/>
      </c>
      <c r="J224" s="92">
        <f>IF(SD!D220="","",SD!D220)</f>
        <v>43284</v>
      </c>
      <c r="K224" s="2"/>
    </row>
    <row r="225" spans="1:11" x14ac:dyDescent="0.35">
      <c r="A225" s="2"/>
      <c r="B225" s="89" t="str">
        <f>IF(E225="","",ROWS($B$6:B225))</f>
        <v/>
      </c>
      <c r="C225" s="90" t="str">
        <f>IF(OR(SD!A221="",SD!A221&gt;8),"",SD!A221)</f>
        <v/>
      </c>
      <c r="D225" s="90" t="str">
        <f>IF(OR(SD!C221="",SD!A221&gt;8),"",SD!C221)</f>
        <v/>
      </c>
      <c r="E225" s="90" t="str">
        <f>IF(OR(SD!E221="",SD!A221&gt;8),"",SD!E221)</f>
        <v/>
      </c>
      <c r="F225" s="90" t="str">
        <f>IF(OR(SD!G221="",SD!A221&gt;8),"",SD!G221)</f>
        <v/>
      </c>
      <c r="G225" s="90" t="str">
        <f>IF(OR(SD!I221="",,SD!A221&gt;8),"",SD!I221)</f>
        <v/>
      </c>
      <c r="H225" s="90" t="str">
        <f>IF(OR(SD!O221="",SD!A221&gt;8),"",SD!O221)</f>
        <v/>
      </c>
      <c r="I225" s="91" t="str">
        <f>IF(OR(SD!V221="",SD!A221&gt;8),"",SD!V221)</f>
        <v/>
      </c>
      <c r="J225" s="92">
        <f>IF(SD!D221="","",SD!D221)</f>
        <v>41871</v>
      </c>
      <c r="K225" s="2"/>
    </row>
    <row r="226" spans="1:11" x14ac:dyDescent="0.35">
      <c r="A226" s="2"/>
      <c r="B226" s="89" t="str">
        <f>IF(E226="","",ROWS($B$6:B226))</f>
        <v/>
      </c>
      <c r="C226" s="90" t="str">
        <f>IF(OR(SD!A222="",SD!A222&gt;8),"",SD!A222)</f>
        <v/>
      </c>
      <c r="D226" s="90" t="str">
        <f>IF(OR(SD!C222="",SD!A222&gt;8),"",SD!C222)</f>
        <v/>
      </c>
      <c r="E226" s="90" t="str">
        <f>IF(OR(SD!E222="",SD!A222&gt;8),"",SD!E222)</f>
        <v/>
      </c>
      <c r="F226" s="90" t="str">
        <f>IF(OR(SD!G222="",SD!A222&gt;8),"",SD!G222)</f>
        <v/>
      </c>
      <c r="G226" s="90" t="str">
        <f>IF(OR(SD!I222="",,SD!A222&gt;8),"",SD!I222)</f>
        <v/>
      </c>
      <c r="H226" s="90" t="str">
        <f>IF(OR(SD!O222="",SD!A222&gt;8),"",SD!O222)</f>
        <v/>
      </c>
      <c r="I226" s="91" t="str">
        <f>IF(OR(SD!V222="",SD!A222&gt;8),"",SD!V222)</f>
        <v/>
      </c>
      <c r="J226" s="92">
        <f>IF(SD!D222="","",SD!D222)</f>
        <v>43305</v>
      </c>
      <c r="K226" s="2"/>
    </row>
    <row r="227" spans="1:11" x14ac:dyDescent="0.35">
      <c r="A227" s="2"/>
      <c r="B227" s="89" t="str">
        <f>IF(E227="","",ROWS($B$6:B227))</f>
        <v/>
      </c>
      <c r="C227" s="90" t="str">
        <f>IF(OR(SD!A223="",SD!A223&gt;8),"",SD!A223)</f>
        <v/>
      </c>
      <c r="D227" s="90" t="str">
        <f>IF(OR(SD!C223="",SD!A223&gt;8),"",SD!C223)</f>
        <v/>
      </c>
      <c r="E227" s="90" t="str">
        <f>IF(OR(SD!E223="",SD!A223&gt;8),"",SD!E223)</f>
        <v/>
      </c>
      <c r="F227" s="90" t="str">
        <f>IF(OR(SD!G223="",SD!A223&gt;8),"",SD!G223)</f>
        <v/>
      </c>
      <c r="G227" s="90" t="str">
        <f>IF(OR(SD!I223="",,SD!A223&gt;8),"",SD!I223)</f>
        <v/>
      </c>
      <c r="H227" s="90" t="str">
        <f>IF(OR(SD!O223="",SD!A223&gt;8),"",SD!O223)</f>
        <v/>
      </c>
      <c r="I227" s="91" t="str">
        <f>IF(OR(SD!V223="",SD!A223&gt;8),"",SD!V223)</f>
        <v/>
      </c>
      <c r="J227" s="92">
        <f>IF(SD!D223="","",SD!D223)</f>
        <v>41871</v>
      </c>
      <c r="K227" s="2"/>
    </row>
    <row r="228" spans="1:11" x14ac:dyDescent="0.35">
      <c r="A228" s="2"/>
      <c r="B228" s="89" t="str">
        <f>IF(E228="","",ROWS($B$6:B228))</f>
        <v/>
      </c>
      <c r="C228" s="90" t="str">
        <f>IF(OR(SD!A224="",SD!A224&gt;8),"",SD!A224)</f>
        <v/>
      </c>
      <c r="D228" s="90" t="str">
        <f>IF(OR(SD!C224="",SD!A224&gt;8),"",SD!C224)</f>
        <v/>
      </c>
      <c r="E228" s="90" t="str">
        <f>IF(OR(SD!E224="",SD!A224&gt;8),"",SD!E224)</f>
        <v/>
      </c>
      <c r="F228" s="90" t="str">
        <f>IF(OR(SD!G224="",SD!A224&gt;8),"",SD!G224)</f>
        <v/>
      </c>
      <c r="G228" s="90" t="str">
        <f>IF(OR(SD!I224="",,SD!A224&gt;8),"",SD!I224)</f>
        <v/>
      </c>
      <c r="H228" s="90" t="str">
        <f>IF(OR(SD!O224="",SD!A224&gt;8),"",SD!O224)</f>
        <v/>
      </c>
      <c r="I228" s="91" t="str">
        <f>IF(OR(SD!V224="",SD!A224&gt;8),"",SD!V224)</f>
        <v/>
      </c>
      <c r="J228" s="92">
        <f>IF(SD!D224="","",SD!D224)</f>
        <v>43703</v>
      </c>
      <c r="K228" s="2"/>
    </row>
    <row r="229" spans="1:11" x14ac:dyDescent="0.35">
      <c r="A229" s="2"/>
      <c r="B229" s="89" t="str">
        <f>IF(E229="","",ROWS($B$6:B229))</f>
        <v/>
      </c>
      <c r="C229" s="90" t="str">
        <f>IF(OR(SD!A225="",SD!A225&gt;8),"",SD!A225)</f>
        <v/>
      </c>
      <c r="D229" s="90" t="str">
        <f>IF(OR(SD!C225="",SD!A225&gt;8),"",SD!C225)</f>
        <v/>
      </c>
      <c r="E229" s="90" t="str">
        <f>IF(OR(SD!E225="",SD!A225&gt;8),"",SD!E225)</f>
        <v/>
      </c>
      <c r="F229" s="90" t="str">
        <f>IF(OR(SD!G225="",SD!A225&gt;8),"",SD!G225)</f>
        <v/>
      </c>
      <c r="G229" s="90" t="str">
        <f>IF(OR(SD!I225="",,SD!A225&gt;8),"",SD!I225)</f>
        <v/>
      </c>
      <c r="H229" s="90" t="str">
        <f>IF(OR(SD!O225="",SD!A225&gt;8),"",SD!O225)</f>
        <v/>
      </c>
      <c r="I229" s="91" t="str">
        <f>IF(OR(SD!V225="",SD!A225&gt;8),"",SD!V225)</f>
        <v/>
      </c>
      <c r="J229" s="92">
        <f>IF(SD!D225="","",SD!D225)</f>
        <v>42326</v>
      </c>
      <c r="K229" s="2"/>
    </row>
    <row r="230" spans="1:11" x14ac:dyDescent="0.35">
      <c r="A230" s="2"/>
      <c r="B230" s="89" t="str">
        <f>IF(E230="","",ROWS($B$6:B230))</f>
        <v/>
      </c>
      <c r="C230" s="90" t="str">
        <f>IF(OR(SD!A226="",SD!A226&gt;8),"",SD!A226)</f>
        <v/>
      </c>
      <c r="D230" s="90" t="str">
        <f>IF(OR(SD!C226="",SD!A226&gt;8),"",SD!C226)</f>
        <v/>
      </c>
      <c r="E230" s="90" t="str">
        <f>IF(OR(SD!E226="",SD!A226&gt;8),"",SD!E226)</f>
        <v/>
      </c>
      <c r="F230" s="90" t="str">
        <f>IF(OR(SD!G226="",SD!A226&gt;8),"",SD!G226)</f>
        <v/>
      </c>
      <c r="G230" s="90" t="str">
        <f>IF(OR(SD!I226="",,SD!A226&gt;8),"",SD!I226)</f>
        <v/>
      </c>
      <c r="H230" s="90" t="str">
        <f>IF(OR(SD!O226="",SD!A226&gt;8),"",SD!O226)</f>
        <v/>
      </c>
      <c r="I230" s="91" t="str">
        <f>IF(OR(SD!V226="",SD!A226&gt;8),"",SD!V226)</f>
        <v/>
      </c>
      <c r="J230" s="92">
        <f>IF(SD!D226="","",SD!D226)</f>
        <v>43668</v>
      </c>
      <c r="K230" s="2"/>
    </row>
    <row r="231" spans="1:11" x14ac:dyDescent="0.35">
      <c r="A231" s="2"/>
      <c r="B231" s="89" t="str">
        <f>IF(E231="","",ROWS($B$6:B231))</f>
        <v/>
      </c>
      <c r="C231" s="90" t="str">
        <f>IF(OR(SD!A227="",SD!A227&gt;8),"",SD!A227)</f>
        <v/>
      </c>
      <c r="D231" s="90" t="str">
        <f>IF(OR(SD!C227="",SD!A227&gt;8),"",SD!C227)</f>
        <v/>
      </c>
      <c r="E231" s="90" t="str">
        <f>IF(OR(SD!E227="",SD!A227&gt;8),"",SD!E227)</f>
        <v/>
      </c>
      <c r="F231" s="90" t="str">
        <f>IF(OR(SD!G227="",SD!A227&gt;8),"",SD!G227)</f>
        <v/>
      </c>
      <c r="G231" s="90" t="str">
        <f>IF(OR(SD!I227="",,SD!A227&gt;8),"",SD!I227)</f>
        <v/>
      </c>
      <c r="H231" s="90" t="str">
        <f>IF(OR(SD!O227="",SD!A227&gt;8),"",SD!O227)</f>
        <v/>
      </c>
      <c r="I231" s="91" t="str">
        <f>IF(OR(SD!V227="",SD!A227&gt;8),"",SD!V227)</f>
        <v/>
      </c>
      <c r="J231" s="92">
        <f>IF(SD!D227="","",SD!D227)</f>
        <v>43648</v>
      </c>
      <c r="K231" s="2"/>
    </row>
    <row r="232" spans="1:11" x14ac:dyDescent="0.35">
      <c r="A232" s="2"/>
      <c r="B232" s="89" t="str">
        <f>IF(E232="","",ROWS($B$6:B232))</f>
        <v/>
      </c>
      <c r="C232" s="90" t="str">
        <f>IF(OR(SD!A228="",SD!A228&gt;8),"",SD!A228)</f>
        <v/>
      </c>
      <c r="D232" s="90" t="str">
        <f>IF(OR(SD!C228="",SD!A228&gt;8),"",SD!C228)</f>
        <v/>
      </c>
      <c r="E232" s="90" t="str">
        <f>IF(OR(SD!E228="",SD!A228&gt;8),"",SD!E228)</f>
        <v/>
      </c>
      <c r="F232" s="90" t="str">
        <f>IF(OR(SD!G228="",SD!A228&gt;8),"",SD!G228)</f>
        <v/>
      </c>
      <c r="G232" s="90" t="str">
        <f>IF(OR(SD!I228="",,SD!A228&gt;8),"",SD!I228)</f>
        <v/>
      </c>
      <c r="H232" s="90" t="str">
        <f>IF(OR(SD!O228="",SD!A228&gt;8),"",SD!O228)</f>
        <v/>
      </c>
      <c r="I232" s="91" t="str">
        <f>IF(OR(SD!V228="",SD!A228&gt;8),"",SD!V228)</f>
        <v/>
      </c>
      <c r="J232" s="92">
        <f>IF(SD!D228="","",SD!D228)</f>
        <v>42191</v>
      </c>
      <c r="K232" s="2"/>
    </row>
    <row r="233" spans="1:11" x14ac:dyDescent="0.35">
      <c r="A233" s="2"/>
      <c r="B233" s="89" t="str">
        <f>IF(E233="","",ROWS($B$6:B233))</f>
        <v/>
      </c>
      <c r="C233" s="90" t="str">
        <f>IF(OR(SD!A229="",SD!A229&gt;8),"",SD!A229)</f>
        <v/>
      </c>
      <c r="D233" s="90" t="str">
        <f>IF(OR(SD!C229="",SD!A229&gt;8),"",SD!C229)</f>
        <v/>
      </c>
      <c r="E233" s="90" t="str">
        <f>IF(OR(SD!E229="",SD!A229&gt;8),"",SD!E229)</f>
        <v/>
      </c>
      <c r="F233" s="90" t="str">
        <f>IF(OR(SD!G229="",SD!A229&gt;8),"",SD!G229)</f>
        <v/>
      </c>
      <c r="G233" s="90" t="str">
        <f>IF(OR(SD!I229="",,SD!A229&gt;8),"",SD!I229)</f>
        <v/>
      </c>
      <c r="H233" s="90" t="str">
        <f>IF(OR(SD!O229="",SD!A229&gt;8),"",SD!O229)</f>
        <v/>
      </c>
      <c r="I233" s="91" t="str">
        <f>IF(OR(SD!V229="",SD!A229&gt;8),"",SD!V229)</f>
        <v/>
      </c>
      <c r="J233" s="92">
        <f>IF(SD!D229="","",SD!D229)</f>
        <v>41834</v>
      </c>
      <c r="K233" s="2"/>
    </row>
    <row r="234" spans="1:11" x14ac:dyDescent="0.35">
      <c r="A234" s="2"/>
      <c r="B234" s="89" t="str">
        <f>IF(E234="","",ROWS($B$6:B234))</f>
        <v/>
      </c>
      <c r="C234" s="90" t="str">
        <f>IF(OR(SD!A230="",SD!A230&gt;8),"",SD!A230)</f>
        <v/>
      </c>
      <c r="D234" s="90" t="str">
        <f>IF(OR(SD!C230="",SD!A230&gt;8),"",SD!C230)</f>
        <v/>
      </c>
      <c r="E234" s="90" t="str">
        <f>IF(OR(SD!E230="",SD!A230&gt;8),"",SD!E230)</f>
        <v/>
      </c>
      <c r="F234" s="90" t="str">
        <f>IF(OR(SD!G230="",SD!A230&gt;8),"",SD!G230)</f>
        <v/>
      </c>
      <c r="G234" s="90" t="str">
        <f>IF(OR(SD!I230="",,SD!A230&gt;8),"",SD!I230)</f>
        <v/>
      </c>
      <c r="H234" s="90" t="str">
        <f>IF(OR(SD!O230="",SD!A230&gt;8),"",SD!O230)</f>
        <v/>
      </c>
      <c r="I234" s="91" t="str">
        <f>IF(OR(SD!V230="",SD!A230&gt;8),"",SD!V230)</f>
        <v/>
      </c>
      <c r="J234" s="92">
        <f>IF(SD!D230="","",SD!D230)</f>
        <v>41846</v>
      </c>
      <c r="K234" s="2"/>
    </row>
    <row r="235" spans="1:11" x14ac:dyDescent="0.35">
      <c r="A235" s="2"/>
      <c r="B235" s="89" t="str">
        <f>IF(E235="","",ROWS($B$6:B235))</f>
        <v/>
      </c>
      <c r="C235" s="90" t="str">
        <f>IF(OR(SD!A231="",SD!A231&gt;8),"",SD!A231)</f>
        <v/>
      </c>
      <c r="D235" s="90" t="str">
        <f>IF(OR(SD!C231="",SD!A231&gt;8),"",SD!C231)</f>
        <v/>
      </c>
      <c r="E235" s="90" t="str">
        <f>IF(OR(SD!E231="",SD!A231&gt;8),"",SD!E231)</f>
        <v/>
      </c>
      <c r="F235" s="90" t="str">
        <f>IF(OR(SD!G231="",SD!A231&gt;8),"",SD!G231)</f>
        <v/>
      </c>
      <c r="G235" s="90" t="str">
        <f>IF(OR(SD!I231="",,SD!A231&gt;8),"",SD!I231)</f>
        <v/>
      </c>
      <c r="H235" s="90" t="str">
        <f>IF(OR(SD!O231="",SD!A231&gt;8),"",SD!O231)</f>
        <v/>
      </c>
      <c r="I235" s="91" t="str">
        <f>IF(OR(SD!V231="",SD!A231&gt;8),"",SD!V231)</f>
        <v/>
      </c>
      <c r="J235" s="92">
        <f>IF(SD!D231="","",SD!D231)</f>
        <v>42926</v>
      </c>
      <c r="K235" s="2"/>
    </row>
    <row r="236" spans="1:11" x14ac:dyDescent="0.35">
      <c r="A236" s="2"/>
      <c r="B236" s="89" t="str">
        <f>IF(E236="","",ROWS($B$6:B236))</f>
        <v/>
      </c>
      <c r="C236" s="90" t="str">
        <f>IF(OR(SD!A232="",SD!A232&gt;8),"",SD!A232)</f>
        <v/>
      </c>
      <c r="D236" s="90" t="str">
        <f>IF(OR(SD!C232="",SD!A232&gt;8),"",SD!C232)</f>
        <v/>
      </c>
      <c r="E236" s="90" t="str">
        <f>IF(OR(SD!E232="",SD!A232&gt;8),"",SD!E232)</f>
        <v/>
      </c>
      <c r="F236" s="90" t="str">
        <f>IF(OR(SD!G232="",SD!A232&gt;8),"",SD!G232)</f>
        <v/>
      </c>
      <c r="G236" s="90" t="str">
        <f>IF(OR(SD!I232="",,SD!A232&gt;8),"",SD!I232)</f>
        <v/>
      </c>
      <c r="H236" s="90" t="str">
        <f>IF(OR(SD!O232="",SD!A232&gt;8),"",SD!O232)</f>
        <v/>
      </c>
      <c r="I236" s="91" t="str">
        <f>IF(OR(SD!V232="",SD!A232&gt;8),"",SD!V232)</f>
        <v/>
      </c>
      <c r="J236" s="92">
        <f>IF(SD!D232="","",SD!D232)</f>
        <v>42933</v>
      </c>
      <c r="K236" s="2"/>
    </row>
    <row r="237" spans="1:11" x14ac:dyDescent="0.35">
      <c r="A237" s="2"/>
      <c r="B237" s="89" t="str">
        <f>IF(E237="","",ROWS($B$6:B237))</f>
        <v/>
      </c>
      <c r="C237" s="90" t="str">
        <f>IF(OR(SD!A233="",SD!A233&gt;8),"",SD!A233)</f>
        <v/>
      </c>
      <c r="D237" s="90" t="str">
        <f>IF(OR(SD!C233="",SD!A233&gt;8),"",SD!C233)</f>
        <v/>
      </c>
      <c r="E237" s="90" t="str">
        <f>IF(OR(SD!E233="",SD!A233&gt;8),"",SD!E233)</f>
        <v/>
      </c>
      <c r="F237" s="90" t="str">
        <f>IF(OR(SD!G233="",SD!A233&gt;8),"",SD!G233)</f>
        <v/>
      </c>
      <c r="G237" s="90" t="str">
        <f>IF(OR(SD!I233="",,SD!A233&gt;8),"",SD!I233)</f>
        <v/>
      </c>
      <c r="H237" s="90" t="str">
        <f>IF(OR(SD!O233="",SD!A233&gt;8),"",SD!O233)</f>
        <v/>
      </c>
      <c r="I237" s="91" t="str">
        <f>IF(OR(SD!V233="",SD!A233&gt;8),"",SD!V233)</f>
        <v/>
      </c>
      <c r="J237" s="92">
        <f>IF(SD!D233="","",SD!D233)</f>
        <v>42929</v>
      </c>
      <c r="K237" s="2"/>
    </row>
    <row r="238" spans="1:11" x14ac:dyDescent="0.35">
      <c r="A238" s="2"/>
      <c r="B238" s="89" t="str">
        <f>IF(E238="","",ROWS($B$6:B238))</f>
        <v/>
      </c>
      <c r="C238" s="90" t="str">
        <f>IF(OR(SD!A234="",SD!A234&gt;8),"",SD!A234)</f>
        <v/>
      </c>
      <c r="D238" s="90" t="str">
        <f>IF(OR(SD!C234="",SD!A234&gt;8),"",SD!C234)</f>
        <v/>
      </c>
      <c r="E238" s="90" t="str">
        <f>IF(OR(SD!E234="",SD!A234&gt;8),"",SD!E234)</f>
        <v/>
      </c>
      <c r="F238" s="90" t="str">
        <f>IF(OR(SD!G234="",SD!A234&gt;8),"",SD!G234)</f>
        <v/>
      </c>
      <c r="G238" s="90" t="str">
        <f>IF(OR(SD!I234="",,SD!A234&gt;8),"",SD!I234)</f>
        <v/>
      </c>
      <c r="H238" s="90" t="str">
        <f>IF(OR(SD!O234="",SD!A234&gt;8),"",SD!O234)</f>
        <v/>
      </c>
      <c r="I238" s="91" t="str">
        <f>IF(OR(SD!V234="",SD!A234&gt;8),"",SD!V234)</f>
        <v/>
      </c>
      <c r="J238" s="92">
        <f>IF(SD!D234="","",SD!D234)</f>
        <v>41830</v>
      </c>
      <c r="K238" s="2"/>
    </row>
    <row r="239" spans="1:11" x14ac:dyDescent="0.35">
      <c r="A239" s="2"/>
      <c r="B239" s="89" t="str">
        <f>IF(E239="","",ROWS($B$6:B239))</f>
        <v/>
      </c>
      <c r="C239" s="90" t="str">
        <f>IF(OR(SD!A235="",SD!A235&gt;8),"",SD!A235)</f>
        <v/>
      </c>
      <c r="D239" s="90" t="str">
        <f>IF(OR(SD!C235="",SD!A235&gt;8),"",SD!C235)</f>
        <v/>
      </c>
      <c r="E239" s="90" t="str">
        <f>IF(OR(SD!E235="",SD!A235&gt;8),"",SD!E235)</f>
        <v/>
      </c>
      <c r="F239" s="90" t="str">
        <f>IF(OR(SD!G235="",SD!A235&gt;8),"",SD!G235)</f>
        <v/>
      </c>
      <c r="G239" s="90" t="str">
        <f>IF(OR(SD!I235="",,SD!A235&gt;8),"",SD!I235)</f>
        <v/>
      </c>
      <c r="H239" s="90" t="str">
        <f>IF(OR(SD!O235="",SD!A235&gt;8),"",SD!O235)</f>
        <v/>
      </c>
      <c r="I239" s="91" t="str">
        <f>IF(OR(SD!V235="",SD!A235&gt;8),"",SD!V235)</f>
        <v/>
      </c>
      <c r="J239" s="92">
        <f>IF(SD!D235="","",SD!D235)</f>
        <v>42947</v>
      </c>
      <c r="K239" s="2"/>
    </row>
    <row r="240" spans="1:11" x14ac:dyDescent="0.35">
      <c r="A240" s="2"/>
      <c r="B240" s="89" t="str">
        <f>IF(E240="","",ROWS($B$6:B240))</f>
        <v/>
      </c>
      <c r="C240" s="90" t="str">
        <f>IF(OR(SD!A236="",SD!A236&gt;8),"",SD!A236)</f>
        <v/>
      </c>
      <c r="D240" s="90" t="str">
        <f>IF(OR(SD!C236="",SD!A236&gt;8),"",SD!C236)</f>
        <v/>
      </c>
      <c r="E240" s="90" t="str">
        <f>IF(OR(SD!E236="",SD!A236&gt;8),"",SD!E236)</f>
        <v/>
      </c>
      <c r="F240" s="90" t="str">
        <f>IF(OR(SD!G236="",SD!A236&gt;8),"",SD!G236)</f>
        <v/>
      </c>
      <c r="G240" s="90" t="str">
        <f>IF(OR(SD!I236="",,SD!A236&gt;8),"",SD!I236)</f>
        <v/>
      </c>
      <c r="H240" s="90" t="str">
        <f>IF(OR(SD!O236="",SD!A236&gt;8),"",SD!O236)</f>
        <v/>
      </c>
      <c r="I240" s="91" t="str">
        <f>IF(OR(SD!V236="",SD!A236&gt;8),"",SD!V236)</f>
        <v/>
      </c>
      <c r="J240" s="92">
        <f>IF(SD!D236="","",SD!D236)</f>
        <v>42947</v>
      </c>
      <c r="K240" s="2"/>
    </row>
    <row r="241" spans="1:11" x14ac:dyDescent="0.35">
      <c r="A241" s="2"/>
      <c r="B241" s="89" t="str">
        <f>IF(E241="","",ROWS($B$6:B241))</f>
        <v/>
      </c>
      <c r="C241" s="90" t="str">
        <f>IF(OR(SD!A237="",SD!A237&gt;8),"",SD!A237)</f>
        <v/>
      </c>
      <c r="D241" s="90" t="str">
        <f>IF(OR(SD!C237="",SD!A237&gt;8),"",SD!C237)</f>
        <v/>
      </c>
      <c r="E241" s="90" t="str">
        <f>IF(OR(SD!E237="",SD!A237&gt;8),"",SD!E237)</f>
        <v/>
      </c>
      <c r="F241" s="90" t="str">
        <f>IF(OR(SD!G237="",SD!A237&gt;8),"",SD!G237)</f>
        <v/>
      </c>
      <c r="G241" s="90" t="str">
        <f>IF(OR(SD!I237="",,SD!A237&gt;8),"",SD!I237)</f>
        <v/>
      </c>
      <c r="H241" s="90" t="str">
        <f>IF(OR(SD!O237="",SD!A237&gt;8),"",SD!O237)</f>
        <v/>
      </c>
      <c r="I241" s="91" t="str">
        <f>IF(OR(SD!V237="",SD!A237&gt;8),"",SD!V237)</f>
        <v/>
      </c>
      <c r="J241" s="92">
        <f>IF(SD!D237="","",SD!D237)</f>
        <v>42191</v>
      </c>
      <c r="K241" s="2"/>
    </row>
    <row r="242" spans="1:11" x14ac:dyDescent="0.35">
      <c r="A242" s="2"/>
      <c r="B242" s="89" t="str">
        <f>IF(E242="","",ROWS($B$6:B242))</f>
        <v/>
      </c>
      <c r="C242" s="90" t="str">
        <f>IF(OR(SD!A238="",SD!A238&gt;8),"",SD!A238)</f>
        <v/>
      </c>
      <c r="D242" s="90" t="str">
        <f>IF(OR(SD!C238="",SD!A238&gt;8),"",SD!C238)</f>
        <v/>
      </c>
      <c r="E242" s="90" t="str">
        <f>IF(OR(SD!E238="",SD!A238&gt;8),"",SD!E238)</f>
        <v/>
      </c>
      <c r="F242" s="90" t="str">
        <f>IF(OR(SD!G238="",SD!A238&gt;8),"",SD!G238)</f>
        <v/>
      </c>
      <c r="G242" s="90" t="str">
        <f>IF(OR(SD!I238="",,SD!A238&gt;8),"",SD!I238)</f>
        <v/>
      </c>
      <c r="H242" s="90" t="str">
        <f>IF(OR(SD!O238="",SD!A238&gt;8),"",SD!O238)</f>
        <v/>
      </c>
      <c r="I242" s="91" t="str">
        <f>IF(OR(SD!V238="",SD!A238&gt;8),"",SD!V238)</f>
        <v/>
      </c>
      <c r="J242" s="92">
        <f>IF(SD!D238="","",SD!D238)</f>
        <v>41821</v>
      </c>
      <c r="K242" s="2"/>
    </row>
    <row r="243" spans="1:11" x14ac:dyDescent="0.35">
      <c r="A243" s="2"/>
      <c r="B243" s="89" t="str">
        <f>IF(E243="","",ROWS($B$6:B243))</f>
        <v/>
      </c>
      <c r="C243" s="90" t="str">
        <f>IF(OR(SD!A239="",SD!A239&gt;8),"",SD!A239)</f>
        <v/>
      </c>
      <c r="D243" s="90" t="str">
        <f>IF(OR(SD!C239="",SD!A239&gt;8),"",SD!C239)</f>
        <v/>
      </c>
      <c r="E243" s="90" t="str">
        <f>IF(OR(SD!E239="",SD!A239&gt;8),"",SD!E239)</f>
        <v/>
      </c>
      <c r="F243" s="90" t="str">
        <f>IF(OR(SD!G239="",SD!A239&gt;8),"",SD!G239)</f>
        <v/>
      </c>
      <c r="G243" s="90" t="str">
        <f>IF(OR(SD!I239="",,SD!A239&gt;8),"",SD!I239)</f>
        <v/>
      </c>
      <c r="H243" s="90" t="str">
        <f>IF(OR(SD!O239="",SD!A239&gt;8),"",SD!O239)</f>
        <v/>
      </c>
      <c r="I243" s="91" t="str">
        <f>IF(OR(SD!V239="",SD!A239&gt;8),"",SD!V239)</f>
        <v/>
      </c>
      <c r="J243" s="92">
        <f>IF(SD!D239="","",SD!D239)</f>
        <v>43292</v>
      </c>
      <c r="K243" s="2"/>
    </row>
    <row r="244" spans="1:11" x14ac:dyDescent="0.35">
      <c r="A244" s="2"/>
      <c r="B244" s="89" t="str">
        <f>IF(E244="","",ROWS($B$6:B244))</f>
        <v/>
      </c>
      <c r="C244" s="90" t="str">
        <f>IF(OR(SD!A240="",SD!A240&gt;8),"",SD!A240)</f>
        <v/>
      </c>
      <c r="D244" s="90" t="str">
        <f>IF(OR(SD!C240="",SD!A240&gt;8),"",SD!C240)</f>
        <v/>
      </c>
      <c r="E244" s="90" t="str">
        <f>IF(OR(SD!E240="",SD!A240&gt;8),"",SD!E240)</f>
        <v/>
      </c>
      <c r="F244" s="90" t="str">
        <f>IF(OR(SD!G240="",SD!A240&gt;8),"",SD!G240)</f>
        <v/>
      </c>
      <c r="G244" s="90" t="str">
        <f>IF(OR(SD!I240="",,SD!A240&gt;8),"",SD!I240)</f>
        <v/>
      </c>
      <c r="H244" s="90" t="str">
        <f>IF(OR(SD!O240="",SD!A240&gt;8),"",SD!O240)</f>
        <v/>
      </c>
      <c r="I244" s="91" t="str">
        <f>IF(OR(SD!V240="",SD!A240&gt;8),"",SD!V240)</f>
        <v/>
      </c>
      <c r="J244" s="92">
        <f>IF(SD!D240="","",SD!D240)</f>
        <v>41843</v>
      </c>
      <c r="K244" s="2"/>
    </row>
    <row r="245" spans="1:11" x14ac:dyDescent="0.35">
      <c r="A245" s="2"/>
      <c r="B245" s="89" t="str">
        <f>IF(E245="","",ROWS($B$6:B245))</f>
        <v/>
      </c>
      <c r="C245" s="90" t="str">
        <f>IF(OR(SD!A241="",SD!A241&gt;8),"",SD!A241)</f>
        <v/>
      </c>
      <c r="D245" s="90" t="str">
        <f>IF(OR(SD!C241="",SD!A241&gt;8),"",SD!C241)</f>
        <v/>
      </c>
      <c r="E245" s="90" t="str">
        <f>IF(OR(SD!E241="",SD!A241&gt;8),"",SD!E241)</f>
        <v/>
      </c>
      <c r="F245" s="90" t="str">
        <f>IF(OR(SD!G241="",SD!A241&gt;8),"",SD!G241)</f>
        <v/>
      </c>
      <c r="G245" s="90" t="str">
        <f>IF(OR(SD!I241="",,SD!A241&gt;8),"",SD!I241)</f>
        <v/>
      </c>
      <c r="H245" s="90" t="str">
        <f>IF(OR(SD!O241="",SD!A241&gt;8),"",SD!O241)</f>
        <v/>
      </c>
      <c r="I245" s="91" t="str">
        <f>IF(OR(SD!V241="",SD!A241&gt;8),"",SD!V241)</f>
        <v/>
      </c>
      <c r="J245" s="92">
        <f>IF(SD!D241="","",SD!D241)</f>
        <v>42571</v>
      </c>
      <c r="K245" s="2"/>
    </row>
    <row r="246" spans="1:11" x14ac:dyDescent="0.35">
      <c r="A246" s="2"/>
      <c r="B246" s="89" t="str">
        <f>IF(E246="","",ROWS($B$6:B246))</f>
        <v/>
      </c>
      <c r="C246" s="90" t="str">
        <f>IF(OR(SD!A242="",SD!A242&gt;8),"",SD!A242)</f>
        <v/>
      </c>
      <c r="D246" s="90" t="str">
        <f>IF(OR(SD!C242="",SD!A242&gt;8),"",SD!C242)</f>
        <v/>
      </c>
      <c r="E246" s="90" t="str">
        <f>IF(OR(SD!E242="",SD!A242&gt;8),"",SD!E242)</f>
        <v/>
      </c>
      <c r="F246" s="90" t="str">
        <f>IF(OR(SD!G242="",SD!A242&gt;8),"",SD!G242)</f>
        <v/>
      </c>
      <c r="G246" s="90" t="str">
        <f>IF(OR(SD!I242="",,SD!A242&gt;8),"",SD!I242)</f>
        <v/>
      </c>
      <c r="H246" s="90" t="str">
        <f>IF(OR(SD!O242="",SD!A242&gt;8),"",SD!O242)</f>
        <v/>
      </c>
      <c r="I246" s="91" t="str">
        <f>IF(OR(SD!V242="",SD!A242&gt;8),"",SD!V242)</f>
        <v/>
      </c>
      <c r="J246" s="92">
        <f>IF(SD!D242="","",SD!D242)</f>
        <v>42191</v>
      </c>
      <c r="K246" s="2"/>
    </row>
    <row r="247" spans="1:11" x14ac:dyDescent="0.35">
      <c r="A247" s="2"/>
      <c r="B247" s="89" t="str">
        <f>IF(E247="","",ROWS($B$6:B247))</f>
        <v/>
      </c>
      <c r="C247" s="90" t="str">
        <f>IF(OR(SD!A243="",SD!A243&gt;8),"",SD!A243)</f>
        <v/>
      </c>
      <c r="D247" s="90" t="str">
        <f>IF(OR(SD!C243="",SD!A243&gt;8),"",SD!C243)</f>
        <v/>
      </c>
      <c r="E247" s="90" t="str">
        <f>IF(OR(SD!E243="",SD!A243&gt;8),"",SD!E243)</f>
        <v/>
      </c>
      <c r="F247" s="90" t="str">
        <f>IF(OR(SD!G243="",SD!A243&gt;8),"",SD!G243)</f>
        <v/>
      </c>
      <c r="G247" s="90" t="str">
        <f>IF(OR(SD!I243="",,SD!A243&gt;8),"",SD!I243)</f>
        <v/>
      </c>
      <c r="H247" s="90" t="str">
        <f>IF(OR(SD!O243="",SD!A243&gt;8),"",SD!O243)</f>
        <v/>
      </c>
      <c r="I247" s="91" t="str">
        <f>IF(OR(SD!V243="",SD!A243&gt;8),"",SD!V243)</f>
        <v/>
      </c>
      <c r="J247" s="92">
        <f>IF(SD!D243="","",SD!D243)</f>
        <v>43286</v>
      </c>
      <c r="K247" s="2"/>
    </row>
    <row r="248" spans="1:11" x14ac:dyDescent="0.35">
      <c r="A248" s="2"/>
      <c r="B248" s="89" t="str">
        <f>IF(E248="","",ROWS($B$6:B248))</f>
        <v/>
      </c>
      <c r="C248" s="90" t="str">
        <f>IF(OR(SD!A244="",SD!A244&gt;8),"",SD!A244)</f>
        <v/>
      </c>
      <c r="D248" s="90" t="str">
        <f>IF(OR(SD!C244="",SD!A244&gt;8),"",SD!C244)</f>
        <v/>
      </c>
      <c r="E248" s="90" t="str">
        <f>IF(OR(SD!E244="",SD!A244&gt;8),"",SD!E244)</f>
        <v/>
      </c>
      <c r="F248" s="90" t="str">
        <f>IF(OR(SD!G244="",SD!A244&gt;8),"",SD!G244)</f>
        <v/>
      </c>
      <c r="G248" s="90" t="str">
        <f>IF(OR(SD!I244="",,SD!A244&gt;8),"",SD!I244)</f>
        <v/>
      </c>
      <c r="H248" s="90" t="str">
        <f>IF(OR(SD!O244="",SD!A244&gt;8),"",SD!O244)</f>
        <v/>
      </c>
      <c r="I248" s="91" t="str">
        <f>IF(OR(SD!V244="",SD!A244&gt;8),"",SD!V244)</f>
        <v/>
      </c>
      <c r="J248" s="92">
        <f>IF(SD!D244="","",SD!D244)</f>
        <v>41834</v>
      </c>
      <c r="K248" s="2"/>
    </row>
    <row r="249" spans="1:11" x14ac:dyDescent="0.35">
      <c r="A249" s="2"/>
      <c r="B249" s="89" t="str">
        <f>IF(E249="","",ROWS($B$6:B249))</f>
        <v/>
      </c>
      <c r="C249" s="90" t="str">
        <f>IF(OR(SD!A245="",SD!A245&gt;8),"",SD!A245)</f>
        <v/>
      </c>
      <c r="D249" s="90" t="str">
        <f>IF(OR(SD!C245="",SD!A245&gt;8),"",SD!C245)</f>
        <v/>
      </c>
      <c r="E249" s="90" t="str">
        <f>IF(OR(SD!E245="",SD!A245&gt;8),"",SD!E245)</f>
        <v/>
      </c>
      <c r="F249" s="90" t="str">
        <f>IF(OR(SD!G245="",SD!A245&gt;8),"",SD!G245)</f>
        <v/>
      </c>
      <c r="G249" s="90" t="str">
        <f>IF(OR(SD!I245="",,SD!A245&gt;8),"",SD!I245)</f>
        <v/>
      </c>
      <c r="H249" s="90" t="str">
        <f>IF(OR(SD!O245="",SD!A245&gt;8),"",SD!O245)</f>
        <v/>
      </c>
      <c r="I249" s="91" t="str">
        <f>IF(OR(SD!V245="",SD!A245&gt;8),"",SD!V245)</f>
        <v/>
      </c>
      <c r="J249" s="92">
        <f>IF(SD!D245="","",SD!D245)</f>
        <v>41846</v>
      </c>
      <c r="K249" s="2"/>
    </row>
    <row r="250" spans="1:11" x14ac:dyDescent="0.35">
      <c r="A250" s="2"/>
      <c r="B250" s="89" t="str">
        <f>IF(E250="","",ROWS($B$6:B250))</f>
        <v/>
      </c>
      <c r="C250" s="90" t="str">
        <f>IF(OR(SD!A246="",SD!A246&gt;8),"",SD!A246)</f>
        <v/>
      </c>
      <c r="D250" s="90" t="str">
        <f>IF(OR(SD!C246="",SD!A246&gt;8),"",SD!C246)</f>
        <v/>
      </c>
      <c r="E250" s="90" t="str">
        <f>IF(OR(SD!E246="",SD!A246&gt;8),"",SD!E246)</f>
        <v/>
      </c>
      <c r="F250" s="90" t="str">
        <f>IF(OR(SD!G246="",SD!A246&gt;8),"",SD!G246)</f>
        <v/>
      </c>
      <c r="G250" s="90" t="str">
        <f>IF(OR(SD!I246="",,SD!A246&gt;8),"",SD!I246)</f>
        <v/>
      </c>
      <c r="H250" s="90" t="str">
        <f>IF(OR(SD!O246="",SD!A246&gt;8),"",SD!O246)</f>
        <v/>
      </c>
      <c r="I250" s="91" t="str">
        <f>IF(OR(SD!V246="",SD!A246&gt;8),"",SD!V246)</f>
        <v/>
      </c>
      <c r="J250" s="92">
        <f>IF(SD!D246="","",SD!D246)</f>
        <v>41842</v>
      </c>
      <c r="K250" s="2"/>
    </row>
    <row r="251" spans="1:11" x14ac:dyDescent="0.35">
      <c r="A251" s="2"/>
      <c r="B251" s="89" t="str">
        <f>IF(E251="","",ROWS($B$6:B251))</f>
        <v/>
      </c>
      <c r="C251" s="90" t="str">
        <f>IF(OR(SD!A247="",SD!A247&gt;8),"",SD!A247)</f>
        <v/>
      </c>
      <c r="D251" s="90" t="str">
        <f>IF(OR(SD!C247="",SD!A247&gt;8),"",SD!C247)</f>
        <v/>
      </c>
      <c r="E251" s="90" t="str">
        <f>IF(OR(SD!E247="",SD!A247&gt;8),"",SD!E247)</f>
        <v/>
      </c>
      <c r="F251" s="90" t="str">
        <f>IF(OR(SD!G247="",SD!A247&gt;8),"",SD!G247)</f>
        <v/>
      </c>
      <c r="G251" s="90" t="str">
        <f>IF(OR(SD!I247="",,SD!A247&gt;8),"",SD!I247)</f>
        <v/>
      </c>
      <c r="H251" s="90" t="str">
        <f>IF(OR(SD!O247="",SD!A247&gt;8),"",SD!O247)</f>
        <v/>
      </c>
      <c r="I251" s="91" t="str">
        <f>IF(OR(SD!V247="",SD!A247&gt;8),"",SD!V247)</f>
        <v/>
      </c>
      <c r="J251" s="92">
        <f>IF(SD!D247="","",SD!D247)</f>
        <v>41830</v>
      </c>
      <c r="K251" s="2"/>
    </row>
    <row r="252" spans="1:11" x14ac:dyDescent="0.35">
      <c r="A252" s="2"/>
      <c r="B252" s="89" t="str">
        <f>IF(E252="","",ROWS($B$6:B252))</f>
        <v/>
      </c>
      <c r="C252" s="90" t="str">
        <f>IF(OR(SD!A248="",SD!A248&gt;8),"",SD!A248)</f>
        <v/>
      </c>
      <c r="D252" s="90" t="str">
        <f>IF(OR(SD!C248="",SD!A248&gt;8),"",SD!C248)</f>
        <v/>
      </c>
      <c r="E252" s="90" t="str">
        <f>IF(OR(SD!E248="",SD!A248&gt;8),"",SD!E248)</f>
        <v/>
      </c>
      <c r="F252" s="90" t="str">
        <f>IF(OR(SD!G248="",SD!A248&gt;8),"",SD!G248)</f>
        <v/>
      </c>
      <c r="G252" s="90" t="str">
        <f>IF(OR(SD!I248="",,SD!A248&gt;8),"",SD!I248)</f>
        <v/>
      </c>
      <c r="H252" s="90" t="str">
        <f>IF(OR(SD!O248="",SD!A248&gt;8),"",SD!O248)</f>
        <v/>
      </c>
      <c r="I252" s="91" t="str">
        <f>IF(OR(SD!V248="",SD!A248&gt;8),"",SD!V248)</f>
        <v/>
      </c>
      <c r="J252" s="92">
        <f>IF(SD!D248="","",SD!D248)</f>
        <v>43677</v>
      </c>
      <c r="K252" s="2"/>
    </row>
    <row r="253" spans="1:11" x14ac:dyDescent="0.35">
      <c r="A253" s="2"/>
      <c r="B253" s="89" t="str">
        <f>IF(E253="","",ROWS($B$6:B253))</f>
        <v/>
      </c>
      <c r="C253" s="90" t="str">
        <f>IF(OR(SD!A249="",SD!A249&gt;8),"",SD!A249)</f>
        <v/>
      </c>
      <c r="D253" s="90" t="str">
        <f>IF(OR(SD!C249="",SD!A249&gt;8),"",SD!C249)</f>
        <v/>
      </c>
      <c r="E253" s="90" t="str">
        <f>IF(OR(SD!E249="",SD!A249&gt;8),"",SD!E249)</f>
        <v/>
      </c>
      <c r="F253" s="90" t="str">
        <f>IF(OR(SD!G249="",SD!A249&gt;8),"",SD!G249)</f>
        <v/>
      </c>
      <c r="G253" s="90" t="str">
        <f>IF(OR(SD!I249="",,SD!A249&gt;8),"",SD!I249)</f>
        <v/>
      </c>
      <c r="H253" s="90" t="str">
        <f>IF(OR(SD!O249="",SD!A249&gt;8),"",SD!O249)</f>
        <v/>
      </c>
      <c r="I253" s="91" t="str">
        <f>IF(OR(SD!V249="",SD!A249&gt;8),"",SD!V249)</f>
        <v/>
      </c>
      <c r="J253" s="92" t="str">
        <f>IF(SD!D249="","",SD!D249)</f>
        <v/>
      </c>
      <c r="K253" s="2"/>
    </row>
    <row r="254" spans="1:11" x14ac:dyDescent="0.35">
      <c r="A254" s="2"/>
      <c r="B254" s="89" t="str">
        <f>IF(E254="","",ROWS($B$6:B254))</f>
        <v/>
      </c>
      <c r="C254" s="90" t="str">
        <f>IF(OR(SD!A250="",SD!A250&gt;8),"",SD!A250)</f>
        <v/>
      </c>
      <c r="D254" s="90" t="str">
        <f>IF(OR(SD!C250="",SD!A250&gt;8),"",SD!C250)</f>
        <v/>
      </c>
      <c r="E254" s="90" t="str">
        <f>IF(OR(SD!E250="",SD!A250&gt;8),"",SD!E250)</f>
        <v/>
      </c>
      <c r="F254" s="90" t="str">
        <f>IF(OR(SD!G250="",SD!A250&gt;8),"",SD!G250)</f>
        <v/>
      </c>
      <c r="G254" s="90" t="str">
        <f>IF(OR(SD!I250="",,SD!A250&gt;8),"",SD!I250)</f>
        <v/>
      </c>
      <c r="H254" s="90" t="str">
        <f>IF(OR(SD!O250="",SD!A250&gt;8),"",SD!O250)</f>
        <v/>
      </c>
      <c r="I254" s="91" t="str">
        <f>IF(OR(SD!V250="",SD!A250&gt;8),"",SD!V250)</f>
        <v/>
      </c>
      <c r="J254" s="92">
        <f>IF(SD!D250="","",SD!D250)</f>
        <v>42559</v>
      </c>
      <c r="K254" s="2"/>
    </row>
    <row r="255" spans="1:11" x14ac:dyDescent="0.35">
      <c r="A255" s="2"/>
      <c r="B255" s="89" t="str">
        <f>IF(E255="","",ROWS($B$6:B255))</f>
        <v/>
      </c>
      <c r="C255" s="90" t="str">
        <f>IF(OR(SD!A251="",SD!A251&gt;8),"",SD!A251)</f>
        <v/>
      </c>
      <c r="D255" s="90" t="str">
        <f>IF(OR(SD!C251="",SD!A251&gt;8),"",SD!C251)</f>
        <v/>
      </c>
      <c r="E255" s="90" t="str">
        <f>IF(OR(SD!E251="",SD!A251&gt;8),"",SD!E251)</f>
        <v/>
      </c>
      <c r="F255" s="90" t="str">
        <f>IF(OR(SD!G251="",SD!A251&gt;8),"",SD!G251)</f>
        <v/>
      </c>
      <c r="G255" s="90" t="str">
        <f>IF(OR(SD!I251="",,SD!A251&gt;8),"",SD!I251)</f>
        <v/>
      </c>
      <c r="H255" s="90" t="str">
        <f>IF(OR(SD!O251="",SD!A251&gt;8),"",SD!O251)</f>
        <v/>
      </c>
      <c r="I255" s="91" t="str">
        <f>IF(OR(SD!V251="",SD!A251&gt;8),"",SD!V251)</f>
        <v/>
      </c>
      <c r="J255" s="92">
        <f>IF(SD!D251="","",SD!D251)</f>
        <v>43292</v>
      </c>
      <c r="K255" s="2"/>
    </row>
    <row r="256" spans="1:11" x14ac:dyDescent="0.35">
      <c r="A256" s="2"/>
      <c r="B256" s="89" t="str">
        <f>IF(E256="","",ROWS($B$6:B256))</f>
        <v/>
      </c>
      <c r="C256" s="90" t="str">
        <f>IF(OR(SD!A252="",SD!A252&gt;8),"",SD!A252)</f>
        <v/>
      </c>
      <c r="D256" s="90" t="str">
        <f>IF(OR(SD!C252="",SD!A252&gt;8),"",SD!C252)</f>
        <v/>
      </c>
      <c r="E256" s="90" t="str">
        <f>IF(OR(SD!E252="",SD!A252&gt;8),"",SD!E252)</f>
        <v/>
      </c>
      <c r="F256" s="90" t="str">
        <f>IF(OR(SD!G252="",SD!A252&gt;8),"",SD!G252)</f>
        <v/>
      </c>
      <c r="G256" s="90" t="str">
        <f>IF(OR(SD!I252="",,SD!A252&gt;8),"",SD!I252)</f>
        <v/>
      </c>
      <c r="H256" s="90" t="str">
        <f>IF(OR(SD!O252="",SD!A252&gt;8),"",SD!O252)</f>
        <v/>
      </c>
      <c r="I256" s="91" t="str">
        <f>IF(OR(SD!V252="",SD!A252&gt;8),"",SD!V252)</f>
        <v/>
      </c>
      <c r="J256" s="92" t="str">
        <f>IF(SD!D252="","",SD!D252)</f>
        <v/>
      </c>
      <c r="K256" s="2"/>
    </row>
    <row r="257" spans="1:11" x14ac:dyDescent="0.35">
      <c r="A257" s="2"/>
      <c r="B257" s="89" t="str">
        <f>IF(E257="","",ROWS($B$6:B257))</f>
        <v/>
      </c>
      <c r="C257" s="90" t="str">
        <f>IF(OR(SD!A253="",SD!A253&gt;8),"",SD!A253)</f>
        <v/>
      </c>
      <c r="D257" s="90" t="str">
        <f>IF(OR(SD!C253="",SD!A253&gt;8),"",SD!C253)</f>
        <v/>
      </c>
      <c r="E257" s="90" t="str">
        <f>IF(OR(SD!E253="",SD!A253&gt;8),"",SD!E253)</f>
        <v/>
      </c>
      <c r="F257" s="90" t="str">
        <f>IF(OR(SD!G253="",SD!A253&gt;8),"",SD!G253)</f>
        <v/>
      </c>
      <c r="G257" s="90" t="str">
        <f>IF(OR(SD!I253="",,SD!A253&gt;8),"",SD!I253)</f>
        <v/>
      </c>
      <c r="H257" s="90" t="str">
        <f>IF(OR(SD!O253="",SD!A253&gt;8),"",SD!O253)</f>
        <v/>
      </c>
      <c r="I257" s="91" t="str">
        <f>IF(OR(SD!V253="",SD!A253&gt;8),"",SD!V253)</f>
        <v/>
      </c>
      <c r="J257" s="92" t="str">
        <f>IF(SD!D253="","",SD!D253)</f>
        <v/>
      </c>
      <c r="K257" s="2"/>
    </row>
    <row r="258" spans="1:11" x14ac:dyDescent="0.35">
      <c r="A258" s="2"/>
      <c r="B258" s="89" t="str">
        <f>IF(E258="","",ROWS($B$6:B258))</f>
        <v/>
      </c>
      <c r="C258" s="90" t="str">
        <f>IF(OR(SD!A254="",SD!A254&gt;8),"",SD!A254)</f>
        <v/>
      </c>
      <c r="D258" s="90" t="str">
        <f>IF(OR(SD!C254="",SD!A254&gt;8),"",SD!C254)</f>
        <v/>
      </c>
      <c r="E258" s="90" t="str">
        <f>IF(OR(SD!E254="",SD!A254&gt;8),"",SD!E254)</f>
        <v/>
      </c>
      <c r="F258" s="90" t="str">
        <f>IF(OR(SD!G254="",SD!A254&gt;8),"",SD!G254)</f>
        <v/>
      </c>
      <c r="G258" s="90" t="str">
        <f>IF(OR(SD!I254="",,SD!A254&gt;8),"",SD!I254)</f>
        <v/>
      </c>
      <c r="H258" s="90" t="str">
        <f>IF(OR(SD!O254="",SD!A254&gt;8),"",SD!O254)</f>
        <v/>
      </c>
      <c r="I258" s="91" t="str">
        <f>IF(OR(SD!V254="",SD!A254&gt;8),"",SD!V254)</f>
        <v/>
      </c>
      <c r="J258" s="92" t="str">
        <f>IF(SD!D254="","",SD!D254)</f>
        <v/>
      </c>
      <c r="K258" s="2"/>
    </row>
    <row r="259" spans="1:11" x14ac:dyDescent="0.35">
      <c r="A259" s="2"/>
      <c r="B259" s="89" t="str">
        <f>IF(E259="","",ROWS($B$6:B259))</f>
        <v/>
      </c>
      <c r="C259" s="90" t="str">
        <f>IF(OR(SD!A255="",SD!A255&gt;8),"",SD!A255)</f>
        <v/>
      </c>
      <c r="D259" s="90" t="str">
        <f>IF(OR(SD!C255="",SD!A255&gt;8),"",SD!C255)</f>
        <v/>
      </c>
      <c r="E259" s="90" t="str">
        <f>IF(OR(SD!E255="",SD!A255&gt;8),"",SD!E255)</f>
        <v/>
      </c>
      <c r="F259" s="90" t="str">
        <f>IF(OR(SD!G255="",SD!A255&gt;8),"",SD!G255)</f>
        <v/>
      </c>
      <c r="G259" s="90" t="str">
        <f>IF(OR(SD!I255="",,SD!A255&gt;8),"",SD!I255)</f>
        <v/>
      </c>
      <c r="H259" s="90" t="str">
        <f>IF(OR(SD!O255="",SD!A255&gt;8),"",SD!O255)</f>
        <v/>
      </c>
      <c r="I259" s="91" t="str">
        <f>IF(OR(SD!V255="",SD!A255&gt;8),"",SD!V255)</f>
        <v/>
      </c>
      <c r="J259" s="92" t="str">
        <f>IF(SD!D255="","",SD!D255)</f>
        <v/>
      </c>
      <c r="K259" s="2"/>
    </row>
    <row r="260" spans="1:11" x14ac:dyDescent="0.35">
      <c r="A260" s="2"/>
      <c r="B260" s="89" t="str">
        <f>IF(E260="","",ROWS($B$6:B260))</f>
        <v/>
      </c>
      <c r="C260" s="90" t="str">
        <f>IF(OR(SD!A256="",SD!A256&gt;8),"",SD!A256)</f>
        <v/>
      </c>
      <c r="D260" s="90" t="str">
        <f>IF(OR(SD!C256="",SD!A256&gt;8),"",SD!C256)</f>
        <v/>
      </c>
      <c r="E260" s="90" t="str">
        <f>IF(OR(SD!E256="",SD!A256&gt;8),"",SD!E256)</f>
        <v/>
      </c>
      <c r="F260" s="90" t="str">
        <f>IF(OR(SD!G256="",SD!A256&gt;8),"",SD!G256)</f>
        <v/>
      </c>
      <c r="G260" s="90" t="str">
        <f>IF(OR(SD!I256="",,SD!A256&gt;8),"",SD!I256)</f>
        <v/>
      </c>
      <c r="H260" s="90" t="str">
        <f>IF(OR(SD!O256="",SD!A256&gt;8),"",SD!O256)</f>
        <v/>
      </c>
      <c r="I260" s="91" t="str">
        <f>IF(OR(SD!V256="",SD!A256&gt;8),"",SD!V256)</f>
        <v/>
      </c>
      <c r="J260" s="92" t="str">
        <f>IF(SD!D256="","",SD!D256)</f>
        <v/>
      </c>
      <c r="K260" s="2"/>
    </row>
    <row r="261" spans="1:11" x14ac:dyDescent="0.35">
      <c r="A261" s="2"/>
      <c r="B261" s="89" t="str">
        <f>IF(E261="","",ROWS($B$6:B261))</f>
        <v/>
      </c>
      <c r="C261" s="90" t="str">
        <f>IF(OR(SD!A257="",SD!A257&gt;8),"",SD!A257)</f>
        <v/>
      </c>
      <c r="D261" s="90" t="str">
        <f>IF(OR(SD!C257="",SD!A257&gt;8),"",SD!C257)</f>
        <v/>
      </c>
      <c r="E261" s="90" t="str">
        <f>IF(OR(SD!E257="",SD!A257&gt;8),"",SD!E257)</f>
        <v/>
      </c>
      <c r="F261" s="90" t="str">
        <f>IF(OR(SD!G257="",SD!A257&gt;8),"",SD!G257)</f>
        <v/>
      </c>
      <c r="G261" s="90" t="str">
        <f>IF(OR(SD!I257="",,SD!A257&gt;8),"",SD!I257)</f>
        <v/>
      </c>
      <c r="H261" s="90" t="str">
        <f>IF(OR(SD!O257="",SD!A257&gt;8),"",SD!O257)</f>
        <v/>
      </c>
      <c r="I261" s="91" t="str">
        <f>IF(OR(SD!V257="",SD!A257&gt;8),"",SD!V257)</f>
        <v/>
      </c>
      <c r="J261" s="92" t="str">
        <f>IF(SD!D257="","",SD!D257)</f>
        <v/>
      </c>
      <c r="K261" s="2"/>
    </row>
    <row r="262" spans="1:11" x14ac:dyDescent="0.35">
      <c r="A262" s="2"/>
      <c r="B262" s="89" t="str">
        <f>IF(E262="","",ROWS($B$6:B262))</f>
        <v/>
      </c>
      <c r="C262" s="90" t="str">
        <f>IF(OR(SD!A258="",SD!A258&gt;8),"",SD!A258)</f>
        <v/>
      </c>
      <c r="D262" s="90" t="str">
        <f>IF(OR(SD!C258="",SD!A258&gt;8),"",SD!C258)</f>
        <v/>
      </c>
      <c r="E262" s="90" t="str">
        <f>IF(OR(SD!E258="",SD!A258&gt;8),"",SD!E258)</f>
        <v/>
      </c>
      <c r="F262" s="90" t="str">
        <f>IF(OR(SD!G258="",SD!A258&gt;8),"",SD!G258)</f>
        <v/>
      </c>
      <c r="G262" s="90" t="str">
        <f>IF(OR(SD!I258="",,SD!A258&gt;8),"",SD!I258)</f>
        <v/>
      </c>
      <c r="H262" s="90" t="str">
        <f>IF(OR(SD!O258="",SD!A258&gt;8),"",SD!O258)</f>
        <v/>
      </c>
      <c r="I262" s="91" t="str">
        <f>IF(OR(SD!V258="",SD!A258&gt;8),"",SD!V258)</f>
        <v/>
      </c>
      <c r="J262" s="92" t="str">
        <f>IF(SD!D258="","",SD!D258)</f>
        <v/>
      </c>
      <c r="K262" s="2"/>
    </row>
    <row r="263" spans="1:11" x14ac:dyDescent="0.35">
      <c r="A263" s="2"/>
      <c r="B263" s="89" t="str">
        <f>IF(E263="","",ROWS($B$6:B263))</f>
        <v/>
      </c>
      <c r="C263" s="90" t="str">
        <f>IF(OR(SD!A259="",SD!A259&gt;8),"",SD!A259)</f>
        <v/>
      </c>
      <c r="D263" s="90" t="str">
        <f>IF(OR(SD!C259="",SD!A259&gt;8),"",SD!C259)</f>
        <v/>
      </c>
      <c r="E263" s="90" t="str">
        <f>IF(OR(SD!E259="",SD!A259&gt;8),"",SD!E259)</f>
        <v/>
      </c>
      <c r="F263" s="90" t="str">
        <f>IF(OR(SD!G259="",SD!A259&gt;8),"",SD!G259)</f>
        <v/>
      </c>
      <c r="G263" s="90" t="str">
        <f>IF(OR(SD!I259="",,SD!A259&gt;8),"",SD!I259)</f>
        <v/>
      </c>
      <c r="H263" s="90" t="str">
        <f>IF(OR(SD!O259="",SD!A259&gt;8),"",SD!O259)</f>
        <v/>
      </c>
      <c r="I263" s="91" t="str">
        <f>IF(OR(SD!V259="",SD!A259&gt;8),"",SD!V259)</f>
        <v/>
      </c>
      <c r="J263" s="92" t="str">
        <f>IF(SD!D259="","",SD!D259)</f>
        <v/>
      </c>
      <c r="K263" s="2"/>
    </row>
    <row r="264" spans="1:11" x14ac:dyDescent="0.35">
      <c r="A264" s="2"/>
      <c r="B264" s="89" t="str">
        <f>IF(E264="","",ROWS($B$6:B264))</f>
        <v/>
      </c>
      <c r="C264" s="90" t="str">
        <f>IF(OR(SD!A260="",SD!A260&gt;8),"",SD!A260)</f>
        <v/>
      </c>
      <c r="D264" s="90" t="str">
        <f>IF(OR(SD!C260="",SD!A260&gt;8),"",SD!C260)</f>
        <v/>
      </c>
      <c r="E264" s="90" t="str">
        <f>IF(OR(SD!E260="",SD!A260&gt;8),"",SD!E260)</f>
        <v/>
      </c>
      <c r="F264" s="90" t="str">
        <f>IF(OR(SD!G260="",SD!A260&gt;8),"",SD!G260)</f>
        <v/>
      </c>
      <c r="G264" s="90" t="str">
        <f>IF(OR(SD!I260="",,SD!A260&gt;8),"",SD!I260)</f>
        <v/>
      </c>
      <c r="H264" s="90" t="str">
        <f>IF(OR(SD!O260="",SD!A260&gt;8),"",SD!O260)</f>
        <v/>
      </c>
      <c r="I264" s="91" t="str">
        <f>IF(OR(SD!V260="",SD!A260&gt;8),"",SD!V260)</f>
        <v/>
      </c>
      <c r="J264" s="92" t="str">
        <f>IF(SD!D260="","",SD!D260)</f>
        <v/>
      </c>
      <c r="K264" s="2"/>
    </row>
    <row r="265" spans="1:11" x14ac:dyDescent="0.35">
      <c r="A265" s="2"/>
      <c r="B265" s="89" t="str">
        <f>IF(E265="","",ROWS($B$6:B265))</f>
        <v/>
      </c>
      <c r="C265" s="90" t="str">
        <f>IF(OR(SD!A261="",SD!A261&gt;8),"",SD!A261)</f>
        <v/>
      </c>
      <c r="D265" s="90" t="str">
        <f>IF(OR(SD!C261="",SD!A261&gt;8),"",SD!C261)</f>
        <v/>
      </c>
      <c r="E265" s="90" t="str">
        <f>IF(OR(SD!E261="",SD!A261&gt;8),"",SD!E261)</f>
        <v/>
      </c>
      <c r="F265" s="90" t="str">
        <f>IF(OR(SD!G261="",SD!A261&gt;8),"",SD!G261)</f>
        <v/>
      </c>
      <c r="G265" s="90" t="str">
        <f>IF(OR(SD!I261="",,SD!A261&gt;8),"",SD!I261)</f>
        <v/>
      </c>
      <c r="H265" s="90" t="str">
        <f>IF(OR(SD!O261="",SD!A261&gt;8),"",SD!O261)</f>
        <v/>
      </c>
      <c r="I265" s="91" t="str">
        <f>IF(OR(SD!V261="",SD!A261&gt;8),"",SD!V261)</f>
        <v/>
      </c>
      <c r="J265" s="92" t="str">
        <f>IF(SD!D261="","",SD!D261)</f>
        <v/>
      </c>
      <c r="K265" s="2"/>
    </row>
    <row r="266" spans="1:11" x14ac:dyDescent="0.35">
      <c r="A266" s="2"/>
      <c r="B266" s="89" t="str">
        <f>IF(E266="","",ROWS($B$6:B266))</f>
        <v/>
      </c>
      <c r="C266" s="90" t="str">
        <f>IF(OR(SD!A262="",SD!A262&gt;8),"",SD!A262)</f>
        <v/>
      </c>
      <c r="D266" s="90" t="str">
        <f>IF(OR(SD!C262="",SD!A262&gt;8),"",SD!C262)</f>
        <v/>
      </c>
      <c r="E266" s="90" t="str">
        <f>IF(OR(SD!E262="",SD!A262&gt;8),"",SD!E262)</f>
        <v/>
      </c>
      <c r="F266" s="90" t="str">
        <f>IF(OR(SD!G262="",SD!A262&gt;8),"",SD!G262)</f>
        <v/>
      </c>
      <c r="G266" s="90" t="str">
        <f>IF(OR(SD!I262="",,SD!A262&gt;8),"",SD!I262)</f>
        <v/>
      </c>
      <c r="H266" s="90" t="str">
        <f>IF(OR(SD!O262="",SD!A262&gt;8),"",SD!O262)</f>
        <v/>
      </c>
      <c r="I266" s="91" t="str">
        <f>IF(OR(SD!V262="",SD!A262&gt;8),"",SD!V262)</f>
        <v/>
      </c>
      <c r="J266" s="92" t="str">
        <f>IF(SD!D262="","",SD!D262)</f>
        <v/>
      </c>
      <c r="K266" s="2"/>
    </row>
    <row r="267" spans="1:11" x14ac:dyDescent="0.35">
      <c r="A267" s="2"/>
      <c r="B267" s="89" t="str">
        <f>IF(E267="","",ROWS($B$6:B267))</f>
        <v/>
      </c>
      <c r="C267" s="90" t="str">
        <f>IF(OR(SD!A263="",SD!A263&gt;8),"",SD!A263)</f>
        <v/>
      </c>
      <c r="D267" s="90" t="str">
        <f>IF(OR(SD!C263="",SD!A263&gt;8),"",SD!C263)</f>
        <v/>
      </c>
      <c r="E267" s="90" t="str">
        <f>IF(OR(SD!E263="",SD!A263&gt;8),"",SD!E263)</f>
        <v/>
      </c>
      <c r="F267" s="90" t="str">
        <f>IF(OR(SD!G263="",SD!A263&gt;8),"",SD!G263)</f>
        <v/>
      </c>
      <c r="G267" s="90" t="str">
        <f>IF(OR(SD!I263="",,SD!A263&gt;8),"",SD!I263)</f>
        <v/>
      </c>
      <c r="H267" s="90" t="str">
        <f>IF(OR(SD!O263="",SD!A263&gt;8),"",SD!O263)</f>
        <v/>
      </c>
      <c r="I267" s="91" t="str">
        <f>IF(OR(SD!V263="",SD!A263&gt;8),"",SD!V263)</f>
        <v/>
      </c>
      <c r="J267" s="92" t="str">
        <f>IF(SD!D263="","",SD!D263)</f>
        <v/>
      </c>
      <c r="K267" s="2"/>
    </row>
    <row r="268" spans="1:11" x14ac:dyDescent="0.35">
      <c r="A268" s="2"/>
      <c r="B268" s="89" t="str">
        <f>IF(E268="","",ROWS($B$6:B268))</f>
        <v/>
      </c>
      <c r="C268" s="90" t="str">
        <f>IF(OR(SD!A264="",SD!A264&gt;8),"",SD!A264)</f>
        <v/>
      </c>
      <c r="D268" s="90" t="str">
        <f>IF(OR(SD!C264="",SD!A264&gt;8),"",SD!C264)</f>
        <v/>
      </c>
      <c r="E268" s="90" t="str">
        <f>IF(OR(SD!E264="",SD!A264&gt;8),"",SD!E264)</f>
        <v/>
      </c>
      <c r="F268" s="90" t="str">
        <f>IF(OR(SD!G264="",SD!A264&gt;8),"",SD!G264)</f>
        <v/>
      </c>
      <c r="G268" s="90" t="str">
        <f>IF(OR(SD!I264="",,SD!A264&gt;8),"",SD!I264)</f>
        <v/>
      </c>
      <c r="H268" s="90" t="str">
        <f>IF(OR(SD!O264="",SD!A264&gt;8),"",SD!O264)</f>
        <v/>
      </c>
      <c r="I268" s="91" t="str">
        <f>IF(OR(SD!V264="",SD!A264&gt;8),"",SD!V264)</f>
        <v/>
      </c>
      <c r="J268" s="92" t="str">
        <f>IF(SD!D264="","",SD!D264)</f>
        <v/>
      </c>
      <c r="K268" s="2"/>
    </row>
    <row r="269" spans="1:11" x14ac:dyDescent="0.35">
      <c r="A269" s="2"/>
      <c r="B269" s="89" t="str">
        <f>IF(E269="","",ROWS($B$6:B269))</f>
        <v/>
      </c>
      <c r="C269" s="90" t="str">
        <f>IF(OR(SD!A265="",SD!A265&gt;8),"",SD!A265)</f>
        <v/>
      </c>
      <c r="D269" s="90" t="str">
        <f>IF(OR(SD!C265="",SD!A265&gt;8),"",SD!C265)</f>
        <v/>
      </c>
      <c r="E269" s="90" t="str">
        <f>IF(OR(SD!E265="",SD!A265&gt;8),"",SD!E265)</f>
        <v/>
      </c>
      <c r="F269" s="90" t="str">
        <f>IF(OR(SD!G265="",SD!A265&gt;8),"",SD!G265)</f>
        <v/>
      </c>
      <c r="G269" s="90" t="str">
        <f>IF(OR(SD!I265="",,SD!A265&gt;8),"",SD!I265)</f>
        <v/>
      </c>
      <c r="H269" s="90" t="str">
        <f>IF(OR(SD!O265="",SD!A265&gt;8),"",SD!O265)</f>
        <v/>
      </c>
      <c r="I269" s="91" t="str">
        <f>IF(OR(SD!V265="",SD!A265&gt;8),"",SD!V265)</f>
        <v/>
      </c>
      <c r="J269" s="92" t="str">
        <f>IF(SD!D265="","",SD!D265)</f>
        <v/>
      </c>
      <c r="K269" s="2"/>
    </row>
    <row r="270" spans="1:11" x14ac:dyDescent="0.35">
      <c r="A270" s="2"/>
      <c r="B270" s="89" t="str">
        <f>IF(E270="","",ROWS($B$6:B270))</f>
        <v/>
      </c>
      <c r="C270" s="90" t="str">
        <f>IF(OR(SD!A266="",SD!A266&gt;8),"",SD!A266)</f>
        <v/>
      </c>
      <c r="D270" s="90" t="str">
        <f>IF(OR(SD!C266="",SD!A266&gt;8),"",SD!C266)</f>
        <v/>
      </c>
      <c r="E270" s="90" t="str">
        <f>IF(OR(SD!E266="",SD!A266&gt;8),"",SD!E266)</f>
        <v/>
      </c>
      <c r="F270" s="90" t="str">
        <f>IF(OR(SD!G266="",SD!A266&gt;8),"",SD!G266)</f>
        <v/>
      </c>
      <c r="G270" s="90" t="str">
        <f>IF(OR(SD!I266="",,SD!A266&gt;8),"",SD!I266)</f>
        <v/>
      </c>
      <c r="H270" s="90" t="str">
        <f>IF(OR(SD!O266="",SD!A266&gt;8),"",SD!O266)</f>
        <v/>
      </c>
      <c r="I270" s="91" t="str">
        <f>IF(OR(SD!V266="",SD!A266&gt;8),"",SD!V266)</f>
        <v/>
      </c>
      <c r="J270" s="92" t="str">
        <f>IF(SD!D266="","",SD!D266)</f>
        <v/>
      </c>
      <c r="K270" s="2"/>
    </row>
    <row r="271" spans="1:11" x14ac:dyDescent="0.35">
      <c r="A271" s="2"/>
      <c r="B271" s="89" t="str">
        <f>IF(E271="","",ROWS($B$6:B271))</f>
        <v/>
      </c>
      <c r="C271" s="90" t="str">
        <f>IF(OR(SD!A267="",SD!A267&gt;8),"",SD!A267)</f>
        <v/>
      </c>
      <c r="D271" s="90" t="str">
        <f>IF(OR(SD!C267="",SD!A267&gt;8),"",SD!C267)</f>
        <v/>
      </c>
      <c r="E271" s="90" t="str">
        <f>IF(OR(SD!E267="",SD!A267&gt;8),"",SD!E267)</f>
        <v/>
      </c>
      <c r="F271" s="90" t="str">
        <f>IF(OR(SD!G267="",SD!A267&gt;8),"",SD!G267)</f>
        <v/>
      </c>
      <c r="G271" s="90" t="str">
        <f>IF(OR(SD!I267="",,SD!A267&gt;8),"",SD!I267)</f>
        <v/>
      </c>
      <c r="H271" s="90" t="str">
        <f>IF(OR(SD!O267="",SD!A267&gt;8),"",SD!O267)</f>
        <v/>
      </c>
      <c r="I271" s="91" t="str">
        <f>IF(OR(SD!V267="",SD!A267&gt;8),"",SD!V267)</f>
        <v/>
      </c>
      <c r="J271" s="92" t="str">
        <f>IF(SD!D267="","",SD!D267)</f>
        <v/>
      </c>
      <c r="K271" s="2"/>
    </row>
    <row r="272" spans="1:11" x14ac:dyDescent="0.35">
      <c r="A272" s="2"/>
      <c r="B272" s="89" t="str">
        <f>IF(E272="","",ROWS($B$6:B272))</f>
        <v/>
      </c>
      <c r="C272" s="90" t="str">
        <f>IF(OR(SD!A268="",SD!A268&gt;8),"",SD!A268)</f>
        <v/>
      </c>
      <c r="D272" s="90" t="str">
        <f>IF(OR(SD!C268="",SD!A268&gt;8),"",SD!C268)</f>
        <v/>
      </c>
      <c r="E272" s="90" t="str">
        <f>IF(OR(SD!E268="",SD!A268&gt;8),"",SD!E268)</f>
        <v/>
      </c>
      <c r="F272" s="90" t="str">
        <f>IF(OR(SD!G268="",SD!A268&gt;8),"",SD!G268)</f>
        <v/>
      </c>
      <c r="G272" s="90" t="str">
        <f>IF(OR(SD!I268="",,SD!A268&gt;8),"",SD!I268)</f>
        <v/>
      </c>
      <c r="H272" s="90" t="str">
        <f>IF(OR(SD!O268="",SD!A268&gt;8),"",SD!O268)</f>
        <v/>
      </c>
      <c r="I272" s="91" t="str">
        <f>IF(OR(SD!V268="",SD!A268&gt;8),"",SD!V268)</f>
        <v/>
      </c>
      <c r="J272" s="92" t="str">
        <f>IF(SD!D268="","",SD!D268)</f>
        <v/>
      </c>
      <c r="K272" s="2"/>
    </row>
    <row r="273" spans="1:11" x14ac:dyDescent="0.35">
      <c r="A273" s="2"/>
      <c r="B273" s="89" t="str">
        <f>IF(E273="","",ROWS($B$6:B273))</f>
        <v/>
      </c>
      <c r="C273" s="90" t="str">
        <f>IF(OR(SD!A269="",SD!A269&gt;8),"",SD!A269)</f>
        <v/>
      </c>
      <c r="D273" s="90" t="str">
        <f>IF(OR(SD!C269="",SD!A269&gt;8),"",SD!C269)</f>
        <v/>
      </c>
      <c r="E273" s="90" t="str">
        <f>IF(OR(SD!E269="",SD!A269&gt;8),"",SD!E269)</f>
        <v/>
      </c>
      <c r="F273" s="90" t="str">
        <f>IF(OR(SD!G269="",SD!A269&gt;8),"",SD!G269)</f>
        <v/>
      </c>
      <c r="G273" s="90" t="str">
        <f>IF(OR(SD!I269="",,SD!A269&gt;8),"",SD!I269)</f>
        <v/>
      </c>
      <c r="H273" s="90" t="str">
        <f>IF(OR(SD!O269="",SD!A269&gt;8),"",SD!O269)</f>
        <v/>
      </c>
      <c r="I273" s="91" t="str">
        <f>IF(OR(SD!V269="",SD!A269&gt;8),"",SD!V269)</f>
        <v/>
      </c>
      <c r="J273" s="92" t="str">
        <f>IF(SD!D269="","",SD!D269)</f>
        <v/>
      </c>
      <c r="K273" s="2"/>
    </row>
    <row r="274" spans="1:11" x14ac:dyDescent="0.35">
      <c r="A274" s="2"/>
      <c r="B274" s="89" t="str">
        <f>IF(E274="","",ROWS($B$6:B274))</f>
        <v/>
      </c>
      <c r="C274" s="90" t="str">
        <f>IF(OR(SD!A270="",SD!A270&gt;8),"",SD!A270)</f>
        <v/>
      </c>
      <c r="D274" s="90" t="str">
        <f>IF(OR(SD!C270="",SD!A270&gt;8),"",SD!C270)</f>
        <v/>
      </c>
      <c r="E274" s="90" t="str">
        <f>IF(OR(SD!E270="",SD!A270&gt;8),"",SD!E270)</f>
        <v/>
      </c>
      <c r="F274" s="90" t="str">
        <f>IF(OR(SD!G270="",SD!A270&gt;8),"",SD!G270)</f>
        <v/>
      </c>
      <c r="G274" s="90" t="str">
        <f>IF(OR(SD!I270="",,SD!A270&gt;8),"",SD!I270)</f>
        <v/>
      </c>
      <c r="H274" s="90" t="str">
        <f>IF(OR(SD!O270="",SD!A270&gt;8),"",SD!O270)</f>
        <v/>
      </c>
      <c r="I274" s="91" t="str">
        <f>IF(OR(SD!V270="",SD!A270&gt;8),"",SD!V270)</f>
        <v/>
      </c>
      <c r="J274" s="92" t="str">
        <f>IF(SD!D270="","",SD!D270)</f>
        <v/>
      </c>
      <c r="K274" s="2"/>
    </row>
    <row r="275" spans="1:11" x14ac:dyDescent="0.35">
      <c r="A275" s="2"/>
      <c r="B275" s="89" t="str">
        <f>IF(E275="","",ROWS($B$6:B275))</f>
        <v/>
      </c>
      <c r="C275" s="90" t="str">
        <f>IF(OR(SD!A271="",SD!A271&gt;8),"",SD!A271)</f>
        <v/>
      </c>
      <c r="D275" s="90" t="str">
        <f>IF(OR(SD!C271="",SD!A271&gt;8),"",SD!C271)</f>
        <v/>
      </c>
      <c r="E275" s="90" t="str">
        <f>IF(OR(SD!E271="",SD!A271&gt;8),"",SD!E271)</f>
        <v/>
      </c>
      <c r="F275" s="90" t="str">
        <f>IF(OR(SD!G271="",SD!A271&gt;8),"",SD!G271)</f>
        <v/>
      </c>
      <c r="G275" s="90" t="str">
        <f>IF(OR(SD!I271="",,SD!A271&gt;8),"",SD!I271)</f>
        <v/>
      </c>
      <c r="H275" s="90" t="str">
        <f>IF(OR(SD!O271="",SD!A271&gt;8),"",SD!O271)</f>
        <v/>
      </c>
      <c r="I275" s="91" t="str">
        <f>IF(OR(SD!V271="",SD!A271&gt;8),"",SD!V271)</f>
        <v/>
      </c>
      <c r="J275" s="92" t="str">
        <f>IF(SD!D271="","",SD!D271)</f>
        <v/>
      </c>
      <c r="K275" s="2"/>
    </row>
    <row r="276" spans="1:11" x14ac:dyDescent="0.35">
      <c r="A276" s="2"/>
      <c r="B276" s="89" t="str">
        <f>IF(E276="","",ROWS($B$6:B276))</f>
        <v/>
      </c>
      <c r="C276" s="90" t="str">
        <f>IF(OR(SD!A272="",SD!A272&gt;8),"",SD!A272)</f>
        <v/>
      </c>
      <c r="D276" s="90" t="str">
        <f>IF(OR(SD!C272="",SD!A272&gt;8),"",SD!C272)</f>
        <v/>
      </c>
      <c r="E276" s="90" t="str">
        <f>IF(OR(SD!E272="",SD!A272&gt;8),"",SD!E272)</f>
        <v/>
      </c>
      <c r="F276" s="90" t="str">
        <f>IF(OR(SD!G272="",SD!A272&gt;8),"",SD!G272)</f>
        <v/>
      </c>
      <c r="G276" s="90" t="str">
        <f>IF(OR(SD!I272="",,SD!A272&gt;8),"",SD!I272)</f>
        <v/>
      </c>
      <c r="H276" s="90" t="str">
        <f>IF(OR(SD!O272="",SD!A272&gt;8),"",SD!O272)</f>
        <v/>
      </c>
      <c r="I276" s="91" t="str">
        <f>IF(OR(SD!V272="",SD!A272&gt;8),"",SD!V272)</f>
        <v/>
      </c>
      <c r="J276" s="92" t="str">
        <f>IF(SD!D272="","",SD!D272)</f>
        <v/>
      </c>
      <c r="K276" s="2"/>
    </row>
    <row r="277" spans="1:11" x14ac:dyDescent="0.35">
      <c r="A277" s="2"/>
      <c r="B277" s="89" t="str">
        <f>IF(E277="","",ROWS($B$6:B277))</f>
        <v/>
      </c>
      <c r="C277" s="90" t="str">
        <f>IF(OR(SD!A273="",SD!A273&gt;8),"",SD!A273)</f>
        <v/>
      </c>
      <c r="D277" s="90" t="str">
        <f>IF(OR(SD!C273="",SD!A273&gt;8),"",SD!C273)</f>
        <v/>
      </c>
      <c r="E277" s="90" t="str">
        <f>IF(OR(SD!E273="",SD!A273&gt;8),"",SD!E273)</f>
        <v/>
      </c>
      <c r="F277" s="90" t="str">
        <f>IF(OR(SD!G273="",SD!A273&gt;8),"",SD!G273)</f>
        <v/>
      </c>
      <c r="G277" s="90" t="str">
        <f>IF(OR(SD!I273="",,SD!A273&gt;8),"",SD!I273)</f>
        <v/>
      </c>
      <c r="H277" s="90" t="str">
        <f>IF(OR(SD!O273="",SD!A273&gt;8),"",SD!O273)</f>
        <v/>
      </c>
      <c r="I277" s="91" t="str">
        <f>IF(OR(SD!V273="",SD!A273&gt;8),"",SD!V273)</f>
        <v/>
      </c>
      <c r="J277" s="92" t="str">
        <f>IF(SD!D273="","",SD!D273)</f>
        <v/>
      </c>
      <c r="K277" s="2"/>
    </row>
    <row r="278" spans="1:11" x14ac:dyDescent="0.35">
      <c r="A278" s="2"/>
      <c r="B278" s="89" t="str">
        <f>IF(E278="","",ROWS($B$6:B278))</f>
        <v/>
      </c>
      <c r="C278" s="90" t="str">
        <f>IF(OR(SD!A274="",SD!A274&gt;8),"",SD!A274)</f>
        <v/>
      </c>
      <c r="D278" s="90" t="str">
        <f>IF(OR(SD!C274="",SD!A274&gt;8),"",SD!C274)</f>
        <v/>
      </c>
      <c r="E278" s="90" t="str">
        <f>IF(OR(SD!E274="",SD!A274&gt;8),"",SD!E274)</f>
        <v/>
      </c>
      <c r="F278" s="90" t="str">
        <f>IF(OR(SD!G274="",SD!A274&gt;8),"",SD!G274)</f>
        <v/>
      </c>
      <c r="G278" s="90" t="str">
        <f>IF(OR(SD!I274="",,SD!A274&gt;8),"",SD!I274)</f>
        <v/>
      </c>
      <c r="H278" s="90" t="str">
        <f>IF(OR(SD!O274="",SD!A274&gt;8),"",SD!O274)</f>
        <v/>
      </c>
      <c r="I278" s="91" t="str">
        <f>IF(OR(SD!V274="",SD!A274&gt;8),"",SD!V274)</f>
        <v/>
      </c>
      <c r="J278" s="92" t="str">
        <f>IF(SD!D274="","",SD!D274)</f>
        <v/>
      </c>
      <c r="K278" s="2"/>
    </row>
    <row r="279" spans="1:11" x14ac:dyDescent="0.35">
      <c r="A279" s="2"/>
      <c r="B279" s="89" t="str">
        <f>IF(E279="","",ROWS($B$6:B279))</f>
        <v/>
      </c>
      <c r="C279" s="90" t="str">
        <f>IF(OR(SD!A275="",SD!A275&gt;8),"",SD!A275)</f>
        <v/>
      </c>
      <c r="D279" s="90" t="str">
        <f>IF(OR(SD!C275="",SD!A275&gt;8),"",SD!C275)</f>
        <v/>
      </c>
      <c r="E279" s="90" t="str">
        <f>IF(OR(SD!E275="",SD!A275&gt;8),"",SD!E275)</f>
        <v/>
      </c>
      <c r="F279" s="90" t="str">
        <f>IF(OR(SD!G275="",SD!A275&gt;8),"",SD!G275)</f>
        <v/>
      </c>
      <c r="G279" s="90" t="str">
        <f>IF(OR(SD!I275="",,SD!A275&gt;8),"",SD!I275)</f>
        <v/>
      </c>
      <c r="H279" s="90" t="str">
        <f>IF(OR(SD!O275="",SD!A275&gt;8),"",SD!O275)</f>
        <v/>
      </c>
      <c r="I279" s="91" t="str">
        <f>IF(OR(SD!V275="",SD!A275&gt;8),"",SD!V275)</f>
        <v/>
      </c>
      <c r="J279" s="92" t="str">
        <f>IF(SD!D275="","",SD!D275)</f>
        <v/>
      </c>
      <c r="K279" s="2"/>
    </row>
    <row r="280" spans="1:11" x14ac:dyDescent="0.35">
      <c r="A280" s="2"/>
      <c r="B280" s="89" t="str">
        <f>IF(E280="","",ROWS($B$6:B280))</f>
        <v/>
      </c>
      <c r="C280" s="90" t="str">
        <f>IF(OR(SD!A276="",SD!A276&gt;8),"",SD!A276)</f>
        <v/>
      </c>
      <c r="D280" s="90" t="str">
        <f>IF(OR(SD!C276="",SD!A276&gt;8),"",SD!C276)</f>
        <v/>
      </c>
      <c r="E280" s="90" t="str">
        <f>IF(OR(SD!E276="",SD!A276&gt;8),"",SD!E276)</f>
        <v/>
      </c>
      <c r="F280" s="90" t="str">
        <f>IF(OR(SD!G276="",SD!A276&gt;8),"",SD!G276)</f>
        <v/>
      </c>
      <c r="G280" s="90" t="str">
        <f>IF(OR(SD!I276="",,SD!A276&gt;8),"",SD!I276)</f>
        <v/>
      </c>
      <c r="H280" s="90" t="str">
        <f>IF(OR(SD!O276="",SD!A276&gt;8),"",SD!O276)</f>
        <v/>
      </c>
      <c r="I280" s="91" t="str">
        <f>IF(OR(SD!V276="",SD!A276&gt;8),"",SD!V276)</f>
        <v/>
      </c>
      <c r="J280" s="92" t="str">
        <f>IF(SD!D276="","",SD!D276)</f>
        <v/>
      </c>
      <c r="K280" s="2"/>
    </row>
    <row r="281" spans="1:11" x14ac:dyDescent="0.35">
      <c r="A281" s="2"/>
      <c r="B281" s="89" t="str">
        <f>IF(E281="","",ROWS($B$6:B281))</f>
        <v/>
      </c>
      <c r="C281" s="90" t="str">
        <f>IF(OR(SD!A277="",SD!A277&gt;8),"",SD!A277)</f>
        <v/>
      </c>
      <c r="D281" s="90" t="str">
        <f>IF(OR(SD!C277="",SD!A277&gt;8),"",SD!C277)</f>
        <v/>
      </c>
      <c r="E281" s="90" t="str">
        <f>IF(OR(SD!E277="",SD!A277&gt;8),"",SD!E277)</f>
        <v/>
      </c>
      <c r="F281" s="90" t="str">
        <f>IF(OR(SD!G277="",SD!A277&gt;8),"",SD!G277)</f>
        <v/>
      </c>
      <c r="G281" s="90" t="str">
        <f>IF(OR(SD!I277="",,SD!A277&gt;8),"",SD!I277)</f>
        <v/>
      </c>
      <c r="H281" s="90" t="str">
        <f>IF(OR(SD!O277="",SD!A277&gt;8),"",SD!O277)</f>
        <v/>
      </c>
      <c r="I281" s="91" t="str">
        <f>IF(OR(SD!V277="",SD!A277&gt;8),"",SD!V277)</f>
        <v/>
      </c>
      <c r="J281" s="92" t="str">
        <f>IF(SD!D277="","",SD!D277)</f>
        <v/>
      </c>
      <c r="K281" s="2"/>
    </row>
    <row r="282" spans="1:11" x14ac:dyDescent="0.35">
      <c r="A282" s="2"/>
      <c r="B282" s="89" t="str">
        <f>IF(E282="","",ROWS($B$6:B282))</f>
        <v/>
      </c>
      <c r="C282" s="90" t="str">
        <f>IF(OR(SD!A278="",SD!A278&gt;8),"",SD!A278)</f>
        <v/>
      </c>
      <c r="D282" s="90" t="str">
        <f>IF(OR(SD!C278="",SD!A278&gt;8),"",SD!C278)</f>
        <v/>
      </c>
      <c r="E282" s="90" t="str">
        <f>IF(OR(SD!E278="",SD!A278&gt;8),"",SD!E278)</f>
        <v/>
      </c>
      <c r="F282" s="90" t="str">
        <f>IF(OR(SD!G278="",SD!A278&gt;8),"",SD!G278)</f>
        <v/>
      </c>
      <c r="G282" s="90" t="str">
        <f>IF(OR(SD!I278="",,SD!A278&gt;8),"",SD!I278)</f>
        <v/>
      </c>
      <c r="H282" s="90" t="str">
        <f>IF(OR(SD!O278="",SD!A278&gt;8),"",SD!O278)</f>
        <v/>
      </c>
      <c r="I282" s="91" t="str">
        <f>IF(OR(SD!V278="",SD!A278&gt;8),"",SD!V278)</f>
        <v/>
      </c>
      <c r="J282" s="92" t="str">
        <f>IF(SD!D278="","",SD!D278)</f>
        <v/>
      </c>
      <c r="K282" s="2"/>
    </row>
    <row r="283" spans="1:11" x14ac:dyDescent="0.35">
      <c r="A283" s="2"/>
      <c r="B283" s="89" t="str">
        <f>IF(E283="","",ROWS($B$6:B283))</f>
        <v/>
      </c>
      <c r="C283" s="90" t="str">
        <f>IF(OR(SD!A279="",SD!A279&gt;8),"",SD!A279)</f>
        <v/>
      </c>
      <c r="D283" s="90" t="str">
        <f>IF(OR(SD!C279="",SD!A279&gt;8),"",SD!C279)</f>
        <v/>
      </c>
      <c r="E283" s="90" t="str">
        <f>IF(OR(SD!E279="",SD!A279&gt;8),"",SD!E279)</f>
        <v/>
      </c>
      <c r="F283" s="90" t="str">
        <f>IF(OR(SD!G279="",SD!A279&gt;8),"",SD!G279)</f>
        <v/>
      </c>
      <c r="G283" s="90" t="str">
        <f>IF(OR(SD!I279="",,SD!A279&gt;8),"",SD!I279)</f>
        <v/>
      </c>
      <c r="H283" s="90" t="str">
        <f>IF(OR(SD!O279="",SD!A279&gt;8),"",SD!O279)</f>
        <v/>
      </c>
      <c r="I283" s="91" t="str">
        <f>IF(OR(SD!V279="",SD!A279&gt;8),"",SD!V279)</f>
        <v/>
      </c>
      <c r="J283" s="92" t="str">
        <f>IF(SD!D279="","",SD!D279)</f>
        <v/>
      </c>
      <c r="K283" s="2"/>
    </row>
    <row r="284" spans="1:11" x14ac:dyDescent="0.35">
      <c r="A284" s="2"/>
      <c r="B284" s="89" t="str">
        <f>IF(E284="","",ROWS($B$6:B284))</f>
        <v/>
      </c>
      <c r="C284" s="90" t="str">
        <f>IF(OR(SD!A280="",SD!A280&gt;8),"",SD!A280)</f>
        <v/>
      </c>
      <c r="D284" s="90" t="str">
        <f>IF(OR(SD!C280="",SD!A280&gt;8),"",SD!C280)</f>
        <v/>
      </c>
      <c r="E284" s="90" t="str">
        <f>IF(OR(SD!E280="",SD!A280&gt;8),"",SD!E280)</f>
        <v/>
      </c>
      <c r="F284" s="90" t="str">
        <f>IF(OR(SD!G280="",SD!A280&gt;8),"",SD!G280)</f>
        <v/>
      </c>
      <c r="G284" s="90" t="str">
        <f>IF(OR(SD!I280="",,SD!A280&gt;8),"",SD!I280)</f>
        <v/>
      </c>
      <c r="H284" s="90" t="str">
        <f>IF(OR(SD!O280="",SD!A280&gt;8),"",SD!O280)</f>
        <v/>
      </c>
      <c r="I284" s="91" t="str">
        <f>IF(OR(SD!V280="",SD!A280&gt;8),"",SD!V280)</f>
        <v/>
      </c>
      <c r="J284" s="92" t="str">
        <f>IF(SD!D280="","",SD!D280)</f>
        <v/>
      </c>
      <c r="K284" s="2"/>
    </row>
    <row r="285" spans="1:11" x14ac:dyDescent="0.35">
      <c r="A285" s="2"/>
      <c r="B285" s="89" t="str">
        <f>IF(E285="","",ROWS($B$6:B285))</f>
        <v/>
      </c>
      <c r="C285" s="90" t="str">
        <f>IF(OR(SD!A281="",SD!A281&gt;8),"",SD!A281)</f>
        <v/>
      </c>
      <c r="D285" s="90" t="str">
        <f>IF(OR(SD!C281="",SD!A281&gt;8),"",SD!C281)</f>
        <v/>
      </c>
      <c r="E285" s="90" t="str">
        <f>IF(OR(SD!E281="",SD!A281&gt;8),"",SD!E281)</f>
        <v/>
      </c>
      <c r="F285" s="90" t="str">
        <f>IF(OR(SD!G281="",SD!A281&gt;8),"",SD!G281)</f>
        <v/>
      </c>
      <c r="G285" s="90" t="str">
        <f>IF(OR(SD!I281="",,SD!A281&gt;8),"",SD!I281)</f>
        <v/>
      </c>
      <c r="H285" s="90" t="str">
        <f>IF(OR(SD!O281="",SD!A281&gt;8),"",SD!O281)</f>
        <v/>
      </c>
      <c r="I285" s="91" t="str">
        <f>IF(OR(SD!V281="",SD!A281&gt;8),"",SD!V281)</f>
        <v/>
      </c>
      <c r="J285" s="92" t="str">
        <f>IF(SD!D281="","",SD!D281)</f>
        <v/>
      </c>
      <c r="K285" s="2"/>
    </row>
    <row r="286" spans="1:11" x14ac:dyDescent="0.35">
      <c r="A286" s="2"/>
      <c r="B286" s="89" t="str">
        <f>IF(E286="","",ROWS($B$6:B286))</f>
        <v/>
      </c>
      <c r="C286" s="90" t="str">
        <f>IF(OR(SD!A282="",SD!A282&gt;8),"",SD!A282)</f>
        <v/>
      </c>
      <c r="D286" s="90" t="str">
        <f>IF(OR(SD!C282="",SD!A282&gt;8),"",SD!C282)</f>
        <v/>
      </c>
      <c r="E286" s="90" t="str">
        <f>IF(OR(SD!E282="",SD!A282&gt;8),"",SD!E282)</f>
        <v/>
      </c>
      <c r="F286" s="90" t="str">
        <f>IF(OR(SD!G282="",SD!A282&gt;8),"",SD!G282)</f>
        <v/>
      </c>
      <c r="G286" s="90" t="str">
        <f>IF(OR(SD!I282="",,SD!A282&gt;8),"",SD!I282)</f>
        <v/>
      </c>
      <c r="H286" s="90" t="str">
        <f>IF(OR(SD!O282="",SD!A282&gt;8),"",SD!O282)</f>
        <v/>
      </c>
      <c r="I286" s="91" t="str">
        <f>IF(OR(SD!V282="",SD!A282&gt;8),"",SD!V282)</f>
        <v/>
      </c>
      <c r="J286" s="92" t="str">
        <f>IF(SD!D282="","",SD!D282)</f>
        <v/>
      </c>
      <c r="K286" s="2"/>
    </row>
    <row r="287" spans="1:11" x14ac:dyDescent="0.35">
      <c r="A287" s="2"/>
      <c r="B287" s="89" t="str">
        <f>IF(E287="","",ROWS($B$6:B287))</f>
        <v/>
      </c>
      <c r="C287" s="90" t="str">
        <f>IF(OR(SD!A283="",SD!A283&gt;8),"",SD!A283)</f>
        <v/>
      </c>
      <c r="D287" s="90" t="str">
        <f>IF(OR(SD!C283="",SD!A283&gt;8),"",SD!C283)</f>
        <v/>
      </c>
      <c r="E287" s="90" t="str">
        <f>IF(OR(SD!E283="",SD!A283&gt;8),"",SD!E283)</f>
        <v/>
      </c>
      <c r="F287" s="90" t="str">
        <f>IF(OR(SD!G283="",SD!A283&gt;8),"",SD!G283)</f>
        <v/>
      </c>
      <c r="G287" s="90" t="str">
        <f>IF(OR(SD!I283="",,SD!A283&gt;8),"",SD!I283)</f>
        <v/>
      </c>
      <c r="H287" s="90" t="str">
        <f>IF(OR(SD!O283="",SD!A283&gt;8),"",SD!O283)</f>
        <v/>
      </c>
      <c r="I287" s="91" t="str">
        <f>IF(OR(SD!V283="",SD!A283&gt;8),"",SD!V283)</f>
        <v/>
      </c>
      <c r="J287" s="92" t="str">
        <f>IF(SD!D283="","",SD!D283)</f>
        <v/>
      </c>
      <c r="K287" s="2"/>
    </row>
    <row r="288" spans="1:11" x14ac:dyDescent="0.35">
      <c r="A288" s="2"/>
      <c r="B288" s="89" t="str">
        <f>IF(E288="","",ROWS($B$6:B288))</f>
        <v/>
      </c>
      <c r="C288" s="90" t="str">
        <f>IF(OR(SD!A284="",SD!A284&gt;8),"",SD!A284)</f>
        <v/>
      </c>
      <c r="D288" s="90" t="str">
        <f>IF(OR(SD!C284="",SD!A284&gt;8),"",SD!C284)</f>
        <v/>
      </c>
      <c r="E288" s="90" t="str">
        <f>IF(OR(SD!E284="",SD!A284&gt;8),"",SD!E284)</f>
        <v/>
      </c>
      <c r="F288" s="90" t="str">
        <f>IF(OR(SD!G284="",SD!A284&gt;8),"",SD!G284)</f>
        <v/>
      </c>
      <c r="G288" s="90" t="str">
        <f>IF(OR(SD!I284="",,SD!A284&gt;8),"",SD!I284)</f>
        <v/>
      </c>
      <c r="H288" s="90" t="str">
        <f>IF(OR(SD!O284="",SD!A284&gt;8),"",SD!O284)</f>
        <v/>
      </c>
      <c r="I288" s="91" t="str">
        <f>IF(OR(SD!V284="",SD!A284&gt;8),"",SD!V284)</f>
        <v/>
      </c>
      <c r="J288" s="92" t="str">
        <f>IF(SD!D284="","",SD!D284)</f>
        <v/>
      </c>
      <c r="K288" s="2"/>
    </row>
    <row r="289" spans="1:11" x14ac:dyDescent="0.35">
      <c r="A289" s="2"/>
      <c r="B289" s="89" t="str">
        <f>IF(E289="","",ROWS($B$6:B289))</f>
        <v/>
      </c>
      <c r="C289" s="90" t="str">
        <f>IF(OR(SD!A285="",SD!A285&gt;8),"",SD!A285)</f>
        <v/>
      </c>
      <c r="D289" s="90" t="str">
        <f>IF(OR(SD!C285="",SD!A285&gt;8),"",SD!C285)</f>
        <v/>
      </c>
      <c r="E289" s="90" t="str">
        <f>IF(OR(SD!E285="",SD!A285&gt;8),"",SD!E285)</f>
        <v/>
      </c>
      <c r="F289" s="90" t="str">
        <f>IF(OR(SD!G285="",SD!A285&gt;8),"",SD!G285)</f>
        <v/>
      </c>
      <c r="G289" s="90" t="str">
        <f>IF(OR(SD!I285="",,SD!A285&gt;8),"",SD!I285)</f>
        <v/>
      </c>
      <c r="H289" s="90" t="str">
        <f>IF(OR(SD!O285="",SD!A285&gt;8),"",SD!O285)</f>
        <v/>
      </c>
      <c r="I289" s="91" t="str">
        <f>IF(OR(SD!V285="",SD!A285&gt;8),"",SD!V285)</f>
        <v/>
      </c>
      <c r="J289" s="92" t="str">
        <f>IF(SD!D285="","",SD!D285)</f>
        <v/>
      </c>
      <c r="K289" s="2"/>
    </row>
    <row r="290" spans="1:11" x14ac:dyDescent="0.35">
      <c r="A290" s="2"/>
      <c r="B290" s="89" t="str">
        <f>IF(E290="","",ROWS($B$6:B290))</f>
        <v/>
      </c>
      <c r="C290" s="90" t="str">
        <f>IF(OR(SD!A286="",SD!A286&gt;8),"",SD!A286)</f>
        <v/>
      </c>
      <c r="D290" s="90" t="str">
        <f>IF(OR(SD!C286="",SD!A286&gt;8),"",SD!C286)</f>
        <v/>
      </c>
      <c r="E290" s="90" t="str">
        <f>IF(OR(SD!E286="",SD!A286&gt;8),"",SD!E286)</f>
        <v/>
      </c>
      <c r="F290" s="90" t="str">
        <f>IF(OR(SD!G286="",SD!A286&gt;8),"",SD!G286)</f>
        <v/>
      </c>
      <c r="G290" s="90" t="str">
        <f>IF(OR(SD!I286="",,SD!A286&gt;8),"",SD!I286)</f>
        <v/>
      </c>
      <c r="H290" s="90" t="str">
        <f>IF(OR(SD!O286="",SD!A286&gt;8),"",SD!O286)</f>
        <v/>
      </c>
      <c r="I290" s="91" t="str">
        <f>IF(OR(SD!V286="",SD!A286&gt;8),"",SD!V286)</f>
        <v/>
      </c>
      <c r="J290" s="92" t="str">
        <f>IF(SD!D286="","",SD!D286)</f>
        <v/>
      </c>
      <c r="K290" s="2"/>
    </row>
    <row r="291" spans="1:11" x14ac:dyDescent="0.35">
      <c r="A291" s="2"/>
      <c r="B291" s="89" t="str">
        <f>IF(E291="","",ROWS($B$6:B291))</f>
        <v/>
      </c>
      <c r="C291" s="90" t="str">
        <f>IF(OR(SD!A287="",SD!A287&gt;8),"",SD!A287)</f>
        <v/>
      </c>
      <c r="D291" s="90" t="str">
        <f>IF(OR(SD!C287="",SD!A287&gt;8),"",SD!C287)</f>
        <v/>
      </c>
      <c r="E291" s="90" t="str">
        <f>IF(OR(SD!E287="",SD!A287&gt;8),"",SD!E287)</f>
        <v/>
      </c>
      <c r="F291" s="90" t="str">
        <f>IF(OR(SD!G287="",SD!A287&gt;8),"",SD!G287)</f>
        <v/>
      </c>
      <c r="G291" s="90" t="str">
        <f>IF(OR(SD!I287="",,SD!A287&gt;8),"",SD!I287)</f>
        <v/>
      </c>
      <c r="H291" s="90" t="str">
        <f>IF(OR(SD!O287="",SD!A287&gt;8),"",SD!O287)</f>
        <v/>
      </c>
      <c r="I291" s="91" t="str">
        <f>IF(OR(SD!V287="",SD!A287&gt;8),"",SD!V287)</f>
        <v/>
      </c>
      <c r="J291" s="92" t="str">
        <f>IF(SD!D287="","",SD!D287)</f>
        <v/>
      </c>
      <c r="K291" s="2"/>
    </row>
    <row r="292" spans="1:11" x14ac:dyDescent="0.35">
      <c r="A292" s="2"/>
      <c r="B292" s="89" t="str">
        <f>IF(E292="","",ROWS($B$6:B292))</f>
        <v/>
      </c>
      <c r="C292" s="90" t="str">
        <f>IF(OR(SD!A288="",SD!A288&gt;8),"",SD!A288)</f>
        <v/>
      </c>
      <c r="D292" s="90" t="str">
        <f>IF(OR(SD!C288="",SD!A288&gt;8),"",SD!C288)</f>
        <v/>
      </c>
      <c r="E292" s="90" t="str">
        <f>IF(OR(SD!E288="",SD!A288&gt;8),"",SD!E288)</f>
        <v/>
      </c>
      <c r="F292" s="90" t="str">
        <f>IF(OR(SD!G288="",SD!A288&gt;8),"",SD!G288)</f>
        <v/>
      </c>
      <c r="G292" s="90" t="str">
        <f>IF(OR(SD!I288="",,SD!A288&gt;8),"",SD!I288)</f>
        <v/>
      </c>
      <c r="H292" s="90" t="str">
        <f>IF(OR(SD!O288="",SD!A288&gt;8),"",SD!O288)</f>
        <v/>
      </c>
      <c r="I292" s="91" t="str">
        <f>IF(OR(SD!V288="",SD!A288&gt;8),"",SD!V288)</f>
        <v/>
      </c>
      <c r="J292" s="92" t="str">
        <f>IF(SD!D288="","",SD!D288)</f>
        <v/>
      </c>
      <c r="K292" s="2"/>
    </row>
    <row r="293" spans="1:11" x14ac:dyDescent="0.35">
      <c r="A293" s="2"/>
      <c r="B293" s="89" t="str">
        <f>IF(E293="","",ROWS($B$6:B293))</f>
        <v/>
      </c>
      <c r="C293" s="90" t="str">
        <f>IF(OR(SD!A289="",SD!A289&gt;8),"",SD!A289)</f>
        <v/>
      </c>
      <c r="D293" s="90" t="str">
        <f>IF(OR(SD!C289="",SD!A289&gt;8),"",SD!C289)</f>
        <v/>
      </c>
      <c r="E293" s="90" t="str">
        <f>IF(OR(SD!E289="",SD!A289&gt;8),"",SD!E289)</f>
        <v/>
      </c>
      <c r="F293" s="90" t="str">
        <f>IF(OR(SD!G289="",SD!A289&gt;8),"",SD!G289)</f>
        <v/>
      </c>
      <c r="G293" s="90" t="str">
        <f>IF(OR(SD!I289="",,SD!A289&gt;8),"",SD!I289)</f>
        <v/>
      </c>
      <c r="H293" s="90" t="str">
        <f>IF(OR(SD!O289="",SD!A289&gt;8),"",SD!O289)</f>
        <v/>
      </c>
      <c r="I293" s="91" t="str">
        <f>IF(OR(SD!V289="",SD!A289&gt;8),"",SD!V289)</f>
        <v/>
      </c>
      <c r="J293" s="92" t="str">
        <f>IF(SD!D289="","",SD!D289)</f>
        <v/>
      </c>
      <c r="K293" s="2"/>
    </row>
    <row r="294" spans="1:11" x14ac:dyDescent="0.35">
      <c r="A294" s="2"/>
      <c r="B294" s="89" t="str">
        <f>IF(E294="","",ROWS($B$6:B294))</f>
        <v/>
      </c>
      <c r="C294" s="90" t="str">
        <f>IF(OR(SD!A290="",SD!A290&gt;8),"",SD!A290)</f>
        <v/>
      </c>
      <c r="D294" s="90" t="str">
        <f>IF(OR(SD!C290="",SD!A290&gt;8),"",SD!C290)</f>
        <v/>
      </c>
      <c r="E294" s="90" t="str">
        <f>IF(OR(SD!E290="",SD!A290&gt;8),"",SD!E290)</f>
        <v/>
      </c>
      <c r="F294" s="90" t="str">
        <f>IF(OR(SD!G290="",SD!A290&gt;8),"",SD!G290)</f>
        <v/>
      </c>
      <c r="G294" s="90" t="str">
        <f>IF(OR(SD!I290="",,SD!A290&gt;8),"",SD!I290)</f>
        <v/>
      </c>
      <c r="H294" s="90" t="str">
        <f>IF(OR(SD!O290="",SD!A290&gt;8),"",SD!O290)</f>
        <v/>
      </c>
      <c r="I294" s="91" t="str">
        <f>IF(OR(SD!V290="",SD!A290&gt;8),"",SD!V290)</f>
        <v/>
      </c>
      <c r="J294" s="92" t="str">
        <f>IF(SD!D290="","",SD!D290)</f>
        <v/>
      </c>
      <c r="K294" s="2"/>
    </row>
    <row r="295" spans="1:11" x14ac:dyDescent="0.35">
      <c r="A295" s="2"/>
      <c r="B295" s="89" t="str">
        <f>IF(E295="","",ROWS($B$6:B295))</f>
        <v/>
      </c>
      <c r="C295" s="90" t="str">
        <f>IF(OR(SD!A291="",SD!A291&gt;8),"",SD!A291)</f>
        <v/>
      </c>
      <c r="D295" s="90" t="str">
        <f>IF(OR(SD!C291="",SD!A291&gt;8),"",SD!C291)</f>
        <v/>
      </c>
      <c r="E295" s="90" t="str">
        <f>IF(OR(SD!E291="",SD!A291&gt;8),"",SD!E291)</f>
        <v/>
      </c>
      <c r="F295" s="90" t="str">
        <f>IF(OR(SD!G291="",SD!A291&gt;8),"",SD!G291)</f>
        <v/>
      </c>
      <c r="G295" s="90" t="str">
        <f>IF(OR(SD!I291="",,SD!A291&gt;8),"",SD!I291)</f>
        <v/>
      </c>
      <c r="H295" s="90" t="str">
        <f>IF(OR(SD!O291="",SD!A291&gt;8),"",SD!O291)</f>
        <v/>
      </c>
      <c r="I295" s="91" t="str">
        <f>IF(OR(SD!V291="",SD!A291&gt;8),"",SD!V291)</f>
        <v/>
      </c>
      <c r="J295" s="92" t="str">
        <f>IF(SD!D291="","",SD!D291)</f>
        <v/>
      </c>
      <c r="K295" s="2"/>
    </row>
    <row r="296" spans="1:11" x14ac:dyDescent="0.35">
      <c r="A296" s="2"/>
      <c r="B296" s="89" t="str">
        <f>IF(E296="","",ROWS($B$6:B296))</f>
        <v/>
      </c>
      <c r="C296" s="90" t="str">
        <f>IF(OR(SD!A292="",SD!A292&gt;8),"",SD!A292)</f>
        <v/>
      </c>
      <c r="D296" s="90" t="str">
        <f>IF(OR(SD!C292="",SD!A292&gt;8),"",SD!C292)</f>
        <v/>
      </c>
      <c r="E296" s="90" t="str">
        <f>IF(OR(SD!E292="",SD!A292&gt;8),"",SD!E292)</f>
        <v/>
      </c>
      <c r="F296" s="90" t="str">
        <f>IF(OR(SD!G292="",SD!A292&gt;8),"",SD!G292)</f>
        <v/>
      </c>
      <c r="G296" s="90" t="str">
        <f>IF(OR(SD!I292="",,SD!A292&gt;8),"",SD!I292)</f>
        <v/>
      </c>
      <c r="H296" s="90" t="str">
        <f>IF(OR(SD!O292="",SD!A292&gt;8),"",SD!O292)</f>
        <v/>
      </c>
      <c r="I296" s="91" t="str">
        <f>IF(OR(SD!V292="",SD!A292&gt;8),"",SD!V292)</f>
        <v/>
      </c>
      <c r="J296" s="92" t="str">
        <f>IF(SD!D292="","",SD!D292)</f>
        <v/>
      </c>
      <c r="K296" s="2"/>
    </row>
    <row r="297" spans="1:11" x14ac:dyDescent="0.35">
      <c r="A297" s="2"/>
      <c r="B297" s="89" t="str">
        <f>IF(E297="","",ROWS($B$6:B297))</f>
        <v/>
      </c>
      <c r="C297" s="90" t="str">
        <f>IF(OR(SD!A293="",SD!A293&gt;8),"",SD!A293)</f>
        <v/>
      </c>
      <c r="D297" s="90" t="str">
        <f>IF(OR(SD!C293="",SD!A293&gt;8),"",SD!C293)</f>
        <v/>
      </c>
      <c r="E297" s="90" t="str">
        <f>IF(OR(SD!E293="",SD!A293&gt;8),"",SD!E293)</f>
        <v/>
      </c>
      <c r="F297" s="90" t="str">
        <f>IF(OR(SD!G293="",SD!A293&gt;8),"",SD!G293)</f>
        <v/>
      </c>
      <c r="G297" s="90" t="str">
        <f>IF(OR(SD!I293="",,SD!A293&gt;8),"",SD!I293)</f>
        <v/>
      </c>
      <c r="H297" s="90" t="str">
        <f>IF(OR(SD!O293="",SD!A293&gt;8),"",SD!O293)</f>
        <v/>
      </c>
      <c r="I297" s="91" t="str">
        <f>IF(OR(SD!V293="",SD!A293&gt;8),"",SD!V293)</f>
        <v/>
      </c>
      <c r="J297" s="92" t="str">
        <f>IF(SD!D293="","",SD!D293)</f>
        <v/>
      </c>
      <c r="K297" s="2"/>
    </row>
    <row r="298" spans="1:11" x14ac:dyDescent="0.35">
      <c r="A298" s="2"/>
      <c r="B298" s="89" t="str">
        <f>IF(E298="","",ROWS($B$6:B298))</f>
        <v/>
      </c>
      <c r="C298" s="90" t="str">
        <f>IF(OR(SD!A294="",SD!A294&gt;8),"",SD!A294)</f>
        <v/>
      </c>
      <c r="D298" s="90" t="str">
        <f>IF(OR(SD!C294="",SD!A294&gt;8),"",SD!C294)</f>
        <v/>
      </c>
      <c r="E298" s="90" t="str">
        <f>IF(OR(SD!E294="",SD!A294&gt;8),"",SD!E294)</f>
        <v/>
      </c>
      <c r="F298" s="90" t="str">
        <f>IF(OR(SD!G294="",SD!A294&gt;8),"",SD!G294)</f>
        <v/>
      </c>
      <c r="G298" s="90" t="str">
        <f>IF(OR(SD!I294="",,SD!A294&gt;8),"",SD!I294)</f>
        <v/>
      </c>
      <c r="H298" s="90" t="str">
        <f>IF(OR(SD!O294="",SD!A294&gt;8),"",SD!O294)</f>
        <v/>
      </c>
      <c r="I298" s="91" t="str">
        <f>IF(OR(SD!V294="",SD!A294&gt;8),"",SD!V294)</f>
        <v/>
      </c>
      <c r="J298" s="92" t="str">
        <f>IF(SD!D294="","",SD!D294)</f>
        <v/>
      </c>
      <c r="K298" s="2"/>
    </row>
    <row r="299" spans="1:11" x14ac:dyDescent="0.35">
      <c r="A299" s="2"/>
      <c r="B299" s="89" t="str">
        <f>IF(E299="","",ROWS($B$6:B299))</f>
        <v/>
      </c>
      <c r="C299" s="90" t="str">
        <f>IF(OR(SD!A295="",SD!A295&gt;8),"",SD!A295)</f>
        <v/>
      </c>
      <c r="D299" s="90" t="str">
        <f>IF(OR(SD!C295="",SD!A295&gt;8),"",SD!C295)</f>
        <v/>
      </c>
      <c r="E299" s="90" t="str">
        <f>IF(OR(SD!E295="",SD!A295&gt;8),"",SD!E295)</f>
        <v/>
      </c>
      <c r="F299" s="90" t="str">
        <f>IF(OR(SD!G295="",SD!A295&gt;8),"",SD!G295)</f>
        <v/>
      </c>
      <c r="G299" s="90" t="str">
        <f>IF(OR(SD!I295="",,SD!A295&gt;8),"",SD!I295)</f>
        <v/>
      </c>
      <c r="H299" s="90" t="str">
        <f>IF(OR(SD!O295="",SD!A295&gt;8),"",SD!O295)</f>
        <v/>
      </c>
      <c r="I299" s="91" t="str">
        <f>IF(OR(SD!V295="",SD!A295&gt;8),"",SD!V295)</f>
        <v/>
      </c>
      <c r="J299" s="92" t="str">
        <f>IF(SD!D295="","",SD!D295)</f>
        <v/>
      </c>
      <c r="K299" s="2"/>
    </row>
    <row r="300" spans="1:11" x14ac:dyDescent="0.35">
      <c r="A300" s="2"/>
      <c r="B300" s="89" t="str">
        <f>IF(E300="","",ROWS($B$6:B300))</f>
        <v/>
      </c>
      <c r="C300" s="90" t="str">
        <f>IF(OR(SD!A296="",SD!A296&gt;8),"",SD!A296)</f>
        <v/>
      </c>
      <c r="D300" s="90" t="str">
        <f>IF(OR(SD!C296="",SD!A296&gt;8),"",SD!C296)</f>
        <v/>
      </c>
      <c r="E300" s="90" t="str">
        <f>IF(OR(SD!E296="",SD!A296&gt;8),"",SD!E296)</f>
        <v/>
      </c>
      <c r="F300" s="90" t="str">
        <f>IF(OR(SD!G296="",SD!A296&gt;8),"",SD!G296)</f>
        <v/>
      </c>
      <c r="G300" s="90" t="str">
        <f>IF(OR(SD!I296="",,SD!A296&gt;8),"",SD!I296)</f>
        <v/>
      </c>
      <c r="H300" s="90" t="str">
        <f>IF(OR(SD!O296="",SD!A296&gt;8),"",SD!O296)</f>
        <v/>
      </c>
      <c r="I300" s="91" t="str">
        <f>IF(OR(SD!V296="",SD!A296&gt;8),"",SD!V296)</f>
        <v/>
      </c>
      <c r="J300" s="92" t="str">
        <f>IF(SD!D296="","",SD!D296)</f>
        <v/>
      </c>
      <c r="K300" s="2"/>
    </row>
    <row r="301" spans="1:11" x14ac:dyDescent="0.35">
      <c r="A301" s="2"/>
      <c r="B301" s="89" t="str">
        <f>IF(E301="","",ROWS($B$6:B301))</f>
        <v/>
      </c>
      <c r="C301" s="90" t="str">
        <f>IF(OR(SD!A297="",SD!A297&gt;8),"",SD!A297)</f>
        <v/>
      </c>
      <c r="D301" s="90" t="str">
        <f>IF(OR(SD!C297="",SD!A297&gt;8),"",SD!C297)</f>
        <v/>
      </c>
      <c r="E301" s="90" t="str">
        <f>IF(OR(SD!E297="",SD!A297&gt;8),"",SD!E297)</f>
        <v/>
      </c>
      <c r="F301" s="90" t="str">
        <f>IF(OR(SD!G297="",SD!A297&gt;8),"",SD!G297)</f>
        <v/>
      </c>
      <c r="G301" s="90" t="str">
        <f>IF(OR(SD!I297="",,SD!A297&gt;8),"",SD!I297)</f>
        <v/>
      </c>
      <c r="H301" s="90" t="str">
        <f>IF(OR(SD!O297="",SD!A297&gt;8),"",SD!O297)</f>
        <v/>
      </c>
      <c r="I301" s="91" t="str">
        <f>IF(OR(SD!V297="",SD!A297&gt;8),"",SD!V297)</f>
        <v/>
      </c>
      <c r="J301" s="92" t="str">
        <f>IF(SD!D297="","",SD!D297)</f>
        <v/>
      </c>
      <c r="K301" s="2"/>
    </row>
    <row r="302" spans="1:11" x14ac:dyDescent="0.35">
      <c r="A302" s="2"/>
      <c r="B302" s="89" t="str">
        <f>IF(E302="","",ROWS($B$6:B302))</f>
        <v/>
      </c>
      <c r="C302" s="90" t="str">
        <f>IF(OR(SD!A298="",SD!A298&gt;8),"",SD!A298)</f>
        <v/>
      </c>
      <c r="D302" s="90" t="str">
        <f>IF(OR(SD!C298="",SD!A298&gt;8),"",SD!C298)</f>
        <v/>
      </c>
      <c r="E302" s="90" t="str">
        <f>IF(OR(SD!E298="",SD!A298&gt;8),"",SD!E298)</f>
        <v/>
      </c>
      <c r="F302" s="90" t="str">
        <f>IF(OR(SD!G298="",SD!A298&gt;8),"",SD!G298)</f>
        <v/>
      </c>
      <c r="G302" s="90" t="str">
        <f>IF(OR(SD!I298="",,SD!A298&gt;8),"",SD!I298)</f>
        <v/>
      </c>
      <c r="H302" s="90" t="str">
        <f>IF(OR(SD!O298="",SD!A298&gt;8),"",SD!O298)</f>
        <v/>
      </c>
      <c r="I302" s="91" t="str">
        <f>IF(OR(SD!V298="",SD!A298&gt;8),"",SD!V298)</f>
        <v/>
      </c>
      <c r="J302" s="92" t="str">
        <f>IF(SD!D298="","",SD!D298)</f>
        <v/>
      </c>
      <c r="K302" s="2"/>
    </row>
    <row r="303" spans="1:11" x14ac:dyDescent="0.35">
      <c r="A303" s="2"/>
      <c r="B303" s="89" t="str">
        <f>IF(E303="","",ROWS($B$6:B303))</f>
        <v/>
      </c>
      <c r="C303" s="90" t="str">
        <f>IF(OR(SD!A299="",SD!A299&gt;8),"",SD!A299)</f>
        <v/>
      </c>
      <c r="D303" s="90" t="str">
        <f>IF(OR(SD!C299="",SD!A299&gt;8),"",SD!C299)</f>
        <v/>
      </c>
      <c r="E303" s="90" t="str">
        <f>IF(OR(SD!E299="",SD!A299&gt;8),"",SD!E299)</f>
        <v/>
      </c>
      <c r="F303" s="90" t="str">
        <f>IF(OR(SD!G299="",SD!A299&gt;8),"",SD!G299)</f>
        <v/>
      </c>
      <c r="G303" s="90" t="str">
        <f>IF(OR(SD!I299="",,SD!A299&gt;8),"",SD!I299)</f>
        <v/>
      </c>
      <c r="H303" s="90" t="str">
        <f>IF(OR(SD!O299="",SD!A299&gt;8),"",SD!O299)</f>
        <v/>
      </c>
      <c r="I303" s="91" t="str">
        <f>IF(OR(SD!V299="",SD!A299&gt;8),"",SD!V299)</f>
        <v/>
      </c>
      <c r="J303" s="92" t="str">
        <f>IF(SD!D299="","",SD!D299)</f>
        <v/>
      </c>
      <c r="K303" s="2"/>
    </row>
    <row r="304" spans="1:11" x14ac:dyDescent="0.35">
      <c r="A304" s="2"/>
      <c r="B304" s="89" t="str">
        <f>IF(E304="","",ROWS($B$6:B304))</f>
        <v/>
      </c>
      <c r="C304" s="90" t="str">
        <f>IF(OR(SD!A300="",SD!A300&gt;8),"",SD!A300)</f>
        <v/>
      </c>
      <c r="D304" s="90" t="str">
        <f>IF(OR(SD!C300="",SD!A300&gt;8),"",SD!C300)</f>
        <v/>
      </c>
      <c r="E304" s="90" t="str">
        <f>IF(OR(SD!E300="",SD!A300&gt;8),"",SD!E300)</f>
        <v/>
      </c>
      <c r="F304" s="90" t="str">
        <f>IF(OR(SD!G300="",SD!A300&gt;8),"",SD!G300)</f>
        <v/>
      </c>
      <c r="G304" s="90" t="str">
        <f>IF(OR(SD!I300="",,SD!A300&gt;8),"",SD!I300)</f>
        <v/>
      </c>
      <c r="H304" s="90" t="str">
        <f>IF(OR(SD!O300="",SD!A300&gt;8),"",SD!O300)</f>
        <v/>
      </c>
      <c r="I304" s="91" t="str">
        <f>IF(OR(SD!V300="",SD!A300&gt;8),"",SD!V300)</f>
        <v/>
      </c>
      <c r="J304" s="92" t="str">
        <f>IF(SD!D300="","",SD!D300)</f>
        <v/>
      </c>
      <c r="K304" s="2"/>
    </row>
    <row r="305" spans="1:11" x14ac:dyDescent="0.35">
      <c r="A305" s="2"/>
      <c r="B305" s="89" t="str">
        <f>IF(E305="","",ROWS($B$6:B305))</f>
        <v/>
      </c>
      <c r="C305" s="90" t="str">
        <f>IF(OR(SD!A301="",SD!A301&gt;8),"",SD!A301)</f>
        <v/>
      </c>
      <c r="D305" s="90" t="str">
        <f>IF(OR(SD!C301="",SD!A301&gt;8),"",SD!C301)</f>
        <v/>
      </c>
      <c r="E305" s="90" t="str">
        <f>IF(OR(SD!E301="",SD!A301&gt;8),"",SD!E301)</f>
        <v/>
      </c>
      <c r="F305" s="90" t="str">
        <f>IF(OR(SD!G301="",SD!A301&gt;8),"",SD!G301)</f>
        <v/>
      </c>
      <c r="G305" s="90" t="str">
        <f>IF(OR(SD!I301="",,SD!A301&gt;8),"",SD!I301)</f>
        <v/>
      </c>
      <c r="H305" s="90" t="str">
        <f>IF(OR(SD!O301="",SD!A301&gt;8),"",SD!O301)</f>
        <v/>
      </c>
      <c r="I305" s="91" t="str">
        <f>IF(OR(SD!V301="",SD!A301&gt;8),"",SD!V301)</f>
        <v/>
      </c>
      <c r="J305" s="92" t="str">
        <f>IF(SD!D301="","",SD!D301)</f>
        <v/>
      </c>
      <c r="K305" s="2"/>
    </row>
    <row r="306" spans="1:11" x14ac:dyDescent="0.35">
      <c r="A306" s="2"/>
      <c r="B306" s="89" t="str">
        <f>IF(E306="","",ROWS($B$6:B306))</f>
        <v/>
      </c>
      <c r="C306" s="90" t="str">
        <f>IF(OR(SD!A302="",SD!A302&gt;8),"",SD!A302)</f>
        <v/>
      </c>
      <c r="D306" s="90" t="str">
        <f>IF(OR(SD!C302="",SD!A302&gt;8),"",SD!C302)</f>
        <v/>
      </c>
      <c r="E306" s="90" t="str">
        <f>IF(OR(SD!E302="",SD!A302&gt;8),"",SD!E302)</f>
        <v/>
      </c>
      <c r="F306" s="90" t="str">
        <f>IF(OR(SD!G302="",SD!A302&gt;8),"",SD!G302)</f>
        <v/>
      </c>
      <c r="G306" s="90" t="str">
        <f>IF(OR(SD!I302="",,SD!A302&gt;8),"",SD!I302)</f>
        <v/>
      </c>
      <c r="H306" s="90" t="str">
        <f>IF(OR(SD!O302="",SD!A302&gt;8),"",SD!O302)</f>
        <v/>
      </c>
      <c r="I306" s="91" t="str">
        <f>IF(OR(SD!V302="",SD!A302&gt;8),"",SD!V302)</f>
        <v/>
      </c>
      <c r="J306" s="92" t="str">
        <f>IF(SD!D302="","",SD!D302)</f>
        <v/>
      </c>
      <c r="K306" s="2"/>
    </row>
    <row r="307" spans="1:11" x14ac:dyDescent="0.35">
      <c r="A307" s="2"/>
      <c r="B307" s="89" t="str">
        <f>IF(E307="","",ROWS($B$6:B307))</f>
        <v/>
      </c>
      <c r="C307" s="90" t="str">
        <f>IF(OR(SD!A303="",SD!A303&gt;8),"",SD!A303)</f>
        <v/>
      </c>
      <c r="D307" s="90" t="str">
        <f>IF(OR(SD!C303="",SD!A303&gt;8),"",SD!C303)</f>
        <v/>
      </c>
      <c r="E307" s="90" t="str">
        <f>IF(OR(SD!E303="",SD!A303&gt;8),"",SD!E303)</f>
        <v/>
      </c>
      <c r="F307" s="90" t="str">
        <f>IF(OR(SD!G303="",SD!A303&gt;8),"",SD!G303)</f>
        <v/>
      </c>
      <c r="G307" s="90" t="str">
        <f>IF(OR(SD!I303="",,SD!A303&gt;8),"",SD!I303)</f>
        <v/>
      </c>
      <c r="H307" s="90" t="str">
        <f>IF(OR(SD!O303="",SD!A303&gt;8),"",SD!O303)</f>
        <v/>
      </c>
      <c r="I307" s="91" t="str">
        <f>IF(OR(SD!V303="",SD!A303&gt;8),"",SD!V303)</f>
        <v/>
      </c>
      <c r="J307" s="92" t="str">
        <f>IF(SD!D303="","",SD!D303)</f>
        <v/>
      </c>
      <c r="K307" s="2"/>
    </row>
    <row r="308" spans="1:11" x14ac:dyDescent="0.35">
      <c r="A308" s="2"/>
      <c r="B308" s="89" t="str">
        <f>IF(E308="","",ROWS($B$6:B308))</f>
        <v/>
      </c>
      <c r="C308" s="90" t="str">
        <f>IF(OR(SD!A304="",SD!A304&gt;8),"",SD!A304)</f>
        <v/>
      </c>
      <c r="D308" s="90" t="str">
        <f>IF(OR(SD!C304="",SD!A304&gt;8),"",SD!C304)</f>
        <v/>
      </c>
      <c r="E308" s="90" t="str">
        <f>IF(OR(SD!E304="",SD!A304&gt;8),"",SD!E304)</f>
        <v/>
      </c>
      <c r="F308" s="90" t="str">
        <f>IF(OR(SD!G304="",SD!A304&gt;8),"",SD!G304)</f>
        <v/>
      </c>
      <c r="G308" s="90" t="str">
        <f>IF(OR(SD!I304="",,SD!A304&gt;8),"",SD!I304)</f>
        <v/>
      </c>
      <c r="H308" s="90" t="str">
        <f>IF(OR(SD!O304="",SD!A304&gt;8),"",SD!O304)</f>
        <v/>
      </c>
      <c r="I308" s="91" t="str">
        <f>IF(OR(SD!V304="",SD!A304&gt;8),"",SD!V304)</f>
        <v/>
      </c>
      <c r="J308" s="92" t="str">
        <f>IF(SD!D304="","",SD!D304)</f>
        <v/>
      </c>
      <c r="K308" s="2"/>
    </row>
    <row r="309" spans="1:11" x14ac:dyDescent="0.35">
      <c r="A309" s="2"/>
      <c r="B309" s="89" t="str">
        <f>IF(E309="","",ROWS($B$6:B309))</f>
        <v/>
      </c>
      <c r="C309" s="90" t="str">
        <f>IF(OR(SD!A305="",SD!A305&gt;8),"",SD!A305)</f>
        <v/>
      </c>
      <c r="D309" s="90" t="str">
        <f>IF(OR(SD!C305="",SD!A305&gt;8),"",SD!C305)</f>
        <v/>
      </c>
      <c r="E309" s="90" t="str">
        <f>IF(OR(SD!E305="",SD!A305&gt;8),"",SD!E305)</f>
        <v/>
      </c>
      <c r="F309" s="90" t="str">
        <f>IF(OR(SD!G305="",SD!A305&gt;8),"",SD!G305)</f>
        <v/>
      </c>
      <c r="G309" s="90" t="str">
        <f>IF(OR(SD!I305="",,SD!A305&gt;8),"",SD!I305)</f>
        <v/>
      </c>
      <c r="H309" s="90" t="str">
        <f>IF(OR(SD!O305="",SD!A305&gt;8),"",SD!O305)</f>
        <v/>
      </c>
      <c r="I309" s="91" t="str">
        <f>IF(OR(SD!V305="",SD!A305&gt;8),"",SD!V305)</f>
        <v/>
      </c>
      <c r="J309" s="92" t="str">
        <f>IF(SD!D305="","",SD!D305)</f>
        <v/>
      </c>
      <c r="K309" s="2"/>
    </row>
    <row r="310" spans="1:11" x14ac:dyDescent="0.35">
      <c r="A310" s="2"/>
      <c r="B310" s="89" t="str">
        <f>IF(E310="","",ROWS($B$6:B310))</f>
        <v/>
      </c>
      <c r="C310" s="90" t="str">
        <f>IF(OR(SD!A306="",SD!A306&gt;8),"",SD!A306)</f>
        <v/>
      </c>
      <c r="D310" s="90" t="str">
        <f>IF(OR(SD!C306="",SD!A306&gt;8),"",SD!C306)</f>
        <v/>
      </c>
      <c r="E310" s="90" t="str">
        <f>IF(OR(SD!E306="",SD!A306&gt;8),"",SD!E306)</f>
        <v/>
      </c>
      <c r="F310" s="90" t="str">
        <f>IF(OR(SD!G306="",SD!A306&gt;8),"",SD!G306)</f>
        <v/>
      </c>
      <c r="G310" s="90" t="str">
        <f>IF(OR(SD!I306="",,SD!A306&gt;8),"",SD!I306)</f>
        <v/>
      </c>
      <c r="H310" s="90" t="str">
        <f>IF(OR(SD!O306="",SD!A306&gt;8),"",SD!O306)</f>
        <v/>
      </c>
      <c r="I310" s="91" t="str">
        <f>IF(OR(SD!V306="",SD!A306&gt;8),"",SD!V306)</f>
        <v/>
      </c>
      <c r="J310" s="92" t="str">
        <f>IF(SD!D306="","",SD!D306)</f>
        <v/>
      </c>
      <c r="K310" s="2"/>
    </row>
    <row r="311" spans="1:11" x14ac:dyDescent="0.35">
      <c r="A311" s="2"/>
      <c r="B311" s="89" t="str">
        <f>IF(E311="","",ROWS($B$6:B311))</f>
        <v/>
      </c>
      <c r="C311" s="90" t="str">
        <f>IF(OR(SD!A307="",SD!A307&gt;8),"",SD!A307)</f>
        <v/>
      </c>
      <c r="D311" s="90" t="str">
        <f>IF(OR(SD!C307="",SD!A307&gt;8),"",SD!C307)</f>
        <v/>
      </c>
      <c r="E311" s="90" t="str">
        <f>IF(OR(SD!E307="",SD!A307&gt;8),"",SD!E307)</f>
        <v/>
      </c>
      <c r="F311" s="90" t="str">
        <f>IF(OR(SD!G307="",SD!A307&gt;8),"",SD!G307)</f>
        <v/>
      </c>
      <c r="G311" s="90" t="str">
        <f>IF(OR(SD!I307="",,SD!A307&gt;8),"",SD!I307)</f>
        <v/>
      </c>
      <c r="H311" s="90" t="str">
        <f>IF(OR(SD!O307="",SD!A307&gt;8),"",SD!O307)</f>
        <v/>
      </c>
      <c r="I311" s="91" t="str">
        <f>IF(OR(SD!V307="",SD!A307&gt;8),"",SD!V307)</f>
        <v/>
      </c>
      <c r="J311" s="92" t="str">
        <f>IF(SD!D307="","",SD!D307)</f>
        <v/>
      </c>
      <c r="K311" s="2"/>
    </row>
    <row r="312" spans="1:11" x14ac:dyDescent="0.35">
      <c r="A312" s="2"/>
      <c r="B312" s="89" t="str">
        <f>IF(E312="","",ROWS($B$6:B312))</f>
        <v/>
      </c>
      <c r="C312" s="90" t="str">
        <f>IF(OR(SD!A308="",SD!A308&gt;8),"",SD!A308)</f>
        <v/>
      </c>
      <c r="D312" s="90" t="str">
        <f>IF(OR(SD!C308="",SD!A308&gt;8),"",SD!C308)</f>
        <v/>
      </c>
      <c r="E312" s="90" t="str">
        <f>IF(OR(SD!E308="",SD!A308&gt;8),"",SD!E308)</f>
        <v/>
      </c>
      <c r="F312" s="90" t="str">
        <f>IF(OR(SD!G308="",SD!A308&gt;8),"",SD!G308)</f>
        <v/>
      </c>
      <c r="G312" s="90" t="str">
        <f>IF(OR(SD!I308="",,SD!A308&gt;8),"",SD!I308)</f>
        <v/>
      </c>
      <c r="H312" s="90" t="str">
        <f>IF(OR(SD!O308="",SD!A308&gt;8),"",SD!O308)</f>
        <v/>
      </c>
      <c r="I312" s="91" t="str">
        <f>IF(OR(SD!V308="",SD!A308&gt;8),"",SD!V308)</f>
        <v/>
      </c>
      <c r="J312" s="92" t="str">
        <f>IF(SD!D308="","",SD!D308)</f>
        <v/>
      </c>
      <c r="K312" s="2"/>
    </row>
    <row r="313" spans="1:11" x14ac:dyDescent="0.35">
      <c r="A313" s="2"/>
      <c r="B313" s="89" t="str">
        <f>IF(E313="","",ROWS($B$6:B313))</f>
        <v/>
      </c>
      <c r="C313" s="90" t="str">
        <f>IF(OR(SD!A309="",SD!A309&gt;8),"",SD!A309)</f>
        <v/>
      </c>
      <c r="D313" s="90" t="str">
        <f>IF(OR(SD!C309="",SD!A309&gt;8),"",SD!C309)</f>
        <v/>
      </c>
      <c r="E313" s="90" t="str">
        <f>IF(OR(SD!E309="",SD!A309&gt;8),"",SD!E309)</f>
        <v/>
      </c>
      <c r="F313" s="90" t="str">
        <f>IF(OR(SD!G309="",SD!A309&gt;8),"",SD!G309)</f>
        <v/>
      </c>
      <c r="G313" s="90" t="str">
        <f>IF(OR(SD!I309="",,SD!A309&gt;8),"",SD!I309)</f>
        <v/>
      </c>
      <c r="H313" s="90" t="str">
        <f>IF(OR(SD!O309="",SD!A309&gt;8),"",SD!O309)</f>
        <v/>
      </c>
      <c r="I313" s="91" t="str">
        <f>IF(OR(SD!V309="",SD!A309&gt;8),"",SD!V309)</f>
        <v/>
      </c>
      <c r="J313" s="92" t="str">
        <f>IF(SD!D309="","",SD!D309)</f>
        <v/>
      </c>
      <c r="K313" s="2"/>
    </row>
    <row r="314" spans="1:11" x14ac:dyDescent="0.35">
      <c r="A314" s="2"/>
      <c r="B314" s="89" t="str">
        <f>IF(E314="","",ROWS($B$6:B314))</f>
        <v/>
      </c>
      <c r="C314" s="90" t="str">
        <f>IF(OR(SD!A310="",SD!A310&gt;8),"",SD!A310)</f>
        <v/>
      </c>
      <c r="D314" s="90" t="str">
        <f>IF(OR(SD!C310="",SD!A310&gt;8),"",SD!C310)</f>
        <v/>
      </c>
      <c r="E314" s="90" t="str">
        <f>IF(OR(SD!E310="",SD!A310&gt;8),"",SD!E310)</f>
        <v/>
      </c>
      <c r="F314" s="90" t="str">
        <f>IF(OR(SD!G310="",SD!A310&gt;8),"",SD!G310)</f>
        <v/>
      </c>
      <c r="G314" s="90" t="str">
        <f>IF(OR(SD!I310="",,SD!A310&gt;8),"",SD!I310)</f>
        <v/>
      </c>
      <c r="H314" s="90" t="str">
        <f>IF(OR(SD!O310="",SD!A310&gt;8),"",SD!O310)</f>
        <v/>
      </c>
      <c r="I314" s="91" t="str">
        <f>IF(OR(SD!V310="",SD!A310&gt;8),"",SD!V310)</f>
        <v/>
      </c>
      <c r="J314" s="92" t="str">
        <f>IF(SD!D310="","",SD!D310)</f>
        <v/>
      </c>
      <c r="K314" s="2"/>
    </row>
    <row r="315" spans="1:11" x14ac:dyDescent="0.35">
      <c r="A315" s="2"/>
      <c r="B315" s="89" t="str">
        <f>IF(E315="","",ROWS($B$6:B315))</f>
        <v/>
      </c>
      <c r="C315" s="90" t="str">
        <f>IF(OR(SD!A311="",SD!A311&gt;8),"",SD!A311)</f>
        <v/>
      </c>
      <c r="D315" s="90" t="str">
        <f>IF(OR(SD!C311="",SD!A311&gt;8),"",SD!C311)</f>
        <v/>
      </c>
      <c r="E315" s="90" t="str">
        <f>IF(OR(SD!E311="",SD!A311&gt;8),"",SD!E311)</f>
        <v/>
      </c>
      <c r="F315" s="90" t="str">
        <f>IF(OR(SD!G311="",SD!A311&gt;8),"",SD!G311)</f>
        <v/>
      </c>
      <c r="G315" s="90" t="str">
        <f>IF(OR(SD!I311="",,SD!A311&gt;8),"",SD!I311)</f>
        <v/>
      </c>
      <c r="H315" s="90" t="str">
        <f>IF(OR(SD!O311="",SD!A311&gt;8),"",SD!O311)</f>
        <v/>
      </c>
      <c r="I315" s="91" t="str">
        <f>IF(OR(SD!V311="",SD!A311&gt;8),"",SD!V311)</f>
        <v/>
      </c>
      <c r="J315" s="92" t="str">
        <f>IF(SD!D311="","",SD!D311)</f>
        <v/>
      </c>
      <c r="K315" s="2"/>
    </row>
    <row r="316" spans="1:11" x14ac:dyDescent="0.35">
      <c r="A316" s="2"/>
      <c r="B316" s="89" t="str">
        <f>IF(E316="","",ROWS($B$6:B316))</f>
        <v/>
      </c>
      <c r="C316" s="90" t="str">
        <f>IF(OR(SD!A312="",SD!A312&gt;8),"",SD!A312)</f>
        <v/>
      </c>
      <c r="D316" s="90" t="str">
        <f>IF(OR(SD!C312="",SD!A312&gt;8),"",SD!C312)</f>
        <v/>
      </c>
      <c r="E316" s="90" t="str">
        <f>IF(OR(SD!E312="",SD!A312&gt;8),"",SD!E312)</f>
        <v/>
      </c>
      <c r="F316" s="90" t="str">
        <f>IF(OR(SD!G312="",SD!A312&gt;8),"",SD!G312)</f>
        <v/>
      </c>
      <c r="G316" s="90" t="str">
        <f>IF(OR(SD!I312="",,SD!A312&gt;8),"",SD!I312)</f>
        <v/>
      </c>
      <c r="H316" s="90" t="str">
        <f>IF(OR(SD!O312="",SD!A312&gt;8),"",SD!O312)</f>
        <v/>
      </c>
      <c r="I316" s="91" t="str">
        <f>IF(OR(SD!V312="",SD!A312&gt;8),"",SD!V312)</f>
        <v/>
      </c>
      <c r="J316" s="92" t="str">
        <f>IF(SD!D312="","",SD!D312)</f>
        <v/>
      </c>
      <c r="K316" s="2"/>
    </row>
    <row r="317" spans="1:11" x14ac:dyDescent="0.35">
      <c r="A317" s="2"/>
      <c r="B317" s="89" t="str">
        <f>IF(E317="","",ROWS($B$6:B317))</f>
        <v/>
      </c>
      <c r="C317" s="90" t="str">
        <f>IF(OR(SD!A313="",SD!A313&gt;8),"",SD!A313)</f>
        <v/>
      </c>
      <c r="D317" s="90" t="str">
        <f>IF(OR(SD!C313="",SD!A313&gt;8),"",SD!C313)</f>
        <v/>
      </c>
      <c r="E317" s="90" t="str">
        <f>IF(OR(SD!E313="",SD!A313&gt;8),"",SD!E313)</f>
        <v/>
      </c>
      <c r="F317" s="90" t="str">
        <f>IF(OR(SD!G313="",SD!A313&gt;8),"",SD!G313)</f>
        <v/>
      </c>
      <c r="G317" s="90" t="str">
        <f>IF(OR(SD!I313="",,SD!A313&gt;8),"",SD!I313)</f>
        <v/>
      </c>
      <c r="H317" s="90" t="str">
        <f>IF(OR(SD!O313="",SD!A313&gt;8),"",SD!O313)</f>
        <v/>
      </c>
      <c r="I317" s="91" t="str">
        <f>IF(OR(SD!V313="",SD!A313&gt;8),"",SD!V313)</f>
        <v/>
      </c>
      <c r="J317" s="92" t="str">
        <f>IF(SD!D313="","",SD!D313)</f>
        <v/>
      </c>
      <c r="K317" s="2"/>
    </row>
    <row r="318" spans="1:11" x14ac:dyDescent="0.35">
      <c r="A318" s="2"/>
      <c r="B318" s="89" t="str">
        <f>IF(E318="","",ROWS($B$6:B318))</f>
        <v/>
      </c>
      <c r="C318" s="90" t="str">
        <f>IF(OR(SD!A314="",SD!A314&gt;8),"",SD!A314)</f>
        <v/>
      </c>
      <c r="D318" s="90" t="str">
        <f>IF(OR(SD!C314="",SD!A314&gt;8),"",SD!C314)</f>
        <v/>
      </c>
      <c r="E318" s="90" t="str">
        <f>IF(OR(SD!E314="",SD!A314&gt;8),"",SD!E314)</f>
        <v/>
      </c>
      <c r="F318" s="90" t="str">
        <f>IF(OR(SD!G314="",SD!A314&gt;8),"",SD!G314)</f>
        <v/>
      </c>
      <c r="G318" s="90" t="str">
        <f>IF(OR(SD!I314="",,SD!A314&gt;8),"",SD!I314)</f>
        <v/>
      </c>
      <c r="H318" s="90" t="str">
        <f>IF(OR(SD!O314="",SD!A314&gt;8),"",SD!O314)</f>
        <v/>
      </c>
      <c r="I318" s="91" t="str">
        <f>IF(OR(SD!V314="",SD!A314&gt;8),"",SD!V314)</f>
        <v/>
      </c>
      <c r="J318" s="92" t="str">
        <f>IF(SD!D314="","",SD!D314)</f>
        <v/>
      </c>
      <c r="K318" s="2"/>
    </row>
    <row r="319" spans="1:11" x14ac:dyDescent="0.35">
      <c r="A319" s="2"/>
      <c r="B319" s="89" t="str">
        <f>IF(E319="","",ROWS($B$6:B319))</f>
        <v/>
      </c>
      <c r="C319" s="90" t="str">
        <f>IF(OR(SD!A315="",SD!A315&gt;8),"",SD!A315)</f>
        <v/>
      </c>
      <c r="D319" s="90" t="str">
        <f>IF(OR(SD!C315="",SD!A315&gt;8),"",SD!C315)</f>
        <v/>
      </c>
      <c r="E319" s="90" t="str">
        <f>IF(OR(SD!E315="",SD!A315&gt;8),"",SD!E315)</f>
        <v/>
      </c>
      <c r="F319" s="90" t="str">
        <f>IF(OR(SD!G315="",SD!A315&gt;8),"",SD!G315)</f>
        <v/>
      </c>
      <c r="G319" s="90" t="str">
        <f>IF(OR(SD!I315="",,SD!A315&gt;8),"",SD!I315)</f>
        <v/>
      </c>
      <c r="H319" s="90" t="str">
        <f>IF(OR(SD!O315="",SD!A315&gt;8),"",SD!O315)</f>
        <v/>
      </c>
      <c r="I319" s="91" t="str">
        <f>IF(OR(SD!V315="",SD!A315&gt;8),"",SD!V315)</f>
        <v/>
      </c>
      <c r="J319" s="92" t="str">
        <f>IF(SD!D315="","",SD!D315)</f>
        <v/>
      </c>
      <c r="K319" s="2"/>
    </row>
    <row r="320" spans="1:11" x14ac:dyDescent="0.35">
      <c r="A320" s="2"/>
      <c r="B320" s="89" t="str">
        <f>IF(E320="","",ROWS($B$6:B320))</f>
        <v/>
      </c>
      <c r="C320" s="90" t="str">
        <f>IF(OR(SD!A316="",SD!A316&gt;8),"",SD!A316)</f>
        <v/>
      </c>
      <c r="D320" s="90" t="str">
        <f>IF(OR(SD!C316="",SD!A316&gt;8),"",SD!C316)</f>
        <v/>
      </c>
      <c r="E320" s="90" t="str">
        <f>IF(OR(SD!E316="",SD!A316&gt;8),"",SD!E316)</f>
        <v/>
      </c>
      <c r="F320" s="90" t="str">
        <f>IF(OR(SD!G316="",SD!A316&gt;8),"",SD!G316)</f>
        <v/>
      </c>
      <c r="G320" s="90" t="str">
        <f>IF(OR(SD!I316="",,SD!A316&gt;8),"",SD!I316)</f>
        <v/>
      </c>
      <c r="H320" s="90" t="str">
        <f>IF(OR(SD!O316="",SD!A316&gt;8),"",SD!O316)</f>
        <v/>
      </c>
      <c r="I320" s="91" t="str">
        <f>IF(OR(SD!V316="",SD!A316&gt;8),"",SD!V316)</f>
        <v/>
      </c>
      <c r="J320" s="92" t="str">
        <f>IF(SD!D316="","",SD!D316)</f>
        <v/>
      </c>
      <c r="K320" s="2"/>
    </row>
    <row r="321" spans="1:11" x14ac:dyDescent="0.35">
      <c r="A321" s="2"/>
      <c r="B321" s="89" t="str">
        <f>IF(E321="","",ROWS($B$6:B321))</f>
        <v/>
      </c>
      <c r="C321" s="90" t="str">
        <f>IF(OR(SD!A317="",SD!A317&gt;8),"",SD!A317)</f>
        <v/>
      </c>
      <c r="D321" s="90" t="str">
        <f>IF(OR(SD!C317="",SD!A317&gt;8),"",SD!C317)</f>
        <v/>
      </c>
      <c r="E321" s="90" t="str">
        <f>IF(OR(SD!E317="",SD!A317&gt;8),"",SD!E317)</f>
        <v/>
      </c>
      <c r="F321" s="90" t="str">
        <f>IF(OR(SD!G317="",SD!A317&gt;8),"",SD!G317)</f>
        <v/>
      </c>
      <c r="G321" s="90" t="str">
        <f>IF(OR(SD!I317="",,SD!A317&gt;8),"",SD!I317)</f>
        <v/>
      </c>
      <c r="H321" s="90" t="str">
        <f>IF(OR(SD!O317="",SD!A317&gt;8),"",SD!O317)</f>
        <v/>
      </c>
      <c r="I321" s="91" t="str">
        <f>IF(OR(SD!V317="",SD!A317&gt;8),"",SD!V317)</f>
        <v/>
      </c>
      <c r="J321" s="92" t="str">
        <f>IF(SD!D317="","",SD!D317)</f>
        <v/>
      </c>
      <c r="K321" s="2"/>
    </row>
    <row r="322" spans="1:11" x14ac:dyDescent="0.35">
      <c r="A322" s="2"/>
      <c r="B322" s="89" t="str">
        <f>IF(E322="","",ROWS($B$6:B322))</f>
        <v/>
      </c>
      <c r="C322" s="90" t="str">
        <f>IF(OR(SD!A318="",SD!A318&gt;8),"",SD!A318)</f>
        <v/>
      </c>
      <c r="D322" s="90" t="str">
        <f>IF(OR(SD!C318="",SD!A318&gt;8),"",SD!C318)</f>
        <v/>
      </c>
      <c r="E322" s="90" t="str">
        <f>IF(OR(SD!E318="",SD!A318&gt;8),"",SD!E318)</f>
        <v/>
      </c>
      <c r="F322" s="90" t="str">
        <f>IF(OR(SD!G318="",SD!A318&gt;8),"",SD!G318)</f>
        <v/>
      </c>
      <c r="G322" s="90" t="str">
        <f>IF(OR(SD!I318="",,SD!A318&gt;8),"",SD!I318)</f>
        <v/>
      </c>
      <c r="H322" s="90" t="str">
        <f>IF(OR(SD!O318="",SD!A318&gt;8),"",SD!O318)</f>
        <v/>
      </c>
      <c r="I322" s="91" t="str">
        <f>IF(OR(SD!V318="",SD!A318&gt;8),"",SD!V318)</f>
        <v/>
      </c>
      <c r="J322" s="92" t="str">
        <f>IF(SD!D318="","",SD!D318)</f>
        <v/>
      </c>
      <c r="K322" s="2"/>
    </row>
    <row r="323" spans="1:11" x14ac:dyDescent="0.35">
      <c r="A323" s="2"/>
      <c r="B323" s="89" t="str">
        <f>IF(E323="","",ROWS($B$6:B323))</f>
        <v/>
      </c>
      <c r="C323" s="90" t="str">
        <f>IF(OR(SD!A319="",SD!A319&gt;8),"",SD!A319)</f>
        <v/>
      </c>
      <c r="D323" s="90" t="str">
        <f>IF(OR(SD!C319="",SD!A319&gt;8),"",SD!C319)</f>
        <v/>
      </c>
      <c r="E323" s="90" t="str">
        <f>IF(OR(SD!E319="",SD!A319&gt;8),"",SD!E319)</f>
        <v/>
      </c>
      <c r="F323" s="90" t="str">
        <f>IF(OR(SD!G319="",SD!A319&gt;8),"",SD!G319)</f>
        <v/>
      </c>
      <c r="G323" s="90" t="str">
        <f>IF(OR(SD!I319="",,SD!A319&gt;8),"",SD!I319)</f>
        <v/>
      </c>
      <c r="H323" s="90" t="str">
        <f>IF(OR(SD!O319="",SD!A319&gt;8),"",SD!O319)</f>
        <v/>
      </c>
      <c r="I323" s="91" t="str">
        <f>IF(OR(SD!V319="",SD!A319&gt;8),"",SD!V319)</f>
        <v/>
      </c>
      <c r="J323" s="92" t="str">
        <f>IF(SD!D319="","",SD!D319)</f>
        <v/>
      </c>
      <c r="K323" s="2"/>
    </row>
    <row r="324" spans="1:11" x14ac:dyDescent="0.35">
      <c r="A324" s="2"/>
      <c r="B324" s="89" t="str">
        <f>IF(E324="","",ROWS($B$6:B324))</f>
        <v/>
      </c>
      <c r="C324" s="90" t="str">
        <f>IF(OR(SD!A320="",SD!A320&gt;8),"",SD!A320)</f>
        <v/>
      </c>
      <c r="D324" s="90" t="str">
        <f>IF(OR(SD!C320="",SD!A320&gt;8),"",SD!C320)</f>
        <v/>
      </c>
      <c r="E324" s="90" t="str">
        <f>IF(OR(SD!E320="",SD!A320&gt;8),"",SD!E320)</f>
        <v/>
      </c>
      <c r="F324" s="90" t="str">
        <f>IF(OR(SD!G320="",SD!A320&gt;8),"",SD!G320)</f>
        <v/>
      </c>
      <c r="G324" s="90" t="str">
        <f>IF(OR(SD!I320="",,SD!A320&gt;8),"",SD!I320)</f>
        <v/>
      </c>
      <c r="H324" s="90" t="str">
        <f>IF(OR(SD!O320="",SD!A320&gt;8),"",SD!O320)</f>
        <v/>
      </c>
      <c r="I324" s="91" t="str">
        <f>IF(OR(SD!V320="",SD!A320&gt;8),"",SD!V320)</f>
        <v/>
      </c>
      <c r="J324" s="92" t="str">
        <f>IF(SD!D320="","",SD!D320)</f>
        <v/>
      </c>
      <c r="K324" s="2"/>
    </row>
    <row r="325" spans="1:11" x14ac:dyDescent="0.35">
      <c r="A325" s="2"/>
      <c r="B325" s="89" t="str">
        <f>IF(E325="","",ROWS($B$6:B325))</f>
        <v/>
      </c>
      <c r="C325" s="90" t="str">
        <f>IF(OR(SD!A321="",SD!A321&gt;8),"",SD!A321)</f>
        <v/>
      </c>
      <c r="D325" s="90" t="str">
        <f>IF(OR(SD!C321="",SD!A321&gt;8),"",SD!C321)</f>
        <v/>
      </c>
      <c r="E325" s="90" t="str">
        <f>IF(OR(SD!E321="",SD!A321&gt;8),"",SD!E321)</f>
        <v/>
      </c>
      <c r="F325" s="90" t="str">
        <f>IF(OR(SD!G321="",SD!A321&gt;8),"",SD!G321)</f>
        <v/>
      </c>
      <c r="G325" s="90" t="str">
        <f>IF(OR(SD!I321="",,SD!A321&gt;8),"",SD!I321)</f>
        <v/>
      </c>
      <c r="H325" s="90" t="str">
        <f>IF(OR(SD!O321="",SD!A321&gt;8),"",SD!O321)</f>
        <v/>
      </c>
      <c r="I325" s="91" t="str">
        <f>IF(OR(SD!V321="",SD!A321&gt;8),"",SD!V321)</f>
        <v/>
      </c>
      <c r="J325" s="92" t="str">
        <f>IF(SD!D321="","",SD!D321)</f>
        <v/>
      </c>
      <c r="K325" s="2"/>
    </row>
    <row r="326" spans="1:11" x14ac:dyDescent="0.35">
      <c r="A326" s="2"/>
      <c r="B326" s="89" t="str">
        <f>IF(E326="","",ROWS($B$6:B326))</f>
        <v/>
      </c>
      <c r="C326" s="90" t="str">
        <f>IF(OR(SD!A322="",SD!A322&gt;8),"",SD!A322)</f>
        <v/>
      </c>
      <c r="D326" s="90" t="str">
        <f>IF(OR(SD!C322="",SD!A322&gt;8),"",SD!C322)</f>
        <v/>
      </c>
      <c r="E326" s="90" t="str">
        <f>IF(OR(SD!E322="",SD!A322&gt;8),"",SD!E322)</f>
        <v/>
      </c>
      <c r="F326" s="90" t="str">
        <f>IF(OR(SD!G322="",SD!A322&gt;8),"",SD!G322)</f>
        <v/>
      </c>
      <c r="G326" s="90" t="str">
        <f>IF(OR(SD!I322="",,SD!A322&gt;8),"",SD!I322)</f>
        <v/>
      </c>
      <c r="H326" s="90" t="str">
        <f>IF(OR(SD!O322="",SD!A322&gt;8),"",SD!O322)</f>
        <v/>
      </c>
      <c r="I326" s="91" t="str">
        <f>IF(OR(SD!V322="",SD!A322&gt;8),"",SD!V322)</f>
        <v/>
      </c>
      <c r="J326" s="92" t="str">
        <f>IF(SD!D322="","",SD!D322)</f>
        <v/>
      </c>
      <c r="K326" s="2"/>
    </row>
    <row r="327" spans="1:11" x14ac:dyDescent="0.35">
      <c r="A327" s="2"/>
      <c r="B327" s="89" t="str">
        <f>IF(E327="","",ROWS($B$6:B327))</f>
        <v/>
      </c>
      <c r="C327" s="90" t="str">
        <f>IF(OR(SD!A323="",SD!A323&gt;8),"",SD!A323)</f>
        <v/>
      </c>
      <c r="D327" s="90" t="str">
        <f>IF(OR(SD!C323="",SD!A323&gt;8),"",SD!C323)</f>
        <v/>
      </c>
      <c r="E327" s="90" t="str">
        <f>IF(OR(SD!E323="",SD!A323&gt;8),"",SD!E323)</f>
        <v/>
      </c>
      <c r="F327" s="90" t="str">
        <f>IF(OR(SD!G323="",SD!A323&gt;8),"",SD!G323)</f>
        <v/>
      </c>
      <c r="G327" s="90" t="str">
        <f>IF(OR(SD!I323="",,SD!A323&gt;8),"",SD!I323)</f>
        <v/>
      </c>
      <c r="H327" s="90" t="str">
        <f>IF(OR(SD!O323="",SD!A323&gt;8),"",SD!O323)</f>
        <v/>
      </c>
      <c r="I327" s="91" t="str">
        <f>IF(OR(SD!V323="",SD!A323&gt;8),"",SD!V323)</f>
        <v/>
      </c>
      <c r="J327" s="92" t="str">
        <f>IF(SD!D323="","",SD!D323)</f>
        <v/>
      </c>
      <c r="K327" s="2"/>
    </row>
    <row r="328" spans="1:11" x14ac:dyDescent="0.35">
      <c r="A328" s="2"/>
      <c r="B328" s="89" t="str">
        <f>IF(E328="","",ROWS($B$6:B328))</f>
        <v/>
      </c>
      <c r="C328" s="90" t="str">
        <f>IF(OR(SD!A324="",SD!A324&gt;8),"",SD!A324)</f>
        <v/>
      </c>
      <c r="D328" s="90" t="str">
        <f>IF(OR(SD!C324="",SD!A324&gt;8),"",SD!C324)</f>
        <v/>
      </c>
      <c r="E328" s="90" t="str">
        <f>IF(OR(SD!E324="",SD!A324&gt;8),"",SD!E324)</f>
        <v/>
      </c>
      <c r="F328" s="90" t="str">
        <f>IF(OR(SD!G324="",SD!A324&gt;8),"",SD!G324)</f>
        <v/>
      </c>
      <c r="G328" s="90" t="str">
        <f>IF(OR(SD!I324="",,SD!A324&gt;8),"",SD!I324)</f>
        <v/>
      </c>
      <c r="H328" s="90" t="str">
        <f>IF(OR(SD!O324="",SD!A324&gt;8),"",SD!O324)</f>
        <v/>
      </c>
      <c r="I328" s="91" t="str">
        <f>IF(OR(SD!V324="",SD!A324&gt;8),"",SD!V324)</f>
        <v/>
      </c>
      <c r="J328" s="92" t="str">
        <f>IF(SD!D324="","",SD!D324)</f>
        <v/>
      </c>
      <c r="K328" s="2"/>
    </row>
    <row r="329" spans="1:11" x14ac:dyDescent="0.35">
      <c r="A329" s="2"/>
      <c r="B329" s="89" t="str">
        <f>IF(E329="","",ROWS($B$6:B329))</f>
        <v/>
      </c>
      <c r="C329" s="90" t="str">
        <f>IF(OR(SD!A325="",SD!A325&gt;8),"",SD!A325)</f>
        <v/>
      </c>
      <c r="D329" s="90" t="str">
        <f>IF(OR(SD!C325="",SD!A325&gt;8),"",SD!C325)</f>
        <v/>
      </c>
      <c r="E329" s="90" t="str">
        <f>IF(OR(SD!E325="",SD!A325&gt;8),"",SD!E325)</f>
        <v/>
      </c>
      <c r="F329" s="90" t="str">
        <f>IF(OR(SD!G325="",SD!A325&gt;8),"",SD!G325)</f>
        <v/>
      </c>
      <c r="G329" s="90" t="str">
        <f>IF(OR(SD!I325="",,SD!A325&gt;8),"",SD!I325)</f>
        <v/>
      </c>
      <c r="H329" s="90" t="str">
        <f>IF(OR(SD!O325="",SD!A325&gt;8),"",SD!O325)</f>
        <v/>
      </c>
      <c r="I329" s="91" t="str">
        <f>IF(OR(SD!V325="",SD!A325&gt;8),"",SD!V325)</f>
        <v/>
      </c>
      <c r="J329" s="92" t="str">
        <f>IF(SD!D325="","",SD!D325)</f>
        <v/>
      </c>
      <c r="K329" s="2"/>
    </row>
    <row r="330" spans="1:11" x14ac:dyDescent="0.35">
      <c r="A330" s="2"/>
      <c r="B330" s="89" t="str">
        <f>IF(E330="","",ROWS($B$6:B330))</f>
        <v/>
      </c>
      <c r="C330" s="90" t="str">
        <f>IF(OR(SD!A326="",SD!A326&gt;8),"",SD!A326)</f>
        <v/>
      </c>
      <c r="D330" s="90" t="str">
        <f>IF(OR(SD!C326="",SD!A326&gt;8),"",SD!C326)</f>
        <v/>
      </c>
      <c r="E330" s="90" t="str">
        <f>IF(OR(SD!E326="",SD!A326&gt;8),"",SD!E326)</f>
        <v/>
      </c>
      <c r="F330" s="90" t="str">
        <f>IF(OR(SD!G326="",SD!A326&gt;8),"",SD!G326)</f>
        <v/>
      </c>
      <c r="G330" s="90" t="str">
        <f>IF(OR(SD!I326="",,SD!A326&gt;8),"",SD!I326)</f>
        <v/>
      </c>
      <c r="H330" s="90" t="str">
        <f>IF(OR(SD!O326="",SD!A326&gt;8),"",SD!O326)</f>
        <v/>
      </c>
      <c r="I330" s="91" t="str">
        <f>IF(OR(SD!V326="",SD!A326&gt;8),"",SD!V326)</f>
        <v/>
      </c>
      <c r="J330" s="92" t="str">
        <f>IF(SD!D326="","",SD!D326)</f>
        <v/>
      </c>
      <c r="K330" s="2"/>
    </row>
    <row r="331" spans="1:11" x14ac:dyDescent="0.35">
      <c r="A331" s="2"/>
      <c r="B331" s="89" t="str">
        <f>IF(E331="","",ROWS($B$6:B331))</f>
        <v/>
      </c>
      <c r="C331" s="90" t="str">
        <f>IF(OR(SD!A327="",SD!A327&gt;8),"",SD!A327)</f>
        <v/>
      </c>
      <c r="D331" s="90" t="str">
        <f>IF(OR(SD!C327="",SD!A327&gt;8),"",SD!C327)</f>
        <v/>
      </c>
      <c r="E331" s="90" t="str">
        <f>IF(OR(SD!E327="",SD!A327&gt;8),"",SD!E327)</f>
        <v/>
      </c>
      <c r="F331" s="90" t="str">
        <f>IF(OR(SD!G327="",SD!A327&gt;8),"",SD!G327)</f>
        <v/>
      </c>
      <c r="G331" s="90" t="str">
        <f>IF(OR(SD!I327="",,SD!A327&gt;8),"",SD!I327)</f>
        <v/>
      </c>
      <c r="H331" s="90" t="str">
        <f>IF(OR(SD!O327="",SD!A327&gt;8),"",SD!O327)</f>
        <v/>
      </c>
      <c r="I331" s="91" t="str">
        <f>IF(OR(SD!V327="",SD!A327&gt;8),"",SD!V327)</f>
        <v/>
      </c>
      <c r="J331" s="92" t="str">
        <f>IF(SD!D327="","",SD!D327)</f>
        <v/>
      </c>
      <c r="K331" s="2"/>
    </row>
    <row r="332" spans="1:11" x14ac:dyDescent="0.35">
      <c r="A332" s="2"/>
      <c r="B332" s="89" t="str">
        <f>IF(E332="","",ROWS($B$6:B332))</f>
        <v/>
      </c>
      <c r="C332" s="90" t="str">
        <f>IF(OR(SD!A328="",SD!A328&gt;8),"",SD!A328)</f>
        <v/>
      </c>
      <c r="D332" s="90" t="str">
        <f>IF(OR(SD!C328="",SD!A328&gt;8),"",SD!C328)</f>
        <v/>
      </c>
      <c r="E332" s="90" t="str">
        <f>IF(OR(SD!E328="",SD!A328&gt;8),"",SD!E328)</f>
        <v/>
      </c>
      <c r="F332" s="90" t="str">
        <f>IF(OR(SD!G328="",SD!A328&gt;8),"",SD!G328)</f>
        <v/>
      </c>
      <c r="G332" s="90" t="str">
        <f>IF(OR(SD!I328="",,SD!A328&gt;8),"",SD!I328)</f>
        <v/>
      </c>
      <c r="H332" s="90" t="str">
        <f>IF(OR(SD!O328="",SD!A328&gt;8),"",SD!O328)</f>
        <v/>
      </c>
      <c r="I332" s="91" t="str">
        <f>IF(OR(SD!V328="",SD!A328&gt;8),"",SD!V328)</f>
        <v/>
      </c>
      <c r="J332" s="92" t="str">
        <f>IF(SD!D328="","",SD!D328)</f>
        <v/>
      </c>
      <c r="K332" s="2"/>
    </row>
    <row r="333" spans="1:11" x14ac:dyDescent="0.35">
      <c r="A333" s="2"/>
      <c r="B333" s="89" t="str">
        <f>IF(E333="","",ROWS($B$6:B333))</f>
        <v/>
      </c>
      <c r="C333" s="90" t="str">
        <f>IF(OR(SD!A329="",SD!A329&gt;8),"",SD!A329)</f>
        <v/>
      </c>
      <c r="D333" s="90" t="str">
        <f>IF(OR(SD!C329="",SD!A329&gt;8),"",SD!C329)</f>
        <v/>
      </c>
      <c r="E333" s="90" t="str">
        <f>IF(OR(SD!E329="",SD!A329&gt;8),"",SD!E329)</f>
        <v/>
      </c>
      <c r="F333" s="90" t="str">
        <f>IF(OR(SD!G329="",SD!A329&gt;8),"",SD!G329)</f>
        <v/>
      </c>
      <c r="G333" s="90" t="str">
        <f>IF(OR(SD!I329="",,SD!A329&gt;8),"",SD!I329)</f>
        <v/>
      </c>
      <c r="H333" s="90" t="str">
        <f>IF(OR(SD!O329="",SD!A329&gt;8),"",SD!O329)</f>
        <v/>
      </c>
      <c r="I333" s="91" t="str">
        <f>IF(OR(SD!V329="",SD!A329&gt;8),"",SD!V329)</f>
        <v/>
      </c>
      <c r="J333" s="92" t="str">
        <f>IF(SD!D329="","",SD!D329)</f>
        <v/>
      </c>
      <c r="K333" s="2"/>
    </row>
    <row r="334" spans="1:11" x14ac:dyDescent="0.35">
      <c r="A334" s="2"/>
      <c r="B334" s="89" t="str">
        <f>IF(E334="","",ROWS($B$6:B334))</f>
        <v/>
      </c>
      <c r="C334" s="90" t="str">
        <f>IF(OR(SD!A330="",SD!A330&gt;8),"",SD!A330)</f>
        <v/>
      </c>
      <c r="D334" s="90" t="str">
        <f>IF(OR(SD!C330="",SD!A330&gt;8),"",SD!C330)</f>
        <v/>
      </c>
      <c r="E334" s="90" t="str">
        <f>IF(OR(SD!E330="",SD!A330&gt;8),"",SD!E330)</f>
        <v/>
      </c>
      <c r="F334" s="90" t="str">
        <f>IF(OR(SD!G330="",SD!A330&gt;8),"",SD!G330)</f>
        <v/>
      </c>
      <c r="G334" s="90" t="str">
        <f>IF(OR(SD!I330="",,SD!A330&gt;8),"",SD!I330)</f>
        <v/>
      </c>
      <c r="H334" s="90" t="str">
        <f>IF(OR(SD!O330="",SD!A330&gt;8),"",SD!O330)</f>
        <v/>
      </c>
      <c r="I334" s="91" t="str">
        <f>IF(OR(SD!V330="",SD!A330&gt;8),"",SD!V330)</f>
        <v/>
      </c>
      <c r="J334" s="92" t="str">
        <f>IF(SD!D330="","",SD!D330)</f>
        <v/>
      </c>
      <c r="K334" s="2"/>
    </row>
    <row r="335" spans="1:11" x14ac:dyDescent="0.35">
      <c r="A335" s="2"/>
      <c r="B335" s="89" t="str">
        <f>IF(E335="","",ROWS($B$6:B335))</f>
        <v/>
      </c>
      <c r="C335" s="90" t="str">
        <f>IF(OR(SD!A331="",SD!A331&gt;8),"",SD!A331)</f>
        <v/>
      </c>
      <c r="D335" s="90" t="str">
        <f>IF(OR(SD!C331="",SD!A331&gt;8),"",SD!C331)</f>
        <v/>
      </c>
      <c r="E335" s="90" t="str">
        <f>IF(OR(SD!E331="",SD!A331&gt;8),"",SD!E331)</f>
        <v/>
      </c>
      <c r="F335" s="90" t="str">
        <f>IF(OR(SD!G331="",SD!A331&gt;8),"",SD!G331)</f>
        <v/>
      </c>
      <c r="G335" s="90" t="str">
        <f>IF(OR(SD!I331="",,SD!A331&gt;8),"",SD!I331)</f>
        <v/>
      </c>
      <c r="H335" s="90" t="str">
        <f>IF(OR(SD!O331="",SD!A331&gt;8),"",SD!O331)</f>
        <v/>
      </c>
      <c r="I335" s="91" t="str">
        <f>IF(OR(SD!V331="",SD!A331&gt;8),"",SD!V331)</f>
        <v/>
      </c>
      <c r="J335" s="92" t="str">
        <f>IF(SD!D331="","",SD!D331)</f>
        <v/>
      </c>
      <c r="K335" s="2"/>
    </row>
    <row r="336" spans="1:11" x14ac:dyDescent="0.35">
      <c r="A336" s="2"/>
      <c r="B336" s="89" t="str">
        <f>IF(E336="","",ROWS($B$6:B336))</f>
        <v/>
      </c>
      <c r="C336" s="90" t="str">
        <f>IF(OR(SD!A332="",SD!A332&gt;8),"",SD!A332)</f>
        <v/>
      </c>
      <c r="D336" s="90" t="str">
        <f>IF(OR(SD!C332="",SD!A332&gt;8),"",SD!C332)</f>
        <v/>
      </c>
      <c r="E336" s="90" t="str">
        <f>IF(OR(SD!E332="",SD!A332&gt;8),"",SD!E332)</f>
        <v/>
      </c>
      <c r="F336" s="90" t="str">
        <f>IF(OR(SD!G332="",SD!A332&gt;8),"",SD!G332)</f>
        <v/>
      </c>
      <c r="G336" s="90" t="str">
        <f>IF(OR(SD!I332="",,SD!A332&gt;8),"",SD!I332)</f>
        <v/>
      </c>
      <c r="H336" s="90" t="str">
        <f>IF(OR(SD!O332="",SD!A332&gt;8),"",SD!O332)</f>
        <v/>
      </c>
      <c r="I336" s="91" t="str">
        <f>IF(OR(SD!V332="",SD!A332&gt;8),"",SD!V332)</f>
        <v/>
      </c>
      <c r="J336" s="92" t="str">
        <f>IF(SD!D332="","",SD!D332)</f>
        <v/>
      </c>
      <c r="K336" s="2"/>
    </row>
    <row r="337" spans="1:11" x14ac:dyDescent="0.35">
      <c r="A337" s="2"/>
      <c r="B337" s="89" t="str">
        <f>IF(E337="","",ROWS($B$6:B337))</f>
        <v/>
      </c>
      <c r="C337" s="90" t="str">
        <f>IF(OR(SD!A333="",SD!A333&gt;8),"",SD!A333)</f>
        <v/>
      </c>
      <c r="D337" s="90" t="str">
        <f>IF(OR(SD!C333="",SD!A333&gt;8),"",SD!C333)</f>
        <v/>
      </c>
      <c r="E337" s="90" t="str">
        <f>IF(OR(SD!E333="",SD!A333&gt;8),"",SD!E333)</f>
        <v/>
      </c>
      <c r="F337" s="90" t="str">
        <f>IF(OR(SD!G333="",SD!A333&gt;8),"",SD!G333)</f>
        <v/>
      </c>
      <c r="G337" s="90" t="str">
        <f>IF(OR(SD!I333="",,SD!A333&gt;8),"",SD!I333)</f>
        <v/>
      </c>
      <c r="H337" s="90" t="str">
        <f>IF(OR(SD!O333="",SD!A333&gt;8),"",SD!O333)</f>
        <v/>
      </c>
      <c r="I337" s="91" t="str">
        <f>IF(OR(SD!V333="",SD!A333&gt;8),"",SD!V333)</f>
        <v/>
      </c>
      <c r="J337" s="92" t="str">
        <f>IF(SD!D333="","",SD!D333)</f>
        <v/>
      </c>
      <c r="K337" s="2"/>
    </row>
    <row r="338" spans="1:11" x14ac:dyDescent="0.35">
      <c r="A338" s="2"/>
      <c r="B338" s="89" t="str">
        <f>IF(E338="","",ROWS($B$6:B338))</f>
        <v/>
      </c>
      <c r="C338" s="90" t="str">
        <f>IF(OR(SD!A334="",SD!A334&gt;8),"",SD!A334)</f>
        <v/>
      </c>
      <c r="D338" s="90" t="str">
        <f>IF(OR(SD!C334="",SD!A334&gt;8),"",SD!C334)</f>
        <v/>
      </c>
      <c r="E338" s="90" t="str">
        <f>IF(OR(SD!E334="",SD!A334&gt;8),"",SD!E334)</f>
        <v/>
      </c>
      <c r="F338" s="90" t="str">
        <f>IF(OR(SD!G334="",SD!A334&gt;8),"",SD!G334)</f>
        <v/>
      </c>
      <c r="G338" s="90" t="str">
        <f>IF(OR(SD!I334="",,SD!A334&gt;8),"",SD!I334)</f>
        <v/>
      </c>
      <c r="H338" s="90" t="str">
        <f>IF(OR(SD!O334="",SD!A334&gt;8),"",SD!O334)</f>
        <v/>
      </c>
      <c r="I338" s="91" t="str">
        <f>IF(OR(SD!V334="",SD!A334&gt;8),"",SD!V334)</f>
        <v/>
      </c>
      <c r="J338" s="92" t="str">
        <f>IF(SD!D334="","",SD!D334)</f>
        <v/>
      </c>
      <c r="K338" s="2"/>
    </row>
    <row r="339" spans="1:11" x14ac:dyDescent="0.35">
      <c r="A339" s="2"/>
      <c r="B339" s="89" t="str">
        <f>IF(E339="","",ROWS($B$6:B339))</f>
        <v/>
      </c>
      <c r="C339" s="90" t="str">
        <f>IF(OR(SD!A335="",SD!A335&gt;8),"",SD!A335)</f>
        <v/>
      </c>
      <c r="D339" s="90" t="str">
        <f>IF(OR(SD!C335="",SD!A335&gt;8),"",SD!C335)</f>
        <v/>
      </c>
      <c r="E339" s="90" t="str">
        <f>IF(OR(SD!E335="",SD!A335&gt;8),"",SD!E335)</f>
        <v/>
      </c>
      <c r="F339" s="90" t="str">
        <f>IF(OR(SD!G335="",SD!A335&gt;8),"",SD!G335)</f>
        <v/>
      </c>
      <c r="G339" s="90" t="str">
        <f>IF(OR(SD!I335="",,SD!A335&gt;8),"",SD!I335)</f>
        <v/>
      </c>
      <c r="H339" s="90" t="str">
        <f>IF(OR(SD!O335="",SD!A335&gt;8),"",SD!O335)</f>
        <v/>
      </c>
      <c r="I339" s="91" t="str">
        <f>IF(OR(SD!V335="",SD!A335&gt;8),"",SD!V335)</f>
        <v/>
      </c>
      <c r="J339" s="92" t="str">
        <f>IF(SD!D335="","",SD!D335)</f>
        <v/>
      </c>
      <c r="K339" s="2"/>
    </row>
    <row r="340" spans="1:11" x14ac:dyDescent="0.35">
      <c r="A340" s="2"/>
      <c r="B340" s="89" t="str">
        <f>IF(E340="","",ROWS($B$6:B340))</f>
        <v/>
      </c>
      <c r="C340" s="90" t="str">
        <f>IF(OR(SD!A336="",SD!A336&gt;8),"",SD!A336)</f>
        <v/>
      </c>
      <c r="D340" s="90" t="str">
        <f>IF(OR(SD!C336="",SD!A336&gt;8),"",SD!C336)</f>
        <v/>
      </c>
      <c r="E340" s="90" t="str">
        <f>IF(OR(SD!E336="",SD!A336&gt;8),"",SD!E336)</f>
        <v/>
      </c>
      <c r="F340" s="90" t="str">
        <f>IF(OR(SD!G336="",SD!A336&gt;8),"",SD!G336)</f>
        <v/>
      </c>
      <c r="G340" s="90" t="str">
        <f>IF(OR(SD!I336="",,SD!A336&gt;8),"",SD!I336)</f>
        <v/>
      </c>
      <c r="H340" s="90" t="str">
        <f>IF(OR(SD!O336="",SD!A336&gt;8),"",SD!O336)</f>
        <v/>
      </c>
      <c r="I340" s="91" t="str">
        <f>IF(OR(SD!V336="",SD!A336&gt;8),"",SD!V336)</f>
        <v/>
      </c>
      <c r="J340" s="92" t="str">
        <f>IF(SD!D336="","",SD!D336)</f>
        <v/>
      </c>
      <c r="K340" s="2"/>
    </row>
    <row r="341" spans="1:11" x14ac:dyDescent="0.35">
      <c r="A341" s="2"/>
      <c r="B341" s="89" t="str">
        <f>IF(E341="","",ROWS($B$6:B341))</f>
        <v/>
      </c>
      <c r="C341" s="90" t="str">
        <f>IF(OR(SD!A337="",SD!A337&gt;8),"",SD!A337)</f>
        <v/>
      </c>
      <c r="D341" s="90" t="str">
        <f>IF(OR(SD!C337="",SD!A337&gt;8),"",SD!C337)</f>
        <v/>
      </c>
      <c r="E341" s="90" t="str">
        <f>IF(OR(SD!E337="",SD!A337&gt;8),"",SD!E337)</f>
        <v/>
      </c>
      <c r="F341" s="90" t="str">
        <f>IF(OR(SD!G337="",SD!A337&gt;8),"",SD!G337)</f>
        <v/>
      </c>
      <c r="G341" s="90" t="str">
        <f>IF(OR(SD!I337="",,SD!A337&gt;8),"",SD!I337)</f>
        <v/>
      </c>
      <c r="H341" s="90" t="str">
        <f>IF(OR(SD!O337="",SD!A337&gt;8),"",SD!O337)</f>
        <v/>
      </c>
      <c r="I341" s="91" t="str">
        <f>IF(OR(SD!V337="",SD!A337&gt;8),"",SD!V337)</f>
        <v/>
      </c>
      <c r="J341" s="92" t="str">
        <f>IF(SD!D337="","",SD!D337)</f>
        <v/>
      </c>
      <c r="K341" s="2"/>
    </row>
    <row r="342" spans="1:11" x14ac:dyDescent="0.35">
      <c r="A342" s="2"/>
      <c r="B342" s="89" t="str">
        <f>IF(E342="","",ROWS($B$6:B342))</f>
        <v/>
      </c>
      <c r="C342" s="90" t="str">
        <f>IF(OR(SD!A338="",SD!A338&gt;8),"",SD!A338)</f>
        <v/>
      </c>
      <c r="D342" s="90" t="str">
        <f>IF(OR(SD!C338="",SD!A338&gt;8),"",SD!C338)</f>
        <v/>
      </c>
      <c r="E342" s="90" t="str">
        <f>IF(OR(SD!E338="",SD!A338&gt;8),"",SD!E338)</f>
        <v/>
      </c>
      <c r="F342" s="90" t="str">
        <f>IF(OR(SD!G338="",SD!A338&gt;8),"",SD!G338)</f>
        <v/>
      </c>
      <c r="G342" s="90" t="str">
        <f>IF(OR(SD!I338="",,SD!A338&gt;8),"",SD!I338)</f>
        <v/>
      </c>
      <c r="H342" s="90" t="str">
        <f>IF(OR(SD!O338="",SD!A338&gt;8),"",SD!O338)</f>
        <v/>
      </c>
      <c r="I342" s="91" t="str">
        <f>IF(OR(SD!V338="",SD!A338&gt;8),"",SD!V338)</f>
        <v/>
      </c>
      <c r="J342" s="92" t="str">
        <f>IF(SD!D338="","",SD!D338)</f>
        <v/>
      </c>
      <c r="K342" s="2"/>
    </row>
    <row r="343" spans="1:11" x14ac:dyDescent="0.35">
      <c r="A343" s="2"/>
      <c r="B343" s="89" t="str">
        <f>IF(E343="","",ROWS($B$6:B343))</f>
        <v/>
      </c>
      <c r="C343" s="90" t="str">
        <f>IF(OR(SD!A339="",SD!A339&gt;8),"",SD!A339)</f>
        <v/>
      </c>
      <c r="D343" s="90" t="str">
        <f>IF(OR(SD!C339="",SD!A339&gt;8),"",SD!C339)</f>
        <v/>
      </c>
      <c r="E343" s="90" t="str">
        <f>IF(OR(SD!E339="",SD!A339&gt;8),"",SD!E339)</f>
        <v/>
      </c>
      <c r="F343" s="90" t="str">
        <f>IF(OR(SD!G339="",SD!A339&gt;8),"",SD!G339)</f>
        <v/>
      </c>
      <c r="G343" s="90" t="str">
        <f>IF(OR(SD!I339="",,SD!A339&gt;8),"",SD!I339)</f>
        <v/>
      </c>
      <c r="H343" s="90" t="str">
        <f>IF(OR(SD!O339="",SD!A339&gt;8),"",SD!O339)</f>
        <v/>
      </c>
      <c r="I343" s="91" t="str">
        <f>IF(OR(SD!V339="",SD!A339&gt;8),"",SD!V339)</f>
        <v/>
      </c>
      <c r="J343" s="92" t="str">
        <f>IF(SD!D339="","",SD!D339)</f>
        <v/>
      </c>
      <c r="K343" s="2"/>
    </row>
    <row r="344" spans="1:11" x14ac:dyDescent="0.35">
      <c r="A344" s="2"/>
      <c r="B344" s="89" t="str">
        <f>IF(E344="","",ROWS($B$6:B344))</f>
        <v/>
      </c>
      <c r="C344" s="90" t="str">
        <f>IF(OR(SD!A340="",SD!A340&gt;8),"",SD!A340)</f>
        <v/>
      </c>
      <c r="D344" s="90" t="str">
        <f>IF(OR(SD!C340="",SD!A340&gt;8),"",SD!C340)</f>
        <v/>
      </c>
      <c r="E344" s="90" t="str">
        <f>IF(OR(SD!E340="",SD!A340&gt;8),"",SD!E340)</f>
        <v/>
      </c>
      <c r="F344" s="90" t="str">
        <f>IF(OR(SD!G340="",SD!A340&gt;8),"",SD!G340)</f>
        <v/>
      </c>
      <c r="G344" s="90" t="str">
        <f>IF(OR(SD!I340="",,SD!A340&gt;8),"",SD!I340)</f>
        <v/>
      </c>
      <c r="H344" s="90" t="str">
        <f>IF(OR(SD!O340="",SD!A340&gt;8),"",SD!O340)</f>
        <v/>
      </c>
      <c r="I344" s="91" t="str">
        <f>IF(OR(SD!V340="",SD!A340&gt;8),"",SD!V340)</f>
        <v/>
      </c>
      <c r="J344" s="92" t="str">
        <f>IF(SD!D340="","",SD!D340)</f>
        <v/>
      </c>
      <c r="K344" s="2"/>
    </row>
    <row r="345" spans="1:11" x14ac:dyDescent="0.35">
      <c r="A345" s="2"/>
      <c r="B345" s="89" t="str">
        <f>IF(E345="","",ROWS($B$6:B345))</f>
        <v/>
      </c>
      <c r="C345" s="90" t="str">
        <f>IF(OR(SD!A341="",SD!A341&gt;8),"",SD!A341)</f>
        <v/>
      </c>
      <c r="D345" s="90" t="str">
        <f>IF(OR(SD!C341="",SD!A341&gt;8),"",SD!C341)</f>
        <v/>
      </c>
      <c r="E345" s="90" t="str">
        <f>IF(OR(SD!E341="",SD!A341&gt;8),"",SD!E341)</f>
        <v/>
      </c>
      <c r="F345" s="90" t="str">
        <f>IF(OR(SD!G341="",SD!A341&gt;8),"",SD!G341)</f>
        <v/>
      </c>
      <c r="G345" s="90" t="str">
        <f>IF(OR(SD!I341="",,SD!A341&gt;8),"",SD!I341)</f>
        <v/>
      </c>
      <c r="H345" s="90" t="str">
        <f>IF(OR(SD!O341="",SD!A341&gt;8),"",SD!O341)</f>
        <v/>
      </c>
      <c r="I345" s="91" t="str">
        <f>IF(OR(SD!V341="",SD!A341&gt;8),"",SD!V341)</f>
        <v/>
      </c>
      <c r="J345" s="92" t="str">
        <f>IF(SD!D341="","",SD!D341)</f>
        <v/>
      </c>
      <c r="K345" s="2"/>
    </row>
    <row r="346" spans="1:11" x14ac:dyDescent="0.35">
      <c r="A346" s="2"/>
      <c r="B346" s="89" t="str">
        <f>IF(E346="","",ROWS($B$6:B346))</f>
        <v/>
      </c>
      <c r="C346" s="90" t="str">
        <f>IF(OR(SD!A342="",SD!A342&gt;8),"",SD!A342)</f>
        <v/>
      </c>
      <c r="D346" s="90" t="str">
        <f>IF(OR(SD!C342="",SD!A342&gt;8),"",SD!C342)</f>
        <v/>
      </c>
      <c r="E346" s="90" t="str">
        <f>IF(OR(SD!E342="",SD!A342&gt;8),"",SD!E342)</f>
        <v/>
      </c>
      <c r="F346" s="90" t="str">
        <f>IF(OR(SD!G342="",SD!A342&gt;8),"",SD!G342)</f>
        <v/>
      </c>
      <c r="G346" s="90" t="str">
        <f>IF(OR(SD!I342="",,SD!A342&gt;8),"",SD!I342)</f>
        <v/>
      </c>
      <c r="H346" s="90" t="str">
        <f>IF(OR(SD!O342="",SD!A342&gt;8),"",SD!O342)</f>
        <v/>
      </c>
      <c r="I346" s="91" t="str">
        <f>IF(OR(SD!V342="",SD!A342&gt;8),"",SD!V342)</f>
        <v/>
      </c>
      <c r="J346" s="92" t="str">
        <f>IF(SD!D342="","",SD!D342)</f>
        <v/>
      </c>
      <c r="K346" s="2"/>
    </row>
    <row r="347" spans="1:11" x14ac:dyDescent="0.35">
      <c r="A347" s="2"/>
      <c r="B347" s="89" t="str">
        <f>IF(E347="","",ROWS($B$6:B347))</f>
        <v/>
      </c>
      <c r="C347" s="90" t="str">
        <f>IF(OR(SD!A343="",SD!A343&gt;8),"",SD!A343)</f>
        <v/>
      </c>
      <c r="D347" s="90" t="str">
        <f>IF(OR(SD!C343="",SD!A343&gt;8),"",SD!C343)</f>
        <v/>
      </c>
      <c r="E347" s="90" t="str">
        <f>IF(OR(SD!E343="",SD!A343&gt;8),"",SD!E343)</f>
        <v/>
      </c>
      <c r="F347" s="90" t="str">
        <f>IF(OR(SD!G343="",SD!A343&gt;8),"",SD!G343)</f>
        <v/>
      </c>
      <c r="G347" s="90" t="str">
        <f>IF(OR(SD!I343="",,SD!A343&gt;8),"",SD!I343)</f>
        <v/>
      </c>
      <c r="H347" s="90" t="str">
        <f>IF(OR(SD!O343="",SD!A343&gt;8),"",SD!O343)</f>
        <v/>
      </c>
      <c r="I347" s="91" t="str">
        <f>IF(OR(SD!V343="",SD!A343&gt;8),"",SD!V343)</f>
        <v/>
      </c>
      <c r="J347" s="92" t="str">
        <f>IF(SD!D343="","",SD!D343)</f>
        <v/>
      </c>
      <c r="K347" s="2"/>
    </row>
    <row r="348" spans="1:11" x14ac:dyDescent="0.35">
      <c r="A348" s="2"/>
      <c r="B348" s="89" t="str">
        <f>IF(E348="","",ROWS($B$6:B348))</f>
        <v/>
      </c>
      <c r="C348" s="90" t="str">
        <f>IF(OR(SD!A344="",SD!A344&gt;8),"",SD!A344)</f>
        <v/>
      </c>
      <c r="D348" s="90" t="str">
        <f>IF(OR(SD!C344="",SD!A344&gt;8),"",SD!C344)</f>
        <v/>
      </c>
      <c r="E348" s="90" t="str">
        <f>IF(OR(SD!E344="",SD!A344&gt;8),"",SD!E344)</f>
        <v/>
      </c>
      <c r="F348" s="90" t="str">
        <f>IF(OR(SD!G344="",SD!A344&gt;8),"",SD!G344)</f>
        <v/>
      </c>
      <c r="G348" s="90" t="str">
        <f>IF(OR(SD!I344="",,SD!A344&gt;8),"",SD!I344)</f>
        <v/>
      </c>
      <c r="H348" s="90" t="str">
        <f>IF(OR(SD!O344="",SD!A344&gt;8),"",SD!O344)</f>
        <v/>
      </c>
      <c r="I348" s="91" t="str">
        <f>IF(OR(SD!V344="",SD!A344&gt;8),"",SD!V344)</f>
        <v/>
      </c>
      <c r="J348" s="92" t="str">
        <f>IF(SD!D344="","",SD!D344)</f>
        <v/>
      </c>
      <c r="K348" s="2"/>
    </row>
    <row r="349" spans="1:11" x14ac:dyDescent="0.35">
      <c r="A349" s="2"/>
      <c r="B349" s="89" t="str">
        <f>IF(E349="","",ROWS($B$6:B349))</f>
        <v/>
      </c>
      <c r="C349" s="90" t="str">
        <f>IF(OR(SD!A345="",SD!A345&gt;8),"",SD!A345)</f>
        <v/>
      </c>
      <c r="D349" s="90" t="str">
        <f>IF(OR(SD!C345="",SD!A345&gt;8),"",SD!C345)</f>
        <v/>
      </c>
      <c r="E349" s="90" t="str">
        <f>IF(OR(SD!E345="",SD!A345&gt;8),"",SD!E345)</f>
        <v/>
      </c>
      <c r="F349" s="90" t="str">
        <f>IF(OR(SD!G345="",SD!A345&gt;8),"",SD!G345)</f>
        <v/>
      </c>
      <c r="G349" s="90" t="str">
        <f>IF(OR(SD!I345="",,SD!A345&gt;8),"",SD!I345)</f>
        <v/>
      </c>
      <c r="H349" s="90" t="str">
        <f>IF(OR(SD!O345="",SD!A345&gt;8),"",SD!O345)</f>
        <v/>
      </c>
      <c r="I349" s="91" t="str">
        <f>IF(OR(SD!V345="",SD!A345&gt;8),"",SD!V345)</f>
        <v/>
      </c>
      <c r="J349" s="92" t="str">
        <f>IF(SD!D345="","",SD!D345)</f>
        <v/>
      </c>
      <c r="K349" s="2"/>
    </row>
    <row r="350" spans="1:11" x14ac:dyDescent="0.35">
      <c r="A350" s="2"/>
      <c r="B350" s="89" t="str">
        <f>IF(E350="","",ROWS($B$6:B350))</f>
        <v/>
      </c>
      <c r="C350" s="90" t="str">
        <f>IF(OR(SD!A346="",SD!A346&gt;8),"",SD!A346)</f>
        <v/>
      </c>
      <c r="D350" s="90" t="str">
        <f>IF(OR(SD!C346="",SD!A346&gt;8),"",SD!C346)</f>
        <v/>
      </c>
      <c r="E350" s="90" t="str">
        <f>IF(OR(SD!E346="",SD!A346&gt;8),"",SD!E346)</f>
        <v/>
      </c>
      <c r="F350" s="90" t="str">
        <f>IF(OR(SD!G346="",SD!A346&gt;8),"",SD!G346)</f>
        <v/>
      </c>
      <c r="G350" s="90" t="str">
        <f>IF(OR(SD!I346="",,SD!A346&gt;8),"",SD!I346)</f>
        <v/>
      </c>
      <c r="H350" s="90" t="str">
        <f>IF(OR(SD!O346="",SD!A346&gt;8),"",SD!O346)</f>
        <v/>
      </c>
      <c r="I350" s="91" t="str">
        <f>IF(OR(SD!V346="",SD!A346&gt;8),"",SD!V346)</f>
        <v/>
      </c>
      <c r="J350" s="92" t="str">
        <f>IF(SD!D346="","",SD!D346)</f>
        <v/>
      </c>
      <c r="K350" s="2"/>
    </row>
    <row r="351" spans="1:11" x14ac:dyDescent="0.35">
      <c r="A351" s="2"/>
      <c r="B351" s="89" t="str">
        <f>IF(E351="","",ROWS($B$6:B351))</f>
        <v/>
      </c>
      <c r="C351" s="90" t="str">
        <f>IF(OR(SD!A347="",SD!A347&gt;8),"",SD!A347)</f>
        <v/>
      </c>
      <c r="D351" s="90" t="str">
        <f>IF(OR(SD!C347="",SD!A347&gt;8),"",SD!C347)</f>
        <v/>
      </c>
      <c r="E351" s="90" t="str">
        <f>IF(OR(SD!E347="",SD!A347&gt;8),"",SD!E347)</f>
        <v/>
      </c>
      <c r="F351" s="90" t="str">
        <f>IF(OR(SD!G347="",SD!A347&gt;8),"",SD!G347)</f>
        <v/>
      </c>
      <c r="G351" s="90" t="str">
        <f>IF(OR(SD!I347="",,SD!A347&gt;8),"",SD!I347)</f>
        <v/>
      </c>
      <c r="H351" s="90" t="str">
        <f>IF(OR(SD!O347="",SD!A347&gt;8),"",SD!O347)</f>
        <v/>
      </c>
      <c r="I351" s="91" t="str">
        <f>IF(OR(SD!V347="",SD!A347&gt;8),"",SD!V347)</f>
        <v/>
      </c>
      <c r="J351" s="92" t="str">
        <f>IF(SD!D347="","",SD!D347)</f>
        <v/>
      </c>
      <c r="K351" s="2"/>
    </row>
    <row r="352" spans="1:11" x14ac:dyDescent="0.35">
      <c r="A352" s="2"/>
      <c r="B352" s="89" t="str">
        <f>IF(E352="","",ROWS($B$6:B352))</f>
        <v/>
      </c>
      <c r="C352" s="90" t="str">
        <f>IF(OR(SD!A348="",SD!A348&gt;8),"",SD!A348)</f>
        <v/>
      </c>
      <c r="D352" s="90" t="str">
        <f>IF(OR(SD!C348="",SD!A348&gt;8),"",SD!C348)</f>
        <v/>
      </c>
      <c r="E352" s="90" t="str">
        <f>IF(OR(SD!E348="",SD!A348&gt;8),"",SD!E348)</f>
        <v/>
      </c>
      <c r="F352" s="90" t="str">
        <f>IF(OR(SD!G348="",SD!A348&gt;8),"",SD!G348)</f>
        <v/>
      </c>
      <c r="G352" s="90" t="str">
        <f>IF(OR(SD!I348="",,SD!A348&gt;8),"",SD!I348)</f>
        <v/>
      </c>
      <c r="H352" s="90" t="str">
        <f>IF(OR(SD!O348="",SD!A348&gt;8),"",SD!O348)</f>
        <v/>
      </c>
      <c r="I352" s="91" t="str">
        <f>IF(OR(SD!V348="",SD!A348&gt;8),"",SD!V348)</f>
        <v/>
      </c>
      <c r="J352" s="92" t="str">
        <f>IF(SD!D348="","",SD!D348)</f>
        <v/>
      </c>
      <c r="K352" s="2"/>
    </row>
    <row r="353" spans="1:11" x14ac:dyDescent="0.35">
      <c r="A353" s="2"/>
      <c r="B353" s="89" t="str">
        <f>IF(E353="","",ROWS($B$6:B353))</f>
        <v/>
      </c>
      <c r="C353" s="90" t="str">
        <f>IF(OR(SD!A349="",SD!A349&gt;8),"",SD!A349)</f>
        <v/>
      </c>
      <c r="D353" s="90" t="str">
        <f>IF(OR(SD!C349="",SD!A349&gt;8),"",SD!C349)</f>
        <v/>
      </c>
      <c r="E353" s="90" t="str">
        <f>IF(OR(SD!E349="",SD!A349&gt;8),"",SD!E349)</f>
        <v/>
      </c>
      <c r="F353" s="90" t="str">
        <f>IF(OR(SD!G349="",SD!A349&gt;8),"",SD!G349)</f>
        <v/>
      </c>
      <c r="G353" s="90" t="str">
        <f>IF(OR(SD!I349="",,SD!A349&gt;8),"",SD!I349)</f>
        <v/>
      </c>
      <c r="H353" s="90" t="str">
        <f>IF(OR(SD!O349="",SD!A349&gt;8),"",SD!O349)</f>
        <v/>
      </c>
      <c r="I353" s="91" t="str">
        <f>IF(OR(SD!V349="",SD!A349&gt;8),"",SD!V349)</f>
        <v/>
      </c>
      <c r="J353" s="92" t="str">
        <f>IF(SD!D349="","",SD!D349)</f>
        <v/>
      </c>
      <c r="K353" s="2"/>
    </row>
    <row r="354" spans="1:11" x14ac:dyDescent="0.35">
      <c r="A354" s="2"/>
      <c r="B354" s="89" t="str">
        <f>IF(E354="","",ROWS($B$6:B354))</f>
        <v/>
      </c>
      <c r="C354" s="90" t="str">
        <f>IF(OR(SD!A350="",SD!A350&gt;8),"",SD!A350)</f>
        <v/>
      </c>
      <c r="D354" s="90" t="str">
        <f>IF(OR(SD!C350="",SD!A350&gt;8),"",SD!C350)</f>
        <v/>
      </c>
      <c r="E354" s="90" t="str">
        <f>IF(OR(SD!E350="",SD!A350&gt;8),"",SD!E350)</f>
        <v/>
      </c>
      <c r="F354" s="90" t="str">
        <f>IF(OR(SD!G350="",SD!A350&gt;8),"",SD!G350)</f>
        <v/>
      </c>
      <c r="G354" s="90" t="str">
        <f>IF(OR(SD!I350="",,SD!A350&gt;8),"",SD!I350)</f>
        <v/>
      </c>
      <c r="H354" s="90" t="str">
        <f>IF(OR(SD!O350="",SD!A350&gt;8),"",SD!O350)</f>
        <v/>
      </c>
      <c r="I354" s="91" t="str">
        <f>IF(OR(SD!V350="",SD!A350&gt;8),"",SD!V350)</f>
        <v/>
      </c>
      <c r="J354" s="92" t="str">
        <f>IF(SD!D350="","",SD!D350)</f>
        <v/>
      </c>
      <c r="K354" s="2"/>
    </row>
    <row r="355" spans="1:11" x14ac:dyDescent="0.35">
      <c r="A355" s="2"/>
      <c r="B355" s="89" t="str">
        <f>IF(E355="","",ROWS($B$6:B355))</f>
        <v/>
      </c>
      <c r="C355" s="90" t="str">
        <f>IF(OR(SD!A351="",SD!A351&gt;8),"",SD!A351)</f>
        <v/>
      </c>
      <c r="D355" s="90" t="str">
        <f>IF(OR(SD!C351="",SD!A351&gt;8),"",SD!C351)</f>
        <v/>
      </c>
      <c r="E355" s="90" t="str">
        <f>IF(OR(SD!E351="",SD!A351&gt;8),"",SD!E351)</f>
        <v/>
      </c>
      <c r="F355" s="90" t="str">
        <f>IF(OR(SD!G351="",SD!A351&gt;8),"",SD!G351)</f>
        <v/>
      </c>
      <c r="G355" s="90" t="str">
        <f>IF(OR(SD!I351="",,SD!A351&gt;8),"",SD!I351)</f>
        <v/>
      </c>
      <c r="H355" s="90" t="str">
        <f>IF(OR(SD!O351="",SD!A351&gt;8),"",SD!O351)</f>
        <v/>
      </c>
      <c r="I355" s="91" t="str">
        <f>IF(OR(SD!V351="",SD!A351&gt;8),"",SD!V351)</f>
        <v/>
      </c>
      <c r="J355" s="92" t="str">
        <f>IF(SD!D351="","",SD!D351)</f>
        <v/>
      </c>
      <c r="K355" s="2"/>
    </row>
    <row r="356" spans="1:11" x14ac:dyDescent="0.35">
      <c r="A356" s="2"/>
      <c r="B356" s="89" t="str">
        <f>IF(E356="","",ROWS($B$6:B356))</f>
        <v/>
      </c>
      <c r="C356" s="90" t="str">
        <f>IF(OR(SD!A352="",SD!A352&gt;8),"",SD!A352)</f>
        <v/>
      </c>
      <c r="D356" s="90" t="str">
        <f>IF(OR(SD!C352="",SD!A352&gt;8),"",SD!C352)</f>
        <v/>
      </c>
      <c r="E356" s="90" t="str">
        <f>IF(OR(SD!E352="",SD!A352&gt;8),"",SD!E352)</f>
        <v/>
      </c>
      <c r="F356" s="90" t="str">
        <f>IF(OR(SD!G352="",SD!A352&gt;8),"",SD!G352)</f>
        <v/>
      </c>
      <c r="G356" s="90" t="str">
        <f>IF(OR(SD!I352="",,SD!A352&gt;8),"",SD!I352)</f>
        <v/>
      </c>
      <c r="H356" s="90" t="str">
        <f>IF(OR(SD!O352="",SD!A352&gt;8),"",SD!O352)</f>
        <v/>
      </c>
      <c r="I356" s="91" t="str">
        <f>IF(OR(SD!V352="",SD!A352&gt;8),"",SD!V352)</f>
        <v/>
      </c>
      <c r="J356" s="92" t="str">
        <f>IF(SD!D352="","",SD!D352)</f>
        <v/>
      </c>
      <c r="K356" s="2"/>
    </row>
    <row r="357" spans="1:11" x14ac:dyDescent="0.35">
      <c r="A357" s="2"/>
      <c r="B357" s="89" t="str">
        <f>IF(E357="","",ROWS($B$6:B357))</f>
        <v/>
      </c>
      <c r="C357" s="90" t="str">
        <f>IF(OR(SD!A353="",SD!A353&gt;8),"",SD!A353)</f>
        <v/>
      </c>
      <c r="D357" s="90" t="str">
        <f>IF(OR(SD!C353="",SD!A353&gt;8),"",SD!C353)</f>
        <v/>
      </c>
      <c r="E357" s="90" t="str">
        <f>IF(OR(SD!E353="",SD!A353&gt;8),"",SD!E353)</f>
        <v/>
      </c>
      <c r="F357" s="90" t="str">
        <f>IF(OR(SD!G353="",SD!A353&gt;8),"",SD!G353)</f>
        <v/>
      </c>
      <c r="G357" s="90" t="str">
        <f>IF(OR(SD!I353="",,SD!A353&gt;8),"",SD!I353)</f>
        <v/>
      </c>
      <c r="H357" s="90" t="str">
        <f>IF(OR(SD!O353="",SD!A353&gt;8),"",SD!O353)</f>
        <v/>
      </c>
      <c r="I357" s="91" t="str">
        <f>IF(OR(SD!V353="",SD!A353&gt;8),"",SD!V353)</f>
        <v/>
      </c>
      <c r="J357" s="92" t="str">
        <f>IF(SD!D353="","",SD!D353)</f>
        <v/>
      </c>
      <c r="K357" s="2"/>
    </row>
    <row r="358" spans="1:11" x14ac:dyDescent="0.35">
      <c r="A358" s="2"/>
      <c r="B358" s="89" t="str">
        <f>IF(E358="","",ROWS($B$6:B358))</f>
        <v/>
      </c>
      <c r="C358" s="90" t="str">
        <f>IF(OR(SD!A354="",SD!A354&gt;8),"",SD!A354)</f>
        <v/>
      </c>
      <c r="D358" s="90" t="str">
        <f>IF(OR(SD!C354="",SD!A354&gt;8),"",SD!C354)</f>
        <v/>
      </c>
      <c r="E358" s="90" t="str">
        <f>IF(OR(SD!E354="",SD!A354&gt;8),"",SD!E354)</f>
        <v/>
      </c>
      <c r="F358" s="90" t="str">
        <f>IF(OR(SD!G354="",SD!A354&gt;8),"",SD!G354)</f>
        <v/>
      </c>
      <c r="G358" s="90" t="str">
        <f>IF(OR(SD!I354="",,SD!A354&gt;8),"",SD!I354)</f>
        <v/>
      </c>
      <c r="H358" s="90" t="str">
        <f>IF(OR(SD!O354="",SD!A354&gt;8),"",SD!O354)</f>
        <v/>
      </c>
      <c r="I358" s="91" t="str">
        <f>IF(OR(SD!V354="",SD!A354&gt;8),"",SD!V354)</f>
        <v/>
      </c>
      <c r="J358" s="92" t="str">
        <f>IF(SD!D354="","",SD!D354)</f>
        <v/>
      </c>
      <c r="K358" s="2"/>
    </row>
    <row r="359" spans="1:11" x14ac:dyDescent="0.35">
      <c r="A359" s="2"/>
      <c r="B359" s="89" t="str">
        <f>IF(E359="","",ROWS($B$6:B359))</f>
        <v/>
      </c>
      <c r="C359" s="90" t="str">
        <f>IF(OR(SD!A355="",SD!A355&gt;8),"",SD!A355)</f>
        <v/>
      </c>
      <c r="D359" s="90" t="str">
        <f>IF(OR(SD!C355="",SD!A355&gt;8),"",SD!C355)</f>
        <v/>
      </c>
      <c r="E359" s="90" t="str">
        <f>IF(OR(SD!E355="",SD!A355&gt;8),"",SD!E355)</f>
        <v/>
      </c>
      <c r="F359" s="90" t="str">
        <f>IF(OR(SD!G355="",SD!A355&gt;8),"",SD!G355)</f>
        <v/>
      </c>
      <c r="G359" s="90" t="str">
        <f>IF(OR(SD!I355="",,SD!A355&gt;8),"",SD!I355)</f>
        <v/>
      </c>
      <c r="H359" s="90" t="str">
        <f>IF(OR(SD!O355="",SD!A355&gt;8),"",SD!O355)</f>
        <v/>
      </c>
      <c r="I359" s="91" t="str">
        <f>IF(OR(SD!V355="",SD!A355&gt;8),"",SD!V355)</f>
        <v/>
      </c>
      <c r="J359" s="92" t="str">
        <f>IF(SD!D355="","",SD!D355)</f>
        <v/>
      </c>
      <c r="K359" s="2"/>
    </row>
    <row r="360" spans="1:11" x14ac:dyDescent="0.35">
      <c r="A360" s="2"/>
      <c r="B360" s="89" t="str">
        <f>IF(E360="","",ROWS($B$6:B360))</f>
        <v/>
      </c>
      <c r="C360" s="90" t="str">
        <f>IF(OR(SD!A356="",SD!A356&gt;8),"",SD!A356)</f>
        <v/>
      </c>
      <c r="D360" s="90" t="str">
        <f>IF(OR(SD!C356="",SD!A356&gt;8),"",SD!C356)</f>
        <v/>
      </c>
      <c r="E360" s="90" t="str">
        <f>IF(OR(SD!E356="",SD!A356&gt;8),"",SD!E356)</f>
        <v/>
      </c>
      <c r="F360" s="90" t="str">
        <f>IF(OR(SD!G356="",SD!A356&gt;8),"",SD!G356)</f>
        <v/>
      </c>
      <c r="G360" s="90" t="str">
        <f>IF(OR(SD!I356="",,SD!A356&gt;8),"",SD!I356)</f>
        <v/>
      </c>
      <c r="H360" s="90" t="str">
        <f>IF(OR(SD!O356="",SD!A356&gt;8),"",SD!O356)</f>
        <v/>
      </c>
      <c r="I360" s="91" t="str">
        <f>IF(OR(SD!V356="",SD!A356&gt;8),"",SD!V356)</f>
        <v/>
      </c>
      <c r="J360" s="92" t="str">
        <f>IF(SD!D356="","",SD!D356)</f>
        <v/>
      </c>
      <c r="K360" s="2"/>
    </row>
    <row r="361" spans="1:11" x14ac:dyDescent="0.35">
      <c r="A361" s="2"/>
      <c r="B361" s="89" t="str">
        <f>IF(E361="","",ROWS($B$6:B361))</f>
        <v/>
      </c>
      <c r="C361" s="90" t="str">
        <f>IF(OR(SD!A357="",SD!A357&gt;8),"",SD!A357)</f>
        <v/>
      </c>
      <c r="D361" s="90" t="str">
        <f>IF(OR(SD!C357="",SD!A357&gt;8),"",SD!C357)</f>
        <v/>
      </c>
      <c r="E361" s="90" t="str">
        <f>IF(OR(SD!E357="",SD!A357&gt;8),"",SD!E357)</f>
        <v/>
      </c>
      <c r="F361" s="90" t="str">
        <f>IF(OR(SD!G357="",SD!A357&gt;8),"",SD!G357)</f>
        <v/>
      </c>
      <c r="G361" s="90" t="str">
        <f>IF(OR(SD!I357="",,SD!A357&gt;8),"",SD!I357)</f>
        <v/>
      </c>
      <c r="H361" s="90" t="str">
        <f>IF(OR(SD!O357="",SD!A357&gt;8),"",SD!O357)</f>
        <v/>
      </c>
      <c r="I361" s="91" t="str">
        <f>IF(OR(SD!V357="",SD!A357&gt;8),"",SD!V357)</f>
        <v/>
      </c>
      <c r="J361" s="92" t="str">
        <f>IF(SD!D357="","",SD!D357)</f>
        <v/>
      </c>
      <c r="K361" s="2"/>
    </row>
    <row r="362" spans="1:11" x14ac:dyDescent="0.35">
      <c r="A362" s="2"/>
      <c r="B362" s="89" t="str">
        <f>IF(E362="","",ROWS($B$6:B362))</f>
        <v/>
      </c>
      <c r="C362" s="90" t="str">
        <f>IF(OR(SD!A358="",SD!A358&gt;8),"",SD!A358)</f>
        <v/>
      </c>
      <c r="D362" s="90" t="str">
        <f>IF(OR(SD!C358="",SD!A358&gt;8),"",SD!C358)</f>
        <v/>
      </c>
      <c r="E362" s="90" t="str">
        <f>IF(OR(SD!E358="",SD!A358&gt;8),"",SD!E358)</f>
        <v/>
      </c>
      <c r="F362" s="90" t="str">
        <f>IF(OR(SD!G358="",SD!A358&gt;8),"",SD!G358)</f>
        <v/>
      </c>
      <c r="G362" s="90" t="str">
        <f>IF(OR(SD!I358="",,SD!A358&gt;8),"",SD!I358)</f>
        <v/>
      </c>
      <c r="H362" s="90" t="str">
        <f>IF(OR(SD!O358="",SD!A358&gt;8),"",SD!O358)</f>
        <v/>
      </c>
      <c r="I362" s="91" t="str">
        <f>IF(OR(SD!V358="",SD!A358&gt;8),"",SD!V358)</f>
        <v/>
      </c>
      <c r="J362" s="92" t="str">
        <f>IF(SD!D358="","",SD!D358)</f>
        <v/>
      </c>
      <c r="K362" s="2"/>
    </row>
    <row r="363" spans="1:11" x14ac:dyDescent="0.35">
      <c r="A363" s="2"/>
      <c r="B363" s="89" t="str">
        <f>IF(E363="","",ROWS($B$6:B363))</f>
        <v/>
      </c>
      <c r="C363" s="90" t="str">
        <f>IF(OR(SD!A359="",SD!A359&gt;8),"",SD!A359)</f>
        <v/>
      </c>
      <c r="D363" s="90" t="str">
        <f>IF(OR(SD!C359="",SD!A359&gt;8),"",SD!C359)</f>
        <v/>
      </c>
      <c r="E363" s="90" t="str">
        <f>IF(OR(SD!E359="",SD!A359&gt;8),"",SD!E359)</f>
        <v/>
      </c>
      <c r="F363" s="90" t="str">
        <f>IF(OR(SD!G359="",SD!A359&gt;8),"",SD!G359)</f>
        <v/>
      </c>
      <c r="G363" s="90" t="str">
        <f>IF(OR(SD!I359="",,SD!A359&gt;8),"",SD!I359)</f>
        <v/>
      </c>
      <c r="H363" s="90" t="str">
        <f>IF(OR(SD!O359="",SD!A359&gt;8),"",SD!O359)</f>
        <v/>
      </c>
      <c r="I363" s="91" t="str">
        <f>IF(OR(SD!V359="",SD!A359&gt;8),"",SD!V359)</f>
        <v/>
      </c>
      <c r="J363" s="92" t="str">
        <f>IF(SD!D359="","",SD!D359)</f>
        <v/>
      </c>
      <c r="K363" s="2"/>
    </row>
    <row r="364" spans="1:11" x14ac:dyDescent="0.35">
      <c r="A364" s="2"/>
      <c r="B364" s="89" t="str">
        <f>IF(E364="","",ROWS($B$6:B364))</f>
        <v/>
      </c>
      <c r="C364" s="90" t="str">
        <f>IF(OR(SD!A360="",SD!A360&gt;8),"",SD!A360)</f>
        <v/>
      </c>
      <c r="D364" s="90" t="str">
        <f>IF(OR(SD!C360="",SD!A360&gt;8),"",SD!C360)</f>
        <v/>
      </c>
      <c r="E364" s="90" t="str">
        <f>IF(OR(SD!E360="",SD!A360&gt;8),"",SD!E360)</f>
        <v/>
      </c>
      <c r="F364" s="90" t="str">
        <f>IF(OR(SD!G360="",SD!A360&gt;8),"",SD!G360)</f>
        <v/>
      </c>
      <c r="G364" s="90" t="str">
        <f>IF(OR(SD!I360="",,SD!A360&gt;8),"",SD!I360)</f>
        <v/>
      </c>
      <c r="H364" s="90" t="str">
        <f>IF(OR(SD!O360="",SD!A360&gt;8),"",SD!O360)</f>
        <v/>
      </c>
      <c r="I364" s="91" t="str">
        <f>IF(OR(SD!V360="",SD!A360&gt;8),"",SD!V360)</f>
        <v/>
      </c>
      <c r="J364" s="92" t="str">
        <f>IF(SD!D360="","",SD!D360)</f>
        <v/>
      </c>
      <c r="K364" s="2"/>
    </row>
    <row r="365" spans="1:11" x14ac:dyDescent="0.35">
      <c r="A365" s="2"/>
      <c r="B365" s="89" t="str">
        <f>IF(E365="","",ROWS($B$6:B365))</f>
        <v/>
      </c>
      <c r="C365" s="90" t="str">
        <f>IF(OR(SD!A361="",SD!A361&gt;8),"",SD!A361)</f>
        <v/>
      </c>
      <c r="D365" s="90" t="str">
        <f>IF(OR(SD!C361="",SD!A361&gt;8),"",SD!C361)</f>
        <v/>
      </c>
      <c r="E365" s="90" t="str">
        <f>IF(OR(SD!E361="",SD!A361&gt;8),"",SD!E361)</f>
        <v/>
      </c>
      <c r="F365" s="90" t="str">
        <f>IF(OR(SD!G361="",SD!A361&gt;8),"",SD!G361)</f>
        <v/>
      </c>
      <c r="G365" s="90" t="str">
        <f>IF(OR(SD!I361="",,SD!A361&gt;8),"",SD!I361)</f>
        <v/>
      </c>
      <c r="H365" s="90" t="str">
        <f>IF(OR(SD!O361="",SD!A361&gt;8),"",SD!O361)</f>
        <v/>
      </c>
      <c r="I365" s="91" t="str">
        <f>IF(OR(SD!V361="",SD!A361&gt;8),"",SD!V361)</f>
        <v/>
      </c>
      <c r="J365" s="92" t="str">
        <f>IF(SD!D361="","",SD!D361)</f>
        <v/>
      </c>
      <c r="K365" s="2"/>
    </row>
    <row r="366" spans="1:11" x14ac:dyDescent="0.35">
      <c r="A366" s="2"/>
      <c r="B366" s="89" t="str">
        <f>IF(E366="","",ROWS($B$6:B366))</f>
        <v/>
      </c>
      <c r="C366" s="90" t="str">
        <f>IF(OR(SD!A362="",SD!A362&gt;8),"",SD!A362)</f>
        <v/>
      </c>
      <c r="D366" s="90" t="str">
        <f>IF(OR(SD!C362="",SD!A362&gt;8),"",SD!C362)</f>
        <v/>
      </c>
      <c r="E366" s="90" t="str">
        <f>IF(OR(SD!E362="",SD!A362&gt;8),"",SD!E362)</f>
        <v/>
      </c>
      <c r="F366" s="90" t="str">
        <f>IF(OR(SD!G362="",SD!A362&gt;8),"",SD!G362)</f>
        <v/>
      </c>
      <c r="G366" s="90" t="str">
        <f>IF(OR(SD!I362="",,SD!A362&gt;8),"",SD!I362)</f>
        <v/>
      </c>
      <c r="H366" s="90" t="str">
        <f>IF(OR(SD!O362="",SD!A362&gt;8),"",SD!O362)</f>
        <v/>
      </c>
      <c r="I366" s="91" t="str">
        <f>IF(OR(SD!V362="",SD!A362&gt;8),"",SD!V362)</f>
        <v/>
      </c>
      <c r="J366" s="92" t="str">
        <f>IF(SD!D362="","",SD!D362)</f>
        <v/>
      </c>
      <c r="K366" s="2"/>
    </row>
    <row r="367" spans="1:11" x14ac:dyDescent="0.35">
      <c r="A367" s="2"/>
      <c r="B367" s="89" t="str">
        <f>IF(E367="","",ROWS($B$6:B367))</f>
        <v/>
      </c>
      <c r="C367" s="90" t="str">
        <f>IF(OR(SD!A363="",SD!A363&gt;8),"",SD!A363)</f>
        <v/>
      </c>
      <c r="D367" s="90" t="str">
        <f>IF(OR(SD!C363="",SD!A363&gt;8),"",SD!C363)</f>
        <v/>
      </c>
      <c r="E367" s="90" t="str">
        <f>IF(OR(SD!E363="",SD!A363&gt;8),"",SD!E363)</f>
        <v/>
      </c>
      <c r="F367" s="90" t="str">
        <f>IF(OR(SD!G363="",SD!A363&gt;8),"",SD!G363)</f>
        <v/>
      </c>
      <c r="G367" s="90" t="str">
        <f>IF(OR(SD!I363="",,SD!A363&gt;8),"",SD!I363)</f>
        <v/>
      </c>
      <c r="H367" s="90" t="str">
        <f>IF(OR(SD!O363="",SD!A363&gt;8),"",SD!O363)</f>
        <v/>
      </c>
      <c r="I367" s="91" t="str">
        <f>IF(OR(SD!V363="",SD!A363&gt;8),"",SD!V363)</f>
        <v/>
      </c>
      <c r="J367" s="92" t="str">
        <f>IF(SD!D363="","",SD!D363)</f>
        <v/>
      </c>
      <c r="K367" s="2"/>
    </row>
    <row r="368" spans="1:11" x14ac:dyDescent="0.35">
      <c r="A368" s="2"/>
      <c r="B368" s="89" t="str">
        <f>IF(E368="","",ROWS($B$6:B368))</f>
        <v/>
      </c>
      <c r="C368" s="90" t="str">
        <f>IF(OR(SD!A364="",SD!A364&gt;8),"",SD!A364)</f>
        <v/>
      </c>
      <c r="D368" s="90" t="str">
        <f>IF(OR(SD!C364="",SD!A364&gt;8),"",SD!C364)</f>
        <v/>
      </c>
      <c r="E368" s="90" t="str">
        <f>IF(OR(SD!E364="",SD!A364&gt;8),"",SD!E364)</f>
        <v/>
      </c>
      <c r="F368" s="90" t="str">
        <f>IF(OR(SD!G364="",SD!A364&gt;8),"",SD!G364)</f>
        <v/>
      </c>
      <c r="G368" s="90" t="str">
        <f>IF(OR(SD!I364="",,SD!A364&gt;8),"",SD!I364)</f>
        <v/>
      </c>
      <c r="H368" s="90" t="str">
        <f>IF(OR(SD!O364="",SD!A364&gt;8),"",SD!O364)</f>
        <v/>
      </c>
      <c r="I368" s="91" t="str">
        <f>IF(OR(SD!V364="",SD!A364&gt;8),"",SD!V364)</f>
        <v/>
      </c>
      <c r="J368" s="92" t="str">
        <f>IF(SD!D364="","",SD!D364)</f>
        <v/>
      </c>
      <c r="K368" s="2"/>
    </row>
    <row r="369" spans="1:11" x14ac:dyDescent="0.35">
      <c r="A369" s="2"/>
      <c r="B369" s="89" t="str">
        <f>IF(E369="","",ROWS($B$6:B369))</f>
        <v/>
      </c>
      <c r="C369" s="90" t="str">
        <f>IF(OR(SD!A365="",SD!A365&gt;8),"",SD!A365)</f>
        <v/>
      </c>
      <c r="D369" s="90" t="str">
        <f>IF(OR(SD!C365="",SD!A365&gt;8),"",SD!C365)</f>
        <v/>
      </c>
      <c r="E369" s="90" t="str">
        <f>IF(OR(SD!E365="",SD!A365&gt;8),"",SD!E365)</f>
        <v/>
      </c>
      <c r="F369" s="90" t="str">
        <f>IF(OR(SD!G365="",SD!A365&gt;8),"",SD!G365)</f>
        <v/>
      </c>
      <c r="G369" s="90" t="str">
        <f>IF(OR(SD!I365="",,SD!A365&gt;8),"",SD!I365)</f>
        <v/>
      </c>
      <c r="H369" s="90" t="str">
        <f>IF(OR(SD!O365="",SD!A365&gt;8),"",SD!O365)</f>
        <v/>
      </c>
      <c r="I369" s="91" t="str">
        <f>IF(OR(SD!V365="",SD!A365&gt;8),"",SD!V365)</f>
        <v/>
      </c>
      <c r="J369" s="92" t="str">
        <f>IF(SD!D365="","",SD!D365)</f>
        <v/>
      </c>
      <c r="K369" s="2"/>
    </row>
    <row r="370" spans="1:11" x14ac:dyDescent="0.35">
      <c r="A370" s="2"/>
      <c r="B370" s="89" t="str">
        <f>IF(E370="","",ROWS($B$6:B370))</f>
        <v/>
      </c>
      <c r="C370" s="90" t="str">
        <f>IF(OR(SD!A366="",SD!A366&gt;8),"",SD!A366)</f>
        <v/>
      </c>
      <c r="D370" s="90" t="str">
        <f>IF(OR(SD!C366="",SD!A366&gt;8),"",SD!C366)</f>
        <v/>
      </c>
      <c r="E370" s="90" t="str">
        <f>IF(OR(SD!E366="",SD!A366&gt;8),"",SD!E366)</f>
        <v/>
      </c>
      <c r="F370" s="90" t="str">
        <f>IF(OR(SD!G366="",SD!A366&gt;8),"",SD!G366)</f>
        <v/>
      </c>
      <c r="G370" s="90" t="str">
        <f>IF(OR(SD!I366="",,SD!A366&gt;8),"",SD!I366)</f>
        <v/>
      </c>
      <c r="H370" s="90" t="str">
        <f>IF(OR(SD!O366="",SD!A366&gt;8),"",SD!O366)</f>
        <v/>
      </c>
      <c r="I370" s="91" t="str">
        <f>IF(OR(SD!V366="",SD!A366&gt;8),"",SD!V366)</f>
        <v/>
      </c>
      <c r="J370" s="92" t="str">
        <f>IF(SD!D366="","",SD!D366)</f>
        <v/>
      </c>
      <c r="K370" s="2"/>
    </row>
    <row r="371" spans="1:11" x14ac:dyDescent="0.35">
      <c r="A371" s="2"/>
      <c r="B371" s="89" t="str">
        <f>IF(E371="","",ROWS($B$6:B371))</f>
        <v/>
      </c>
      <c r="C371" s="90" t="str">
        <f>IF(OR(SD!A367="",SD!A367&gt;8),"",SD!A367)</f>
        <v/>
      </c>
      <c r="D371" s="90" t="str">
        <f>IF(OR(SD!C367="",SD!A367&gt;8),"",SD!C367)</f>
        <v/>
      </c>
      <c r="E371" s="90" t="str">
        <f>IF(OR(SD!E367="",SD!A367&gt;8),"",SD!E367)</f>
        <v/>
      </c>
      <c r="F371" s="90" t="str">
        <f>IF(OR(SD!G367="",SD!A367&gt;8),"",SD!G367)</f>
        <v/>
      </c>
      <c r="G371" s="90" t="str">
        <f>IF(OR(SD!I367="",,SD!A367&gt;8),"",SD!I367)</f>
        <v/>
      </c>
      <c r="H371" s="90" t="str">
        <f>IF(OR(SD!O367="",SD!A367&gt;8),"",SD!O367)</f>
        <v/>
      </c>
      <c r="I371" s="91" t="str">
        <f>IF(OR(SD!V367="",SD!A367&gt;8),"",SD!V367)</f>
        <v/>
      </c>
      <c r="J371" s="92" t="str">
        <f>IF(SD!D367="","",SD!D367)</f>
        <v/>
      </c>
      <c r="K371" s="2"/>
    </row>
    <row r="372" spans="1:11" x14ac:dyDescent="0.35">
      <c r="A372" s="2"/>
      <c r="B372" s="89" t="str">
        <f>IF(E372="","",ROWS($B$6:B372))</f>
        <v/>
      </c>
      <c r="C372" s="90" t="str">
        <f>IF(OR(SD!A368="",SD!A368&gt;8),"",SD!A368)</f>
        <v/>
      </c>
      <c r="D372" s="90" t="str">
        <f>IF(OR(SD!C368="",SD!A368&gt;8),"",SD!C368)</f>
        <v/>
      </c>
      <c r="E372" s="90" t="str">
        <f>IF(OR(SD!E368="",SD!A368&gt;8),"",SD!E368)</f>
        <v/>
      </c>
      <c r="F372" s="90" t="str">
        <f>IF(OR(SD!G368="",SD!A368&gt;8),"",SD!G368)</f>
        <v/>
      </c>
      <c r="G372" s="90" t="str">
        <f>IF(OR(SD!I368="",,SD!A368&gt;8),"",SD!I368)</f>
        <v/>
      </c>
      <c r="H372" s="90" t="str">
        <f>IF(OR(SD!O368="",SD!A368&gt;8),"",SD!O368)</f>
        <v/>
      </c>
      <c r="I372" s="91" t="str">
        <f>IF(OR(SD!V368="",SD!A368&gt;8),"",SD!V368)</f>
        <v/>
      </c>
      <c r="J372" s="92" t="str">
        <f>IF(SD!D368="","",SD!D368)</f>
        <v/>
      </c>
      <c r="K372" s="2"/>
    </row>
    <row r="373" spans="1:11" x14ac:dyDescent="0.35">
      <c r="A373" s="2"/>
      <c r="B373" s="89" t="str">
        <f>IF(E373="","",ROWS($B$6:B373))</f>
        <v/>
      </c>
      <c r="C373" s="90" t="str">
        <f>IF(OR(SD!A369="",SD!A369&gt;8),"",SD!A369)</f>
        <v/>
      </c>
      <c r="D373" s="90" t="str">
        <f>IF(OR(SD!C369="",SD!A369&gt;8),"",SD!C369)</f>
        <v/>
      </c>
      <c r="E373" s="90" t="str">
        <f>IF(OR(SD!E369="",SD!A369&gt;8),"",SD!E369)</f>
        <v/>
      </c>
      <c r="F373" s="90" t="str">
        <f>IF(OR(SD!G369="",SD!A369&gt;8),"",SD!G369)</f>
        <v/>
      </c>
      <c r="G373" s="90" t="str">
        <f>IF(OR(SD!I369="",,SD!A369&gt;8),"",SD!I369)</f>
        <v/>
      </c>
      <c r="H373" s="90" t="str">
        <f>IF(OR(SD!O369="",SD!A369&gt;8),"",SD!O369)</f>
        <v/>
      </c>
      <c r="I373" s="91" t="str">
        <f>IF(OR(SD!V369="",SD!A369&gt;8),"",SD!V369)</f>
        <v/>
      </c>
      <c r="J373" s="92" t="str">
        <f>IF(SD!D369="","",SD!D369)</f>
        <v/>
      </c>
      <c r="K373" s="2"/>
    </row>
    <row r="374" spans="1:11" x14ac:dyDescent="0.35">
      <c r="A374" s="2"/>
      <c r="B374" s="89" t="str">
        <f>IF(E374="","",ROWS($B$6:B374))</f>
        <v/>
      </c>
      <c r="C374" s="90" t="str">
        <f>IF(OR(SD!A370="",SD!A370&gt;8),"",SD!A370)</f>
        <v/>
      </c>
      <c r="D374" s="90" t="str">
        <f>IF(OR(SD!C370="",SD!A370&gt;8),"",SD!C370)</f>
        <v/>
      </c>
      <c r="E374" s="90" t="str">
        <f>IF(OR(SD!E370="",SD!A370&gt;8),"",SD!E370)</f>
        <v/>
      </c>
      <c r="F374" s="90" t="str">
        <f>IF(OR(SD!G370="",SD!A370&gt;8),"",SD!G370)</f>
        <v/>
      </c>
      <c r="G374" s="90" t="str">
        <f>IF(OR(SD!I370="",,SD!A370&gt;8),"",SD!I370)</f>
        <v/>
      </c>
      <c r="H374" s="90" t="str">
        <f>IF(OR(SD!O370="",SD!A370&gt;8),"",SD!O370)</f>
        <v/>
      </c>
      <c r="I374" s="91" t="str">
        <f>IF(OR(SD!V370="",SD!A370&gt;8),"",SD!V370)</f>
        <v/>
      </c>
      <c r="J374" s="92" t="str">
        <f>IF(SD!D370="","",SD!D370)</f>
        <v/>
      </c>
      <c r="K374" s="2"/>
    </row>
    <row r="375" spans="1:11" x14ac:dyDescent="0.35">
      <c r="A375" s="2"/>
      <c r="B375" s="89" t="str">
        <f>IF(E375="","",ROWS($B$6:B375))</f>
        <v/>
      </c>
      <c r="C375" s="90" t="str">
        <f>IF(OR(SD!A371="",SD!A371&gt;8),"",SD!A371)</f>
        <v/>
      </c>
      <c r="D375" s="90" t="str">
        <f>IF(OR(SD!C371="",SD!A371&gt;8),"",SD!C371)</f>
        <v/>
      </c>
      <c r="E375" s="90" t="str">
        <f>IF(OR(SD!E371="",SD!A371&gt;8),"",SD!E371)</f>
        <v/>
      </c>
      <c r="F375" s="90" t="str">
        <f>IF(OR(SD!G371="",SD!A371&gt;8),"",SD!G371)</f>
        <v/>
      </c>
      <c r="G375" s="90" t="str">
        <f>IF(OR(SD!I371="",,SD!A371&gt;8),"",SD!I371)</f>
        <v/>
      </c>
      <c r="H375" s="90" t="str">
        <f>IF(OR(SD!O371="",SD!A371&gt;8),"",SD!O371)</f>
        <v/>
      </c>
      <c r="I375" s="91" t="str">
        <f>IF(OR(SD!V371="",SD!A371&gt;8),"",SD!V371)</f>
        <v/>
      </c>
      <c r="J375" s="92" t="str">
        <f>IF(SD!D371="","",SD!D371)</f>
        <v/>
      </c>
      <c r="K375" s="2"/>
    </row>
    <row r="376" spans="1:11" x14ac:dyDescent="0.35">
      <c r="A376" s="2"/>
      <c r="B376" s="89" t="str">
        <f>IF(E376="","",ROWS($B$6:B376))</f>
        <v/>
      </c>
      <c r="C376" s="90" t="str">
        <f>IF(OR(SD!A372="",SD!A372&gt;8),"",SD!A372)</f>
        <v/>
      </c>
      <c r="D376" s="90" t="str">
        <f>IF(OR(SD!C372="",SD!A372&gt;8),"",SD!C372)</f>
        <v/>
      </c>
      <c r="E376" s="90" t="str">
        <f>IF(OR(SD!E372="",SD!A372&gt;8),"",SD!E372)</f>
        <v/>
      </c>
      <c r="F376" s="90" t="str">
        <f>IF(OR(SD!G372="",SD!A372&gt;8),"",SD!G372)</f>
        <v/>
      </c>
      <c r="G376" s="90" t="str">
        <f>IF(OR(SD!I372="",,SD!A372&gt;8),"",SD!I372)</f>
        <v/>
      </c>
      <c r="H376" s="90" t="str">
        <f>IF(OR(SD!O372="",SD!A372&gt;8),"",SD!O372)</f>
        <v/>
      </c>
      <c r="I376" s="91" t="str">
        <f>IF(OR(SD!V372="",SD!A372&gt;8),"",SD!V372)</f>
        <v/>
      </c>
      <c r="J376" s="92" t="str">
        <f>IF(SD!D372="","",SD!D372)</f>
        <v/>
      </c>
      <c r="K376" s="2"/>
    </row>
    <row r="377" spans="1:11" x14ac:dyDescent="0.35">
      <c r="A377" s="2"/>
      <c r="B377" s="89" t="str">
        <f>IF(E377="","",ROWS($B$6:B377))</f>
        <v/>
      </c>
      <c r="C377" s="90" t="str">
        <f>IF(OR(SD!A373="",SD!A373&gt;8),"",SD!A373)</f>
        <v/>
      </c>
      <c r="D377" s="90" t="str">
        <f>IF(OR(SD!C373="",SD!A373&gt;8),"",SD!C373)</f>
        <v/>
      </c>
      <c r="E377" s="90" t="str">
        <f>IF(OR(SD!E373="",SD!A373&gt;8),"",SD!E373)</f>
        <v/>
      </c>
      <c r="F377" s="90" t="str">
        <f>IF(OR(SD!G373="",SD!A373&gt;8),"",SD!G373)</f>
        <v/>
      </c>
      <c r="G377" s="90" t="str">
        <f>IF(OR(SD!I373="",,SD!A373&gt;8),"",SD!I373)</f>
        <v/>
      </c>
      <c r="H377" s="90" t="str">
        <f>IF(OR(SD!O373="",SD!A373&gt;8),"",SD!O373)</f>
        <v/>
      </c>
      <c r="I377" s="91" t="str">
        <f>IF(OR(SD!V373="",SD!A373&gt;8),"",SD!V373)</f>
        <v/>
      </c>
      <c r="J377" s="92" t="str">
        <f>IF(SD!D373="","",SD!D373)</f>
        <v/>
      </c>
      <c r="K377" s="2"/>
    </row>
    <row r="378" spans="1:11" x14ac:dyDescent="0.35">
      <c r="A378" s="2"/>
      <c r="B378" s="89" t="str">
        <f>IF(E378="","",ROWS($B$6:B378))</f>
        <v/>
      </c>
      <c r="C378" s="90" t="str">
        <f>IF(OR(SD!A374="",SD!A374&gt;8),"",SD!A374)</f>
        <v/>
      </c>
      <c r="D378" s="90" t="str">
        <f>IF(OR(SD!C374="",SD!A374&gt;8),"",SD!C374)</f>
        <v/>
      </c>
      <c r="E378" s="90" t="str">
        <f>IF(OR(SD!E374="",SD!A374&gt;8),"",SD!E374)</f>
        <v/>
      </c>
      <c r="F378" s="90" t="str">
        <f>IF(OR(SD!G374="",SD!A374&gt;8),"",SD!G374)</f>
        <v/>
      </c>
      <c r="G378" s="90" t="str">
        <f>IF(OR(SD!I374="",,SD!A374&gt;8),"",SD!I374)</f>
        <v/>
      </c>
      <c r="H378" s="90" t="str">
        <f>IF(OR(SD!O374="",SD!A374&gt;8),"",SD!O374)</f>
        <v/>
      </c>
      <c r="I378" s="91" t="str">
        <f>IF(OR(SD!V374="",SD!A374&gt;8),"",SD!V374)</f>
        <v/>
      </c>
      <c r="J378" s="92" t="str">
        <f>IF(SD!D374="","",SD!D374)</f>
        <v/>
      </c>
      <c r="K378" s="2"/>
    </row>
    <row r="379" spans="1:11" x14ac:dyDescent="0.35">
      <c r="A379" s="2"/>
      <c r="B379" s="89" t="str">
        <f>IF(E379="","",ROWS($B$6:B379))</f>
        <v/>
      </c>
      <c r="C379" s="90" t="str">
        <f>IF(OR(SD!A375="",SD!A375&gt;8),"",SD!A375)</f>
        <v/>
      </c>
      <c r="D379" s="90" t="str">
        <f>IF(OR(SD!C375="",SD!A375&gt;8),"",SD!C375)</f>
        <v/>
      </c>
      <c r="E379" s="90" t="str">
        <f>IF(OR(SD!E375="",SD!A375&gt;8),"",SD!E375)</f>
        <v/>
      </c>
      <c r="F379" s="90" t="str">
        <f>IF(OR(SD!G375="",SD!A375&gt;8),"",SD!G375)</f>
        <v/>
      </c>
      <c r="G379" s="90" t="str">
        <f>IF(OR(SD!I375="",,SD!A375&gt;8),"",SD!I375)</f>
        <v/>
      </c>
      <c r="H379" s="90" t="str">
        <f>IF(OR(SD!O375="",SD!A375&gt;8),"",SD!O375)</f>
        <v/>
      </c>
      <c r="I379" s="91" t="str">
        <f>IF(OR(SD!V375="",SD!A375&gt;8),"",SD!V375)</f>
        <v/>
      </c>
      <c r="J379" s="92" t="str">
        <f>IF(SD!D375="","",SD!D375)</f>
        <v/>
      </c>
      <c r="K379" s="2"/>
    </row>
    <row r="380" spans="1:11" x14ac:dyDescent="0.35">
      <c r="A380" s="2"/>
      <c r="B380" s="89" t="str">
        <f>IF(E380="","",ROWS($B$6:B380))</f>
        <v/>
      </c>
      <c r="C380" s="90" t="str">
        <f>IF(OR(SD!A376="",SD!A376&gt;8),"",SD!A376)</f>
        <v/>
      </c>
      <c r="D380" s="90" t="str">
        <f>IF(OR(SD!C376="",SD!A376&gt;8),"",SD!C376)</f>
        <v/>
      </c>
      <c r="E380" s="90" t="str">
        <f>IF(OR(SD!E376="",SD!A376&gt;8),"",SD!E376)</f>
        <v/>
      </c>
      <c r="F380" s="90" t="str">
        <f>IF(OR(SD!G376="",SD!A376&gt;8),"",SD!G376)</f>
        <v/>
      </c>
      <c r="G380" s="90" t="str">
        <f>IF(OR(SD!I376="",,SD!A376&gt;8),"",SD!I376)</f>
        <v/>
      </c>
      <c r="H380" s="90" t="str">
        <f>IF(OR(SD!O376="",SD!A376&gt;8),"",SD!O376)</f>
        <v/>
      </c>
      <c r="I380" s="91" t="str">
        <f>IF(OR(SD!V376="",SD!A376&gt;8),"",SD!V376)</f>
        <v/>
      </c>
      <c r="J380" s="92" t="str">
        <f>IF(SD!D376="","",SD!D376)</f>
        <v/>
      </c>
      <c r="K380" s="2"/>
    </row>
    <row r="381" spans="1:11" x14ac:dyDescent="0.35">
      <c r="A381" s="2"/>
      <c r="B381" s="89" t="str">
        <f>IF(E381="","",ROWS($B$6:B381))</f>
        <v/>
      </c>
      <c r="C381" s="90" t="str">
        <f>IF(OR(SD!A377="",SD!A377&gt;8),"",SD!A377)</f>
        <v/>
      </c>
      <c r="D381" s="90" t="str">
        <f>IF(OR(SD!C377="",SD!A377&gt;8),"",SD!C377)</f>
        <v/>
      </c>
      <c r="E381" s="90" t="str">
        <f>IF(OR(SD!E377="",SD!A377&gt;8),"",SD!E377)</f>
        <v/>
      </c>
      <c r="F381" s="90" t="str">
        <f>IF(OR(SD!G377="",SD!A377&gt;8),"",SD!G377)</f>
        <v/>
      </c>
      <c r="G381" s="90" t="str">
        <f>IF(OR(SD!I377="",,SD!A377&gt;8),"",SD!I377)</f>
        <v/>
      </c>
      <c r="H381" s="90" t="str">
        <f>IF(OR(SD!O377="",SD!A377&gt;8),"",SD!O377)</f>
        <v/>
      </c>
      <c r="I381" s="91" t="str">
        <f>IF(OR(SD!V377="",SD!A377&gt;8),"",SD!V377)</f>
        <v/>
      </c>
      <c r="J381" s="92" t="str">
        <f>IF(SD!D377="","",SD!D377)</f>
        <v/>
      </c>
      <c r="K381" s="2"/>
    </row>
    <row r="382" spans="1:11" x14ac:dyDescent="0.35">
      <c r="A382" s="2"/>
      <c r="B382" s="89" t="str">
        <f>IF(E382="","",ROWS($B$6:B382))</f>
        <v/>
      </c>
      <c r="C382" s="90" t="str">
        <f>IF(OR(SD!A378="",SD!A378&gt;8),"",SD!A378)</f>
        <v/>
      </c>
      <c r="D382" s="90" t="str">
        <f>IF(OR(SD!C378="",SD!A378&gt;8),"",SD!C378)</f>
        <v/>
      </c>
      <c r="E382" s="90" t="str">
        <f>IF(OR(SD!E378="",SD!A378&gt;8),"",SD!E378)</f>
        <v/>
      </c>
      <c r="F382" s="90" t="str">
        <f>IF(OR(SD!G378="",SD!A378&gt;8),"",SD!G378)</f>
        <v/>
      </c>
      <c r="G382" s="90" t="str">
        <f>IF(OR(SD!I378="",,SD!A378&gt;8),"",SD!I378)</f>
        <v/>
      </c>
      <c r="H382" s="90" t="str">
        <f>IF(OR(SD!O378="",SD!A378&gt;8),"",SD!O378)</f>
        <v/>
      </c>
      <c r="I382" s="91" t="str">
        <f>IF(OR(SD!V378="",SD!A378&gt;8),"",SD!V378)</f>
        <v/>
      </c>
      <c r="J382" s="92" t="str">
        <f>IF(SD!D378="","",SD!D378)</f>
        <v/>
      </c>
      <c r="K382" s="2"/>
    </row>
    <row r="383" spans="1:11" x14ac:dyDescent="0.35">
      <c r="A383" s="2"/>
      <c r="B383" s="89" t="str">
        <f>IF(E383="","",ROWS($B$6:B383))</f>
        <v/>
      </c>
      <c r="C383" s="90" t="str">
        <f>IF(OR(SD!A379="",SD!A379&gt;8),"",SD!A379)</f>
        <v/>
      </c>
      <c r="D383" s="90" t="str">
        <f>IF(OR(SD!C379="",SD!A379&gt;8),"",SD!C379)</f>
        <v/>
      </c>
      <c r="E383" s="90" t="str">
        <f>IF(OR(SD!E379="",SD!A379&gt;8),"",SD!E379)</f>
        <v/>
      </c>
      <c r="F383" s="90" t="str">
        <f>IF(OR(SD!G379="",SD!A379&gt;8),"",SD!G379)</f>
        <v/>
      </c>
      <c r="G383" s="90" t="str">
        <f>IF(OR(SD!I379="",,SD!A379&gt;8),"",SD!I379)</f>
        <v/>
      </c>
      <c r="H383" s="90" t="str">
        <f>IF(OR(SD!O379="",SD!A379&gt;8),"",SD!O379)</f>
        <v/>
      </c>
      <c r="I383" s="91" t="str">
        <f>IF(OR(SD!V379="",SD!A379&gt;8),"",SD!V379)</f>
        <v/>
      </c>
      <c r="J383" s="92" t="str">
        <f>IF(SD!D379="","",SD!D379)</f>
        <v/>
      </c>
      <c r="K383" s="2"/>
    </row>
    <row r="384" spans="1:11" x14ac:dyDescent="0.35">
      <c r="A384" s="2"/>
      <c r="B384" s="89" t="str">
        <f>IF(E384="","",ROWS($B$6:B384))</f>
        <v/>
      </c>
      <c r="C384" s="90" t="str">
        <f>IF(OR(SD!A380="",SD!A380&gt;8),"",SD!A380)</f>
        <v/>
      </c>
      <c r="D384" s="90" t="str">
        <f>IF(OR(SD!C380="",SD!A380&gt;8),"",SD!C380)</f>
        <v/>
      </c>
      <c r="E384" s="90" t="str">
        <f>IF(OR(SD!E380="",SD!A380&gt;8),"",SD!E380)</f>
        <v/>
      </c>
      <c r="F384" s="90" t="str">
        <f>IF(OR(SD!G380="",SD!A380&gt;8),"",SD!G380)</f>
        <v/>
      </c>
      <c r="G384" s="90" t="str">
        <f>IF(OR(SD!I380="",,SD!A380&gt;8),"",SD!I380)</f>
        <v/>
      </c>
      <c r="H384" s="90" t="str">
        <f>IF(OR(SD!O380="",SD!A380&gt;8),"",SD!O380)</f>
        <v/>
      </c>
      <c r="I384" s="91" t="str">
        <f>IF(OR(SD!V380="",SD!A380&gt;8),"",SD!V380)</f>
        <v/>
      </c>
      <c r="J384" s="92" t="str">
        <f>IF(SD!D380="","",SD!D380)</f>
        <v/>
      </c>
      <c r="K384" s="2"/>
    </row>
    <row r="385" spans="1:11" x14ac:dyDescent="0.35">
      <c r="A385" s="2"/>
      <c r="B385" s="89" t="str">
        <f>IF(E385="","",ROWS($B$6:B385))</f>
        <v/>
      </c>
      <c r="C385" s="90" t="str">
        <f>IF(OR(SD!A381="",SD!A381&gt;8),"",SD!A381)</f>
        <v/>
      </c>
      <c r="D385" s="90" t="str">
        <f>IF(OR(SD!C381="",SD!A381&gt;8),"",SD!C381)</f>
        <v/>
      </c>
      <c r="E385" s="90" t="str">
        <f>IF(OR(SD!E381="",SD!A381&gt;8),"",SD!E381)</f>
        <v/>
      </c>
      <c r="F385" s="90" t="str">
        <f>IF(OR(SD!G381="",SD!A381&gt;8),"",SD!G381)</f>
        <v/>
      </c>
      <c r="G385" s="90" t="str">
        <f>IF(OR(SD!I381="",,SD!A381&gt;8),"",SD!I381)</f>
        <v/>
      </c>
      <c r="H385" s="90" t="str">
        <f>IF(OR(SD!O381="",SD!A381&gt;8),"",SD!O381)</f>
        <v/>
      </c>
      <c r="I385" s="91" t="str">
        <f>IF(OR(SD!V381="",SD!A381&gt;8),"",SD!V381)</f>
        <v/>
      </c>
      <c r="J385" s="92" t="str">
        <f>IF(SD!D381="","",SD!D381)</f>
        <v/>
      </c>
      <c r="K385" s="2"/>
    </row>
    <row r="386" spans="1:11" x14ac:dyDescent="0.35">
      <c r="A386" s="2"/>
      <c r="B386" s="89" t="str">
        <f>IF(E386="","",ROWS($B$6:B386))</f>
        <v/>
      </c>
      <c r="C386" s="90" t="str">
        <f>IF(OR(SD!A382="",SD!A382&gt;8),"",SD!A382)</f>
        <v/>
      </c>
      <c r="D386" s="90" t="str">
        <f>IF(OR(SD!C382="",SD!A382&gt;8),"",SD!C382)</f>
        <v/>
      </c>
      <c r="E386" s="90" t="str">
        <f>IF(OR(SD!E382="",SD!A382&gt;8),"",SD!E382)</f>
        <v/>
      </c>
      <c r="F386" s="90" t="str">
        <f>IF(OR(SD!G382="",SD!A382&gt;8),"",SD!G382)</f>
        <v/>
      </c>
      <c r="G386" s="90" t="str">
        <f>IF(OR(SD!I382="",,SD!A382&gt;8),"",SD!I382)</f>
        <v/>
      </c>
      <c r="H386" s="90" t="str">
        <f>IF(OR(SD!O382="",SD!A382&gt;8),"",SD!O382)</f>
        <v/>
      </c>
      <c r="I386" s="91" t="str">
        <f>IF(OR(SD!V382="",SD!A382&gt;8),"",SD!V382)</f>
        <v/>
      </c>
      <c r="J386" s="92" t="str">
        <f>IF(SD!D382="","",SD!D382)</f>
        <v/>
      </c>
      <c r="K386" s="2"/>
    </row>
    <row r="387" spans="1:11" x14ac:dyDescent="0.35">
      <c r="A387" s="2"/>
      <c r="B387" s="93" t="str">
        <f>IF(E387="","",ROWS($B$6:B387))</f>
        <v/>
      </c>
      <c r="C387" s="94" t="str">
        <f>IF(OR(SD!A383="",SD!A383&gt;8),"",SD!A383)</f>
        <v/>
      </c>
      <c r="D387" s="94" t="str">
        <f>IF(OR(SD!C383="",SD!A383&gt;8),"",SD!C383)</f>
        <v/>
      </c>
      <c r="E387" s="94" t="str">
        <f>IF(OR(SD!E383="",SD!A383&gt;8),"",SD!E383)</f>
        <v/>
      </c>
      <c r="F387" s="94" t="str">
        <f>IF(OR(SD!G383="",SD!A383&gt;8),"",SD!G383)</f>
        <v/>
      </c>
      <c r="G387" s="94" t="str">
        <f>IF(OR(SD!I383="",,SD!A383&gt;8),"",SD!I383)</f>
        <v/>
      </c>
      <c r="H387" s="94" t="str">
        <f>IF(OR(SD!O383="",SD!A383&gt;8),"",SD!O383)</f>
        <v/>
      </c>
      <c r="I387" s="95" t="str">
        <f>IF(OR(SD!V383="",SD!A383&gt;8),"",SD!V383)</f>
        <v/>
      </c>
      <c r="J387" s="96" t="str">
        <f>IF(SD!D383="","",SD!D383)</f>
        <v/>
      </c>
      <c r="K387" s="2"/>
    </row>
    <row r="388" spans="1:11" x14ac:dyDescent="0.35">
      <c r="A388" s="2"/>
      <c r="K388" s="2"/>
    </row>
    <row r="389" spans="1:11" x14ac:dyDescent="0.35">
      <c r="A389" s="2"/>
      <c r="K389" s="2"/>
    </row>
    <row r="390" spans="1:11" x14ac:dyDescent="0.35">
      <c r="A390" s="2"/>
      <c r="K390" s="2"/>
    </row>
    <row r="391" spans="1:11" x14ac:dyDescent="0.35">
      <c r="A391" s="2"/>
      <c r="K391" s="2"/>
    </row>
    <row r="392" spans="1:11" x14ac:dyDescent="0.35">
      <c r="A392" s="2"/>
      <c r="K392" s="2"/>
    </row>
    <row r="393" spans="1:11" x14ac:dyDescent="0.35">
      <c r="A393" s="2"/>
    </row>
    <row r="394" spans="1:11" x14ac:dyDescent="0.35">
      <c r="A394" s="2"/>
    </row>
    <row r="395" spans="1:11" x14ac:dyDescent="0.35">
      <c r="A395" s="2"/>
    </row>
    <row r="396" spans="1:11" x14ac:dyDescent="0.35">
      <c r="A396" s="2"/>
    </row>
    <row r="397" spans="1:11" x14ac:dyDescent="0.35">
      <c r="A397" s="2"/>
    </row>
    <row r="398" spans="1:11" x14ac:dyDescent="0.35">
      <c r="A398" s="2"/>
    </row>
  </sheetData>
  <sheetProtection password="CEFC" sheet="1" objects="1" scenarios="1"/>
  <mergeCells count="1">
    <mergeCell ref="B2:J2"/>
  </mergeCells>
  <pageMargins left="0.7" right="0.7" top="0.75" bottom="0.75" header="0.3" footer="0.3"/>
  <pageSetup orientation="portrait" r:id="rId1"/>
  <drawing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92D050"/>
    <pageSetUpPr fitToPage="1"/>
  </sheetPr>
  <dimension ref="A1:Y363"/>
  <sheetViews>
    <sheetView showGridLines="0" tabSelected="1" topLeftCell="A3" zoomScaleNormal="100" workbookViewId="0">
      <selection activeCell="H12" sqref="H12"/>
    </sheetView>
  </sheetViews>
  <sheetFormatPr defaultRowHeight="14.5" x14ac:dyDescent="0.35"/>
  <cols>
    <col min="1" max="1" width="3.36328125" customWidth="1"/>
    <col min="2" max="2" width="6.7265625" customWidth="1"/>
    <col min="3" max="3" width="19.1796875" customWidth="1"/>
    <col min="4" max="4" width="22" customWidth="1"/>
    <col min="5" max="5" width="8.81640625" style="14" bestFit="1" customWidth="1"/>
    <col min="6" max="6" width="7.1796875" style="15" customWidth="1"/>
    <col min="7" max="11" width="8.453125" style="15" customWidth="1"/>
    <col min="12" max="14" width="10.7265625" customWidth="1"/>
    <col min="15" max="15" width="23.36328125" customWidth="1"/>
    <col min="16" max="16" width="14.26953125" customWidth="1"/>
    <col min="17" max="17" width="3.1796875" customWidth="1"/>
    <col min="18" max="18" width="0" hidden="1" customWidth="1"/>
  </cols>
  <sheetData>
    <row r="1" spans="1:25" x14ac:dyDescent="0.35">
      <c r="A1" s="16"/>
      <c r="B1" s="16"/>
      <c r="C1" s="16"/>
      <c r="D1" s="16"/>
      <c r="E1" s="16"/>
      <c r="F1" s="16"/>
      <c r="G1" s="16"/>
      <c r="H1" s="16"/>
      <c r="I1" s="16"/>
      <c r="J1" s="16"/>
      <c r="K1" s="16"/>
      <c r="L1" s="16"/>
      <c r="M1" s="16"/>
      <c r="N1" s="16"/>
      <c r="O1" s="16"/>
      <c r="P1" s="16"/>
      <c r="Q1" s="16"/>
    </row>
    <row r="2" spans="1:25" ht="29" customHeight="1" x14ac:dyDescent="0.55000000000000004">
      <c r="A2" s="16"/>
      <c r="B2" s="210" t="str">
        <f>DASHBOARD!B2</f>
        <v>कार्यालय प्रधानाचार्य राजकीय उच्च माध्यमिक विद्यालय 13डीओएल, श्री गंगानगर</v>
      </c>
      <c r="C2" s="210"/>
      <c r="D2" s="210"/>
      <c r="E2" s="210"/>
      <c r="F2" s="210"/>
      <c r="G2" s="210"/>
      <c r="H2" s="210"/>
      <c r="I2" s="210"/>
      <c r="J2" s="210"/>
      <c r="K2" s="210"/>
      <c r="L2" s="210"/>
      <c r="M2" s="210"/>
      <c r="N2" s="210"/>
      <c r="O2" s="210"/>
      <c r="P2" s="210"/>
      <c r="Q2" s="16"/>
    </row>
    <row r="3" spans="1:25" ht="28" customHeight="1" x14ac:dyDescent="0.35">
      <c r="A3" s="16"/>
      <c r="Q3" s="16"/>
      <c r="T3" s="205" t="s">
        <v>1188</v>
      </c>
      <c r="U3" s="205"/>
      <c r="V3" s="205"/>
      <c r="W3" s="205"/>
      <c r="X3" s="205"/>
      <c r="Y3" s="205"/>
    </row>
    <row r="4" spans="1:25" ht="15" thickBot="1" x14ac:dyDescent="0.4">
      <c r="A4" s="16"/>
      <c r="Q4" s="16"/>
      <c r="T4" s="205"/>
      <c r="U4" s="205"/>
      <c r="V4" s="205"/>
      <c r="W4" s="205"/>
      <c r="X4" s="205"/>
      <c r="Y4" s="205"/>
    </row>
    <row r="5" spans="1:25" ht="18" x14ac:dyDescent="0.35">
      <c r="A5" s="16"/>
      <c r="B5" s="211" t="s">
        <v>1</v>
      </c>
      <c r="C5" s="213" t="s">
        <v>1063</v>
      </c>
      <c r="D5" s="213" t="s">
        <v>1064</v>
      </c>
      <c r="E5" s="220" t="s">
        <v>1060</v>
      </c>
      <c r="F5" s="215" t="s">
        <v>1065</v>
      </c>
      <c r="G5" s="208" t="s">
        <v>1071</v>
      </c>
      <c r="H5" s="222" t="s">
        <v>1079</v>
      </c>
      <c r="I5" s="222"/>
      <c r="J5" s="222"/>
      <c r="K5" s="222"/>
      <c r="L5" s="217" t="s">
        <v>1116</v>
      </c>
      <c r="M5" s="218"/>
      <c r="N5" s="219"/>
      <c r="O5" s="213" t="s">
        <v>1066</v>
      </c>
      <c r="P5" s="206" t="s">
        <v>1067</v>
      </c>
      <c r="Q5" s="16"/>
      <c r="T5" s="205"/>
      <c r="U5" s="205"/>
      <c r="V5" s="205"/>
      <c r="W5" s="205"/>
      <c r="X5" s="205"/>
      <c r="Y5" s="205"/>
    </row>
    <row r="6" spans="1:25" ht="18" x14ac:dyDescent="0.35">
      <c r="A6" s="16"/>
      <c r="B6" s="212"/>
      <c r="C6" s="214"/>
      <c r="D6" s="214"/>
      <c r="E6" s="221"/>
      <c r="F6" s="216"/>
      <c r="G6" s="209"/>
      <c r="H6" s="164">
        <v>44197</v>
      </c>
      <c r="I6" s="164">
        <v>44228</v>
      </c>
      <c r="J6" s="164">
        <v>44256</v>
      </c>
      <c r="K6" s="165" t="s">
        <v>1183</v>
      </c>
      <c r="L6" s="29" t="s">
        <v>1068</v>
      </c>
      <c r="M6" s="30" t="s">
        <v>1069</v>
      </c>
      <c r="N6" s="30" t="s">
        <v>1070</v>
      </c>
      <c r="O6" s="214"/>
      <c r="P6" s="207"/>
      <c r="Q6" s="16"/>
      <c r="T6" s="205"/>
      <c r="U6" s="205"/>
      <c r="V6" s="205"/>
      <c r="W6" s="205"/>
      <c r="X6" s="205"/>
      <c r="Y6" s="205"/>
    </row>
    <row r="7" spans="1:25" s="14" customFormat="1" ht="18.5" thickBot="1" x14ac:dyDescent="0.4">
      <c r="A7" s="16"/>
      <c r="B7" s="27" t="s">
        <v>1091</v>
      </c>
      <c r="C7" s="25" t="s">
        <v>1092</v>
      </c>
      <c r="D7" s="25" t="s">
        <v>1093</v>
      </c>
      <c r="E7" s="26" t="s">
        <v>1094</v>
      </c>
      <c r="F7" s="27" t="s">
        <v>1095</v>
      </c>
      <c r="G7" s="28" t="s">
        <v>1096</v>
      </c>
      <c r="H7" s="28" t="s">
        <v>1097</v>
      </c>
      <c r="I7" s="28" t="s">
        <v>1098</v>
      </c>
      <c r="J7" s="28" t="s">
        <v>1099</v>
      </c>
      <c r="K7" s="28" t="s">
        <v>1100</v>
      </c>
      <c r="L7" s="25" t="s">
        <v>1101</v>
      </c>
      <c r="M7" s="27" t="s">
        <v>1102</v>
      </c>
      <c r="N7" s="27" t="s">
        <v>1117</v>
      </c>
      <c r="O7" s="25" t="s">
        <v>1118</v>
      </c>
      <c r="P7" s="27" t="s">
        <v>1119</v>
      </c>
      <c r="Q7" s="16"/>
      <c r="T7" s="205"/>
      <c r="U7" s="205"/>
      <c r="V7" s="205"/>
      <c r="W7" s="205"/>
      <c r="X7" s="205"/>
      <c r="Y7" s="205"/>
    </row>
    <row r="8" spans="1:25" ht="30" customHeight="1" x14ac:dyDescent="0.35">
      <c r="A8" s="16"/>
      <c r="B8" s="36">
        <f>IF(STUDATA!B6="","",STUDATA!B6)</f>
        <v>1</v>
      </c>
      <c r="C8" s="37" t="str">
        <f>IF(STUDATA!E6="","",STUDATA!E6)</f>
        <v xml:space="preserve">Aryan </v>
      </c>
      <c r="D8" s="37" t="str">
        <f>IF(STUDATA!F6="","",STUDATA!F6)</f>
        <v>Vikram Singh</v>
      </c>
      <c r="E8" s="37" t="str">
        <f>IF(STUDATA!G6="","",STUDATA!G6)</f>
        <v>M</v>
      </c>
      <c r="F8" s="37">
        <f>IF(STUDATA!C6="","",STUDATA!C6)</f>
        <v>1</v>
      </c>
      <c r="G8" s="70" t="s">
        <v>1129</v>
      </c>
      <c r="H8" s="70">
        <v>0</v>
      </c>
      <c r="I8" s="70">
        <v>5</v>
      </c>
      <c r="J8" s="70"/>
      <c r="K8" s="260">
        <f>Table3[[#This Row],[7]]+Table3[[#This Row],[8]]+Table3[[#This Row],[9]]</f>
        <v>5</v>
      </c>
      <c r="L8" s="52"/>
      <c r="M8" s="42">
        <f>IFERROR(IF(OR(C8="",F8=""),"",N8-L8),"")</f>
        <v>0.5</v>
      </c>
      <c r="N8" s="42">
        <f>IF(OR(C8="",F8="",G8="",G8="NO"),"",IF(F8&gt;5,K8*0.15,K8*0.1))</f>
        <v>0.5</v>
      </c>
      <c r="O8" s="47"/>
      <c r="P8" s="48">
        <v>44275</v>
      </c>
      <c r="Q8" s="16"/>
      <c r="R8" s="45">
        <f>IF(G8="","",IF(G8="NO",0,1))</f>
        <v>1</v>
      </c>
    </row>
    <row r="9" spans="1:25" ht="30" customHeight="1" x14ac:dyDescent="0.35">
      <c r="A9" s="16"/>
      <c r="B9" s="38">
        <f>IF(STUDATA!B7="","",STUDATA!B7)</f>
        <v>2</v>
      </c>
      <c r="C9" s="39" t="str">
        <f>IF(STUDATA!E7="","",STUDATA!E7)</f>
        <v>Devid</v>
      </c>
      <c r="D9" s="39" t="str">
        <f>IF(STUDATA!F7="","",STUDATA!F7)</f>
        <v>Dharmpal</v>
      </c>
      <c r="E9" s="39" t="str">
        <f>IF(STUDATA!G7="","",STUDATA!G7)</f>
        <v>M</v>
      </c>
      <c r="F9" s="39">
        <f>IF(STUDATA!C7="","",STUDATA!C7)</f>
        <v>1</v>
      </c>
      <c r="G9" s="71" t="s">
        <v>1129</v>
      </c>
      <c r="H9" s="71">
        <v>6</v>
      </c>
      <c r="I9" s="71">
        <v>6</v>
      </c>
      <c r="J9" s="71">
        <v>6</v>
      </c>
      <c r="K9" s="261">
        <f>Table3[[#This Row],[7]]+Table3[[#This Row],[8]]+Table3[[#This Row],[9]]</f>
        <v>18</v>
      </c>
      <c r="L9" s="53"/>
      <c r="M9" s="43">
        <f t="shared" ref="M9:M72" si="0">IFERROR(IF(OR(C9="",F9=""),"",N9-L9),"")</f>
        <v>1.8</v>
      </c>
      <c r="N9" s="43">
        <f t="shared" ref="N9:N72" si="1">IF(OR(C9="",F9="",G9="",G9="NO"),"",IF(F9&gt;5,K9*0.15,K9*0.1))</f>
        <v>1.8</v>
      </c>
      <c r="O9" s="49"/>
      <c r="P9" s="46">
        <v>44275</v>
      </c>
      <c r="Q9" s="16"/>
      <c r="R9" s="45">
        <f t="shared" ref="R9:R72" si="2">IF(G9="","",IF(G9="NO",0,1))</f>
        <v>1</v>
      </c>
    </row>
    <row r="10" spans="1:25" ht="30" customHeight="1" x14ac:dyDescent="0.35">
      <c r="A10" s="16"/>
      <c r="B10" s="38">
        <f>IF(STUDATA!B8="","",STUDATA!B8)</f>
        <v>3</v>
      </c>
      <c r="C10" s="39" t="str">
        <f>IF(STUDATA!E8="","",STUDATA!E8)</f>
        <v>Govind</v>
      </c>
      <c r="D10" s="39" t="str">
        <f>IF(STUDATA!F8="","",STUDATA!F8)</f>
        <v>Sohan Lal</v>
      </c>
      <c r="E10" s="39" t="str">
        <f>IF(STUDATA!G8="","",STUDATA!G8)</f>
        <v>M</v>
      </c>
      <c r="F10" s="39">
        <f>IF(STUDATA!C8="","",STUDATA!C8)</f>
        <v>1</v>
      </c>
      <c r="G10" s="71" t="s">
        <v>1129</v>
      </c>
      <c r="H10" s="71"/>
      <c r="I10" s="71"/>
      <c r="J10" s="71"/>
      <c r="K10" s="261">
        <f>Table3[[#This Row],[7]]+Table3[[#This Row],[8]]+Table3[[#This Row],[9]]</f>
        <v>0</v>
      </c>
      <c r="L10" s="53"/>
      <c r="M10" s="43">
        <f t="shared" si="0"/>
        <v>0</v>
      </c>
      <c r="N10" s="43">
        <f t="shared" si="1"/>
        <v>0</v>
      </c>
      <c r="O10" s="49"/>
      <c r="P10" s="46"/>
      <c r="Q10" s="16"/>
      <c r="R10" s="45">
        <f t="shared" si="2"/>
        <v>1</v>
      </c>
    </row>
    <row r="11" spans="1:25" ht="30" customHeight="1" x14ac:dyDescent="0.35">
      <c r="A11" s="16"/>
      <c r="B11" s="38">
        <f>IF(STUDATA!B9="","",STUDATA!B9)</f>
        <v>4</v>
      </c>
      <c r="C11" s="39" t="str">
        <f>IF(STUDATA!E9="","",STUDATA!E9)</f>
        <v>Gunjan</v>
      </c>
      <c r="D11" s="39" t="str">
        <f>IF(STUDATA!F9="","",STUDATA!F9)</f>
        <v>Kripal Singh</v>
      </c>
      <c r="E11" s="39" t="str">
        <f>IF(STUDATA!G9="","",STUDATA!G9)</f>
        <v>F</v>
      </c>
      <c r="F11" s="39">
        <f>IF(STUDATA!C9="","",STUDATA!C9)</f>
        <v>1</v>
      </c>
      <c r="G11" s="71" t="s">
        <v>1129</v>
      </c>
      <c r="H11" s="71"/>
      <c r="I11" s="71"/>
      <c r="J11" s="71"/>
      <c r="K11" s="261">
        <f>Table3[[#This Row],[7]]+Table3[[#This Row],[8]]+Table3[[#This Row],[9]]</f>
        <v>0</v>
      </c>
      <c r="L11" s="53"/>
      <c r="M11" s="43">
        <f t="shared" si="0"/>
        <v>0</v>
      </c>
      <c r="N11" s="43">
        <f t="shared" si="1"/>
        <v>0</v>
      </c>
      <c r="O11" s="49"/>
      <c r="P11" s="46"/>
      <c r="Q11" s="16"/>
      <c r="R11" s="45">
        <f t="shared" si="2"/>
        <v>1</v>
      </c>
    </row>
    <row r="12" spans="1:25" ht="30" customHeight="1" x14ac:dyDescent="0.35">
      <c r="A12" s="16"/>
      <c r="B12" s="38">
        <f>IF(STUDATA!B10="","",STUDATA!B10)</f>
        <v>5</v>
      </c>
      <c r="C12" s="39" t="str">
        <f>IF(STUDATA!E10="","",STUDATA!E10)</f>
        <v>Gurdeep Singh</v>
      </c>
      <c r="D12" s="39" t="str">
        <f>IF(STUDATA!F10="","",STUDATA!F10)</f>
        <v>Gurcharan Singh</v>
      </c>
      <c r="E12" s="39" t="str">
        <f>IF(STUDATA!G10="","",STUDATA!G10)</f>
        <v>M</v>
      </c>
      <c r="F12" s="39">
        <f>IF(STUDATA!C10="","",STUDATA!C10)</f>
        <v>1</v>
      </c>
      <c r="G12" s="71" t="s">
        <v>1129</v>
      </c>
      <c r="H12" s="71"/>
      <c r="I12" s="71"/>
      <c r="J12" s="71"/>
      <c r="K12" s="261">
        <f>Table3[[#This Row],[7]]+Table3[[#This Row],[8]]+Table3[[#This Row],[9]]</f>
        <v>0</v>
      </c>
      <c r="L12" s="53"/>
      <c r="M12" s="43">
        <f t="shared" si="0"/>
        <v>0</v>
      </c>
      <c r="N12" s="43">
        <f t="shared" si="1"/>
        <v>0</v>
      </c>
      <c r="O12" s="49"/>
      <c r="P12" s="46"/>
      <c r="Q12" s="16"/>
      <c r="R12" s="45">
        <f t="shared" si="2"/>
        <v>1</v>
      </c>
    </row>
    <row r="13" spans="1:25" ht="30" customHeight="1" x14ac:dyDescent="0.35">
      <c r="A13" s="16"/>
      <c r="B13" s="38">
        <f>IF(STUDATA!B11="","",STUDATA!B11)</f>
        <v>6</v>
      </c>
      <c r="C13" s="39" t="str">
        <f>IF(STUDATA!E11="","",STUDATA!E11)</f>
        <v>Harshdeep</v>
      </c>
      <c r="D13" s="39" t="str">
        <f>IF(STUDATA!F11="","",STUDATA!F11)</f>
        <v>Satpal Singh</v>
      </c>
      <c r="E13" s="39" t="str">
        <f>IF(STUDATA!G11="","",STUDATA!G11)</f>
        <v>M</v>
      </c>
      <c r="F13" s="39">
        <f>IF(STUDATA!C11="","",STUDATA!C11)</f>
        <v>1</v>
      </c>
      <c r="G13" s="71" t="s">
        <v>1129</v>
      </c>
      <c r="H13" s="71"/>
      <c r="I13" s="71"/>
      <c r="J13" s="71"/>
      <c r="K13" s="261">
        <f>Table3[[#This Row],[7]]+Table3[[#This Row],[8]]+Table3[[#This Row],[9]]</f>
        <v>0</v>
      </c>
      <c r="L13" s="53"/>
      <c r="M13" s="43">
        <f t="shared" si="0"/>
        <v>0</v>
      </c>
      <c r="N13" s="43">
        <f t="shared" si="1"/>
        <v>0</v>
      </c>
      <c r="O13" s="49"/>
      <c r="P13" s="46"/>
      <c r="Q13" s="16"/>
      <c r="R13" s="45">
        <f t="shared" si="2"/>
        <v>1</v>
      </c>
    </row>
    <row r="14" spans="1:25" ht="30" customHeight="1" x14ac:dyDescent="0.35">
      <c r="A14" s="16"/>
      <c r="B14" s="38">
        <f>IF(STUDATA!B12="","",STUDATA!B12)</f>
        <v>7</v>
      </c>
      <c r="C14" s="39" t="str">
        <f>IF(STUDATA!E12="","",STUDATA!E12)</f>
        <v>Jaskaran Singh</v>
      </c>
      <c r="D14" s="39" t="str">
        <f>IF(STUDATA!F12="","",STUDATA!F12)</f>
        <v>Chhanku Singh</v>
      </c>
      <c r="E14" s="39" t="str">
        <f>IF(STUDATA!G12="","",STUDATA!G12)</f>
        <v>M</v>
      </c>
      <c r="F14" s="39">
        <f>IF(STUDATA!C12="","",STUDATA!C12)</f>
        <v>1</v>
      </c>
      <c r="G14" s="71" t="s">
        <v>1129</v>
      </c>
      <c r="H14" s="71"/>
      <c r="I14" s="71"/>
      <c r="J14" s="71"/>
      <c r="K14" s="261">
        <f>Table3[[#This Row],[7]]+Table3[[#This Row],[8]]+Table3[[#This Row],[9]]</f>
        <v>0</v>
      </c>
      <c r="L14" s="53"/>
      <c r="M14" s="43">
        <f t="shared" si="0"/>
        <v>0</v>
      </c>
      <c r="N14" s="43">
        <f t="shared" si="1"/>
        <v>0</v>
      </c>
      <c r="O14" s="49"/>
      <c r="P14" s="46"/>
      <c r="Q14" s="16"/>
      <c r="R14" s="45">
        <f t="shared" si="2"/>
        <v>1</v>
      </c>
    </row>
    <row r="15" spans="1:25" ht="30" customHeight="1" x14ac:dyDescent="0.35">
      <c r="A15" s="16"/>
      <c r="B15" s="38">
        <f>IF(STUDATA!B13="","",STUDATA!B13)</f>
        <v>8</v>
      </c>
      <c r="C15" s="39" t="str">
        <f>IF(STUDATA!E13="","",STUDATA!E13)</f>
        <v>Jasveer Singh</v>
      </c>
      <c r="D15" s="39" t="str">
        <f>IF(STUDATA!F13="","",STUDATA!F13)</f>
        <v>Madan Singh</v>
      </c>
      <c r="E15" s="39" t="str">
        <f>IF(STUDATA!G13="","",STUDATA!G13)</f>
        <v>M</v>
      </c>
      <c r="F15" s="39">
        <f>IF(STUDATA!C13="","",STUDATA!C13)</f>
        <v>1</v>
      </c>
      <c r="G15" s="71" t="s">
        <v>1129</v>
      </c>
      <c r="H15" s="71"/>
      <c r="I15" s="71"/>
      <c r="J15" s="71"/>
      <c r="K15" s="261">
        <f>Table3[[#This Row],[7]]+Table3[[#This Row],[8]]+Table3[[#This Row],[9]]</f>
        <v>0</v>
      </c>
      <c r="L15" s="53"/>
      <c r="M15" s="43">
        <f t="shared" si="0"/>
        <v>0</v>
      </c>
      <c r="N15" s="43">
        <f t="shared" si="1"/>
        <v>0</v>
      </c>
      <c r="O15" s="49"/>
      <c r="P15" s="46"/>
      <c r="Q15" s="16"/>
      <c r="R15" s="45">
        <f t="shared" si="2"/>
        <v>1</v>
      </c>
    </row>
    <row r="16" spans="1:25" ht="30" customHeight="1" x14ac:dyDescent="0.35">
      <c r="A16" s="16"/>
      <c r="B16" s="38">
        <f>IF(STUDATA!B14="","",STUDATA!B14)</f>
        <v>9</v>
      </c>
      <c r="C16" s="39" t="str">
        <f>IF(STUDATA!E14="","",STUDATA!E14)</f>
        <v>Krishan</v>
      </c>
      <c r="D16" s="39" t="str">
        <f>IF(STUDATA!F14="","",STUDATA!F14)</f>
        <v>Binjha Ram</v>
      </c>
      <c r="E16" s="39" t="str">
        <f>IF(STUDATA!G14="","",STUDATA!G14)</f>
        <v>M</v>
      </c>
      <c r="F16" s="39">
        <f>IF(STUDATA!C14="","",STUDATA!C14)</f>
        <v>1</v>
      </c>
      <c r="G16" s="71" t="s">
        <v>1129</v>
      </c>
      <c r="H16" s="71"/>
      <c r="I16" s="71"/>
      <c r="J16" s="71"/>
      <c r="K16" s="261">
        <f>Table3[[#This Row],[7]]+Table3[[#This Row],[8]]+Table3[[#This Row],[9]]</f>
        <v>0</v>
      </c>
      <c r="L16" s="53"/>
      <c r="M16" s="43">
        <f t="shared" si="0"/>
        <v>0</v>
      </c>
      <c r="N16" s="43">
        <f t="shared" si="1"/>
        <v>0</v>
      </c>
      <c r="O16" s="49"/>
      <c r="P16" s="46"/>
      <c r="Q16" s="16"/>
      <c r="R16" s="45">
        <f t="shared" si="2"/>
        <v>1</v>
      </c>
    </row>
    <row r="17" spans="1:18" ht="30" customHeight="1" x14ac:dyDescent="0.35">
      <c r="A17" s="16"/>
      <c r="B17" s="38">
        <f>IF(STUDATA!B15="","",STUDATA!B15)</f>
        <v>10</v>
      </c>
      <c r="C17" s="39" t="str">
        <f>IF(STUDATA!E15="","",STUDATA!E15)</f>
        <v>Kritna</v>
      </c>
      <c r="D17" s="39" t="str">
        <f>IF(STUDATA!F15="","",STUDATA!F15)</f>
        <v>Pawan Kumar</v>
      </c>
      <c r="E17" s="39" t="str">
        <f>IF(STUDATA!G15="","",STUDATA!G15)</f>
        <v>F</v>
      </c>
      <c r="F17" s="39">
        <f>IF(STUDATA!C15="","",STUDATA!C15)</f>
        <v>1</v>
      </c>
      <c r="G17" s="71" t="s">
        <v>1129</v>
      </c>
      <c r="H17" s="71"/>
      <c r="I17" s="71"/>
      <c r="J17" s="71"/>
      <c r="K17" s="261">
        <f>Table3[[#This Row],[7]]+Table3[[#This Row],[8]]+Table3[[#This Row],[9]]</f>
        <v>0</v>
      </c>
      <c r="L17" s="53"/>
      <c r="M17" s="43">
        <f t="shared" si="0"/>
        <v>0</v>
      </c>
      <c r="N17" s="43">
        <f t="shared" si="1"/>
        <v>0</v>
      </c>
      <c r="O17" s="49"/>
      <c r="P17" s="46"/>
      <c r="Q17" s="16"/>
      <c r="R17" s="45">
        <f t="shared" si="2"/>
        <v>1</v>
      </c>
    </row>
    <row r="18" spans="1:18" ht="30" customHeight="1" x14ac:dyDescent="0.35">
      <c r="A18" s="16"/>
      <c r="B18" s="38">
        <f>IF(STUDATA!B16="","",STUDATA!B16)</f>
        <v>11</v>
      </c>
      <c r="C18" s="39" t="str">
        <f>IF(STUDATA!E16="","",STUDATA!E16)</f>
        <v>Prince Singh</v>
      </c>
      <c r="D18" s="39" t="str">
        <f>IF(STUDATA!F16="","",STUDATA!F16)</f>
        <v>Rajender Singh</v>
      </c>
      <c r="E18" s="39" t="str">
        <f>IF(STUDATA!G16="","",STUDATA!G16)</f>
        <v>M</v>
      </c>
      <c r="F18" s="39">
        <f>IF(STUDATA!C16="","",STUDATA!C16)</f>
        <v>1</v>
      </c>
      <c r="G18" s="71" t="s">
        <v>1129</v>
      </c>
      <c r="H18" s="71"/>
      <c r="I18" s="71"/>
      <c r="J18" s="71"/>
      <c r="K18" s="261">
        <f>Table3[[#This Row],[7]]+Table3[[#This Row],[8]]+Table3[[#This Row],[9]]</f>
        <v>0</v>
      </c>
      <c r="L18" s="53"/>
      <c r="M18" s="43">
        <f t="shared" si="0"/>
        <v>0</v>
      </c>
      <c r="N18" s="43">
        <f t="shared" si="1"/>
        <v>0</v>
      </c>
      <c r="O18" s="49"/>
      <c r="P18" s="46"/>
      <c r="Q18" s="16"/>
      <c r="R18" s="45">
        <f t="shared" si="2"/>
        <v>1</v>
      </c>
    </row>
    <row r="19" spans="1:18" ht="30" customHeight="1" x14ac:dyDescent="0.35">
      <c r="A19" s="16"/>
      <c r="B19" s="38">
        <f>IF(STUDATA!B17="","",STUDATA!B17)</f>
        <v>12</v>
      </c>
      <c r="C19" s="39" t="str">
        <f>IF(STUDATA!E17="","",STUDATA!E17)</f>
        <v>Rachna</v>
      </c>
      <c r="D19" s="39" t="str">
        <f>IF(STUDATA!F17="","",STUDATA!F17)</f>
        <v>Bhanwar Lal</v>
      </c>
      <c r="E19" s="39" t="str">
        <f>IF(STUDATA!G17="","",STUDATA!G17)</f>
        <v>F</v>
      </c>
      <c r="F19" s="39">
        <f>IF(STUDATA!C17="","",STUDATA!C17)</f>
        <v>1</v>
      </c>
      <c r="G19" s="71" t="s">
        <v>1129</v>
      </c>
      <c r="H19" s="71"/>
      <c r="I19" s="71"/>
      <c r="J19" s="71"/>
      <c r="K19" s="261">
        <f>Table3[[#This Row],[7]]+Table3[[#This Row],[8]]+Table3[[#This Row],[9]]</f>
        <v>0</v>
      </c>
      <c r="L19" s="53"/>
      <c r="M19" s="43">
        <f t="shared" si="0"/>
        <v>0</v>
      </c>
      <c r="N19" s="43">
        <f t="shared" si="1"/>
        <v>0</v>
      </c>
      <c r="O19" s="49"/>
      <c r="P19" s="46"/>
      <c r="Q19" s="16"/>
      <c r="R19" s="45">
        <f t="shared" si="2"/>
        <v>1</v>
      </c>
    </row>
    <row r="20" spans="1:18" ht="30" customHeight="1" x14ac:dyDescent="0.35">
      <c r="A20" s="16"/>
      <c r="B20" s="38">
        <f>IF(STUDATA!B18="","",STUDATA!B18)</f>
        <v>13</v>
      </c>
      <c r="C20" s="39" t="str">
        <f>IF(STUDATA!E18="","",STUDATA!E18)</f>
        <v>Rajdeep</v>
      </c>
      <c r="D20" s="39" t="str">
        <f>IF(STUDATA!F18="","",STUDATA!F18)</f>
        <v>Buta Singh</v>
      </c>
      <c r="E20" s="39" t="str">
        <f>IF(STUDATA!G18="","",STUDATA!G18)</f>
        <v>M</v>
      </c>
      <c r="F20" s="39">
        <f>IF(STUDATA!C18="","",STUDATA!C18)</f>
        <v>1</v>
      </c>
      <c r="G20" s="71" t="s">
        <v>1129</v>
      </c>
      <c r="H20" s="71"/>
      <c r="I20" s="71"/>
      <c r="J20" s="71"/>
      <c r="K20" s="261">
        <f>Table3[[#This Row],[7]]+Table3[[#This Row],[8]]+Table3[[#This Row],[9]]</f>
        <v>0</v>
      </c>
      <c r="L20" s="53"/>
      <c r="M20" s="43">
        <f t="shared" si="0"/>
        <v>0</v>
      </c>
      <c r="N20" s="43">
        <f t="shared" si="1"/>
        <v>0</v>
      </c>
      <c r="O20" s="49"/>
      <c r="P20" s="46"/>
      <c r="Q20" s="16"/>
      <c r="R20" s="45">
        <f t="shared" si="2"/>
        <v>1</v>
      </c>
    </row>
    <row r="21" spans="1:18" ht="30" customHeight="1" x14ac:dyDescent="0.35">
      <c r="A21" s="16"/>
      <c r="B21" s="38">
        <f>IF(STUDATA!B19="","",STUDATA!B19)</f>
        <v>14</v>
      </c>
      <c r="C21" s="39" t="str">
        <f>IF(STUDATA!E19="","",STUDATA!E19)</f>
        <v>Rajni</v>
      </c>
      <c r="D21" s="39" t="str">
        <f>IF(STUDATA!F19="","",STUDATA!F19)</f>
        <v>Naresh Kumar</v>
      </c>
      <c r="E21" s="39" t="str">
        <f>IF(STUDATA!G19="","",STUDATA!G19)</f>
        <v>F</v>
      </c>
      <c r="F21" s="39">
        <f>IF(STUDATA!C19="","",STUDATA!C19)</f>
        <v>1</v>
      </c>
      <c r="G21" s="71" t="s">
        <v>1129</v>
      </c>
      <c r="H21" s="71"/>
      <c r="I21" s="71"/>
      <c r="J21" s="71"/>
      <c r="K21" s="261">
        <f>Table3[[#This Row],[7]]+Table3[[#This Row],[8]]+Table3[[#This Row],[9]]</f>
        <v>0</v>
      </c>
      <c r="L21" s="53"/>
      <c r="M21" s="43">
        <f t="shared" si="0"/>
        <v>0</v>
      </c>
      <c r="N21" s="43">
        <f t="shared" si="1"/>
        <v>0</v>
      </c>
      <c r="O21" s="49"/>
      <c r="P21" s="46"/>
      <c r="Q21" s="16"/>
      <c r="R21" s="45">
        <f t="shared" si="2"/>
        <v>1</v>
      </c>
    </row>
    <row r="22" spans="1:18" ht="30" customHeight="1" x14ac:dyDescent="0.35">
      <c r="A22" s="16"/>
      <c r="B22" s="38">
        <f>IF(STUDATA!B20="","",STUDATA!B20)</f>
        <v>15</v>
      </c>
      <c r="C22" s="39" t="str">
        <f>IF(STUDATA!E20="","",STUDATA!E20)</f>
        <v>Shiv Kumar</v>
      </c>
      <c r="D22" s="39" t="str">
        <f>IF(STUDATA!F20="","",STUDATA!F20)</f>
        <v>Leelu Ram</v>
      </c>
      <c r="E22" s="39" t="str">
        <f>IF(STUDATA!G20="","",STUDATA!G20)</f>
        <v>M</v>
      </c>
      <c r="F22" s="39">
        <f>IF(STUDATA!C20="","",STUDATA!C20)</f>
        <v>1</v>
      </c>
      <c r="G22" s="71" t="s">
        <v>1129</v>
      </c>
      <c r="H22" s="71"/>
      <c r="I22" s="71"/>
      <c r="J22" s="71"/>
      <c r="K22" s="261">
        <f>Table3[[#This Row],[7]]+Table3[[#This Row],[8]]+Table3[[#This Row],[9]]</f>
        <v>0</v>
      </c>
      <c r="L22" s="53"/>
      <c r="M22" s="43">
        <f t="shared" si="0"/>
        <v>0</v>
      </c>
      <c r="N22" s="43">
        <f t="shared" si="1"/>
        <v>0</v>
      </c>
      <c r="O22" s="49"/>
      <c r="P22" s="46"/>
      <c r="Q22" s="16"/>
      <c r="R22" s="45">
        <f t="shared" si="2"/>
        <v>1</v>
      </c>
    </row>
    <row r="23" spans="1:18" ht="30" customHeight="1" x14ac:dyDescent="0.35">
      <c r="A23" s="16"/>
      <c r="B23" s="38">
        <f>IF(STUDATA!B21="","",STUDATA!B21)</f>
        <v>16</v>
      </c>
      <c r="C23" s="39" t="str">
        <f>IF(STUDATA!E21="","",STUDATA!E21)</f>
        <v>Ankit Kumar</v>
      </c>
      <c r="D23" s="39" t="str">
        <f>IF(STUDATA!F21="","",STUDATA!F21)</f>
        <v>Lilu Ram</v>
      </c>
      <c r="E23" s="39" t="str">
        <f>IF(STUDATA!G21="","",STUDATA!G21)</f>
        <v>M</v>
      </c>
      <c r="F23" s="39">
        <f>IF(STUDATA!C21="","",STUDATA!C21)</f>
        <v>2</v>
      </c>
      <c r="G23" s="71" t="s">
        <v>1129</v>
      </c>
      <c r="H23" s="71"/>
      <c r="I23" s="71"/>
      <c r="J23" s="71"/>
      <c r="K23" s="261">
        <f>Table3[[#This Row],[7]]+Table3[[#This Row],[8]]+Table3[[#This Row],[9]]</f>
        <v>0</v>
      </c>
      <c r="L23" s="53"/>
      <c r="M23" s="43">
        <f t="shared" si="0"/>
        <v>0</v>
      </c>
      <c r="N23" s="43">
        <f t="shared" si="1"/>
        <v>0</v>
      </c>
      <c r="O23" s="49"/>
      <c r="P23" s="46"/>
      <c r="Q23" s="16"/>
      <c r="R23" s="45">
        <f t="shared" si="2"/>
        <v>1</v>
      </c>
    </row>
    <row r="24" spans="1:18" ht="30" customHeight="1" x14ac:dyDescent="0.35">
      <c r="A24" s="16"/>
      <c r="B24" s="38">
        <f>IF(STUDATA!B22="","",STUDATA!B22)</f>
        <v>17</v>
      </c>
      <c r="C24" s="39" t="str">
        <f>IF(STUDATA!E22="","",STUDATA!E22)</f>
        <v>ANUJ</v>
      </c>
      <c r="D24" s="39" t="str">
        <f>IF(STUDATA!F22="","",STUDATA!F22)</f>
        <v>ASHOK KUMAR</v>
      </c>
      <c r="E24" s="39" t="str">
        <f>IF(STUDATA!G22="","",STUDATA!G22)</f>
        <v>M</v>
      </c>
      <c r="F24" s="39">
        <f>IF(STUDATA!C22="","",STUDATA!C22)</f>
        <v>2</v>
      </c>
      <c r="G24" s="71" t="s">
        <v>1080</v>
      </c>
      <c r="H24" s="71"/>
      <c r="I24" s="71"/>
      <c r="J24" s="71"/>
      <c r="K24" s="261">
        <f>Table3[[#This Row],[7]]+Table3[[#This Row],[8]]+Table3[[#This Row],[9]]</f>
        <v>0</v>
      </c>
      <c r="L24" s="53"/>
      <c r="M24" s="43" t="str">
        <f t="shared" si="0"/>
        <v/>
      </c>
      <c r="N24" s="43" t="str">
        <f t="shared" si="1"/>
        <v/>
      </c>
      <c r="O24" s="49"/>
      <c r="P24" s="46"/>
      <c r="Q24" s="16"/>
      <c r="R24" s="45">
        <f t="shared" si="2"/>
        <v>0</v>
      </c>
    </row>
    <row r="25" spans="1:18" ht="30" customHeight="1" x14ac:dyDescent="0.35">
      <c r="A25" s="16"/>
      <c r="B25" s="38">
        <f>IF(STUDATA!B23="","",STUDATA!B23)</f>
        <v>18</v>
      </c>
      <c r="C25" s="39" t="str">
        <f>IF(STUDATA!E23="","",STUDATA!E23)</f>
        <v>Gagan</v>
      </c>
      <c r="D25" s="39" t="str">
        <f>IF(STUDATA!F23="","",STUDATA!F23)</f>
        <v>Gurmel Singh</v>
      </c>
      <c r="E25" s="39" t="str">
        <f>IF(STUDATA!G23="","",STUDATA!G23)</f>
        <v>F</v>
      </c>
      <c r="F25" s="39">
        <f>IF(STUDATA!C23="","",STUDATA!C23)</f>
        <v>2</v>
      </c>
      <c r="G25" s="71" t="s">
        <v>1080</v>
      </c>
      <c r="H25" s="71"/>
      <c r="I25" s="71"/>
      <c r="J25" s="71"/>
      <c r="K25" s="261">
        <f>Table3[[#This Row],[7]]+Table3[[#This Row],[8]]+Table3[[#This Row],[9]]</f>
        <v>0</v>
      </c>
      <c r="L25" s="53"/>
      <c r="M25" s="43" t="str">
        <f t="shared" si="0"/>
        <v/>
      </c>
      <c r="N25" s="43" t="str">
        <f t="shared" si="1"/>
        <v/>
      </c>
      <c r="O25" s="49"/>
      <c r="P25" s="46"/>
      <c r="Q25" s="16"/>
      <c r="R25" s="45">
        <f t="shared" si="2"/>
        <v>0</v>
      </c>
    </row>
    <row r="26" spans="1:18" ht="30" customHeight="1" x14ac:dyDescent="0.35">
      <c r="A26" s="16"/>
      <c r="B26" s="38">
        <f>IF(STUDATA!B24="","",STUDATA!B24)</f>
        <v>19</v>
      </c>
      <c r="C26" s="39" t="str">
        <f>IF(STUDATA!E24="","",STUDATA!E24)</f>
        <v>KHUSHPREET</v>
      </c>
      <c r="D26" s="39" t="str">
        <f>IF(STUDATA!F24="","",STUDATA!F24)</f>
        <v>VIKRAM SINGH</v>
      </c>
      <c r="E26" s="39" t="str">
        <f>IF(STUDATA!G24="","",STUDATA!G24)</f>
        <v>F</v>
      </c>
      <c r="F26" s="39">
        <f>IF(STUDATA!C24="","",STUDATA!C24)</f>
        <v>2</v>
      </c>
      <c r="G26" s="71" t="s">
        <v>1080</v>
      </c>
      <c r="H26" s="71"/>
      <c r="I26" s="71"/>
      <c r="J26" s="71"/>
      <c r="K26" s="261">
        <f>Table3[[#This Row],[7]]+Table3[[#This Row],[8]]+Table3[[#This Row],[9]]</f>
        <v>0</v>
      </c>
      <c r="L26" s="53"/>
      <c r="M26" s="43" t="str">
        <f t="shared" si="0"/>
        <v/>
      </c>
      <c r="N26" s="43" t="str">
        <f t="shared" si="1"/>
        <v/>
      </c>
      <c r="O26" s="49"/>
      <c r="P26" s="46"/>
      <c r="Q26" s="16"/>
      <c r="R26" s="45">
        <f t="shared" si="2"/>
        <v>0</v>
      </c>
    </row>
    <row r="27" spans="1:18" ht="30" customHeight="1" x14ac:dyDescent="0.35">
      <c r="A27" s="16"/>
      <c r="B27" s="38">
        <f>IF(STUDATA!B25="","",STUDATA!B25)</f>
        <v>20</v>
      </c>
      <c r="C27" s="39" t="str">
        <f>IF(STUDATA!E25="","",STUDATA!E25)</f>
        <v>POONAM</v>
      </c>
      <c r="D27" s="39" t="str">
        <f>IF(STUDATA!F25="","",STUDATA!F25)</f>
        <v>SURESH KUMAR</v>
      </c>
      <c r="E27" s="39" t="str">
        <f>IF(STUDATA!G25="","",STUDATA!G25)</f>
        <v>F</v>
      </c>
      <c r="F27" s="39">
        <f>IF(STUDATA!C25="","",STUDATA!C25)</f>
        <v>2</v>
      </c>
      <c r="G27" s="71" t="s">
        <v>1080</v>
      </c>
      <c r="H27" s="71"/>
      <c r="I27" s="71"/>
      <c r="J27" s="71"/>
      <c r="K27" s="261">
        <f>Table3[[#This Row],[7]]+Table3[[#This Row],[8]]+Table3[[#This Row],[9]]</f>
        <v>0</v>
      </c>
      <c r="L27" s="53"/>
      <c r="M27" s="43" t="str">
        <f t="shared" si="0"/>
        <v/>
      </c>
      <c r="N27" s="43" t="str">
        <f t="shared" si="1"/>
        <v/>
      </c>
      <c r="O27" s="49"/>
      <c r="P27" s="46"/>
      <c r="Q27" s="16"/>
      <c r="R27" s="45">
        <f t="shared" si="2"/>
        <v>0</v>
      </c>
    </row>
    <row r="28" spans="1:18" ht="30" customHeight="1" x14ac:dyDescent="0.35">
      <c r="A28" s="16"/>
      <c r="B28" s="38">
        <f>IF(STUDATA!B26="","",STUDATA!B26)</f>
        <v>21</v>
      </c>
      <c r="C28" s="39" t="str">
        <f>IF(STUDATA!E26="","",STUDATA!E26)</f>
        <v>PREETI</v>
      </c>
      <c r="D28" s="39" t="str">
        <f>IF(STUDATA!F26="","",STUDATA!F26)</f>
        <v>NAVEEN KUMAR</v>
      </c>
      <c r="E28" s="39" t="str">
        <f>IF(STUDATA!G26="","",STUDATA!G26)</f>
        <v>F</v>
      </c>
      <c r="F28" s="39">
        <f>IF(STUDATA!C26="","",STUDATA!C26)</f>
        <v>2</v>
      </c>
      <c r="G28" s="71" t="s">
        <v>1080</v>
      </c>
      <c r="H28" s="71"/>
      <c r="I28" s="71"/>
      <c r="J28" s="71"/>
      <c r="K28" s="261">
        <f>Table3[[#This Row],[7]]+Table3[[#This Row],[8]]+Table3[[#This Row],[9]]</f>
        <v>0</v>
      </c>
      <c r="L28" s="53"/>
      <c r="M28" s="43" t="str">
        <f t="shared" si="0"/>
        <v/>
      </c>
      <c r="N28" s="43" t="str">
        <f t="shared" si="1"/>
        <v/>
      </c>
      <c r="O28" s="49"/>
      <c r="P28" s="46"/>
      <c r="Q28" s="16"/>
      <c r="R28" s="45">
        <f t="shared" si="2"/>
        <v>0</v>
      </c>
    </row>
    <row r="29" spans="1:18" ht="30" customHeight="1" x14ac:dyDescent="0.35">
      <c r="A29" s="16"/>
      <c r="B29" s="38">
        <f>IF(STUDATA!B27="","",STUDATA!B27)</f>
        <v>22</v>
      </c>
      <c r="C29" s="39" t="str">
        <f>IF(STUDATA!E27="","",STUDATA!E27)</f>
        <v>PRIYANKA</v>
      </c>
      <c r="D29" s="39" t="str">
        <f>IF(STUDATA!F27="","",STUDATA!F27)</f>
        <v>PRITHVIRAJ</v>
      </c>
      <c r="E29" s="39" t="str">
        <f>IF(STUDATA!G27="","",STUDATA!G27)</f>
        <v>F</v>
      </c>
      <c r="F29" s="39">
        <f>IF(STUDATA!C27="","",STUDATA!C27)</f>
        <v>2</v>
      </c>
      <c r="G29" s="71" t="s">
        <v>1080</v>
      </c>
      <c r="H29" s="71"/>
      <c r="I29" s="71"/>
      <c r="J29" s="71"/>
      <c r="K29" s="261">
        <f>Table3[[#This Row],[7]]+Table3[[#This Row],[8]]+Table3[[#This Row],[9]]</f>
        <v>0</v>
      </c>
      <c r="L29" s="53"/>
      <c r="M29" s="43" t="str">
        <f t="shared" si="0"/>
        <v/>
      </c>
      <c r="N29" s="43" t="str">
        <f t="shared" si="1"/>
        <v/>
      </c>
      <c r="O29" s="49"/>
      <c r="P29" s="46"/>
      <c r="Q29" s="16"/>
      <c r="R29" s="45">
        <f t="shared" si="2"/>
        <v>0</v>
      </c>
    </row>
    <row r="30" spans="1:18" ht="30" customHeight="1" x14ac:dyDescent="0.35">
      <c r="A30" s="16"/>
      <c r="B30" s="38">
        <f>IF(STUDATA!B28="","",STUDATA!B28)</f>
        <v>23</v>
      </c>
      <c r="C30" s="39" t="str">
        <f>IF(STUDATA!E28="","",STUDATA!E28)</f>
        <v>RANI</v>
      </c>
      <c r="D30" s="39" t="str">
        <f>IF(STUDATA!F28="","",STUDATA!F28)</f>
        <v>MEHAR LAL</v>
      </c>
      <c r="E30" s="39" t="str">
        <f>IF(STUDATA!G28="","",STUDATA!G28)</f>
        <v>F</v>
      </c>
      <c r="F30" s="39">
        <f>IF(STUDATA!C28="","",STUDATA!C28)</f>
        <v>2</v>
      </c>
      <c r="G30" s="71" t="s">
        <v>1080</v>
      </c>
      <c r="H30" s="71"/>
      <c r="I30" s="71"/>
      <c r="J30" s="71"/>
      <c r="K30" s="261">
        <f>Table3[[#This Row],[7]]+Table3[[#This Row],[8]]+Table3[[#This Row],[9]]</f>
        <v>0</v>
      </c>
      <c r="L30" s="53"/>
      <c r="M30" s="43" t="str">
        <f t="shared" si="0"/>
        <v/>
      </c>
      <c r="N30" s="43" t="str">
        <f t="shared" si="1"/>
        <v/>
      </c>
      <c r="O30" s="49"/>
      <c r="P30" s="46"/>
      <c r="Q30" s="16"/>
      <c r="R30" s="45">
        <f t="shared" si="2"/>
        <v>0</v>
      </c>
    </row>
    <row r="31" spans="1:18" ht="30" customHeight="1" x14ac:dyDescent="0.35">
      <c r="A31" s="16"/>
      <c r="B31" s="38">
        <f>IF(STUDATA!B29="","",STUDATA!B29)</f>
        <v>24</v>
      </c>
      <c r="C31" s="39" t="str">
        <f>IF(STUDATA!E29="","",STUDATA!E29)</f>
        <v>SIMRAN</v>
      </c>
      <c r="D31" s="39" t="str">
        <f>IF(STUDATA!F29="","",STUDATA!F29)</f>
        <v>NARESH KUMAR</v>
      </c>
      <c r="E31" s="39" t="str">
        <f>IF(STUDATA!G29="","",STUDATA!G29)</f>
        <v>F</v>
      </c>
      <c r="F31" s="39">
        <f>IF(STUDATA!C29="","",STUDATA!C29)</f>
        <v>2</v>
      </c>
      <c r="G31" s="71" t="s">
        <v>1080</v>
      </c>
      <c r="H31" s="71"/>
      <c r="I31" s="71"/>
      <c r="J31" s="71"/>
      <c r="K31" s="261">
        <f>Table3[[#This Row],[7]]+Table3[[#This Row],[8]]+Table3[[#This Row],[9]]</f>
        <v>0</v>
      </c>
      <c r="L31" s="53"/>
      <c r="M31" s="43" t="str">
        <f t="shared" si="0"/>
        <v/>
      </c>
      <c r="N31" s="43" t="str">
        <f t="shared" si="1"/>
        <v/>
      </c>
      <c r="O31" s="49"/>
      <c r="P31" s="46"/>
      <c r="Q31" s="16"/>
      <c r="R31" s="45">
        <f t="shared" si="2"/>
        <v>0</v>
      </c>
    </row>
    <row r="32" spans="1:18" ht="30" customHeight="1" x14ac:dyDescent="0.35">
      <c r="A32" s="16"/>
      <c r="B32" s="38">
        <f>IF(STUDATA!B30="","",STUDATA!B30)</f>
        <v>25</v>
      </c>
      <c r="C32" s="39" t="str">
        <f>IF(STUDATA!E30="","",STUDATA!E30)</f>
        <v>SUKHVEER SINGH</v>
      </c>
      <c r="D32" s="39" t="str">
        <f>IF(STUDATA!F30="","",STUDATA!F30)</f>
        <v>ANGREJ SINGH</v>
      </c>
      <c r="E32" s="39" t="str">
        <f>IF(STUDATA!G30="","",STUDATA!G30)</f>
        <v>M</v>
      </c>
      <c r="F32" s="39">
        <f>IF(STUDATA!C30="","",STUDATA!C30)</f>
        <v>2</v>
      </c>
      <c r="G32" s="71" t="s">
        <v>1080</v>
      </c>
      <c r="H32" s="71"/>
      <c r="I32" s="71"/>
      <c r="J32" s="71"/>
      <c r="K32" s="261">
        <f>Table3[[#This Row],[7]]+Table3[[#This Row],[8]]+Table3[[#This Row],[9]]</f>
        <v>0</v>
      </c>
      <c r="L32" s="53"/>
      <c r="M32" s="43" t="str">
        <f t="shared" si="0"/>
        <v/>
      </c>
      <c r="N32" s="43" t="str">
        <f t="shared" si="1"/>
        <v/>
      </c>
      <c r="O32" s="49"/>
      <c r="P32" s="46"/>
      <c r="Q32" s="16"/>
      <c r="R32" s="45">
        <f t="shared" si="2"/>
        <v>0</v>
      </c>
    </row>
    <row r="33" spans="1:18" ht="30" customHeight="1" x14ac:dyDescent="0.35">
      <c r="A33" s="16"/>
      <c r="B33" s="38">
        <f>IF(STUDATA!B31="","",STUDATA!B31)</f>
        <v>26</v>
      </c>
      <c r="C33" s="39" t="str">
        <f>IF(STUDATA!E31="","",STUDATA!E31)</f>
        <v>Vishwas</v>
      </c>
      <c r="D33" s="39" t="str">
        <f>IF(STUDATA!F31="","",STUDATA!F31)</f>
        <v>Naveen Kumar</v>
      </c>
      <c r="E33" s="39" t="str">
        <f>IF(STUDATA!G31="","",STUDATA!G31)</f>
        <v>M</v>
      </c>
      <c r="F33" s="39">
        <f>IF(STUDATA!C31="","",STUDATA!C31)</f>
        <v>2</v>
      </c>
      <c r="G33" s="71" t="s">
        <v>1080</v>
      </c>
      <c r="H33" s="71"/>
      <c r="I33" s="71"/>
      <c r="J33" s="71"/>
      <c r="K33" s="261">
        <f>Table3[[#This Row],[7]]+Table3[[#This Row],[8]]+Table3[[#This Row],[9]]</f>
        <v>0</v>
      </c>
      <c r="L33" s="53"/>
      <c r="M33" s="43" t="str">
        <f t="shared" si="0"/>
        <v/>
      </c>
      <c r="N33" s="43" t="str">
        <f t="shared" si="1"/>
        <v/>
      </c>
      <c r="O33" s="49"/>
      <c r="P33" s="46"/>
      <c r="Q33" s="16"/>
      <c r="R33" s="45">
        <f t="shared" si="2"/>
        <v>0</v>
      </c>
    </row>
    <row r="34" spans="1:18" ht="30" customHeight="1" x14ac:dyDescent="0.35">
      <c r="A34" s="16"/>
      <c r="B34" s="38">
        <f>IF(STUDATA!B32="","",STUDATA!B32)</f>
        <v>27</v>
      </c>
      <c r="C34" s="39" t="str">
        <f>IF(STUDATA!E32="","",STUDATA!E32)</f>
        <v>AAYANA</v>
      </c>
      <c r="D34" s="39" t="str">
        <f>IF(STUDATA!F32="","",STUDATA!F32)</f>
        <v>INDRAJ</v>
      </c>
      <c r="E34" s="39" t="str">
        <f>IF(STUDATA!G32="","",STUDATA!G32)</f>
        <v>F</v>
      </c>
      <c r="F34" s="39">
        <f>IF(STUDATA!C32="","",STUDATA!C32)</f>
        <v>3</v>
      </c>
      <c r="G34" s="71" t="s">
        <v>1080</v>
      </c>
      <c r="H34" s="71"/>
      <c r="I34" s="71"/>
      <c r="J34" s="71"/>
      <c r="K34" s="261">
        <f>Table3[[#This Row],[7]]+Table3[[#This Row],[8]]+Table3[[#This Row],[9]]</f>
        <v>0</v>
      </c>
      <c r="L34" s="53"/>
      <c r="M34" s="43" t="str">
        <f t="shared" si="0"/>
        <v/>
      </c>
      <c r="N34" s="43" t="str">
        <f t="shared" si="1"/>
        <v/>
      </c>
      <c r="O34" s="49"/>
      <c r="P34" s="46"/>
      <c r="Q34" s="16"/>
      <c r="R34" s="45">
        <f t="shared" si="2"/>
        <v>0</v>
      </c>
    </row>
    <row r="35" spans="1:18" ht="30" customHeight="1" x14ac:dyDescent="0.35">
      <c r="A35" s="16"/>
      <c r="B35" s="38">
        <f>IF(STUDATA!B33="","",STUDATA!B33)</f>
        <v>28</v>
      </c>
      <c r="C35" s="39" t="str">
        <f>IF(STUDATA!E33="","",STUDATA!E33)</f>
        <v>ANISHA</v>
      </c>
      <c r="D35" s="39" t="str">
        <f>IF(STUDATA!F33="","",STUDATA!F33)</f>
        <v>RAMKUMAR</v>
      </c>
      <c r="E35" s="39" t="str">
        <f>IF(STUDATA!G33="","",STUDATA!G33)</f>
        <v>F</v>
      </c>
      <c r="F35" s="39">
        <f>IF(STUDATA!C33="","",STUDATA!C33)</f>
        <v>3</v>
      </c>
      <c r="G35" s="71" t="s">
        <v>1080</v>
      </c>
      <c r="H35" s="71"/>
      <c r="I35" s="71"/>
      <c r="J35" s="71"/>
      <c r="K35" s="261">
        <f>Table3[[#This Row],[7]]+Table3[[#This Row],[8]]+Table3[[#This Row],[9]]</f>
        <v>0</v>
      </c>
      <c r="L35" s="53"/>
      <c r="M35" s="43" t="str">
        <f t="shared" si="0"/>
        <v/>
      </c>
      <c r="N35" s="43" t="str">
        <f t="shared" si="1"/>
        <v/>
      </c>
      <c r="O35" s="49"/>
      <c r="P35" s="46"/>
      <c r="Q35" s="16"/>
      <c r="R35" s="45">
        <f t="shared" si="2"/>
        <v>0</v>
      </c>
    </row>
    <row r="36" spans="1:18" ht="30" customHeight="1" x14ac:dyDescent="0.35">
      <c r="A36" s="16"/>
      <c r="B36" s="38">
        <f>IF(STUDATA!B34="","",STUDATA!B34)</f>
        <v>29</v>
      </c>
      <c r="C36" s="39" t="str">
        <f>IF(STUDATA!E34="","",STUDATA!E34)</f>
        <v>ANITA BAI</v>
      </c>
      <c r="D36" s="39" t="str">
        <f>IF(STUDATA!F34="","",STUDATA!F34)</f>
        <v>HAMIRA RAM</v>
      </c>
      <c r="E36" s="39" t="str">
        <f>IF(STUDATA!G34="","",STUDATA!G34)</f>
        <v>F</v>
      </c>
      <c r="F36" s="39">
        <f>IF(STUDATA!C34="","",STUDATA!C34)</f>
        <v>3</v>
      </c>
      <c r="G36" s="71" t="s">
        <v>1129</v>
      </c>
      <c r="H36" s="71"/>
      <c r="I36" s="71"/>
      <c r="J36" s="71"/>
      <c r="K36" s="261">
        <f>Table3[[#This Row],[7]]+Table3[[#This Row],[8]]+Table3[[#This Row],[9]]</f>
        <v>0</v>
      </c>
      <c r="L36" s="53"/>
      <c r="M36" s="43">
        <f t="shared" si="0"/>
        <v>0</v>
      </c>
      <c r="N36" s="43">
        <f t="shared" si="1"/>
        <v>0</v>
      </c>
      <c r="O36" s="49"/>
      <c r="P36" s="46"/>
      <c r="Q36" s="16"/>
      <c r="R36" s="45">
        <f t="shared" si="2"/>
        <v>1</v>
      </c>
    </row>
    <row r="37" spans="1:18" ht="30" customHeight="1" x14ac:dyDescent="0.35">
      <c r="A37" s="16"/>
      <c r="B37" s="38">
        <f>IF(STUDATA!B35="","",STUDATA!B35)</f>
        <v>30</v>
      </c>
      <c r="C37" s="39" t="str">
        <f>IF(STUDATA!E35="","",STUDATA!E35)</f>
        <v>ANKUSH</v>
      </c>
      <c r="D37" s="39" t="str">
        <f>IF(STUDATA!F35="","",STUDATA!F35)</f>
        <v>MOHANLAL</v>
      </c>
      <c r="E37" s="39" t="str">
        <f>IF(STUDATA!G35="","",STUDATA!G35)</f>
        <v>M</v>
      </c>
      <c r="F37" s="39">
        <f>IF(STUDATA!C35="","",STUDATA!C35)</f>
        <v>3</v>
      </c>
      <c r="G37" s="71" t="s">
        <v>1080</v>
      </c>
      <c r="H37" s="71"/>
      <c r="I37" s="71"/>
      <c r="J37" s="71"/>
      <c r="K37" s="261">
        <f>Table3[[#This Row],[7]]+Table3[[#This Row],[8]]+Table3[[#This Row],[9]]</f>
        <v>0</v>
      </c>
      <c r="L37" s="53"/>
      <c r="M37" s="43" t="str">
        <f t="shared" si="0"/>
        <v/>
      </c>
      <c r="N37" s="43" t="str">
        <f t="shared" si="1"/>
        <v/>
      </c>
      <c r="O37" s="49"/>
      <c r="P37" s="46"/>
      <c r="Q37" s="16"/>
      <c r="R37" s="45">
        <f t="shared" si="2"/>
        <v>0</v>
      </c>
    </row>
    <row r="38" spans="1:18" ht="30" customHeight="1" x14ac:dyDescent="0.35">
      <c r="A38" s="16"/>
      <c r="B38" s="38">
        <f>IF(STUDATA!B36="","",STUDATA!B36)</f>
        <v>31</v>
      </c>
      <c r="C38" s="39" t="str">
        <f>IF(STUDATA!E36="","",STUDATA!E36)</f>
        <v>ANMOL</v>
      </c>
      <c r="D38" s="39" t="str">
        <f>IF(STUDATA!F36="","",STUDATA!F36)</f>
        <v>SONU</v>
      </c>
      <c r="E38" s="39" t="str">
        <f>IF(STUDATA!G36="","",STUDATA!G36)</f>
        <v>M</v>
      </c>
      <c r="F38" s="39">
        <f>IF(STUDATA!C36="","",STUDATA!C36)</f>
        <v>3</v>
      </c>
      <c r="G38" s="71" t="s">
        <v>1080</v>
      </c>
      <c r="H38" s="71"/>
      <c r="I38" s="71"/>
      <c r="J38" s="71"/>
      <c r="K38" s="261">
        <f>Table3[[#This Row],[7]]+Table3[[#This Row],[8]]+Table3[[#This Row],[9]]</f>
        <v>0</v>
      </c>
      <c r="L38" s="53"/>
      <c r="M38" s="43" t="str">
        <f t="shared" si="0"/>
        <v/>
      </c>
      <c r="N38" s="43" t="str">
        <f t="shared" si="1"/>
        <v/>
      </c>
      <c r="O38" s="49"/>
      <c r="P38" s="46"/>
      <c r="Q38" s="16"/>
      <c r="R38" s="45">
        <f t="shared" si="2"/>
        <v>0</v>
      </c>
    </row>
    <row r="39" spans="1:18" ht="30" customHeight="1" x14ac:dyDescent="0.35">
      <c r="A39" s="16"/>
      <c r="B39" s="38">
        <f>IF(STUDATA!B37="","",STUDATA!B37)</f>
        <v>32</v>
      </c>
      <c r="C39" s="39" t="str">
        <f>IF(STUDATA!E37="","",STUDATA!E37)</f>
        <v>AVNOOR</v>
      </c>
      <c r="D39" s="39" t="str">
        <f>IF(STUDATA!F37="","",STUDATA!F37)</f>
        <v>KASTURI LAL</v>
      </c>
      <c r="E39" s="39" t="str">
        <f>IF(STUDATA!G37="","",STUDATA!G37)</f>
        <v>M</v>
      </c>
      <c r="F39" s="39">
        <f>IF(STUDATA!C37="","",STUDATA!C37)</f>
        <v>3</v>
      </c>
      <c r="G39" s="71" t="s">
        <v>1080</v>
      </c>
      <c r="H39" s="71"/>
      <c r="I39" s="71"/>
      <c r="J39" s="71"/>
      <c r="K39" s="261">
        <f>Table3[[#This Row],[7]]+Table3[[#This Row],[8]]+Table3[[#This Row],[9]]</f>
        <v>0</v>
      </c>
      <c r="L39" s="53"/>
      <c r="M39" s="43" t="str">
        <f t="shared" si="0"/>
        <v/>
      </c>
      <c r="N39" s="43" t="str">
        <f t="shared" si="1"/>
        <v/>
      </c>
      <c r="O39" s="49"/>
      <c r="P39" s="46"/>
      <c r="Q39" s="16"/>
      <c r="R39" s="45">
        <f t="shared" si="2"/>
        <v>0</v>
      </c>
    </row>
    <row r="40" spans="1:18" ht="30" customHeight="1" x14ac:dyDescent="0.35">
      <c r="A40" s="16"/>
      <c r="B40" s="38">
        <f>IF(STUDATA!B38="","",STUDATA!B38)</f>
        <v>33</v>
      </c>
      <c r="C40" s="39" t="str">
        <f>IF(STUDATA!E38="","",STUDATA!E38)</f>
        <v>GAGANDEEP KOUR</v>
      </c>
      <c r="D40" s="39" t="str">
        <f>IF(STUDATA!F38="","",STUDATA!F38)</f>
        <v>JEET SINGH</v>
      </c>
      <c r="E40" s="39" t="str">
        <f>IF(STUDATA!G38="","",STUDATA!G38)</f>
        <v>F</v>
      </c>
      <c r="F40" s="39">
        <f>IF(STUDATA!C38="","",STUDATA!C38)</f>
        <v>3</v>
      </c>
      <c r="G40" s="71" t="s">
        <v>1080</v>
      </c>
      <c r="H40" s="71"/>
      <c r="I40" s="71"/>
      <c r="J40" s="71"/>
      <c r="K40" s="261">
        <f>Table3[[#This Row],[7]]+Table3[[#This Row],[8]]+Table3[[#This Row],[9]]</f>
        <v>0</v>
      </c>
      <c r="L40" s="53"/>
      <c r="M40" s="43" t="str">
        <f t="shared" si="0"/>
        <v/>
      </c>
      <c r="N40" s="43" t="str">
        <f t="shared" si="1"/>
        <v/>
      </c>
      <c r="O40" s="49"/>
      <c r="P40" s="46"/>
      <c r="Q40" s="16"/>
      <c r="R40" s="45">
        <f t="shared" si="2"/>
        <v>0</v>
      </c>
    </row>
    <row r="41" spans="1:18" ht="30" customHeight="1" x14ac:dyDescent="0.35">
      <c r="A41" s="16"/>
      <c r="B41" s="38">
        <f>IF(STUDATA!B39="","",STUDATA!B39)</f>
        <v>34</v>
      </c>
      <c r="C41" s="39" t="str">
        <f>IF(STUDATA!E39="","",STUDATA!E39)</f>
        <v>JASVINDRA</v>
      </c>
      <c r="D41" s="39" t="str">
        <f>IF(STUDATA!F39="","",STUDATA!F39)</f>
        <v>RAJESH KUMAR</v>
      </c>
      <c r="E41" s="39" t="str">
        <f>IF(STUDATA!G39="","",STUDATA!G39)</f>
        <v>M</v>
      </c>
      <c r="F41" s="39">
        <f>IF(STUDATA!C39="","",STUDATA!C39)</f>
        <v>3</v>
      </c>
      <c r="G41" s="71" t="s">
        <v>1080</v>
      </c>
      <c r="H41" s="71"/>
      <c r="I41" s="71"/>
      <c r="J41" s="71"/>
      <c r="K41" s="261">
        <f>Table3[[#This Row],[7]]+Table3[[#This Row],[8]]+Table3[[#This Row],[9]]</f>
        <v>0</v>
      </c>
      <c r="L41" s="53"/>
      <c r="M41" s="43" t="str">
        <f t="shared" si="0"/>
        <v/>
      </c>
      <c r="N41" s="43" t="str">
        <f t="shared" si="1"/>
        <v/>
      </c>
      <c r="O41" s="49"/>
      <c r="P41" s="46"/>
      <c r="Q41" s="16"/>
      <c r="R41" s="45">
        <f t="shared" si="2"/>
        <v>0</v>
      </c>
    </row>
    <row r="42" spans="1:18" ht="30" customHeight="1" x14ac:dyDescent="0.35">
      <c r="A42" s="16"/>
      <c r="B42" s="38">
        <f>IF(STUDATA!B40="","",STUDATA!B40)</f>
        <v>35</v>
      </c>
      <c r="C42" s="39" t="str">
        <f>IF(STUDATA!E40="","",STUDATA!E40)</f>
        <v>KALPNA</v>
      </c>
      <c r="D42" s="39" t="str">
        <f>IF(STUDATA!F40="","",STUDATA!F40)</f>
        <v>PAVAN KUMAR</v>
      </c>
      <c r="E42" s="39" t="str">
        <f>IF(STUDATA!G40="","",STUDATA!G40)</f>
        <v>F</v>
      </c>
      <c r="F42" s="39">
        <f>IF(STUDATA!C40="","",STUDATA!C40)</f>
        <v>3</v>
      </c>
      <c r="G42" s="71" t="s">
        <v>1080</v>
      </c>
      <c r="H42" s="71"/>
      <c r="I42" s="71"/>
      <c r="J42" s="71"/>
      <c r="K42" s="261">
        <f>Table3[[#This Row],[7]]+Table3[[#This Row],[8]]+Table3[[#This Row],[9]]</f>
        <v>0</v>
      </c>
      <c r="L42" s="53"/>
      <c r="M42" s="43" t="str">
        <f t="shared" si="0"/>
        <v/>
      </c>
      <c r="N42" s="43" t="str">
        <f t="shared" si="1"/>
        <v/>
      </c>
      <c r="O42" s="49"/>
      <c r="P42" s="46"/>
      <c r="Q42" s="16"/>
      <c r="R42" s="45">
        <f t="shared" si="2"/>
        <v>0</v>
      </c>
    </row>
    <row r="43" spans="1:18" ht="30" customHeight="1" x14ac:dyDescent="0.35">
      <c r="A43" s="16"/>
      <c r="B43" s="38">
        <f>IF(STUDATA!B41="","",STUDATA!B41)</f>
        <v>36</v>
      </c>
      <c r="C43" s="39" t="str">
        <f>IF(STUDATA!E41="","",STUDATA!E41)</f>
        <v>PRINCE KUMAR</v>
      </c>
      <c r="D43" s="39" t="str">
        <f>IF(STUDATA!F41="","",STUDATA!F41)</f>
        <v>NAVEEEN KUMAR</v>
      </c>
      <c r="E43" s="39" t="str">
        <f>IF(STUDATA!G41="","",STUDATA!G41)</f>
        <v>M</v>
      </c>
      <c r="F43" s="39">
        <f>IF(STUDATA!C41="","",STUDATA!C41)</f>
        <v>3</v>
      </c>
      <c r="G43" s="71" t="s">
        <v>1080</v>
      </c>
      <c r="H43" s="71"/>
      <c r="I43" s="71"/>
      <c r="J43" s="71"/>
      <c r="K43" s="261">
        <f>Table3[[#This Row],[7]]+Table3[[#This Row],[8]]+Table3[[#This Row],[9]]</f>
        <v>0</v>
      </c>
      <c r="L43" s="53"/>
      <c r="M43" s="43" t="str">
        <f t="shared" si="0"/>
        <v/>
      </c>
      <c r="N43" s="43" t="str">
        <f t="shared" si="1"/>
        <v/>
      </c>
      <c r="O43" s="49"/>
      <c r="P43" s="46"/>
      <c r="Q43" s="16"/>
      <c r="R43" s="45">
        <f t="shared" si="2"/>
        <v>0</v>
      </c>
    </row>
    <row r="44" spans="1:18" ht="30" customHeight="1" x14ac:dyDescent="0.35">
      <c r="A44" s="16"/>
      <c r="B44" s="38">
        <f>IF(STUDATA!B42="","",STUDATA!B42)</f>
        <v>37</v>
      </c>
      <c r="C44" s="39" t="str">
        <f>IF(STUDATA!E42="","",STUDATA!E42)</f>
        <v>RITU</v>
      </c>
      <c r="D44" s="39" t="str">
        <f>IF(STUDATA!F42="","",STUDATA!F42)</f>
        <v>SURESH KUMAR</v>
      </c>
      <c r="E44" s="39" t="str">
        <f>IF(STUDATA!G42="","",STUDATA!G42)</f>
        <v>F</v>
      </c>
      <c r="F44" s="39">
        <f>IF(STUDATA!C42="","",STUDATA!C42)</f>
        <v>3</v>
      </c>
      <c r="G44" s="71" t="s">
        <v>1080</v>
      </c>
      <c r="H44" s="71"/>
      <c r="I44" s="71"/>
      <c r="J44" s="71"/>
      <c r="K44" s="261">
        <f>Table3[[#This Row],[7]]+Table3[[#This Row],[8]]+Table3[[#This Row],[9]]</f>
        <v>0</v>
      </c>
      <c r="L44" s="53"/>
      <c r="M44" s="43" t="str">
        <f t="shared" si="0"/>
        <v/>
      </c>
      <c r="N44" s="43" t="str">
        <f t="shared" si="1"/>
        <v/>
      </c>
      <c r="O44" s="49"/>
      <c r="P44" s="46"/>
      <c r="Q44" s="16"/>
      <c r="R44" s="45">
        <f t="shared" si="2"/>
        <v>0</v>
      </c>
    </row>
    <row r="45" spans="1:18" ht="30" customHeight="1" x14ac:dyDescent="0.35">
      <c r="A45" s="16"/>
      <c r="B45" s="38">
        <f>IF(STUDATA!B43="","",STUDATA!B43)</f>
        <v>38</v>
      </c>
      <c r="C45" s="39" t="str">
        <f>IF(STUDATA!E43="","",STUDATA!E43)</f>
        <v>SAHAJDEEP</v>
      </c>
      <c r="D45" s="39" t="str">
        <f>IF(STUDATA!F43="","",STUDATA!F43)</f>
        <v>BUTA SINGH</v>
      </c>
      <c r="E45" s="39" t="str">
        <f>IF(STUDATA!G43="","",STUDATA!G43)</f>
        <v>M</v>
      </c>
      <c r="F45" s="39">
        <f>IF(STUDATA!C43="","",STUDATA!C43)</f>
        <v>3</v>
      </c>
      <c r="G45" s="71" t="s">
        <v>1080</v>
      </c>
      <c r="H45" s="71"/>
      <c r="I45" s="71"/>
      <c r="J45" s="71"/>
      <c r="K45" s="261">
        <f>Table3[[#This Row],[7]]+Table3[[#This Row],[8]]+Table3[[#This Row],[9]]</f>
        <v>0</v>
      </c>
      <c r="L45" s="53"/>
      <c r="M45" s="43" t="str">
        <f t="shared" si="0"/>
        <v/>
      </c>
      <c r="N45" s="43" t="str">
        <f t="shared" si="1"/>
        <v/>
      </c>
      <c r="O45" s="49"/>
      <c r="P45" s="46"/>
      <c r="Q45" s="16"/>
      <c r="R45" s="45">
        <f t="shared" si="2"/>
        <v>0</v>
      </c>
    </row>
    <row r="46" spans="1:18" ht="30" customHeight="1" x14ac:dyDescent="0.35">
      <c r="A46" s="16"/>
      <c r="B46" s="38">
        <f>IF(STUDATA!B44="","",STUDATA!B44)</f>
        <v>39</v>
      </c>
      <c r="C46" s="39" t="str">
        <f>IF(STUDATA!E44="","",STUDATA!E44)</f>
        <v>SAMEER</v>
      </c>
      <c r="D46" s="39" t="str">
        <f>IF(STUDATA!F44="","",STUDATA!F44)</f>
        <v>HAMIRA RAM</v>
      </c>
      <c r="E46" s="39" t="str">
        <f>IF(STUDATA!G44="","",STUDATA!G44)</f>
        <v>M</v>
      </c>
      <c r="F46" s="39">
        <f>IF(STUDATA!C44="","",STUDATA!C44)</f>
        <v>3</v>
      </c>
      <c r="G46" s="71" t="s">
        <v>1080</v>
      </c>
      <c r="H46" s="71"/>
      <c r="I46" s="71"/>
      <c r="J46" s="71"/>
      <c r="K46" s="261">
        <f>Table3[[#This Row],[7]]+Table3[[#This Row],[8]]+Table3[[#This Row],[9]]</f>
        <v>0</v>
      </c>
      <c r="L46" s="53"/>
      <c r="M46" s="43" t="str">
        <f t="shared" si="0"/>
        <v/>
      </c>
      <c r="N46" s="43" t="str">
        <f t="shared" si="1"/>
        <v/>
      </c>
      <c r="O46" s="49"/>
      <c r="P46" s="46"/>
      <c r="Q46" s="16"/>
      <c r="R46" s="45">
        <f t="shared" si="2"/>
        <v>0</v>
      </c>
    </row>
    <row r="47" spans="1:18" ht="30" customHeight="1" x14ac:dyDescent="0.35">
      <c r="A47" s="16"/>
      <c r="B47" s="38">
        <f>IF(STUDATA!B45="","",STUDATA!B45)</f>
        <v>40</v>
      </c>
      <c r="C47" s="39" t="str">
        <f>IF(STUDATA!E45="","",STUDATA!E45)</f>
        <v>SUKHCHEN SINGH</v>
      </c>
      <c r="D47" s="39" t="str">
        <f>IF(STUDATA!F45="","",STUDATA!F45)</f>
        <v>GURCHARAN SINGH</v>
      </c>
      <c r="E47" s="39" t="str">
        <f>IF(STUDATA!G45="","",STUDATA!G45)</f>
        <v>M</v>
      </c>
      <c r="F47" s="39">
        <f>IF(STUDATA!C45="","",STUDATA!C45)</f>
        <v>3</v>
      </c>
      <c r="G47" s="71" t="s">
        <v>1080</v>
      </c>
      <c r="H47" s="71"/>
      <c r="I47" s="71"/>
      <c r="J47" s="71"/>
      <c r="K47" s="261">
        <f>Table3[[#This Row],[7]]+Table3[[#This Row],[8]]+Table3[[#This Row],[9]]</f>
        <v>0</v>
      </c>
      <c r="L47" s="53"/>
      <c r="M47" s="43" t="str">
        <f t="shared" si="0"/>
        <v/>
      </c>
      <c r="N47" s="43" t="str">
        <f t="shared" si="1"/>
        <v/>
      </c>
      <c r="O47" s="49"/>
      <c r="P47" s="46"/>
      <c r="Q47" s="16"/>
      <c r="R47" s="45">
        <f t="shared" si="2"/>
        <v>0</v>
      </c>
    </row>
    <row r="48" spans="1:18" ht="30" customHeight="1" x14ac:dyDescent="0.35">
      <c r="A48" s="16"/>
      <c r="B48" s="38">
        <f>IF(STUDATA!B46="","",STUDATA!B46)</f>
        <v>41</v>
      </c>
      <c r="C48" s="39" t="str">
        <f>IF(STUDATA!E46="","",STUDATA!E46)</f>
        <v>AARUSHI</v>
      </c>
      <c r="D48" s="39" t="str">
        <f>IF(STUDATA!F46="","",STUDATA!F46)</f>
        <v>NARESH KUMAR</v>
      </c>
      <c r="E48" s="39" t="str">
        <f>IF(STUDATA!G46="","",STUDATA!G46)</f>
        <v>F</v>
      </c>
      <c r="F48" s="39">
        <f>IF(STUDATA!C46="","",STUDATA!C46)</f>
        <v>4</v>
      </c>
      <c r="G48" s="71" t="s">
        <v>1080</v>
      </c>
      <c r="H48" s="71"/>
      <c r="I48" s="71"/>
      <c r="J48" s="71"/>
      <c r="K48" s="261">
        <f>Table3[[#This Row],[7]]+Table3[[#This Row],[8]]+Table3[[#This Row],[9]]</f>
        <v>0</v>
      </c>
      <c r="L48" s="53"/>
      <c r="M48" s="43" t="str">
        <f t="shared" si="0"/>
        <v/>
      </c>
      <c r="N48" s="43" t="str">
        <f t="shared" si="1"/>
        <v/>
      </c>
      <c r="O48" s="49"/>
      <c r="P48" s="46"/>
      <c r="Q48" s="16"/>
      <c r="R48" s="45">
        <f t="shared" si="2"/>
        <v>0</v>
      </c>
    </row>
    <row r="49" spans="1:18" ht="30" customHeight="1" x14ac:dyDescent="0.35">
      <c r="A49" s="16"/>
      <c r="B49" s="38">
        <f>IF(STUDATA!B47="","",STUDATA!B47)</f>
        <v>42</v>
      </c>
      <c r="C49" s="39" t="str">
        <f>IF(STUDATA!E47="","",STUDATA!E47)</f>
        <v>ANMOL</v>
      </c>
      <c r="D49" s="39" t="str">
        <f>IF(STUDATA!F47="","",STUDATA!F47)</f>
        <v>TARA SINGH</v>
      </c>
      <c r="E49" s="39" t="str">
        <f>IF(STUDATA!G47="","",STUDATA!G47)</f>
        <v>M</v>
      </c>
      <c r="F49" s="39">
        <f>IF(STUDATA!C47="","",STUDATA!C47)</f>
        <v>4</v>
      </c>
      <c r="G49" s="71" t="s">
        <v>1080</v>
      </c>
      <c r="H49" s="71"/>
      <c r="I49" s="71"/>
      <c r="J49" s="71"/>
      <c r="K49" s="261">
        <f>Table3[[#This Row],[7]]+Table3[[#This Row],[8]]+Table3[[#This Row],[9]]</f>
        <v>0</v>
      </c>
      <c r="L49" s="53"/>
      <c r="M49" s="43" t="str">
        <f t="shared" si="0"/>
        <v/>
      </c>
      <c r="N49" s="43" t="str">
        <f t="shared" si="1"/>
        <v/>
      </c>
      <c r="O49" s="49"/>
      <c r="P49" s="46"/>
      <c r="Q49" s="16"/>
      <c r="R49" s="45">
        <f t="shared" si="2"/>
        <v>0</v>
      </c>
    </row>
    <row r="50" spans="1:18" ht="30" customHeight="1" x14ac:dyDescent="0.35">
      <c r="A50" s="16"/>
      <c r="B50" s="38">
        <f>IF(STUDATA!B48="","",STUDATA!B48)</f>
        <v>43</v>
      </c>
      <c r="C50" s="39" t="str">
        <f>IF(STUDATA!E48="","",STUDATA!E48)</f>
        <v>ARCHANA</v>
      </c>
      <c r="D50" s="39" t="str">
        <f>IF(STUDATA!F48="","",STUDATA!F48)</f>
        <v>KASHMIR SINGH</v>
      </c>
      <c r="E50" s="39" t="str">
        <f>IF(STUDATA!G48="","",STUDATA!G48)</f>
        <v>F</v>
      </c>
      <c r="F50" s="39">
        <f>IF(STUDATA!C48="","",STUDATA!C48)</f>
        <v>4</v>
      </c>
      <c r="G50" s="71" t="s">
        <v>1080</v>
      </c>
      <c r="H50" s="71"/>
      <c r="I50" s="71"/>
      <c r="J50" s="71"/>
      <c r="K50" s="261">
        <f>Table3[[#This Row],[7]]+Table3[[#This Row],[8]]+Table3[[#This Row],[9]]</f>
        <v>0</v>
      </c>
      <c r="L50" s="53"/>
      <c r="M50" s="43" t="str">
        <f t="shared" si="0"/>
        <v/>
      </c>
      <c r="N50" s="43" t="str">
        <f t="shared" si="1"/>
        <v/>
      </c>
      <c r="O50" s="49"/>
      <c r="P50" s="46"/>
      <c r="Q50" s="16"/>
      <c r="R50" s="45">
        <f t="shared" si="2"/>
        <v>0</v>
      </c>
    </row>
    <row r="51" spans="1:18" ht="30" customHeight="1" x14ac:dyDescent="0.35">
      <c r="A51" s="16"/>
      <c r="B51" s="38">
        <f>IF(STUDATA!B49="","",STUDATA!B49)</f>
        <v>44</v>
      </c>
      <c r="C51" s="39" t="str">
        <f>IF(STUDATA!E49="","",STUDATA!E49)</f>
        <v>BALRAM</v>
      </c>
      <c r="D51" s="39" t="str">
        <f>IF(STUDATA!F49="","",STUDATA!F49)</f>
        <v>RAMCHNDER</v>
      </c>
      <c r="E51" s="39" t="str">
        <f>IF(STUDATA!G49="","",STUDATA!G49)</f>
        <v>M</v>
      </c>
      <c r="F51" s="39">
        <f>IF(STUDATA!C49="","",STUDATA!C49)</f>
        <v>4</v>
      </c>
      <c r="G51" s="71" t="s">
        <v>1080</v>
      </c>
      <c r="H51" s="71"/>
      <c r="I51" s="71"/>
      <c r="J51" s="71"/>
      <c r="K51" s="261">
        <f>Table3[[#This Row],[7]]+Table3[[#This Row],[8]]+Table3[[#This Row],[9]]</f>
        <v>0</v>
      </c>
      <c r="L51" s="53"/>
      <c r="M51" s="43" t="str">
        <f t="shared" si="0"/>
        <v/>
      </c>
      <c r="N51" s="43" t="str">
        <f t="shared" si="1"/>
        <v/>
      </c>
      <c r="O51" s="49"/>
      <c r="P51" s="46"/>
      <c r="Q51" s="16"/>
      <c r="R51" s="45">
        <f t="shared" si="2"/>
        <v>0</v>
      </c>
    </row>
    <row r="52" spans="1:18" ht="30" customHeight="1" x14ac:dyDescent="0.35">
      <c r="A52" s="16"/>
      <c r="B52" s="38">
        <f>IF(STUDATA!B50="","",STUDATA!B50)</f>
        <v>45</v>
      </c>
      <c r="C52" s="39" t="str">
        <f>IF(STUDATA!E50="","",STUDATA!E50)</f>
        <v>DURGA</v>
      </c>
      <c r="D52" s="39" t="str">
        <f>IF(STUDATA!F50="","",STUDATA!F50)</f>
        <v>BABULAL</v>
      </c>
      <c r="E52" s="39" t="str">
        <f>IF(STUDATA!G50="","",STUDATA!G50)</f>
        <v>F</v>
      </c>
      <c r="F52" s="39">
        <f>IF(STUDATA!C50="","",STUDATA!C50)</f>
        <v>4</v>
      </c>
      <c r="G52" s="71" t="s">
        <v>1080</v>
      </c>
      <c r="H52" s="71"/>
      <c r="I52" s="71"/>
      <c r="J52" s="71"/>
      <c r="K52" s="261">
        <f>Table3[[#This Row],[7]]+Table3[[#This Row],[8]]+Table3[[#This Row],[9]]</f>
        <v>0</v>
      </c>
      <c r="L52" s="53"/>
      <c r="M52" s="43" t="str">
        <f t="shared" si="0"/>
        <v/>
      </c>
      <c r="N52" s="43" t="str">
        <f t="shared" si="1"/>
        <v/>
      </c>
      <c r="O52" s="49"/>
      <c r="P52" s="46"/>
      <c r="Q52" s="16"/>
      <c r="R52" s="45">
        <f t="shared" si="2"/>
        <v>0</v>
      </c>
    </row>
    <row r="53" spans="1:18" ht="30" customHeight="1" x14ac:dyDescent="0.35">
      <c r="A53" s="16"/>
      <c r="B53" s="38">
        <f>IF(STUDATA!B51="","",STUDATA!B51)</f>
        <v>46</v>
      </c>
      <c r="C53" s="39" t="str">
        <f>IF(STUDATA!E51="","",STUDATA!E51)</f>
        <v>GURPREET KOUR</v>
      </c>
      <c r="D53" s="39" t="str">
        <f>IF(STUDATA!F51="","",STUDATA!F51)</f>
        <v>ROOP SINGH</v>
      </c>
      <c r="E53" s="39" t="str">
        <f>IF(STUDATA!G51="","",STUDATA!G51)</f>
        <v>F</v>
      </c>
      <c r="F53" s="39">
        <f>IF(STUDATA!C51="","",STUDATA!C51)</f>
        <v>4</v>
      </c>
      <c r="G53" s="71" t="s">
        <v>1080</v>
      </c>
      <c r="H53" s="71"/>
      <c r="I53" s="71"/>
      <c r="J53" s="71"/>
      <c r="K53" s="261">
        <f>Table3[[#This Row],[7]]+Table3[[#This Row],[8]]+Table3[[#This Row],[9]]</f>
        <v>0</v>
      </c>
      <c r="L53" s="53"/>
      <c r="M53" s="43" t="str">
        <f t="shared" si="0"/>
        <v/>
      </c>
      <c r="N53" s="43" t="str">
        <f t="shared" si="1"/>
        <v/>
      </c>
      <c r="O53" s="49"/>
      <c r="P53" s="46"/>
      <c r="Q53" s="16"/>
      <c r="R53" s="45">
        <f t="shared" si="2"/>
        <v>0</v>
      </c>
    </row>
    <row r="54" spans="1:18" ht="30" customHeight="1" x14ac:dyDescent="0.35">
      <c r="A54" s="16"/>
      <c r="B54" s="38">
        <f>IF(STUDATA!B52="","",STUDATA!B52)</f>
        <v>47</v>
      </c>
      <c r="C54" s="39" t="str">
        <f>IF(STUDATA!E52="","",STUDATA!E52)</f>
        <v>GURPREET SINGH</v>
      </c>
      <c r="D54" s="39" t="str">
        <f>IF(STUDATA!F52="","",STUDATA!F52)</f>
        <v>LABH SINGH</v>
      </c>
      <c r="E54" s="39" t="str">
        <f>IF(STUDATA!G52="","",STUDATA!G52)</f>
        <v>M</v>
      </c>
      <c r="F54" s="39">
        <f>IF(STUDATA!C52="","",STUDATA!C52)</f>
        <v>4</v>
      </c>
      <c r="G54" s="71" t="s">
        <v>1080</v>
      </c>
      <c r="H54" s="71"/>
      <c r="I54" s="71"/>
      <c r="J54" s="71"/>
      <c r="K54" s="261">
        <f>Table3[[#This Row],[7]]+Table3[[#This Row],[8]]+Table3[[#This Row],[9]]</f>
        <v>0</v>
      </c>
      <c r="L54" s="53"/>
      <c r="M54" s="43" t="str">
        <f t="shared" si="0"/>
        <v/>
      </c>
      <c r="N54" s="43" t="str">
        <f t="shared" si="1"/>
        <v/>
      </c>
      <c r="O54" s="49"/>
      <c r="P54" s="46"/>
      <c r="Q54" s="16"/>
      <c r="R54" s="45">
        <f t="shared" si="2"/>
        <v>0</v>
      </c>
    </row>
    <row r="55" spans="1:18" ht="30" customHeight="1" x14ac:dyDescent="0.35">
      <c r="A55" s="16"/>
      <c r="B55" s="38">
        <f>IF(STUDATA!B53="","",STUDATA!B53)</f>
        <v>48</v>
      </c>
      <c r="C55" s="39" t="str">
        <f>IF(STUDATA!E53="","",STUDATA!E53)</f>
        <v>HARDEEP SINGH</v>
      </c>
      <c r="D55" s="39" t="str">
        <f>IF(STUDATA!F53="","",STUDATA!F53)</f>
        <v>SUNIL SINGH</v>
      </c>
      <c r="E55" s="39" t="str">
        <f>IF(STUDATA!G53="","",STUDATA!G53)</f>
        <v>M</v>
      </c>
      <c r="F55" s="39">
        <f>IF(STUDATA!C53="","",STUDATA!C53)</f>
        <v>4</v>
      </c>
      <c r="G55" s="71" t="s">
        <v>1080</v>
      </c>
      <c r="H55" s="71"/>
      <c r="I55" s="71"/>
      <c r="J55" s="71"/>
      <c r="K55" s="261">
        <f>Table3[[#This Row],[7]]+Table3[[#This Row],[8]]+Table3[[#This Row],[9]]</f>
        <v>0</v>
      </c>
      <c r="L55" s="53"/>
      <c r="M55" s="43" t="str">
        <f t="shared" si="0"/>
        <v/>
      </c>
      <c r="N55" s="43" t="str">
        <f t="shared" si="1"/>
        <v/>
      </c>
      <c r="O55" s="49"/>
      <c r="P55" s="46"/>
      <c r="Q55" s="16"/>
      <c r="R55" s="45">
        <f t="shared" si="2"/>
        <v>0</v>
      </c>
    </row>
    <row r="56" spans="1:18" ht="30" customHeight="1" x14ac:dyDescent="0.35">
      <c r="A56" s="16"/>
      <c r="B56" s="38">
        <f>IF(STUDATA!B54="","",STUDATA!B54)</f>
        <v>49</v>
      </c>
      <c r="C56" s="39" t="str">
        <f>IF(STUDATA!E54="","",STUDATA!E54)</f>
        <v>JASVINDER SINGH</v>
      </c>
      <c r="D56" s="39" t="str">
        <f>IF(STUDATA!F54="","",STUDATA!F54)</f>
        <v>BALVINDER SINGH</v>
      </c>
      <c r="E56" s="39" t="str">
        <f>IF(STUDATA!G54="","",STUDATA!G54)</f>
        <v>M</v>
      </c>
      <c r="F56" s="39">
        <f>IF(STUDATA!C54="","",STUDATA!C54)</f>
        <v>4</v>
      </c>
      <c r="G56" s="71" t="s">
        <v>1129</v>
      </c>
      <c r="H56" s="71"/>
      <c r="I56" s="71"/>
      <c r="J56" s="71"/>
      <c r="K56" s="261">
        <f>Table3[[#This Row],[7]]+Table3[[#This Row],[8]]+Table3[[#This Row],[9]]</f>
        <v>0</v>
      </c>
      <c r="L56" s="53"/>
      <c r="M56" s="43">
        <f t="shared" si="0"/>
        <v>0</v>
      </c>
      <c r="N56" s="43">
        <f t="shared" si="1"/>
        <v>0</v>
      </c>
      <c r="O56" s="49"/>
      <c r="P56" s="46"/>
      <c r="Q56" s="16"/>
      <c r="R56" s="45">
        <f t="shared" si="2"/>
        <v>1</v>
      </c>
    </row>
    <row r="57" spans="1:18" ht="30" customHeight="1" x14ac:dyDescent="0.35">
      <c r="A57" s="16"/>
      <c r="B57" s="38">
        <f>IF(STUDATA!B55="","",STUDATA!B55)</f>
        <v>50</v>
      </c>
      <c r="C57" s="39" t="str">
        <f>IF(STUDATA!E55="","",STUDATA!E55)</f>
        <v>KUSUM</v>
      </c>
      <c r="D57" s="39" t="str">
        <f>IF(STUDATA!F55="","",STUDATA!F55)</f>
        <v>TARACHAND</v>
      </c>
      <c r="E57" s="39" t="str">
        <f>IF(STUDATA!G55="","",STUDATA!G55)</f>
        <v>F</v>
      </c>
      <c r="F57" s="39">
        <f>IF(STUDATA!C55="","",STUDATA!C55)</f>
        <v>4</v>
      </c>
      <c r="G57" s="71" t="s">
        <v>1080</v>
      </c>
      <c r="H57" s="71"/>
      <c r="I57" s="71"/>
      <c r="J57" s="71"/>
      <c r="K57" s="261">
        <f>Table3[[#This Row],[7]]+Table3[[#This Row],[8]]+Table3[[#This Row],[9]]</f>
        <v>0</v>
      </c>
      <c r="L57" s="53"/>
      <c r="M57" s="43" t="str">
        <f t="shared" si="0"/>
        <v/>
      </c>
      <c r="N57" s="43" t="str">
        <f t="shared" si="1"/>
        <v/>
      </c>
      <c r="O57" s="49"/>
      <c r="P57" s="46"/>
      <c r="Q57" s="16"/>
      <c r="R57" s="45">
        <f t="shared" si="2"/>
        <v>0</v>
      </c>
    </row>
    <row r="58" spans="1:18" ht="30" customHeight="1" x14ac:dyDescent="0.35">
      <c r="A58" s="16"/>
      <c r="B58" s="38">
        <f>IF(STUDATA!B56="","",STUDATA!B56)</f>
        <v>51</v>
      </c>
      <c r="C58" s="39" t="str">
        <f>IF(STUDATA!E56="","",STUDATA!E56)</f>
        <v>RAHUL KUMAR</v>
      </c>
      <c r="D58" s="39" t="str">
        <f>IF(STUDATA!F56="","",STUDATA!F56)</f>
        <v>BABULAL</v>
      </c>
      <c r="E58" s="39" t="str">
        <f>IF(STUDATA!G56="","",STUDATA!G56)</f>
        <v>M</v>
      </c>
      <c r="F58" s="39">
        <f>IF(STUDATA!C56="","",STUDATA!C56)</f>
        <v>4</v>
      </c>
      <c r="G58" s="71" t="s">
        <v>1080</v>
      </c>
      <c r="H58" s="71"/>
      <c r="I58" s="71"/>
      <c r="J58" s="71"/>
      <c r="K58" s="261">
        <f>Table3[[#This Row],[7]]+Table3[[#This Row],[8]]+Table3[[#This Row],[9]]</f>
        <v>0</v>
      </c>
      <c r="L58" s="53"/>
      <c r="M58" s="43" t="str">
        <f t="shared" si="0"/>
        <v/>
      </c>
      <c r="N58" s="43" t="str">
        <f t="shared" si="1"/>
        <v/>
      </c>
      <c r="O58" s="49"/>
      <c r="P58" s="46"/>
      <c r="Q58" s="16"/>
      <c r="R58" s="45">
        <f t="shared" si="2"/>
        <v>0</v>
      </c>
    </row>
    <row r="59" spans="1:18" ht="30" customHeight="1" x14ac:dyDescent="0.35">
      <c r="A59" s="16"/>
      <c r="B59" s="38">
        <f>IF(STUDATA!B57="","",STUDATA!B57)</f>
        <v>52</v>
      </c>
      <c r="C59" s="39" t="str">
        <f>IF(STUDATA!E57="","",STUDATA!E57)</f>
        <v>RAJNI</v>
      </c>
      <c r="D59" s="39" t="str">
        <f>IF(STUDATA!F57="","",STUDATA!F57)</f>
        <v>BAGGARAM</v>
      </c>
      <c r="E59" s="39" t="str">
        <f>IF(STUDATA!G57="","",STUDATA!G57)</f>
        <v>F</v>
      </c>
      <c r="F59" s="39">
        <f>IF(STUDATA!C57="","",STUDATA!C57)</f>
        <v>4</v>
      </c>
      <c r="G59" s="71" t="s">
        <v>1080</v>
      </c>
      <c r="H59" s="71"/>
      <c r="I59" s="71"/>
      <c r="J59" s="71"/>
      <c r="K59" s="261">
        <f>Table3[[#This Row],[7]]+Table3[[#This Row],[8]]+Table3[[#This Row],[9]]</f>
        <v>0</v>
      </c>
      <c r="L59" s="53"/>
      <c r="M59" s="43" t="str">
        <f t="shared" si="0"/>
        <v/>
      </c>
      <c r="N59" s="43" t="str">
        <f t="shared" si="1"/>
        <v/>
      </c>
      <c r="O59" s="49"/>
      <c r="P59" s="46"/>
      <c r="Q59" s="16"/>
      <c r="R59" s="45">
        <f t="shared" si="2"/>
        <v>0</v>
      </c>
    </row>
    <row r="60" spans="1:18" ht="30" customHeight="1" x14ac:dyDescent="0.35">
      <c r="A60" s="16"/>
      <c r="B60" s="38">
        <f>IF(STUDATA!B58="","",STUDATA!B58)</f>
        <v>53</v>
      </c>
      <c r="C60" s="39" t="str">
        <f>IF(STUDATA!E58="","",STUDATA!E58)</f>
        <v>SHANTI</v>
      </c>
      <c r="D60" s="39" t="str">
        <f>IF(STUDATA!F58="","",STUDATA!F58)</f>
        <v>BINJHARAM</v>
      </c>
      <c r="E60" s="39" t="str">
        <f>IF(STUDATA!G58="","",STUDATA!G58)</f>
        <v>F</v>
      </c>
      <c r="F60" s="39">
        <f>IF(STUDATA!C58="","",STUDATA!C58)</f>
        <v>4</v>
      </c>
      <c r="G60" s="71" t="s">
        <v>1080</v>
      </c>
      <c r="H60" s="71"/>
      <c r="I60" s="71"/>
      <c r="J60" s="71"/>
      <c r="K60" s="261">
        <f>Table3[[#This Row],[7]]+Table3[[#This Row],[8]]+Table3[[#This Row],[9]]</f>
        <v>0</v>
      </c>
      <c r="L60" s="53"/>
      <c r="M60" s="43" t="str">
        <f t="shared" si="0"/>
        <v/>
      </c>
      <c r="N60" s="43" t="str">
        <f t="shared" si="1"/>
        <v/>
      </c>
      <c r="O60" s="49"/>
      <c r="P60" s="46"/>
      <c r="Q60" s="16"/>
      <c r="R60" s="45">
        <f t="shared" si="2"/>
        <v>0</v>
      </c>
    </row>
    <row r="61" spans="1:18" ht="30" customHeight="1" x14ac:dyDescent="0.35">
      <c r="A61" s="16"/>
      <c r="B61" s="38">
        <f>IF(STUDATA!B59="","",STUDATA!B59)</f>
        <v>54</v>
      </c>
      <c r="C61" s="39" t="str">
        <f>IF(STUDATA!E59="","",STUDATA!E59)</f>
        <v>SHVETA</v>
      </c>
      <c r="D61" s="39" t="str">
        <f>IF(STUDATA!F59="","",STUDATA!F59)</f>
        <v>MOHAN LAL</v>
      </c>
      <c r="E61" s="39" t="str">
        <f>IF(STUDATA!G59="","",STUDATA!G59)</f>
        <v>F</v>
      </c>
      <c r="F61" s="39">
        <f>IF(STUDATA!C59="","",STUDATA!C59)</f>
        <v>4</v>
      </c>
      <c r="G61" s="71" t="s">
        <v>1080</v>
      </c>
      <c r="H61" s="71"/>
      <c r="I61" s="71"/>
      <c r="J61" s="71"/>
      <c r="K61" s="261">
        <f>Table3[[#This Row],[7]]+Table3[[#This Row],[8]]+Table3[[#This Row],[9]]</f>
        <v>0</v>
      </c>
      <c r="L61" s="53"/>
      <c r="M61" s="43" t="str">
        <f t="shared" si="0"/>
        <v/>
      </c>
      <c r="N61" s="43" t="str">
        <f t="shared" si="1"/>
        <v/>
      </c>
      <c r="O61" s="49"/>
      <c r="P61" s="46"/>
      <c r="Q61" s="16"/>
      <c r="R61" s="45">
        <f t="shared" si="2"/>
        <v>0</v>
      </c>
    </row>
    <row r="62" spans="1:18" ht="30" customHeight="1" x14ac:dyDescent="0.35">
      <c r="A62" s="16"/>
      <c r="B62" s="38">
        <f>IF(STUDATA!B60="","",STUDATA!B60)</f>
        <v>55</v>
      </c>
      <c r="C62" s="39" t="str">
        <f>IF(STUDATA!E60="","",STUDATA!E60)</f>
        <v>SUKHVINDER SINGH</v>
      </c>
      <c r="D62" s="39" t="str">
        <f>IF(STUDATA!F60="","",STUDATA!F60)</f>
        <v>BAGGARAM</v>
      </c>
      <c r="E62" s="39" t="str">
        <f>IF(STUDATA!G60="","",STUDATA!G60)</f>
        <v>M</v>
      </c>
      <c r="F62" s="39">
        <f>IF(STUDATA!C60="","",STUDATA!C60)</f>
        <v>4</v>
      </c>
      <c r="G62" s="71" t="s">
        <v>1080</v>
      </c>
      <c r="H62" s="71"/>
      <c r="I62" s="71"/>
      <c r="J62" s="71"/>
      <c r="K62" s="261">
        <f>Table3[[#This Row],[7]]+Table3[[#This Row],[8]]+Table3[[#This Row],[9]]</f>
        <v>0</v>
      </c>
      <c r="L62" s="53"/>
      <c r="M62" s="43" t="str">
        <f t="shared" si="0"/>
        <v/>
      </c>
      <c r="N62" s="43" t="str">
        <f t="shared" si="1"/>
        <v/>
      </c>
      <c r="O62" s="49"/>
      <c r="P62" s="46"/>
      <c r="Q62" s="16"/>
      <c r="R62" s="45">
        <f t="shared" si="2"/>
        <v>0</v>
      </c>
    </row>
    <row r="63" spans="1:18" ht="30" customHeight="1" x14ac:dyDescent="0.35">
      <c r="A63" s="16"/>
      <c r="B63" s="38">
        <f>IF(STUDATA!B61="","",STUDATA!B61)</f>
        <v>56</v>
      </c>
      <c r="C63" s="39" t="str">
        <f>IF(STUDATA!E61="","",STUDATA!E61)</f>
        <v>GANGA</v>
      </c>
      <c r="D63" s="39" t="str">
        <f>IF(STUDATA!F61="","",STUDATA!F61)</f>
        <v>MAIHAR LAL</v>
      </c>
      <c r="E63" s="39" t="str">
        <f>IF(STUDATA!G61="","",STUDATA!G61)</f>
        <v>F</v>
      </c>
      <c r="F63" s="39">
        <f>IF(STUDATA!C61="","",STUDATA!C61)</f>
        <v>5</v>
      </c>
      <c r="G63" s="71" t="s">
        <v>1080</v>
      </c>
      <c r="H63" s="71"/>
      <c r="I63" s="71"/>
      <c r="J63" s="71"/>
      <c r="K63" s="261">
        <f>Table3[[#This Row],[7]]+Table3[[#This Row],[8]]+Table3[[#This Row],[9]]</f>
        <v>0</v>
      </c>
      <c r="L63" s="53"/>
      <c r="M63" s="43" t="str">
        <f t="shared" si="0"/>
        <v/>
      </c>
      <c r="N63" s="43" t="str">
        <f t="shared" si="1"/>
        <v/>
      </c>
      <c r="O63" s="49"/>
      <c r="P63" s="46"/>
      <c r="Q63" s="16"/>
      <c r="R63" s="45">
        <f t="shared" si="2"/>
        <v>0</v>
      </c>
    </row>
    <row r="64" spans="1:18" ht="30" customHeight="1" x14ac:dyDescent="0.35">
      <c r="A64" s="16"/>
      <c r="B64" s="38">
        <f>IF(STUDATA!B62="","",STUDATA!B62)</f>
        <v>57</v>
      </c>
      <c r="C64" s="39" t="str">
        <f>IF(STUDATA!E62="","",STUDATA!E62)</f>
        <v>GANGA</v>
      </c>
      <c r="D64" s="39" t="str">
        <f>IF(STUDATA!F62="","",STUDATA!F62)</f>
        <v>TARACHAND</v>
      </c>
      <c r="E64" s="39" t="str">
        <f>IF(STUDATA!G62="","",STUDATA!G62)</f>
        <v>F</v>
      </c>
      <c r="F64" s="39">
        <f>IF(STUDATA!C62="","",STUDATA!C62)</f>
        <v>5</v>
      </c>
      <c r="G64" s="71" t="s">
        <v>1080</v>
      </c>
      <c r="H64" s="71"/>
      <c r="I64" s="71"/>
      <c r="J64" s="71"/>
      <c r="K64" s="261">
        <f>Table3[[#This Row],[7]]+Table3[[#This Row],[8]]+Table3[[#This Row],[9]]</f>
        <v>0</v>
      </c>
      <c r="L64" s="53"/>
      <c r="M64" s="43" t="str">
        <f t="shared" si="0"/>
        <v/>
      </c>
      <c r="N64" s="43" t="str">
        <f t="shared" si="1"/>
        <v/>
      </c>
      <c r="O64" s="49"/>
      <c r="P64" s="46"/>
      <c r="Q64" s="16"/>
      <c r="R64" s="45">
        <f t="shared" si="2"/>
        <v>0</v>
      </c>
    </row>
    <row r="65" spans="1:18" ht="30" customHeight="1" x14ac:dyDescent="0.35">
      <c r="A65" s="16"/>
      <c r="B65" s="38">
        <f>IF(STUDATA!B63="","",STUDATA!B63)</f>
        <v>58</v>
      </c>
      <c r="C65" s="39" t="str">
        <f>IF(STUDATA!E63="","",STUDATA!E63)</f>
        <v>JAMNA</v>
      </c>
      <c r="D65" s="39" t="str">
        <f>IF(STUDATA!F63="","",STUDATA!F63)</f>
        <v>MAIHERLAL</v>
      </c>
      <c r="E65" s="39" t="str">
        <f>IF(STUDATA!G63="","",STUDATA!G63)</f>
        <v>F</v>
      </c>
      <c r="F65" s="39">
        <f>IF(STUDATA!C63="","",STUDATA!C63)</f>
        <v>5</v>
      </c>
      <c r="G65" s="71" t="s">
        <v>1080</v>
      </c>
      <c r="H65" s="71"/>
      <c r="I65" s="71"/>
      <c r="J65" s="71"/>
      <c r="K65" s="261">
        <f>Table3[[#This Row],[7]]+Table3[[#This Row],[8]]+Table3[[#This Row],[9]]</f>
        <v>0</v>
      </c>
      <c r="L65" s="53"/>
      <c r="M65" s="43" t="str">
        <f t="shared" si="0"/>
        <v/>
      </c>
      <c r="N65" s="43" t="str">
        <f t="shared" si="1"/>
        <v/>
      </c>
      <c r="O65" s="49"/>
      <c r="P65" s="46"/>
      <c r="Q65" s="16"/>
      <c r="R65" s="45">
        <f t="shared" si="2"/>
        <v>0</v>
      </c>
    </row>
    <row r="66" spans="1:18" ht="30" customHeight="1" x14ac:dyDescent="0.35">
      <c r="A66" s="16"/>
      <c r="B66" s="38">
        <f>IF(STUDATA!B64="","",STUDATA!B64)</f>
        <v>59</v>
      </c>
      <c r="C66" s="39" t="str">
        <f>IF(STUDATA!E64="","",STUDATA!E64)</f>
        <v>KAPIL</v>
      </c>
      <c r="D66" s="39" t="str">
        <f>IF(STUDATA!F64="","",STUDATA!F64)</f>
        <v>DHARAMPAL</v>
      </c>
      <c r="E66" s="39" t="str">
        <f>IF(STUDATA!G64="","",STUDATA!G64)</f>
        <v>M</v>
      </c>
      <c r="F66" s="39">
        <f>IF(STUDATA!C64="","",STUDATA!C64)</f>
        <v>5</v>
      </c>
      <c r="G66" s="71" t="s">
        <v>1080</v>
      </c>
      <c r="H66" s="71"/>
      <c r="I66" s="71"/>
      <c r="J66" s="71"/>
      <c r="K66" s="261">
        <f>Table3[[#This Row],[7]]+Table3[[#This Row],[8]]+Table3[[#This Row],[9]]</f>
        <v>0</v>
      </c>
      <c r="L66" s="53"/>
      <c r="M66" s="43" t="str">
        <f t="shared" si="0"/>
        <v/>
      </c>
      <c r="N66" s="43" t="str">
        <f t="shared" si="1"/>
        <v/>
      </c>
      <c r="O66" s="49"/>
      <c r="P66" s="46"/>
      <c r="Q66" s="16"/>
      <c r="R66" s="45">
        <f t="shared" si="2"/>
        <v>0</v>
      </c>
    </row>
    <row r="67" spans="1:18" ht="30" customHeight="1" x14ac:dyDescent="0.35">
      <c r="A67" s="16"/>
      <c r="B67" s="38">
        <f>IF(STUDATA!B65="","",STUDATA!B65)</f>
        <v>60</v>
      </c>
      <c r="C67" s="39" t="str">
        <f>IF(STUDATA!E65="","",STUDATA!E65)</f>
        <v>KASHISH</v>
      </c>
      <c r="D67" s="39" t="str">
        <f>IF(STUDATA!F65="","",STUDATA!F65)</f>
        <v>PAWAN KUMAR</v>
      </c>
      <c r="E67" s="39" t="str">
        <f>IF(STUDATA!G65="","",STUDATA!G65)</f>
        <v>F</v>
      </c>
      <c r="F67" s="39">
        <f>IF(STUDATA!C65="","",STUDATA!C65)</f>
        <v>5</v>
      </c>
      <c r="G67" s="71" t="s">
        <v>1080</v>
      </c>
      <c r="H67" s="71"/>
      <c r="I67" s="71"/>
      <c r="J67" s="71"/>
      <c r="K67" s="261">
        <f>Table3[[#This Row],[7]]+Table3[[#This Row],[8]]+Table3[[#This Row],[9]]</f>
        <v>0</v>
      </c>
      <c r="L67" s="53"/>
      <c r="M67" s="43" t="str">
        <f t="shared" si="0"/>
        <v/>
      </c>
      <c r="N67" s="43" t="str">
        <f t="shared" si="1"/>
        <v/>
      </c>
      <c r="O67" s="49"/>
      <c r="P67" s="46"/>
      <c r="Q67" s="16"/>
      <c r="R67" s="45">
        <f t="shared" si="2"/>
        <v>0</v>
      </c>
    </row>
    <row r="68" spans="1:18" ht="30" customHeight="1" x14ac:dyDescent="0.35">
      <c r="A68" s="16"/>
      <c r="B68" s="38">
        <f>IF(STUDATA!B66="","",STUDATA!B66)</f>
        <v>61</v>
      </c>
      <c r="C68" s="39" t="str">
        <f>IF(STUDATA!E66="","",STUDATA!E66)</f>
        <v>MONIKA</v>
      </c>
      <c r="D68" s="39" t="str">
        <f>IF(STUDATA!F66="","",STUDATA!F66)</f>
        <v>PRITVIRAJ</v>
      </c>
      <c r="E68" s="39" t="str">
        <f>IF(STUDATA!G66="","",STUDATA!G66)</f>
        <v>F</v>
      </c>
      <c r="F68" s="39">
        <f>IF(STUDATA!C66="","",STUDATA!C66)</f>
        <v>5</v>
      </c>
      <c r="G68" s="71" t="s">
        <v>1080</v>
      </c>
      <c r="H68" s="71"/>
      <c r="I68" s="71"/>
      <c r="J68" s="71"/>
      <c r="K68" s="261">
        <f>Table3[[#This Row],[7]]+Table3[[#This Row],[8]]+Table3[[#This Row],[9]]</f>
        <v>0</v>
      </c>
      <c r="L68" s="53"/>
      <c r="M68" s="43" t="str">
        <f t="shared" si="0"/>
        <v/>
      </c>
      <c r="N68" s="43" t="str">
        <f t="shared" si="1"/>
        <v/>
      </c>
      <c r="O68" s="49"/>
      <c r="P68" s="46"/>
      <c r="Q68" s="16"/>
      <c r="R68" s="45">
        <f t="shared" si="2"/>
        <v>0</v>
      </c>
    </row>
    <row r="69" spans="1:18" ht="30" customHeight="1" x14ac:dyDescent="0.35">
      <c r="A69" s="16"/>
      <c r="B69" s="38">
        <f>IF(STUDATA!B67="","",STUDATA!B67)</f>
        <v>62</v>
      </c>
      <c r="C69" s="39" t="str">
        <f>IF(STUDATA!E67="","",STUDATA!E67)</f>
        <v>NISHU</v>
      </c>
      <c r="D69" s="39" t="str">
        <f>IF(STUDATA!F67="","",STUDATA!F67)</f>
        <v>SWROOP SINGH</v>
      </c>
      <c r="E69" s="39" t="str">
        <f>IF(STUDATA!G67="","",STUDATA!G67)</f>
        <v>F</v>
      </c>
      <c r="F69" s="39">
        <f>IF(STUDATA!C67="","",STUDATA!C67)</f>
        <v>5</v>
      </c>
      <c r="G69" s="71" t="s">
        <v>1080</v>
      </c>
      <c r="H69" s="71"/>
      <c r="I69" s="71"/>
      <c r="J69" s="71"/>
      <c r="K69" s="261">
        <f>Table3[[#This Row],[7]]+Table3[[#This Row],[8]]+Table3[[#This Row],[9]]</f>
        <v>0</v>
      </c>
      <c r="L69" s="53"/>
      <c r="M69" s="43" t="str">
        <f t="shared" si="0"/>
        <v/>
      </c>
      <c r="N69" s="43" t="str">
        <f t="shared" si="1"/>
        <v/>
      </c>
      <c r="O69" s="49"/>
      <c r="P69" s="46"/>
      <c r="Q69" s="16"/>
      <c r="R69" s="45">
        <f t="shared" si="2"/>
        <v>0</v>
      </c>
    </row>
    <row r="70" spans="1:18" ht="30" customHeight="1" x14ac:dyDescent="0.35">
      <c r="A70" s="16"/>
      <c r="B70" s="38">
        <f>IF(STUDATA!B68="","",STUDATA!B68)</f>
        <v>63</v>
      </c>
      <c r="C70" s="39" t="str">
        <f>IF(STUDATA!E68="","",STUDATA!E68)</f>
        <v>PAVAN SINGH</v>
      </c>
      <c r="D70" s="39" t="str">
        <f>IF(STUDATA!F68="","",STUDATA!F68)</f>
        <v>SURJEET SINGH</v>
      </c>
      <c r="E70" s="39" t="str">
        <f>IF(STUDATA!G68="","",STUDATA!G68)</f>
        <v>M</v>
      </c>
      <c r="F70" s="39">
        <f>IF(STUDATA!C68="","",STUDATA!C68)</f>
        <v>5</v>
      </c>
      <c r="G70" s="71" t="s">
        <v>1129</v>
      </c>
      <c r="H70" s="71"/>
      <c r="I70" s="71"/>
      <c r="J70" s="71"/>
      <c r="K70" s="261">
        <f>Table3[[#This Row],[7]]+Table3[[#This Row],[8]]+Table3[[#This Row],[9]]</f>
        <v>0</v>
      </c>
      <c r="L70" s="53"/>
      <c r="M70" s="43">
        <f t="shared" si="0"/>
        <v>0</v>
      </c>
      <c r="N70" s="43">
        <f t="shared" si="1"/>
        <v>0</v>
      </c>
      <c r="O70" s="49"/>
      <c r="P70" s="46"/>
      <c r="Q70" s="16"/>
      <c r="R70" s="45">
        <f t="shared" si="2"/>
        <v>1</v>
      </c>
    </row>
    <row r="71" spans="1:18" ht="30" customHeight="1" x14ac:dyDescent="0.35">
      <c r="A71" s="16"/>
      <c r="B71" s="38">
        <f>IF(STUDATA!B69="","",STUDATA!B69)</f>
        <v>64</v>
      </c>
      <c r="C71" s="39" t="str">
        <f>IF(STUDATA!E69="","",STUDATA!E69)</f>
        <v>PRTIGYA</v>
      </c>
      <c r="D71" s="39" t="str">
        <f>IF(STUDATA!F69="","",STUDATA!F69)</f>
        <v>ROOP SINGH</v>
      </c>
      <c r="E71" s="39" t="str">
        <f>IF(STUDATA!G69="","",STUDATA!G69)</f>
        <v>F</v>
      </c>
      <c r="F71" s="39">
        <f>IF(STUDATA!C69="","",STUDATA!C69)</f>
        <v>5</v>
      </c>
      <c r="G71" s="71" t="s">
        <v>1080</v>
      </c>
      <c r="H71" s="71"/>
      <c r="I71" s="71"/>
      <c r="J71" s="71"/>
      <c r="K71" s="261">
        <f>Table3[[#This Row],[7]]+Table3[[#This Row],[8]]+Table3[[#This Row],[9]]</f>
        <v>0</v>
      </c>
      <c r="L71" s="53"/>
      <c r="M71" s="43" t="str">
        <f t="shared" si="0"/>
        <v/>
      </c>
      <c r="N71" s="43" t="str">
        <f t="shared" si="1"/>
        <v/>
      </c>
      <c r="O71" s="49"/>
      <c r="P71" s="46"/>
      <c r="Q71" s="16"/>
      <c r="R71" s="45">
        <f t="shared" si="2"/>
        <v>0</v>
      </c>
    </row>
    <row r="72" spans="1:18" ht="30" customHeight="1" x14ac:dyDescent="0.35">
      <c r="A72" s="16"/>
      <c r="B72" s="38">
        <f>IF(STUDATA!B70="","",STUDATA!B70)</f>
        <v>65</v>
      </c>
      <c r="C72" s="39" t="str">
        <f>IF(STUDATA!E70="","",STUDATA!E70)</f>
        <v>RANI</v>
      </c>
      <c r="D72" s="39" t="str">
        <f>IF(STUDATA!F70="","",STUDATA!F70)</f>
        <v>VAJEET RAM</v>
      </c>
      <c r="E72" s="39" t="str">
        <f>IF(STUDATA!G70="","",STUDATA!G70)</f>
        <v>F</v>
      </c>
      <c r="F72" s="39">
        <f>IF(STUDATA!C70="","",STUDATA!C70)</f>
        <v>5</v>
      </c>
      <c r="G72" s="71" t="s">
        <v>1129</v>
      </c>
      <c r="H72" s="71"/>
      <c r="I72" s="71"/>
      <c r="J72" s="71"/>
      <c r="K72" s="261">
        <f>Table3[[#This Row],[7]]+Table3[[#This Row],[8]]+Table3[[#This Row],[9]]</f>
        <v>0</v>
      </c>
      <c r="L72" s="53"/>
      <c r="M72" s="43">
        <f t="shared" si="0"/>
        <v>0</v>
      </c>
      <c r="N72" s="43">
        <f t="shared" si="1"/>
        <v>0</v>
      </c>
      <c r="O72" s="49"/>
      <c r="P72" s="46"/>
      <c r="Q72" s="16"/>
      <c r="R72" s="45">
        <f t="shared" si="2"/>
        <v>1</v>
      </c>
    </row>
    <row r="73" spans="1:18" ht="30" customHeight="1" x14ac:dyDescent="0.35">
      <c r="A73" s="16"/>
      <c r="B73" s="38">
        <f>IF(STUDATA!B71="","",STUDATA!B71)</f>
        <v>66</v>
      </c>
      <c r="C73" s="39" t="str">
        <f>IF(STUDATA!E71="","",STUDATA!E71)</f>
        <v>REENA</v>
      </c>
      <c r="D73" s="39" t="str">
        <f>IF(STUDATA!F71="","",STUDATA!F71)</f>
        <v>JEET SINGH</v>
      </c>
      <c r="E73" s="39" t="str">
        <f>IF(STUDATA!G71="","",STUDATA!G71)</f>
        <v>F</v>
      </c>
      <c r="F73" s="39">
        <f>IF(STUDATA!C71="","",STUDATA!C71)</f>
        <v>5</v>
      </c>
      <c r="G73" s="71" t="s">
        <v>1080</v>
      </c>
      <c r="H73" s="71"/>
      <c r="I73" s="71"/>
      <c r="J73" s="71"/>
      <c r="K73" s="261">
        <f>Table3[[#This Row],[7]]+Table3[[#This Row],[8]]+Table3[[#This Row],[9]]</f>
        <v>0</v>
      </c>
      <c r="L73" s="53"/>
      <c r="M73" s="43" t="str">
        <f t="shared" ref="M73:M130" si="3">IFERROR(IF(OR(C73="",F73=""),"",N73-L73),"")</f>
        <v/>
      </c>
      <c r="N73" s="43" t="str">
        <f t="shared" ref="N73:N130" si="4">IF(OR(C73="",F73="",G73="",G73="NO"),"",IF(F73&gt;5,K73*0.15,K73*0.1))</f>
        <v/>
      </c>
      <c r="O73" s="49"/>
      <c r="P73" s="46"/>
      <c r="Q73" s="16"/>
      <c r="R73" s="45">
        <f t="shared" ref="R73:R136" si="5">IF(G73="","",IF(G73="NO",0,1))</f>
        <v>0</v>
      </c>
    </row>
    <row r="74" spans="1:18" ht="30" customHeight="1" x14ac:dyDescent="0.35">
      <c r="A74" s="16"/>
      <c r="B74" s="38">
        <f>IF(STUDATA!B72="","",STUDATA!B72)</f>
        <v>67</v>
      </c>
      <c r="C74" s="39" t="str">
        <f>IF(STUDATA!E72="","",STUDATA!E72)</f>
        <v>SANTOSH</v>
      </c>
      <c r="D74" s="39" t="str">
        <f>IF(STUDATA!F72="","",STUDATA!F72)</f>
        <v>BINJARAM</v>
      </c>
      <c r="E74" s="39" t="str">
        <f>IF(STUDATA!G72="","",STUDATA!G72)</f>
        <v>F</v>
      </c>
      <c r="F74" s="39">
        <f>IF(STUDATA!C72="","",STUDATA!C72)</f>
        <v>5</v>
      </c>
      <c r="G74" s="71" t="s">
        <v>1080</v>
      </c>
      <c r="H74" s="71"/>
      <c r="I74" s="71"/>
      <c r="J74" s="71"/>
      <c r="K74" s="261">
        <f>Table3[[#This Row],[7]]+Table3[[#This Row],[8]]+Table3[[#This Row],[9]]</f>
        <v>0</v>
      </c>
      <c r="L74" s="53"/>
      <c r="M74" s="43" t="str">
        <f t="shared" si="3"/>
        <v/>
      </c>
      <c r="N74" s="43" t="str">
        <f t="shared" si="4"/>
        <v/>
      </c>
      <c r="O74" s="49"/>
      <c r="P74" s="46"/>
      <c r="Q74" s="16"/>
      <c r="R74" s="45">
        <f t="shared" si="5"/>
        <v>0</v>
      </c>
    </row>
    <row r="75" spans="1:18" ht="30" customHeight="1" x14ac:dyDescent="0.35">
      <c r="A75" s="16"/>
      <c r="B75" s="38">
        <f>IF(STUDATA!B73="","",STUDATA!B73)</f>
        <v>68</v>
      </c>
      <c r="C75" s="39" t="str">
        <f>IF(STUDATA!E73="","",STUDATA!E73)</f>
        <v>SHISHANDEEP</v>
      </c>
      <c r="D75" s="39" t="str">
        <f>IF(STUDATA!F73="","",STUDATA!F73)</f>
        <v>LABH SINGH</v>
      </c>
      <c r="E75" s="39" t="str">
        <f>IF(STUDATA!G73="","",STUDATA!G73)</f>
        <v>F</v>
      </c>
      <c r="F75" s="39">
        <f>IF(STUDATA!C73="","",STUDATA!C73)</f>
        <v>5</v>
      </c>
      <c r="G75" s="71" t="s">
        <v>1129</v>
      </c>
      <c r="H75" s="71"/>
      <c r="I75" s="71"/>
      <c r="J75" s="71"/>
      <c r="K75" s="261">
        <f>Table3[[#This Row],[7]]+Table3[[#This Row],[8]]+Table3[[#This Row],[9]]</f>
        <v>0</v>
      </c>
      <c r="L75" s="53"/>
      <c r="M75" s="43">
        <f t="shared" si="3"/>
        <v>0</v>
      </c>
      <c r="N75" s="43">
        <f t="shared" si="4"/>
        <v>0</v>
      </c>
      <c r="O75" s="49"/>
      <c r="P75" s="46"/>
      <c r="Q75" s="16"/>
      <c r="R75" s="45">
        <f t="shared" si="5"/>
        <v>1</v>
      </c>
    </row>
    <row r="76" spans="1:18" ht="30" customHeight="1" x14ac:dyDescent="0.35">
      <c r="A76" s="16"/>
      <c r="B76" s="38">
        <f>IF(STUDATA!B74="","",STUDATA!B74)</f>
        <v>69</v>
      </c>
      <c r="C76" s="39" t="str">
        <f>IF(STUDATA!E74="","",STUDATA!E74)</f>
        <v>SIMARAN</v>
      </c>
      <c r="D76" s="39" t="str">
        <f>IF(STUDATA!F74="","",STUDATA!F74)</f>
        <v>CIHHNDA SINGH</v>
      </c>
      <c r="E76" s="39" t="str">
        <f>IF(STUDATA!G74="","",STUDATA!G74)</f>
        <v>F</v>
      </c>
      <c r="F76" s="39">
        <f>IF(STUDATA!C74="","",STUDATA!C74)</f>
        <v>5</v>
      </c>
      <c r="G76" s="71" t="s">
        <v>1080</v>
      </c>
      <c r="H76" s="71"/>
      <c r="I76" s="71"/>
      <c r="J76" s="71"/>
      <c r="K76" s="261">
        <f>Table3[[#This Row],[7]]+Table3[[#This Row],[8]]+Table3[[#This Row],[9]]</f>
        <v>0</v>
      </c>
      <c r="L76" s="53"/>
      <c r="M76" s="43" t="str">
        <f t="shared" si="3"/>
        <v/>
      </c>
      <c r="N76" s="43" t="str">
        <f t="shared" si="4"/>
        <v/>
      </c>
      <c r="O76" s="49"/>
      <c r="P76" s="46"/>
      <c r="Q76" s="16"/>
      <c r="R76" s="45">
        <f t="shared" si="5"/>
        <v>0</v>
      </c>
    </row>
    <row r="77" spans="1:18" ht="30" customHeight="1" x14ac:dyDescent="0.35">
      <c r="A77" s="16"/>
      <c r="B77" s="38">
        <f>IF(STUDATA!B75="","",STUDATA!B75)</f>
        <v>70</v>
      </c>
      <c r="C77" s="39" t="str">
        <f>IF(STUDATA!E75="","",STUDATA!E75)</f>
        <v>Suresh Kumar</v>
      </c>
      <c r="D77" s="39" t="str">
        <f>IF(STUDATA!F75="","",STUDATA!F75)</f>
        <v>Lilu Ram</v>
      </c>
      <c r="E77" s="39" t="str">
        <f>IF(STUDATA!G75="","",STUDATA!G75)</f>
        <v>M</v>
      </c>
      <c r="F77" s="39">
        <f>IF(STUDATA!C75="","",STUDATA!C75)</f>
        <v>5</v>
      </c>
      <c r="G77" s="71" t="s">
        <v>1080</v>
      </c>
      <c r="H77" s="71"/>
      <c r="I77" s="71"/>
      <c r="J77" s="71"/>
      <c r="K77" s="261">
        <f>Table3[[#This Row],[7]]+Table3[[#This Row],[8]]+Table3[[#This Row],[9]]</f>
        <v>0</v>
      </c>
      <c r="L77" s="53"/>
      <c r="M77" s="43" t="str">
        <f t="shared" si="3"/>
        <v/>
      </c>
      <c r="N77" s="43" t="str">
        <f t="shared" si="4"/>
        <v/>
      </c>
      <c r="O77" s="49"/>
      <c r="P77" s="46"/>
      <c r="Q77" s="16"/>
      <c r="R77" s="45">
        <f t="shared" si="5"/>
        <v>0</v>
      </c>
    </row>
    <row r="78" spans="1:18" ht="30" customHeight="1" x14ac:dyDescent="0.35">
      <c r="A78" s="16"/>
      <c r="B78" s="38">
        <f>IF(STUDATA!B76="","",STUDATA!B76)</f>
        <v>71</v>
      </c>
      <c r="C78" s="39" t="str">
        <f>IF(STUDATA!E76="","",STUDATA!E76)</f>
        <v>Yogesh Kumar</v>
      </c>
      <c r="D78" s="39" t="str">
        <f>IF(STUDATA!F76="","",STUDATA!F76)</f>
        <v>Parmeshwar Lal</v>
      </c>
      <c r="E78" s="39" t="str">
        <f>IF(STUDATA!G76="","",STUDATA!G76)</f>
        <v>M</v>
      </c>
      <c r="F78" s="39">
        <f>IF(STUDATA!C76="","",STUDATA!C76)</f>
        <v>5</v>
      </c>
      <c r="G78" s="71" t="s">
        <v>1080</v>
      </c>
      <c r="H78" s="71"/>
      <c r="I78" s="71"/>
      <c r="J78" s="71"/>
      <c r="K78" s="261">
        <f>Table3[[#This Row],[7]]+Table3[[#This Row],[8]]+Table3[[#This Row],[9]]</f>
        <v>0</v>
      </c>
      <c r="L78" s="53"/>
      <c r="M78" s="43" t="str">
        <f t="shared" si="3"/>
        <v/>
      </c>
      <c r="N78" s="43" t="str">
        <f t="shared" si="4"/>
        <v/>
      </c>
      <c r="O78" s="49"/>
      <c r="P78" s="46"/>
      <c r="Q78" s="16"/>
      <c r="R78" s="45">
        <f t="shared" si="5"/>
        <v>0</v>
      </c>
    </row>
    <row r="79" spans="1:18" ht="30" customHeight="1" x14ac:dyDescent="0.35">
      <c r="A79" s="16"/>
      <c r="B79" s="38">
        <f>IF(STUDATA!B77="","",STUDATA!B77)</f>
        <v>72</v>
      </c>
      <c r="C79" s="39" t="str">
        <f>IF(STUDATA!E77="","",STUDATA!E77)</f>
        <v>AARJU</v>
      </c>
      <c r="D79" s="39" t="str">
        <f>IF(STUDATA!F77="","",STUDATA!F77)</f>
        <v>JASWINDER</v>
      </c>
      <c r="E79" s="39" t="str">
        <f>IF(STUDATA!G77="","",STUDATA!G77)</f>
        <v>F</v>
      </c>
      <c r="F79" s="39">
        <f>IF(STUDATA!C77="","",STUDATA!C77)</f>
        <v>6</v>
      </c>
      <c r="G79" s="71" t="s">
        <v>1129</v>
      </c>
      <c r="H79" s="71"/>
      <c r="I79" s="71"/>
      <c r="J79" s="71"/>
      <c r="K79" s="261">
        <f>Table3[[#This Row],[7]]+Table3[[#This Row],[8]]+Table3[[#This Row],[9]]</f>
        <v>0</v>
      </c>
      <c r="L79" s="53">
        <v>2</v>
      </c>
      <c r="M79" s="43">
        <f t="shared" si="3"/>
        <v>-2</v>
      </c>
      <c r="N79" s="43">
        <f t="shared" si="4"/>
        <v>0</v>
      </c>
      <c r="O79" s="49"/>
      <c r="P79" s="46"/>
      <c r="Q79" s="16"/>
      <c r="R79" s="45">
        <f t="shared" si="5"/>
        <v>1</v>
      </c>
    </row>
    <row r="80" spans="1:18" ht="30" customHeight="1" x14ac:dyDescent="0.35">
      <c r="A80" s="16"/>
      <c r="B80" s="38">
        <f>IF(STUDATA!B78="","",STUDATA!B78)</f>
        <v>73</v>
      </c>
      <c r="C80" s="39" t="str">
        <f>IF(STUDATA!E78="","",STUDATA!E78)</f>
        <v>AMANDEEP</v>
      </c>
      <c r="D80" s="39" t="str">
        <f>IF(STUDATA!F78="","",STUDATA!F78)</f>
        <v>SONU</v>
      </c>
      <c r="E80" s="39" t="str">
        <f>IF(STUDATA!G78="","",STUDATA!G78)</f>
        <v>M</v>
      </c>
      <c r="F80" s="39">
        <f>IF(STUDATA!C78="","",STUDATA!C78)</f>
        <v>6</v>
      </c>
      <c r="G80" s="71" t="s">
        <v>1080</v>
      </c>
      <c r="H80" s="71"/>
      <c r="I80" s="71"/>
      <c r="J80" s="71"/>
      <c r="K80" s="261">
        <f>Table3[[#This Row],[7]]+Table3[[#This Row],[8]]+Table3[[#This Row],[9]]</f>
        <v>0</v>
      </c>
      <c r="L80" s="53"/>
      <c r="M80" s="43" t="str">
        <f t="shared" si="3"/>
        <v/>
      </c>
      <c r="N80" s="43" t="str">
        <f t="shared" si="4"/>
        <v/>
      </c>
      <c r="O80" s="49"/>
      <c r="P80" s="46"/>
      <c r="Q80" s="16"/>
      <c r="R80" s="45">
        <f t="shared" si="5"/>
        <v>0</v>
      </c>
    </row>
    <row r="81" spans="1:18" ht="30" customHeight="1" x14ac:dyDescent="0.35">
      <c r="A81" s="16"/>
      <c r="B81" s="38">
        <f>IF(STUDATA!B79="","",STUDATA!B79)</f>
        <v>74</v>
      </c>
      <c r="C81" s="39" t="str">
        <f>IF(STUDATA!E79="","",STUDATA!E79)</f>
        <v>AMANDEEP</v>
      </c>
      <c r="D81" s="39" t="str">
        <f>IF(STUDATA!F79="","",STUDATA!F79)</f>
        <v>LABH SINGH</v>
      </c>
      <c r="E81" s="39" t="str">
        <f>IF(STUDATA!G79="","",STUDATA!G79)</f>
        <v>F</v>
      </c>
      <c r="F81" s="39">
        <f>IF(STUDATA!C79="","",STUDATA!C79)</f>
        <v>6</v>
      </c>
      <c r="G81" s="71" t="s">
        <v>1080</v>
      </c>
      <c r="H81" s="71"/>
      <c r="I81" s="71"/>
      <c r="J81" s="71"/>
      <c r="K81" s="261">
        <f>Table3[[#This Row],[7]]+Table3[[#This Row],[8]]+Table3[[#This Row],[9]]</f>
        <v>0</v>
      </c>
      <c r="L81" s="53"/>
      <c r="M81" s="43" t="str">
        <f t="shared" si="3"/>
        <v/>
      </c>
      <c r="N81" s="43" t="str">
        <f t="shared" si="4"/>
        <v/>
      </c>
      <c r="O81" s="49"/>
      <c r="P81" s="46"/>
      <c r="Q81" s="16"/>
      <c r="R81" s="45">
        <f t="shared" si="5"/>
        <v>0</v>
      </c>
    </row>
    <row r="82" spans="1:18" ht="30" customHeight="1" x14ac:dyDescent="0.35">
      <c r="A82" s="16"/>
      <c r="B82" s="38">
        <f>IF(STUDATA!B80="","",STUDATA!B80)</f>
        <v>75</v>
      </c>
      <c r="C82" s="39" t="str">
        <f>IF(STUDATA!E80="","",STUDATA!E80)</f>
        <v>ANMOL SINGH</v>
      </c>
      <c r="D82" s="39" t="str">
        <f>IF(STUDATA!F80="","",STUDATA!F80)</f>
        <v>BASANT SINGH</v>
      </c>
      <c r="E82" s="39" t="str">
        <f>IF(STUDATA!G80="","",STUDATA!G80)</f>
        <v>M</v>
      </c>
      <c r="F82" s="39">
        <f>IF(STUDATA!C80="","",STUDATA!C80)</f>
        <v>6</v>
      </c>
      <c r="G82" s="71" t="s">
        <v>1080</v>
      </c>
      <c r="H82" s="71"/>
      <c r="I82" s="71"/>
      <c r="J82" s="71"/>
      <c r="K82" s="261">
        <f>Table3[[#This Row],[7]]+Table3[[#This Row],[8]]+Table3[[#This Row],[9]]</f>
        <v>0</v>
      </c>
      <c r="L82" s="53"/>
      <c r="M82" s="43" t="str">
        <f t="shared" si="3"/>
        <v/>
      </c>
      <c r="N82" s="43" t="str">
        <f t="shared" si="4"/>
        <v/>
      </c>
      <c r="O82" s="49"/>
      <c r="P82" s="46"/>
      <c r="Q82" s="16"/>
      <c r="R82" s="45">
        <f t="shared" si="5"/>
        <v>0</v>
      </c>
    </row>
    <row r="83" spans="1:18" ht="30" customHeight="1" x14ac:dyDescent="0.35">
      <c r="A83" s="16"/>
      <c r="B83" s="38">
        <f>IF(STUDATA!B81="","",STUDATA!B81)</f>
        <v>76</v>
      </c>
      <c r="C83" s="39" t="str">
        <f>IF(STUDATA!E81="","",STUDATA!E81)</f>
        <v>DEEPAK</v>
      </c>
      <c r="D83" s="39" t="str">
        <f>IF(STUDATA!F81="","",STUDATA!F81)</f>
        <v>OMPRAKASH</v>
      </c>
      <c r="E83" s="39" t="str">
        <f>IF(STUDATA!G81="","",STUDATA!G81)</f>
        <v>M</v>
      </c>
      <c r="F83" s="39">
        <f>IF(STUDATA!C81="","",STUDATA!C81)</f>
        <v>6</v>
      </c>
      <c r="G83" s="71" t="s">
        <v>1080</v>
      </c>
      <c r="H83" s="71"/>
      <c r="I83" s="71"/>
      <c r="J83" s="71"/>
      <c r="K83" s="261">
        <f>Table3[[#This Row],[7]]+Table3[[#This Row],[8]]+Table3[[#This Row],[9]]</f>
        <v>0</v>
      </c>
      <c r="L83" s="53"/>
      <c r="M83" s="43" t="str">
        <f t="shared" si="3"/>
        <v/>
      </c>
      <c r="N83" s="43" t="str">
        <f t="shared" si="4"/>
        <v/>
      </c>
      <c r="O83" s="49"/>
      <c r="P83" s="46"/>
      <c r="Q83" s="16"/>
      <c r="R83" s="45">
        <f t="shared" si="5"/>
        <v>0</v>
      </c>
    </row>
    <row r="84" spans="1:18" ht="30" customHeight="1" x14ac:dyDescent="0.35">
      <c r="A84" s="16"/>
      <c r="B84" s="38">
        <f>IF(STUDATA!B82="","",STUDATA!B82)</f>
        <v>77</v>
      </c>
      <c r="C84" s="39" t="str">
        <f>IF(STUDATA!E82="","",STUDATA!E82)</f>
        <v>GEETA BAI</v>
      </c>
      <c r="D84" s="39" t="str">
        <f>IF(STUDATA!F82="","",STUDATA!F82)</f>
        <v>HAMIRA RAM</v>
      </c>
      <c r="E84" s="39" t="str">
        <f>IF(STUDATA!G82="","",STUDATA!G82)</f>
        <v>F</v>
      </c>
      <c r="F84" s="39">
        <f>IF(STUDATA!C82="","",STUDATA!C82)</f>
        <v>6</v>
      </c>
      <c r="G84" s="71" t="s">
        <v>1129</v>
      </c>
      <c r="H84" s="71"/>
      <c r="I84" s="71"/>
      <c r="J84" s="71"/>
      <c r="K84" s="261">
        <f>Table3[[#This Row],[7]]+Table3[[#This Row],[8]]+Table3[[#This Row],[9]]</f>
        <v>0</v>
      </c>
      <c r="L84" s="53"/>
      <c r="M84" s="43">
        <f t="shared" si="3"/>
        <v>0</v>
      </c>
      <c r="N84" s="43">
        <f t="shared" si="4"/>
        <v>0</v>
      </c>
      <c r="O84" s="49"/>
      <c r="P84" s="46"/>
      <c r="Q84" s="16"/>
      <c r="R84" s="45">
        <f t="shared" si="5"/>
        <v>1</v>
      </c>
    </row>
    <row r="85" spans="1:18" ht="30" customHeight="1" x14ac:dyDescent="0.35">
      <c r="A85" s="16"/>
      <c r="B85" s="38">
        <f>IF(STUDATA!B83="","",STUDATA!B83)</f>
        <v>78</v>
      </c>
      <c r="C85" s="39" t="str">
        <f>IF(STUDATA!E83="","",STUDATA!E83)</f>
        <v>HUSANDEEP KOUR</v>
      </c>
      <c r="D85" s="39" t="str">
        <f>IF(STUDATA!F83="","",STUDATA!F83)</f>
        <v>BALVEER SINGH</v>
      </c>
      <c r="E85" s="39" t="str">
        <f>IF(STUDATA!G83="","",STUDATA!G83)</f>
        <v>F</v>
      </c>
      <c r="F85" s="39">
        <f>IF(STUDATA!C83="","",STUDATA!C83)</f>
        <v>6</v>
      </c>
      <c r="G85" s="71" t="s">
        <v>1129</v>
      </c>
      <c r="H85" s="71"/>
      <c r="I85" s="71"/>
      <c r="J85" s="71"/>
      <c r="K85" s="261">
        <f>Table3[[#This Row],[7]]+Table3[[#This Row],[8]]+Table3[[#This Row],[9]]</f>
        <v>0</v>
      </c>
      <c r="L85" s="53"/>
      <c r="M85" s="43">
        <f t="shared" si="3"/>
        <v>0</v>
      </c>
      <c r="N85" s="43">
        <f t="shared" si="4"/>
        <v>0</v>
      </c>
      <c r="O85" s="49"/>
      <c r="P85" s="46"/>
      <c r="Q85" s="16"/>
      <c r="R85" s="45">
        <f t="shared" si="5"/>
        <v>1</v>
      </c>
    </row>
    <row r="86" spans="1:18" ht="30" customHeight="1" x14ac:dyDescent="0.35">
      <c r="A86" s="16"/>
      <c r="B86" s="38">
        <f>IF(STUDATA!B84="","",STUDATA!B84)</f>
        <v>79</v>
      </c>
      <c r="C86" s="39" t="str">
        <f>IF(STUDATA!E84="","",STUDATA!E84)</f>
        <v>JASHNDEEP</v>
      </c>
      <c r="D86" s="39" t="str">
        <f>IF(STUDATA!F84="","",STUDATA!F84)</f>
        <v>RAJESH KUMAR</v>
      </c>
      <c r="E86" s="39" t="str">
        <f>IF(STUDATA!G84="","",STUDATA!G84)</f>
        <v>M</v>
      </c>
      <c r="F86" s="39">
        <f>IF(STUDATA!C84="","",STUDATA!C84)</f>
        <v>6</v>
      </c>
      <c r="G86" s="71" t="s">
        <v>1129</v>
      </c>
      <c r="H86" s="71"/>
      <c r="I86" s="71"/>
      <c r="J86" s="71"/>
      <c r="K86" s="261">
        <f>Table3[[#This Row],[7]]+Table3[[#This Row],[8]]+Table3[[#This Row],[9]]</f>
        <v>0</v>
      </c>
      <c r="L86" s="53"/>
      <c r="M86" s="43">
        <f t="shared" si="3"/>
        <v>0</v>
      </c>
      <c r="N86" s="43">
        <f t="shared" si="4"/>
        <v>0</v>
      </c>
      <c r="O86" s="49"/>
      <c r="P86" s="46"/>
      <c r="Q86" s="16"/>
      <c r="R86" s="45">
        <f t="shared" si="5"/>
        <v>1</v>
      </c>
    </row>
    <row r="87" spans="1:18" ht="30" customHeight="1" x14ac:dyDescent="0.35">
      <c r="A87" s="16"/>
      <c r="B87" s="38">
        <f>IF(STUDATA!B85="","",STUDATA!B85)</f>
        <v>80</v>
      </c>
      <c r="C87" s="39" t="str">
        <f>IF(STUDATA!E85="","",STUDATA!E85)</f>
        <v>Kavita</v>
      </c>
      <c r="D87" s="39" t="str">
        <f>IF(STUDATA!F85="","",STUDATA!F85)</f>
        <v>Ishar Ram</v>
      </c>
      <c r="E87" s="39" t="str">
        <f>IF(STUDATA!G85="","",STUDATA!G85)</f>
        <v>F</v>
      </c>
      <c r="F87" s="39">
        <f>IF(STUDATA!C85="","",STUDATA!C85)</f>
        <v>6</v>
      </c>
      <c r="G87" s="71" t="s">
        <v>1129</v>
      </c>
      <c r="H87" s="71"/>
      <c r="I87" s="71"/>
      <c r="J87" s="71"/>
      <c r="K87" s="261">
        <f>Table3[[#This Row],[7]]+Table3[[#This Row],[8]]+Table3[[#This Row],[9]]</f>
        <v>0</v>
      </c>
      <c r="L87" s="53"/>
      <c r="M87" s="43">
        <f t="shared" si="3"/>
        <v>0</v>
      </c>
      <c r="N87" s="43">
        <f t="shared" si="4"/>
        <v>0</v>
      </c>
      <c r="O87" s="49"/>
      <c r="P87" s="46"/>
      <c r="Q87" s="16"/>
      <c r="R87" s="45">
        <f t="shared" si="5"/>
        <v>1</v>
      </c>
    </row>
    <row r="88" spans="1:18" ht="30" customHeight="1" x14ac:dyDescent="0.35">
      <c r="A88" s="16"/>
      <c r="B88" s="38">
        <f>IF(STUDATA!B86="","",STUDATA!B86)</f>
        <v>81</v>
      </c>
      <c r="C88" s="39" t="str">
        <f>IF(STUDATA!E86="","",STUDATA!E86)</f>
        <v>KUSHUM</v>
      </c>
      <c r="D88" s="39" t="str">
        <f>IF(STUDATA!F86="","",STUDATA!F86)</f>
        <v>PAWAN KUMAR</v>
      </c>
      <c r="E88" s="39" t="str">
        <f>IF(STUDATA!G86="","",STUDATA!G86)</f>
        <v>F</v>
      </c>
      <c r="F88" s="39">
        <f>IF(STUDATA!C86="","",STUDATA!C86)</f>
        <v>6</v>
      </c>
      <c r="G88" s="71" t="s">
        <v>1080</v>
      </c>
      <c r="H88" s="71"/>
      <c r="I88" s="71"/>
      <c r="J88" s="71"/>
      <c r="K88" s="261">
        <f>Table3[[#This Row],[7]]+Table3[[#This Row],[8]]+Table3[[#This Row],[9]]</f>
        <v>0</v>
      </c>
      <c r="L88" s="53"/>
      <c r="M88" s="43" t="str">
        <f t="shared" si="3"/>
        <v/>
      </c>
      <c r="N88" s="43" t="str">
        <f t="shared" si="4"/>
        <v/>
      </c>
      <c r="O88" s="49"/>
      <c r="P88" s="46"/>
      <c r="Q88" s="16"/>
      <c r="R88" s="45">
        <f t="shared" si="5"/>
        <v>0</v>
      </c>
    </row>
    <row r="89" spans="1:18" ht="30" customHeight="1" x14ac:dyDescent="0.35">
      <c r="A89" s="16"/>
      <c r="B89" s="38">
        <f>IF(STUDATA!B87="","",STUDATA!B87)</f>
        <v>82</v>
      </c>
      <c r="C89" s="39" t="str">
        <f>IF(STUDATA!E87="","",STUDATA!E87)</f>
        <v>PRAVEEN</v>
      </c>
      <c r="D89" s="39" t="str">
        <f>IF(STUDATA!F87="","",STUDATA!F87)</f>
        <v>KASMIR SINGH</v>
      </c>
      <c r="E89" s="39" t="str">
        <f>IF(STUDATA!G87="","",STUDATA!G87)</f>
        <v>M</v>
      </c>
      <c r="F89" s="39">
        <f>IF(STUDATA!C87="","",STUDATA!C87)</f>
        <v>6</v>
      </c>
      <c r="G89" s="71" t="s">
        <v>1080</v>
      </c>
      <c r="H89" s="71"/>
      <c r="I89" s="71"/>
      <c r="J89" s="71"/>
      <c r="K89" s="261">
        <f>Table3[[#This Row],[7]]+Table3[[#This Row],[8]]+Table3[[#This Row],[9]]</f>
        <v>0</v>
      </c>
      <c r="L89" s="53"/>
      <c r="M89" s="43" t="str">
        <f t="shared" si="3"/>
        <v/>
      </c>
      <c r="N89" s="43" t="str">
        <f t="shared" si="4"/>
        <v/>
      </c>
      <c r="O89" s="49"/>
      <c r="P89" s="46"/>
      <c r="Q89" s="16"/>
      <c r="R89" s="45">
        <f t="shared" si="5"/>
        <v>0</v>
      </c>
    </row>
    <row r="90" spans="1:18" ht="30" customHeight="1" x14ac:dyDescent="0.35">
      <c r="A90" s="16"/>
      <c r="B90" s="38">
        <f>IF(STUDATA!B88="","",STUDATA!B88)</f>
        <v>83</v>
      </c>
      <c r="C90" s="39" t="str">
        <f>IF(STUDATA!E88="","",STUDATA!E88)</f>
        <v>RAJVINDER KOUR</v>
      </c>
      <c r="D90" s="39" t="str">
        <f>IF(STUDATA!F88="","",STUDATA!F88)</f>
        <v>BALVINDER SINGH</v>
      </c>
      <c r="E90" s="39" t="str">
        <f>IF(STUDATA!G88="","",STUDATA!G88)</f>
        <v>F</v>
      </c>
      <c r="F90" s="39">
        <f>IF(STUDATA!C88="","",STUDATA!C88)</f>
        <v>6</v>
      </c>
      <c r="G90" s="71" t="s">
        <v>1080</v>
      </c>
      <c r="H90" s="71"/>
      <c r="I90" s="71"/>
      <c r="J90" s="71"/>
      <c r="K90" s="261">
        <f>Table3[[#This Row],[7]]+Table3[[#This Row],[8]]+Table3[[#This Row],[9]]</f>
        <v>0</v>
      </c>
      <c r="L90" s="53"/>
      <c r="M90" s="43" t="str">
        <f t="shared" si="3"/>
        <v/>
      </c>
      <c r="N90" s="43" t="str">
        <f t="shared" si="4"/>
        <v/>
      </c>
      <c r="O90" s="49"/>
      <c r="P90" s="46"/>
      <c r="Q90" s="16"/>
      <c r="R90" s="45">
        <f t="shared" si="5"/>
        <v>0</v>
      </c>
    </row>
    <row r="91" spans="1:18" ht="30" customHeight="1" x14ac:dyDescent="0.35">
      <c r="A91" s="16"/>
      <c r="B91" s="38">
        <f>IF(STUDATA!B89="","",STUDATA!B89)</f>
        <v>84</v>
      </c>
      <c r="C91" s="39" t="str">
        <f>IF(STUDATA!E89="","",STUDATA!E89)</f>
        <v>RAKESH</v>
      </c>
      <c r="D91" s="39" t="str">
        <f>IF(STUDATA!F89="","",STUDATA!F89)</f>
        <v>SURJEET SINGH</v>
      </c>
      <c r="E91" s="39" t="str">
        <f>IF(STUDATA!G89="","",STUDATA!G89)</f>
        <v>M</v>
      </c>
      <c r="F91" s="39">
        <f>IF(STUDATA!C89="","",STUDATA!C89)</f>
        <v>6</v>
      </c>
      <c r="G91" s="71" t="s">
        <v>1080</v>
      </c>
      <c r="H91" s="71"/>
      <c r="I91" s="71"/>
      <c r="J91" s="71"/>
      <c r="K91" s="261">
        <f>Table3[[#This Row],[7]]+Table3[[#This Row],[8]]+Table3[[#This Row],[9]]</f>
        <v>0</v>
      </c>
      <c r="L91" s="53"/>
      <c r="M91" s="43" t="str">
        <f t="shared" si="3"/>
        <v/>
      </c>
      <c r="N91" s="43" t="str">
        <f t="shared" si="4"/>
        <v/>
      </c>
      <c r="O91" s="49"/>
      <c r="P91" s="46"/>
      <c r="Q91" s="16"/>
      <c r="R91" s="45">
        <f t="shared" si="5"/>
        <v>0</v>
      </c>
    </row>
    <row r="92" spans="1:18" ht="30" customHeight="1" x14ac:dyDescent="0.35">
      <c r="A92" s="16"/>
      <c r="B92" s="38">
        <f>IF(STUDATA!B90="","",STUDATA!B90)</f>
        <v>85</v>
      </c>
      <c r="C92" s="39" t="str">
        <f>IF(STUDATA!E90="","",STUDATA!E90)</f>
        <v>Rakesh</v>
      </c>
      <c r="D92" s="39" t="str">
        <f>IF(STUDATA!F90="","",STUDATA!F90)</f>
        <v>Lilu Ram</v>
      </c>
      <c r="E92" s="39" t="str">
        <f>IF(STUDATA!G90="","",STUDATA!G90)</f>
        <v>M</v>
      </c>
      <c r="F92" s="39">
        <f>IF(STUDATA!C90="","",STUDATA!C90)</f>
        <v>6</v>
      </c>
      <c r="G92" s="71" t="s">
        <v>1080</v>
      </c>
      <c r="H92" s="71"/>
      <c r="I92" s="71"/>
      <c r="J92" s="71"/>
      <c r="K92" s="261">
        <f>Table3[[#This Row],[7]]+Table3[[#This Row],[8]]+Table3[[#This Row],[9]]</f>
        <v>0</v>
      </c>
      <c r="L92" s="53"/>
      <c r="M92" s="43" t="str">
        <f t="shared" si="3"/>
        <v/>
      </c>
      <c r="N92" s="43" t="str">
        <f t="shared" si="4"/>
        <v/>
      </c>
      <c r="O92" s="49"/>
      <c r="P92" s="46"/>
      <c r="Q92" s="16"/>
      <c r="R92" s="45">
        <f t="shared" si="5"/>
        <v>0</v>
      </c>
    </row>
    <row r="93" spans="1:18" ht="30" customHeight="1" x14ac:dyDescent="0.35">
      <c r="A93" s="16"/>
      <c r="B93" s="38">
        <f>IF(STUDATA!B91="","",STUDATA!B91)</f>
        <v>86</v>
      </c>
      <c r="C93" s="39" t="str">
        <f>IF(STUDATA!E91="","",STUDATA!E91)</f>
        <v>SAMANDEEP KOUR</v>
      </c>
      <c r="D93" s="39" t="str">
        <f>IF(STUDATA!F91="","",STUDATA!F91)</f>
        <v>TARA SINGH</v>
      </c>
      <c r="E93" s="39" t="str">
        <f>IF(STUDATA!G91="","",STUDATA!G91)</f>
        <v>F</v>
      </c>
      <c r="F93" s="39">
        <f>IF(STUDATA!C91="","",STUDATA!C91)</f>
        <v>6</v>
      </c>
      <c r="G93" s="71" t="s">
        <v>1129</v>
      </c>
      <c r="H93" s="71"/>
      <c r="I93" s="71"/>
      <c r="J93" s="71"/>
      <c r="K93" s="261">
        <f>Table3[[#This Row],[7]]+Table3[[#This Row],[8]]+Table3[[#This Row],[9]]</f>
        <v>0</v>
      </c>
      <c r="L93" s="53"/>
      <c r="M93" s="43">
        <f t="shared" si="3"/>
        <v>0</v>
      </c>
      <c r="N93" s="43">
        <f t="shared" si="4"/>
        <v>0</v>
      </c>
      <c r="O93" s="49"/>
      <c r="P93" s="46"/>
      <c r="Q93" s="16"/>
      <c r="R93" s="45">
        <f t="shared" si="5"/>
        <v>1</v>
      </c>
    </row>
    <row r="94" spans="1:18" ht="30" customHeight="1" x14ac:dyDescent="0.35">
      <c r="A94" s="16"/>
      <c r="B94" s="38">
        <f>IF(STUDATA!B92="","",STUDATA!B92)</f>
        <v>87</v>
      </c>
      <c r="C94" s="39" t="str">
        <f>IF(STUDATA!E92="","",STUDATA!E92)</f>
        <v>VANDANA</v>
      </c>
      <c r="D94" s="39" t="str">
        <f>IF(STUDATA!F92="","",STUDATA!F92)</f>
        <v>OMPRAKASH</v>
      </c>
      <c r="E94" s="39" t="str">
        <f>IF(STUDATA!G92="","",STUDATA!G92)</f>
        <v>F</v>
      </c>
      <c r="F94" s="39">
        <f>IF(STUDATA!C92="","",STUDATA!C92)</f>
        <v>6</v>
      </c>
      <c r="G94" s="71" t="s">
        <v>1080</v>
      </c>
      <c r="H94" s="71"/>
      <c r="I94" s="71"/>
      <c r="J94" s="71"/>
      <c r="K94" s="261">
        <f>Table3[[#This Row],[7]]+Table3[[#This Row],[8]]+Table3[[#This Row],[9]]</f>
        <v>0</v>
      </c>
      <c r="L94" s="53"/>
      <c r="M94" s="43" t="str">
        <f t="shared" si="3"/>
        <v/>
      </c>
      <c r="N94" s="43" t="str">
        <f t="shared" si="4"/>
        <v/>
      </c>
      <c r="O94" s="49"/>
      <c r="P94" s="46"/>
      <c r="Q94" s="16"/>
      <c r="R94" s="45">
        <f t="shared" si="5"/>
        <v>0</v>
      </c>
    </row>
    <row r="95" spans="1:18" ht="30" customHeight="1" x14ac:dyDescent="0.35">
      <c r="A95" s="16"/>
      <c r="B95" s="38">
        <f>IF(STUDATA!B93="","",STUDATA!B93)</f>
        <v>88</v>
      </c>
      <c r="C95" s="39" t="str">
        <f>IF(STUDATA!E93="","",STUDATA!E93)</f>
        <v>AARJU</v>
      </c>
      <c r="D95" s="39" t="str">
        <f>IF(STUDATA!F93="","",STUDATA!F93)</f>
        <v>NARESH KUMAR</v>
      </c>
      <c r="E95" s="39" t="str">
        <f>IF(STUDATA!G93="","",STUDATA!G93)</f>
        <v>F</v>
      </c>
      <c r="F95" s="39">
        <f>IF(STUDATA!C93="","",STUDATA!C93)</f>
        <v>7</v>
      </c>
      <c r="G95" s="71" t="s">
        <v>1129</v>
      </c>
      <c r="H95" s="71"/>
      <c r="I95" s="71"/>
      <c r="J95" s="71"/>
      <c r="K95" s="261">
        <f>Table3[[#This Row],[7]]+Table3[[#This Row],[8]]+Table3[[#This Row],[9]]</f>
        <v>0</v>
      </c>
      <c r="L95" s="53"/>
      <c r="M95" s="43">
        <f t="shared" si="3"/>
        <v>0</v>
      </c>
      <c r="N95" s="43">
        <f t="shared" si="4"/>
        <v>0</v>
      </c>
      <c r="O95" s="49"/>
      <c r="P95" s="46"/>
      <c r="Q95" s="16"/>
      <c r="R95" s="45">
        <f t="shared" si="5"/>
        <v>1</v>
      </c>
    </row>
    <row r="96" spans="1:18" ht="30" customHeight="1" x14ac:dyDescent="0.35">
      <c r="A96" s="16"/>
      <c r="B96" s="38">
        <f>IF(STUDATA!B94="","",STUDATA!B94)</f>
        <v>89</v>
      </c>
      <c r="C96" s="39" t="str">
        <f>IF(STUDATA!E94="","",STUDATA!E94)</f>
        <v>ANJLI</v>
      </c>
      <c r="D96" s="39" t="str">
        <f>IF(STUDATA!F94="","",STUDATA!F94)</f>
        <v>MEHRU RAM</v>
      </c>
      <c r="E96" s="39" t="str">
        <f>IF(STUDATA!G94="","",STUDATA!G94)</f>
        <v>F</v>
      </c>
      <c r="F96" s="39">
        <f>IF(STUDATA!C94="","",STUDATA!C94)</f>
        <v>7</v>
      </c>
      <c r="G96" s="71" t="s">
        <v>1080</v>
      </c>
      <c r="H96" s="71"/>
      <c r="I96" s="71"/>
      <c r="J96" s="71"/>
      <c r="K96" s="261">
        <f>Table3[[#This Row],[7]]+Table3[[#This Row],[8]]+Table3[[#This Row],[9]]</f>
        <v>0</v>
      </c>
      <c r="L96" s="53"/>
      <c r="M96" s="43" t="str">
        <f t="shared" si="3"/>
        <v/>
      </c>
      <c r="N96" s="43" t="str">
        <f t="shared" si="4"/>
        <v/>
      </c>
      <c r="O96" s="49"/>
      <c r="P96" s="46"/>
      <c r="Q96" s="16"/>
      <c r="R96" s="45">
        <f t="shared" si="5"/>
        <v>0</v>
      </c>
    </row>
    <row r="97" spans="1:18" ht="30" customHeight="1" x14ac:dyDescent="0.35">
      <c r="A97" s="16"/>
      <c r="B97" s="38">
        <f>IF(STUDATA!B95="","",STUDATA!B95)</f>
        <v>90</v>
      </c>
      <c r="C97" s="39" t="str">
        <f>IF(STUDATA!E95="","",STUDATA!E95)</f>
        <v>Anju</v>
      </c>
      <c r="D97" s="39" t="str">
        <f>IF(STUDATA!F95="","",STUDATA!F95)</f>
        <v>Omprakash</v>
      </c>
      <c r="E97" s="39" t="str">
        <f>IF(STUDATA!G95="","",STUDATA!G95)</f>
        <v>F</v>
      </c>
      <c r="F97" s="39">
        <f>IF(STUDATA!C95="","",STUDATA!C95)</f>
        <v>7</v>
      </c>
      <c r="G97" s="71" t="s">
        <v>1080</v>
      </c>
      <c r="H97" s="71"/>
      <c r="I97" s="71"/>
      <c r="J97" s="71"/>
      <c r="K97" s="261">
        <f>Table3[[#This Row],[7]]+Table3[[#This Row],[8]]+Table3[[#This Row],[9]]</f>
        <v>0</v>
      </c>
      <c r="L97" s="53"/>
      <c r="M97" s="43" t="str">
        <f t="shared" si="3"/>
        <v/>
      </c>
      <c r="N97" s="43" t="str">
        <f t="shared" si="4"/>
        <v/>
      </c>
      <c r="O97" s="49"/>
      <c r="P97" s="46"/>
      <c r="Q97" s="16"/>
      <c r="R97" s="45">
        <f t="shared" si="5"/>
        <v>0</v>
      </c>
    </row>
    <row r="98" spans="1:18" ht="30" customHeight="1" x14ac:dyDescent="0.35">
      <c r="A98" s="16"/>
      <c r="B98" s="38">
        <f>IF(STUDATA!B96="","",STUDATA!B96)</f>
        <v>91</v>
      </c>
      <c r="C98" s="39" t="str">
        <f>IF(STUDATA!E96="","",STUDATA!E96)</f>
        <v>BHAWNA</v>
      </c>
      <c r="D98" s="39" t="str">
        <f>IF(STUDATA!F96="","",STUDATA!F96)</f>
        <v>BABU LAL</v>
      </c>
      <c r="E98" s="39" t="str">
        <f>IF(STUDATA!G96="","",STUDATA!G96)</f>
        <v>F</v>
      </c>
      <c r="F98" s="39">
        <f>IF(STUDATA!C96="","",STUDATA!C96)</f>
        <v>7</v>
      </c>
      <c r="G98" s="71" t="s">
        <v>1080</v>
      </c>
      <c r="H98" s="71"/>
      <c r="I98" s="71"/>
      <c r="J98" s="71"/>
      <c r="K98" s="261">
        <f>Table3[[#This Row],[7]]+Table3[[#This Row],[8]]+Table3[[#This Row],[9]]</f>
        <v>0</v>
      </c>
      <c r="L98" s="53"/>
      <c r="M98" s="43" t="str">
        <f t="shared" si="3"/>
        <v/>
      </c>
      <c r="N98" s="43" t="str">
        <f t="shared" si="4"/>
        <v/>
      </c>
      <c r="O98" s="49"/>
      <c r="P98" s="46"/>
      <c r="Q98" s="16"/>
      <c r="R98" s="45">
        <f t="shared" si="5"/>
        <v>0</v>
      </c>
    </row>
    <row r="99" spans="1:18" ht="30" customHeight="1" x14ac:dyDescent="0.35">
      <c r="A99" s="16"/>
      <c r="B99" s="38">
        <f>IF(STUDATA!B97="","",STUDATA!B97)</f>
        <v>92</v>
      </c>
      <c r="C99" s="39" t="str">
        <f>IF(STUDATA!E97="","",STUDATA!E97)</f>
        <v>DHANVEER</v>
      </c>
      <c r="D99" s="39" t="str">
        <f>IF(STUDATA!F97="","",STUDATA!F97)</f>
        <v>HARPAL SINGH</v>
      </c>
      <c r="E99" s="39" t="str">
        <f>IF(STUDATA!G97="","",STUDATA!G97)</f>
        <v>F</v>
      </c>
      <c r="F99" s="39">
        <f>IF(STUDATA!C97="","",STUDATA!C97)</f>
        <v>7</v>
      </c>
      <c r="G99" s="71" t="s">
        <v>1080</v>
      </c>
      <c r="H99" s="71"/>
      <c r="I99" s="71"/>
      <c r="J99" s="71"/>
      <c r="K99" s="261">
        <f>Table3[[#This Row],[7]]+Table3[[#This Row],[8]]+Table3[[#This Row],[9]]</f>
        <v>0</v>
      </c>
      <c r="L99" s="53"/>
      <c r="M99" s="43" t="str">
        <f t="shared" si="3"/>
        <v/>
      </c>
      <c r="N99" s="43" t="str">
        <f t="shared" si="4"/>
        <v/>
      </c>
      <c r="O99" s="49"/>
      <c r="P99" s="46"/>
      <c r="Q99" s="16"/>
      <c r="R99" s="45">
        <f t="shared" si="5"/>
        <v>0</v>
      </c>
    </row>
    <row r="100" spans="1:18" ht="30" customHeight="1" x14ac:dyDescent="0.35">
      <c r="A100" s="16"/>
      <c r="B100" s="38">
        <f>IF(STUDATA!B98="","",STUDATA!B98)</f>
        <v>93</v>
      </c>
      <c r="C100" s="39" t="str">
        <f>IF(STUDATA!E98="","",STUDATA!E98)</f>
        <v>GAGANDEEP</v>
      </c>
      <c r="D100" s="39" t="str">
        <f>IF(STUDATA!F98="","",STUDATA!F98)</f>
        <v>BABU LAL</v>
      </c>
      <c r="E100" s="39" t="str">
        <f>IF(STUDATA!G98="","",STUDATA!G98)</f>
        <v>F</v>
      </c>
      <c r="F100" s="39">
        <f>IF(STUDATA!C98="","",STUDATA!C98)</f>
        <v>7</v>
      </c>
      <c r="G100" s="71" t="s">
        <v>1080</v>
      </c>
      <c r="H100" s="71"/>
      <c r="I100" s="71"/>
      <c r="J100" s="71"/>
      <c r="K100" s="261">
        <f>Table3[[#This Row],[7]]+Table3[[#This Row],[8]]+Table3[[#This Row],[9]]</f>
        <v>0</v>
      </c>
      <c r="L100" s="53"/>
      <c r="M100" s="43" t="str">
        <f t="shared" si="3"/>
        <v/>
      </c>
      <c r="N100" s="43" t="str">
        <f t="shared" si="4"/>
        <v/>
      </c>
      <c r="O100" s="49"/>
      <c r="P100" s="46"/>
      <c r="Q100" s="16"/>
      <c r="R100" s="45">
        <f t="shared" si="5"/>
        <v>0</v>
      </c>
    </row>
    <row r="101" spans="1:18" ht="30" customHeight="1" x14ac:dyDescent="0.35">
      <c r="A101" s="16"/>
      <c r="B101" s="38">
        <f>IF(STUDATA!B99="","",STUDATA!B99)</f>
        <v>94</v>
      </c>
      <c r="C101" s="39" t="str">
        <f>IF(STUDATA!E99="","",STUDATA!E99)</f>
        <v>JASPREET KOUR</v>
      </c>
      <c r="D101" s="39" t="str">
        <f>IF(STUDATA!F99="","",STUDATA!F99)</f>
        <v>TARA SINGH</v>
      </c>
      <c r="E101" s="39" t="str">
        <f>IF(STUDATA!G99="","",STUDATA!G99)</f>
        <v>F</v>
      </c>
      <c r="F101" s="39">
        <f>IF(STUDATA!C99="","",STUDATA!C99)</f>
        <v>7</v>
      </c>
      <c r="G101" s="71" t="s">
        <v>1080</v>
      </c>
      <c r="H101" s="71"/>
      <c r="I101" s="71"/>
      <c r="J101" s="71"/>
      <c r="K101" s="261">
        <f>Table3[[#This Row],[7]]+Table3[[#This Row],[8]]+Table3[[#This Row],[9]]</f>
        <v>0</v>
      </c>
      <c r="L101" s="53"/>
      <c r="M101" s="43" t="str">
        <f t="shared" si="3"/>
        <v/>
      </c>
      <c r="N101" s="43" t="str">
        <f t="shared" si="4"/>
        <v/>
      </c>
      <c r="O101" s="49"/>
      <c r="P101" s="46"/>
      <c r="Q101" s="16"/>
      <c r="R101" s="45">
        <f t="shared" si="5"/>
        <v>0</v>
      </c>
    </row>
    <row r="102" spans="1:18" ht="30" customHeight="1" x14ac:dyDescent="0.35">
      <c r="A102" s="16"/>
      <c r="B102" s="38">
        <f>IF(STUDATA!B100="","",STUDATA!B100)</f>
        <v>95</v>
      </c>
      <c r="C102" s="39" t="str">
        <f>IF(STUDATA!E100="","",STUDATA!E100)</f>
        <v>KOMAL</v>
      </c>
      <c r="D102" s="39" t="str">
        <f>IF(STUDATA!F100="","",STUDATA!F100)</f>
        <v>BASANT SINGH</v>
      </c>
      <c r="E102" s="39" t="str">
        <f>IF(STUDATA!G100="","",STUDATA!G100)</f>
        <v>F</v>
      </c>
      <c r="F102" s="39">
        <f>IF(STUDATA!C100="","",STUDATA!C100)</f>
        <v>7</v>
      </c>
      <c r="G102" s="71" t="s">
        <v>1080</v>
      </c>
      <c r="H102" s="71"/>
      <c r="I102" s="71"/>
      <c r="J102" s="71"/>
      <c r="K102" s="261">
        <f>Table3[[#This Row],[7]]+Table3[[#This Row],[8]]+Table3[[#This Row],[9]]</f>
        <v>0</v>
      </c>
      <c r="L102" s="53"/>
      <c r="M102" s="43" t="str">
        <f t="shared" si="3"/>
        <v/>
      </c>
      <c r="N102" s="43" t="str">
        <f t="shared" si="4"/>
        <v/>
      </c>
      <c r="O102" s="49"/>
      <c r="P102" s="46"/>
      <c r="Q102" s="16"/>
      <c r="R102" s="45">
        <f t="shared" si="5"/>
        <v>0</v>
      </c>
    </row>
    <row r="103" spans="1:18" ht="30" customHeight="1" x14ac:dyDescent="0.35">
      <c r="A103" s="16"/>
      <c r="B103" s="38">
        <f>IF(STUDATA!B101="","",STUDATA!B101)</f>
        <v>96</v>
      </c>
      <c r="C103" s="39" t="str">
        <f>IF(STUDATA!E101="","",STUDATA!E101)</f>
        <v>Manju</v>
      </c>
      <c r="D103" s="39" t="str">
        <f>IF(STUDATA!F101="","",STUDATA!F101)</f>
        <v>Omprakash</v>
      </c>
      <c r="E103" s="39" t="str">
        <f>IF(STUDATA!G101="","",STUDATA!G101)</f>
        <v>F</v>
      </c>
      <c r="F103" s="39">
        <f>IF(STUDATA!C101="","",STUDATA!C101)</f>
        <v>7</v>
      </c>
      <c r="G103" s="71" t="s">
        <v>1080</v>
      </c>
      <c r="H103" s="71"/>
      <c r="I103" s="71"/>
      <c r="J103" s="71"/>
      <c r="K103" s="261">
        <f>Table3[[#This Row],[7]]+Table3[[#This Row],[8]]+Table3[[#This Row],[9]]</f>
        <v>0</v>
      </c>
      <c r="L103" s="53"/>
      <c r="M103" s="43" t="str">
        <f t="shared" si="3"/>
        <v/>
      </c>
      <c r="N103" s="43" t="str">
        <f t="shared" si="4"/>
        <v/>
      </c>
      <c r="O103" s="49"/>
      <c r="P103" s="46"/>
      <c r="Q103" s="16"/>
      <c r="R103" s="45">
        <f t="shared" si="5"/>
        <v>0</v>
      </c>
    </row>
    <row r="104" spans="1:18" ht="30" customHeight="1" x14ac:dyDescent="0.35">
      <c r="A104" s="16"/>
      <c r="B104" s="38">
        <f>IF(STUDATA!B102="","",STUDATA!B102)</f>
        <v>97</v>
      </c>
      <c r="C104" s="39" t="str">
        <f>IF(STUDATA!E102="","",STUDATA!E102)</f>
        <v>RAMESH KUMAR</v>
      </c>
      <c r="D104" s="39" t="str">
        <f>IF(STUDATA!F102="","",STUDATA!F102)</f>
        <v>ISHAR RAM</v>
      </c>
      <c r="E104" s="39" t="str">
        <f>IF(STUDATA!G102="","",STUDATA!G102)</f>
        <v>M</v>
      </c>
      <c r="F104" s="39">
        <f>IF(STUDATA!C102="","",STUDATA!C102)</f>
        <v>7</v>
      </c>
      <c r="G104" s="71" t="s">
        <v>1080</v>
      </c>
      <c r="H104" s="71"/>
      <c r="I104" s="71"/>
      <c r="J104" s="71"/>
      <c r="K104" s="261">
        <f>Table3[[#This Row],[7]]+Table3[[#This Row],[8]]+Table3[[#This Row],[9]]</f>
        <v>0</v>
      </c>
      <c r="L104" s="53"/>
      <c r="M104" s="43" t="str">
        <f t="shared" si="3"/>
        <v/>
      </c>
      <c r="N104" s="43" t="str">
        <f t="shared" si="4"/>
        <v/>
      </c>
      <c r="O104" s="49"/>
      <c r="P104" s="46"/>
      <c r="Q104" s="16"/>
      <c r="R104" s="45">
        <f t="shared" si="5"/>
        <v>0</v>
      </c>
    </row>
    <row r="105" spans="1:18" ht="30" customHeight="1" x14ac:dyDescent="0.35">
      <c r="A105" s="16"/>
      <c r="B105" s="38">
        <f>IF(STUDATA!B103="","",STUDATA!B103)</f>
        <v>98</v>
      </c>
      <c r="C105" s="39" t="str">
        <f>IF(STUDATA!E103="","",STUDATA!E103)</f>
        <v>RENU</v>
      </c>
      <c r="D105" s="39" t="str">
        <f>IF(STUDATA!F103="","",STUDATA!F103)</f>
        <v>INDRAJ</v>
      </c>
      <c r="E105" s="39" t="str">
        <f>IF(STUDATA!G103="","",STUDATA!G103)</f>
        <v>F</v>
      </c>
      <c r="F105" s="39">
        <f>IF(STUDATA!C103="","",STUDATA!C103)</f>
        <v>7</v>
      </c>
      <c r="G105" s="71" t="s">
        <v>1080</v>
      </c>
      <c r="H105" s="71"/>
      <c r="I105" s="71"/>
      <c r="J105" s="71"/>
      <c r="K105" s="261">
        <f>Table3[[#This Row],[7]]+Table3[[#This Row],[8]]+Table3[[#This Row],[9]]</f>
        <v>0</v>
      </c>
      <c r="L105" s="53"/>
      <c r="M105" s="43" t="str">
        <f t="shared" si="3"/>
        <v/>
      </c>
      <c r="N105" s="43" t="str">
        <f t="shared" si="4"/>
        <v/>
      </c>
      <c r="O105" s="49"/>
      <c r="P105" s="46"/>
      <c r="Q105" s="16"/>
      <c r="R105" s="45">
        <f t="shared" si="5"/>
        <v>0</v>
      </c>
    </row>
    <row r="106" spans="1:18" ht="30" customHeight="1" x14ac:dyDescent="0.35">
      <c r="A106" s="16"/>
      <c r="B106" s="38">
        <f>IF(STUDATA!B104="","",STUDATA!B104)</f>
        <v>99</v>
      </c>
      <c r="C106" s="39" t="str">
        <f>IF(STUDATA!E104="","",STUDATA!E104)</f>
        <v>Saloni</v>
      </c>
      <c r="D106" s="39" t="str">
        <f>IF(STUDATA!F104="","",STUDATA!F104)</f>
        <v>Ramchandra</v>
      </c>
      <c r="E106" s="39" t="str">
        <f>IF(STUDATA!G104="","",STUDATA!G104)</f>
        <v>F</v>
      </c>
      <c r="F106" s="39">
        <f>IF(STUDATA!C104="","",STUDATA!C104)</f>
        <v>7</v>
      </c>
      <c r="G106" s="71" t="s">
        <v>1080</v>
      </c>
      <c r="H106" s="71"/>
      <c r="I106" s="71"/>
      <c r="J106" s="71"/>
      <c r="K106" s="261">
        <f>Table3[[#This Row],[7]]+Table3[[#This Row],[8]]+Table3[[#This Row],[9]]</f>
        <v>0</v>
      </c>
      <c r="L106" s="53"/>
      <c r="M106" s="43" t="str">
        <f t="shared" si="3"/>
        <v/>
      </c>
      <c r="N106" s="43" t="str">
        <f t="shared" si="4"/>
        <v/>
      </c>
      <c r="O106" s="49"/>
      <c r="P106" s="46"/>
      <c r="Q106" s="16"/>
      <c r="R106" s="45">
        <f t="shared" si="5"/>
        <v>0</v>
      </c>
    </row>
    <row r="107" spans="1:18" ht="30" customHeight="1" x14ac:dyDescent="0.35">
      <c r="A107" s="16"/>
      <c r="B107" s="38">
        <f>IF(STUDATA!B105="","",STUDATA!B105)</f>
        <v>100</v>
      </c>
      <c r="C107" s="39" t="str">
        <f>IF(STUDATA!E105="","",STUDATA!E105)</f>
        <v>SOMA</v>
      </c>
      <c r="D107" s="39" t="str">
        <f>IF(STUDATA!F105="","",STUDATA!F105)</f>
        <v>RAMKUMAR</v>
      </c>
      <c r="E107" s="39" t="str">
        <f>IF(STUDATA!G105="","",STUDATA!G105)</f>
        <v>F</v>
      </c>
      <c r="F107" s="39">
        <f>IF(STUDATA!C105="","",STUDATA!C105)</f>
        <v>7</v>
      </c>
      <c r="G107" s="71" t="s">
        <v>1080</v>
      </c>
      <c r="H107" s="71"/>
      <c r="I107" s="71"/>
      <c r="J107" s="71"/>
      <c r="K107" s="261">
        <f>Table3[[#This Row],[7]]+Table3[[#This Row],[8]]+Table3[[#This Row],[9]]</f>
        <v>0</v>
      </c>
      <c r="L107" s="53"/>
      <c r="M107" s="43" t="str">
        <f t="shared" si="3"/>
        <v/>
      </c>
      <c r="N107" s="43" t="str">
        <f t="shared" si="4"/>
        <v/>
      </c>
      <c r="O107" s="49"/>
      <c r="P107" s="46"/>
      <c r="Q107" s="16"/>
      <c r="R107" s="45">
        <f t="shared" si="5"/>
        <v>0</v>
      </c>
    </row>
    <row r="108" spans="1:18" ht="30" customHeight="1" x14ac:dyDescent="0.35">
      <c r="A108" s="16"/>
      <c r="B108" s="38">
        <f>IF(STUDATA!B106="","",STUDATA!B106)</f>
        <v>101</v>
      </c>
      <c r="C108" s="39" t="str">
        <f>IF(STUDATA!E106="","",STUDATA!E106)</f>
        <v>SUMAN</v>
      </c>
      <c r="D108" s="39" t="str">
        <f>IF(STUDATA!F106="","",STUDATA!F106)</f>
        <v>VAJEET RAM</v>
      </c>
      <c r="E108" s="39" t="str">
        <f>IF(STUDATA!G106="","",STUDATA!G106)</f>
        <v>F</v>
      </c>
      <c r="F108" s="39">
        <f>IF(STUDATA!C106="","",STUDATA!C106)</f>
        <v>7</v>
      </c>
      <c r="G108" s="71" t="s">
        <v>1080</v>
      </c>
      <c r="H108" s="71"/>
      <c r="I108" s="71"/>
      <c r="J108" s="71"/>
      <c r="K108" s="261">
        <f>Table3[[#This Row],[7]]+Table3[[#This Row],[8]]+Table3[[#This Row],[9]]</f>
        <v>0</v>
      </c>
      <c r="L108" s="53"/>
      <c r="M108" s="43" t="str">
        <f t="shared" si="3"/>
        <v/>
      </c>
      <c r="N108" s="43" t="str">
        <f t="shared" si="4"/>
        <v/>
      </c>
      <c r="O108" s="49"/>
      <c r="P108" s="46"/>
      <c r="Q108" s="16"/>
      <c r="R108" s="45">
        <f t="shared" si="5"/>
        <v>0</v>
      </c>
    </row>
    <row r="109" spans="1:18" ht="30" customHeight="1" x14ac:dyDescent="0.35">
      <c r="A109" s="16"/>
      <c r="B109" s="38">
        <f>IF(STUDATA!B107="","",STUDATA!B107)</f>
        <v>102</v>
      </c>
      <c r="C109" s="39" t="str">
        <f>IF(STUDATA!E107="","",STUDATA!E107)</f>
        <v>Sunita Kumari</v>
      </c>
      <c r="D109" s="39" t="str">
        <f>IF(STUDATA!F107="","",STUDATA!F107)</f>
        <v>Nanad Ram</v>
      </c>
      <c r="E109" s="39" t="str">
        <f>IF(STUDATA!G107="","",STUDATA!G107)</f>
        <v>F</v>
      </c>
      <c r="F109" s="39">
        <f>IF(STUDATA!C107="","",STUDATA!C107)</f>
        <v>7</v>
      </c>
      <c r="G109" s="71" t="s">
        <v>1080</v>
      </c>
      <c r="H109" s="71"/>
      <c r="I109" s="71"/>
      <c r="J109" s="71"/>
      <c r="K109" s="261">
        <f>Table3[[#This Row],[7]]+Table3[[#This Row],[8]]+Table3[[#This Row],[9]]</f>
        <v>0</v>
      </c>
      <c r="L109" s="53"/>
      <c r="M109" s="43" t="str">
        <f t="shared" si="3"/>
        <v/>
      </c>
      <c r="N109" s="43" t="str">
        <f t="shared" si="4"/>
        <v/>
      </c>
      <c r="O109" s="49"/>
      <c r="P109" s="46"/>
      <c r="Q109" s="16"/>
      <c r="R109" s="45">
        <f t="shared" si="5"/>
        <v>0</v>
      </c>
    </row>
    <row r="110" spans="1:18" ht="30" customHeight="1" x14ac:dyDescent="0.35">
      <c r="A110" s="16"/>
      <c r="B110" s="38">
        <f>IF(STUDATA!B108="","",STUDATA!B108)</f>
        <v>103</v>
      </c>
      <c r="C110" s="39" t="str">
        <f>IF(STUDATA!E108="","",STUDATA!E108)</f>
        <v>USHA</v>
      </c>
      <c r="D110" s="39" t="str">
        <f>IF(STUDATA!F108="","",STUDATA!F108)</f>
        <v>ARJUNRAM</v>
      </c>
      <c r="E110" s="39" t="str">
        <f>IF(STUDATA!G108="","",STUDATA!G108)</f>
        <v>F</v>
      </c>
      <c r="F110" s="39">
        <f>IF(STUDATA!C108="","",STUDATA!C108)</f>
        <v>7</v>
      </c>
      <c r="G110" s="71" t="s">
        <v>1080</v>
      </c>
      <c r="H110" s="71"/>
      <c r="I110" s="71"/>
      <c r="J110" s="71"/>
      <c r="K110" s="261">
        <f>Table3[[#This Row],[7]]+Table3[[#This Row],[8]]+Table3[[#This Row],[9]]</f>
        <v>0</v>
      </c>
      <c r="L110" s="53"/>
      <c r="M110" s="43" t="str">
        <f t="shared" si="3"/>
        <v/>
      </c>
      <c r="N110" s="43" t="str">
        <f t="shared" si="4"/>
        <v/>
      </c>
      <c r="O110" s="49"/>
      <c r="P110" s="46"/>
      <c r="Q110" s="16"/>
      <c r="R110" s="45">
        <f t="shared" si="5"/>
        <v>0</v>
      </c>
    </row>
    <row r="111" spans="1:18" ht="30" customHeight="1" x14ac:dyDescent="0.35">
      <c r="A111" s="16"/>
      <c r="B111" s="38">
        <f>IF(STUDATA!B109="","",STUDATA!B109)</f>
        <v>104</v>
      </c>
      <c r="C111" s="39" t="str">
        <f>IF(STUDATA!E109="","",STUDATA!E109)</f>
        <v>VEENA</v>
      </c>
      <c r="D111" s="39" t="str">
        <f>IF(STUDATA!F109="","",STUDATA!F109)</f>
        <v>JASWANT SINGH</v>
      </c>
      <c r="E111" s="39" t="str">
        <f>IF(STUDATA!G109="","",STUDATA!G109)</f>
        <v>F</v>
      </c>
      <c r="F111" s="39">
        <f>IF(STUDATA!C109="","",STUDATA!C109)</f>
        <v>7</v>
      </c>
      <c r="G111" s="71" t="s">
        <v>1080</v>
      </c>
      <c r="H111" s="71"/>
      <c r="I111" s="71"/>
      <c r="J111" s="71"/>
      <c r="K111" s="261">
        <f>Table3[[#This Row],[7]]+Table3[[#This Row],[8]]+Table3[[#This Row],[9]]</f>
        <v>0</v>
      </c>
      <c r="L111" s="53"/>
      <c r="M111" s="43" t="str">
        <f t="shared" si="3"/>
        <v/>
      </c>
      <c r="N111" s="43" t="str">
        <f t="shared" si="4"/>
        <v/>
      </c>
      <c r="O111" s="49"/>
      <c r="P111" s="46"/>
      <c r="Q111" s="16"/>
      <c r="R111" s="45">
        <f t="shared" si="5"/>
        <v>0</v>
      </c>
    </row>
    <row r="112" spans="1:18" ht="30" customHeight="1" x14ac:dyDescent="0.35">
      <c r="A112" s="16"/>
      <c r="B112" s="38">
        <f>IF(STUDATA!B110="","",STUDATA!B110)</f>
        <v>105</v>
      </c>
      <c r="C112" s="39" t="str">
        <f>IF(STUDATA!E110="","",STUDATA!E110)</f>
        <v>ANJU</v>
      </c>
      <c r="D112" s="39" t="str">
        <f>IF(STUDATA!F110="","",STUDATA!F110)</f>
        <v>CHANAN RAM</v>
      </c>
      <c r="E112" s="39" t="str">
        <f>IF(STUDATA!G110="","",STUDATA!G110)</f>
        <v>F</v>
      </c>
      <c r="F112" s="39">
        <f>IF(STUDATA!C110="","",STUDATA!C110)</f>
        <v>8</v>
      </c>
      <c r="G112" s="71" t="s">
        <v>1080</v>
      </c>
      <c r="H112" s="71"/>
      <c r="I112" s="71"/>
      <c r="J112" s="71"/>
      <c r="K112" s="261">
        <f>Table3[[#This Row],[7]]+Table3[[#This Row],[8]]+Table3[[#This Row],[9]]</f>
        <v>0</v>
      </c>
      <c r="L112" s="53"/>
      <c r="M112" s="43" t="str">
        <f t="shared" si="3"/>
        <v/>
      </c>
      <c r="N112" s="43" t="str">
        <f t="shared" si="4"/>
        <v/>
      </c>
      <c r="O112" s="49"/>
      <c r="P112" s="46"/>
      <c r="Q112" s="16"/>
      <c r="R112" s="45">
        <f t="shared" si="5"/>
        <v>0</v>
      </c>
    </row>
    <row r="113" spans="1:18" ht="30" customHeight="1" x14ac:dyDescent="0.35">
      <c r="A113" s="16"/>
      <c r="B113" s="38">
        <f>IF(STUDATA!B111="","",STUDATA!B111)</f>
        <v>106</v>
      </c>
      <c r="C113" s="39" t="str">
        <f>IF(STUDATA!E111="","",STUDATA!E111)</f>
        <v>BAJRANG</v>
      </c>
      <c r="D113" s="39" t="str">
        <f>IF(STUDATA!F111="","",STUDATA!F111)</f>
        <v>SATPAL</v>
      </c>
      <c r="E113" s="39" t="str">
        <f>IF(STUDATA!G111="","",STUDATA!G111)</f>
        <v>M</v>
      </c>
      <c r="F113" s="39">
        <f>IF(STUDATA!C111="","",STUDATA!C111)</f>
        <v>8</v>
      </c>
      <c r="G113" s="71" t="s">
        <v>1080</v>
      </c>
      <c r="H113" s="71"/>
      <c r="I113" s="71"/>
      <c r="J113" s="71"/>
      <c r="K113" s="261">
        <f>Table3[[#This Row],[7]]+Table3[[#This Row],[8]]+Table3[[#This Row],[9]]</f>
        <v>0</v>
      </c>
      <c r="L113" s="53"/>
      <c r="M113" s="43" t="str">
        <f t="shared" si="3"/>
        <v/>
      </c>
      <c r="N113" s="43" t="str">
        <f t="shared" si="4"/>
        <v/>
      </c>
      <c r="O113" s="49"/>
      <c r="P113" s="46"/>
      <c r="Q113" s="16"/>
      <c r="R113" s="45">
        <f t="shared" si="5"/>
        <v>0</v>
      </c>
    </row>
    <row r="114" spans="1:18" ht="30" customHeight="1" x14ac:dyDescent="0.35">
      <c r="A114" s="16"/>
      <c r="B114" s="38">
        <f>IF(STUDATA!B112="","",STUDATA!B112)</f>
        <v>107</v>
      </c>
      <c r="C114" s="39" t="str">
        <f>IF(STUDATA!E112="","",STUDATA!E112)</f>
        <v>BHOJRAJ</v>
      </c>
      <c r="D114" s="39" t="str">
        <f>IF(STUDATA!F112="","",STUDATA!F112)</f>
        <v>BHALA RAM</v>
      </c>
      <c r="E114" s="39" t="str">
        <f>IF(STUDATA!G112="","",STUDATA!G112)</f>
        <v>M</v>
      </c>
      <c r="F114" s="39">
        <f>IF(STUDATA!C112="","",STUDATA!C112)</f>
        <v>8</v>
      </c>
      <c r="G114" s="71" t="s">
        <v>1080</v>
      </c>
      <c r="H114" s="71"/>
      <c r="I114" s="71"/>
      <c r="J114" s="71"/>
      <c r="K114" s="261">
        <f>Table3[[#This Row],[7]]+Table3[[#This Row],[8]]+Table3[[#This Row],[9]]</f>
        <v>0</v>
      </c>
      <c r="L114" s="53"/>
      <c r="M114" s="43" t="str">
        <f t="shared" si="3"/>
        <v/>
      </c>
      <c r="N114" s="43" t="str">
        <f t="shared" si="4"/>
        <v/>
      </c>
      <c r="O114" s="49"/>
      <c r="P114" s="46"/>
      <c r="Q114" s="16"/>
      <c r="R114" s="45">
        <f t="shared" si="5"/>
        <v>0</v>
      </c>
    </row>
    <row r="115" spans="1:18" ht="30" customHeight="1" x14ac:dyDescent="0.35">
      <c r="A115" s="16"/>
      <c r="B115" s="38">
        <f>IF(STUDATA!B113="","",STUDATA!B113)</f>
        <v>108</v>
      </c>
      <c r="C115" s="39" t="str">
        <f>IF(STUDATA!E113="","",STUDATA!E113)</f>
        <v>BHUVNESH</v>
      </c>
      <c r="D115" s="39" t="str">
        <f>IF(STUDATA!F113="","",STUDATA!F113)</f>
        <v>RAJESH KUMAR</v>
      </c>
      <c r="E115" s="39" t="str">
        <f>IF(STUDATA!G113="","",STUDATA!G113)</f>
        <v>M</v>
      </c>
      <c r="F115" s="39">
        <f>IF(STUDATA!C113="","",STUDATA!C113)</f>
        <v>8</v>
      </c>
      <c r="G115" s="71" t="s">
        <v>1080</v>
      </c>
      <c r="H115" s="71"/>
      <c r="I115" s="71"/>
      <c r="J115" s="71"/>
      <c r="K115" s="261">
        <f>Table3[[#This Row],[7]]+Table3[[#This Row],[8]]+Table3[[#This Row],[9]]</f>
        <v>0</v>
      </c>
      <c r="L115" s="53"/>
      <c r="M115" s="43" t="str">
        <f t="shared" si="3"/>
        <v/>
      </c>
      <c r="N115" s="43" t="str">
        <f t="shared" si="4"/>
        <v/>
      </c>
      <c r="O115" s="49"/>
      <c r="P115" s="46"/>
      <c r="Q115" s="16"/>
      <c r="R115" s="45">
        <f t="shared" si="5"/>
        <v>0</v>
      </c>
    </row>
    <row r="116" spans="1:18" ht="30" customHeight="1" x14ac:dyDescent="0.35">
      <c r="A116" s="16"/>
      <c r="B116" s="38">
        <f>IF(STUDATA!B114="","",STUDATA!B114)</f>
        <v>109</v>
      </c>
      <c r="C116" s="39" t="str">
        <f>IF(STUDATA!E114="","",STUDATA!E114)</f>
        <v>BUTA SINGH</v>
      </c>
      <c r="D116" s="39" t="str">
        <f>IF(STUDATA!F114="","",STUDATA!F114)</f>
        <v>RAJU SINGH</v>
      </c>
      <c r="E116" s="39" t="str">
        <f>IF(STUDATA!G114="","",STUDATA!G114)</f>
        <v>M</v>
      </c>
      <c r="F116" s="39">
        <f>IF(STUDATA!C114="","",STUDATA!C114)</f>
        <v>8</v>
      </c>
      <c r="G116" s="71" t="s">
        <v>1080</v>
      </c>
      <c r="H116" s="71"/>
      <c r="I116" s="71"/>
      <c r="J116" s="71"/>
      <c r="K116" s="261">
        <f>Table3[[#This Row],[7]]+Table3[[#This Row],[8]]+Table3[[#This Row],[9]]</f>
        <v>0</v>
      </c>
      <c r="L116" s="53"/>
      <c r="M116" s="43" t="str">
        <f t="shared" si="3"/>
        <v/>
      </c>
      <c r="N116" s="43" t="str">
        <f t="shared" si="4"/>
        <v/>
      </c>
      <c r="O116" s="49"/>
      <c r="P116" s="46"/>
      <c r="Q116" s="16"/>
      <c r="R116" s="45">
        <f t="shared" si="5"/>
        <v>0</v>
      </c>
    </row>
    <row r="117" spans="1:18" ht="30" customHeight="1" x14ac:dyDescent="0.35">
      <c r="A117" s="16"/>
      <c r="B117" s="38">
        <f>IF(STUDATA!B115="","",STUDATA!B115)</f>
        <v>110</v>
      </c>
      <c r="C117" s="39" t="str">
        <f>IF(STUDATA!E115="","",STUDATA!E115)</f>
        <v>DINESH KUMAR</v>
      </c>
      <c r="D117" s="39" t="str">
        <f>IF(STUDATA!F115="","",STUDATA!F115)</f>
        <v>TARA CHAND</v>
      </c>
      <c r="E117" s="39" t="str">
        <f>IF(STUDATA!G115="","",STUDATA!G115)</f>
        <v>M</v>
      </c>
      <c r="F117" s="39">
        <f>IF(STUDATA!C115="","",STUDATA!C115)</f>
        <v>8</v>
      </c>
      <c r="G117" s="71" t="s">
        <v>1080</v>
      </c>
      <c r="H117" s="71"/>
      <c r="I117" s="71"/>
      <c r="J117" s="71"/>
      <c r="K117" s="261">
        <f>Table3[[#This Row],[7]]+Table3[[#This Row],[8]]+Table3[[#This Row],[9]]</f>
        <v>0</v>
      </c>
      <c r="L117" s="53"/>
      <c r="M117" s="43" t="str">
        <f t="shared" si="3"/>
        <v/>
      </c>
      <c r="N117" s="43" t="str">
        <f t="shared" si="4"/>
        <v/>
      </c>
      <c r="O117" s="49"/>
      <c r="P117" s="46"/>
      <c r="Q117" s="16"/>
      <c r="R117" s="45">
        <f t="shared" si="5"/>
        <v>0</v>
      </c>
    </row>
    <row r="118" spans="1:18" ht="30" customHeight="1" x14ac:dyDescent="0.35">
      <c r="A118" s="16"/>
      <c r="B118" s="38">
        <f>IF(STUDATA!B116="","",STUDATA!B116)</f>
        <v>111</v>
      </c>
      <c r="C118" s="39" t="str">
        <f>IF(STUDATA!E116="","",STUDATA!E116)</f>
        <v>GAGANDEEP KOUR</v>
      </c>
      <c r="D118" s="39" t="str">
        <f>IF(STUDATA!F116="","",STUDATA!F116)</f>
        <v>JOGENDER SINGH</v>
      </c>
      <c r="E118" s="39" t="str">
        <f>IF(STUDATA!G116="","",STUDATA!G116)</f>
        <v>F</v>
      </c>
      <c r="F118" s="39">
        <f>IF(STUDATA!C116="","",STUDATA!C116)</f>
        <v>8</v>
      </c>
      <c r="G118" s="71" t="s">
        <v>1080</v>
      </c>
      <c r="H118" s="71"/>
      <c r="I118" s="71"/>
      <c r="J118" s="71"/>
      <c r="K118" s="261">
        <f>Table3[[#This Row],[7]]+Table3[[#This Row],[8]]+Table3[[#This Row],[9]]</f>
        <v>0</v>
      </c>
      <c r="L118" s="53"/>
      <c r="M118" s="43" t="str">
        <f t="shared" si="3"/>
        <v/>
      </c>
      <c r="N118" s="43" t="str">
        <f t="shared" si="4"/>
        <v/>
      </c>
      <c r="O118" s="49"/>
      <c r="P118" s="46"/>
      <c r="Q118" s="16"/>
      <c r="R118" s="45">
        <f t="shared" si="5"/>
        <v>0</v>
      </c>
    </row>
    <row r="119" spans="1:18" ht="30" customHeight="1" x14ac:dyDescent="0.35">
      <c r="A119" s="16"/>
      <c r="B119" s="38">
        <f>IF(STUDATA!B117="","",STUDATA!B117)</f>
        <v>112</v>
      </c>
      <c r="C119" s="39" t="str">
        <f>IF(STUDATA!E117="","",STUDATA!E117)</f>
        <v>GAYTRI</v>
      </c>
      <c r="D119" s="39" t="str">
        <f>IF(STUDATA!F117="","",STUDATA!F117)</f>
        <v>CHANAN RAM</v>
      </c>
      <c r="E119" s="39" t="str">
        <f>IF(STUDATA!G117="","",STUDATA!G117)</f>
        <v>F</v>
      </c>
      <c r="F119" s="39">
        <f>IF(STUDATA!C117="","",STUDATA!C117)</f>
        <v>8</v>
      </c>
      <c r="G119" s="71" t="s">
        <v>1080</v>
      </c>
      <c r="H119" s="71"/>
      <c r="I119" s="71"/>
      <c r="J119" s="71"/>
      <c r="K119" s="261">
        <f>Table3[[#This Row],[7]]+Table3[[#This Row],[8]]+Table3[[#This Row],[9]]</f>
        <v>0</v>
      </c>
      <c r="L119" s="53"/>
      <c r="M119" s="43" t="str">
        <f t="shared" si="3"/>
        <v/>
      </c>
      <c r="N119" s="43" t="str">
        <f t="shared" si="4"/>
        <v/>
      </c>
      <c r="O119" s="49"/>
      <c r="P119" s="46"/>
      <c r="Q119" s="16"/>
      <c r="R119" s="45">
        <f t="shared" si="5"/>
        <v>0</v>
      </c>
    </row>
    <row r="120" spans="1:18" ht="30" customHeight="1" x14ac:dyDescent="0.35">
      <c r="A120" s="16"/>
      <c r="B120" s="38">
        <f>IF(STUDATA!B118="","",STUDATA!B118)</f>
        <v>113</v>
      </c>
      <c r="C120" s="39" t="str">
        <f>IF(STUDATA!E118="","",STUDATA!E118)</f>
        <v>HARPREET KOUR</v>
      </c>
      <c r="D120" s="39" t="str">
        <f>IF(STUDATA!F118="","",STUDATA!F118)</f>
        <v>MANGAL SINGH</v>
      </c>
      <c r="E120" s="39" t="str">
        <f>IF(STUDATA!G118="","",STUDATA!G118)</f>
        <v>F</v>
      </c>
      <c r="F120" s="39">
        <f>IF(STUDATA!C118="","",STUDATA!C118)</f>
        <v>8</v>
      </c>
      <c r="G120" s="71" t="s">
        <v>1080</v>
      </c>
      <c r="H120" s="71"/>
      <c r="I120" s="71"/>
      <c r="J120" s="71"/>
      <c r="K120" s="261">
        <f>Table3[[#This Row],[7]]+Table3[[#This Row],[8]]+Table3[[#This Row],[9]]</f>
        <v>0</v>
      </c>
      <c r="L120" s="53"/>
      <c r="M120" s="43" t="str">
        <f t="shared" si="3"/>
        <v/>
      </c>
      <c r="N120" s="43" t="str">
        <f t="shared" si="4"/>
        <v/>
      </c>
      <c r="O120" s="49"/>
      <c r="P120" s="46"/>
      <c r="Q120" s="16"/>
      <c r="R120" s="45">
        <f t="shared" si="5"/>
        <v>0</v>
      </c>
    </row>
    <row r="121" spans="1:18" ht="30" customHeight="1" x14ac:dyDescent="0.35">
      <c r="A121" s="16"/>
      <c r="B121" s="38">
        <f>IF(STUDATA!B119="","",STUDATA!B119)</f>
        <v>114</v>
      </c>
      <c r="C121" s="39" t="str">
        <f>IF(STUDATA!E119="","",STUDATA!E119)</f>
        <v>MADRESH KUMAR</v>
      </c>
      <c r="D121" s="39" t="str">
        <f>IF(STUDATA!F119="","",STUDATA!F119)</f>
        <v>RAMCHANDER</v>
      </c>
      <c r="E121" s="39" t="str">
        <f>IF(STUDATA!G119="","",STUDATA!G119)</f>
        <v>M</v>
      </c>
      <c r="F121" s="39">
        <f>IF(STUDATA!C119="","",STUDATA!C119)</f>
        <v>8</v>
      </c>
      <c r="G121" s="71" t="s">
        <v>1080</v>
      </c>
      <c r="H121" s="71"/>
      <c r="I121" s="71"/>
      <c r="J121" s="71"/>
      <c r="K121" s="261">
        <f>Table3[[#This Row],[7]]+Table3[[#This Row],[8]]+Table3[[#This Row],[9]]</f>
        <v>0</v>
      </c>
      <c r="L121" s="53"/>
      <c r="M121" s="43" t="str">
        <f t="shared" si="3"/>
        <v/>
      </c>
      <c r="N121" s="43" t="str">
        <f t="shared" si="4"/>
        <v/>
      </c>
      <c r="O121" s="49"/>
      <c r="P121" s="46"/>
      <c r="Q121" s="16"/>
      <c r="R121" s="45">
        <f t="shared" si="5"/>
        <v>0</v>
      </c>
    </row>
    <row r="122" spans="1:18" ht="30" customHeight="1" x14ac:dyDescent="0.35">
      <c r="A122" s="16"/>
      <c r="B122" s="38">
        <f>IF(STUDATA!B120="","",STUDATA!B120)</f>
        <v>115</v>
      </c>
      <c r="C122" s="39" t="str">
        <f>IF(STUDATA!E120="","",STUDATA!E120)</f>
        <v>MALKEET SINGH</v>
      </c>
      <c r="D122" s="39" t="str">
        <f>IF(STUDATA!F120="","",STUDATA!F120)</f>
        <v>VAJEET RAM</v>
      </c>
      <c r="E122" s="39" t="str">
        <f>IF(STUDATA!G120="","",STUDATA!G120)</f>
        <v>M</v>
      </c>
      <c r="F122" s="39">
        <f>IF(STUDATA!C120="","",STUDATA!C120)</f>
        <v>8</v>
      </c>
      <c r="G122" s="71" t="s">
        <v>1080</v>
      </c>
      <c r="H122" s="71"/>
      <c r="I122" s="71"/>
      <c r="J122" s="71"/>
      <c r="K122" s="261">
        <f>Table3[[#This Row],[7]]+Table3[[#This Row],[8]]+Table3[[#This Row],[9]]</f>
        <v>0</v>
      </c>
      <c r="L122" s="53"/>
      <c r="M122" s="43" t="str">
        <f t="shared" si="3"/>
        <v/>
      </c>
      <c r="N122" s="43" t="str">
        <f t="shared" si="4"/>
        <v/>
      </c>
      <c r="O122" s="49"/>
      <c r="P122" s="46"/>
      <c r="Q122" s="16"/>
      <c r="R122" s="45">
        <f t="shared" si="5"/>
        <v>0</v>
      </c>
    </row>
    <row r="123" spans="1:18" ht="30" customHeight="1" x14ac:dyDescent="0.35">
      <c r="A123" s="16"/>
      <c r="B123" s="38">
        <f>IF(STUDATA!B121="","",STUDATA!B121)</f>
        <v>116</v>
      </c>
      <c r="C123" s="39" t="str">
        <f>IF(STUDATA!E121="","",STUDATA!E121)</f>
        <v>NAVDEEP SINGH</v>
      </c>
      <c r="D123" s="39" t="str">
        <f>IF(STUDATA!F121="","",STUDATA!F121)</f>
        <v>RAJENDER SINGH</v>
      </c>
      <c r="E123" s="39" t="str">
        <f>IF(STUDATA!G121="","",STUDATA!G121)</f>
        <v>M</v>
      </c>
      <c r="F123" s="39">
        <f>IF(STUDATA!C121="","",STUDATA!C121)</f>
        <v>8</v>
      </c>
      <c r="G123" s="71" t="s">
        <v>1080</v>
      </c>
      <c r="H123" s="71"/>
      <c r="I123" s="71"/>
      <c r="J123" s="71"/>
      <c r="K123" s="261">
        <f>Table3[[#This Row],[7]]+Table3[[#This Row],[8]]+Table3[[#This Row],[9]]</f>
        <v>0</v>
      </c>
      <c r="L123" s="53"/>
      <c r="M123" s="43" t="str">
        <f t="shared" si="3"/>
        <v/>
      </c>
      <c r="N123" s="43" t="str">
        <f t="shared" si="4"/>
        <v/>
      </c>
      <c r="O123" s="49"/>
      <c r="P123" s="46"/>
      <c r="Q123" s="16"/>
      <c r="R123" s="45">
        <f t="shared" si="5"/>
        <v>0</v>
      </c>
    </row>
    <row r="124" spans="1:18" ht="30" customHeight="1" x14ac:dyDescent="0.35">
      <c r="A124" s="16"/>
      <c r="B124" s="38">
        <f>IF(STUDATA!B122="","",STUDATA!B122)</f>
        <v>117</v>
      </c>
      <c r="C124" s="39" t="str">
        <f>IF(STUDATA!E122="","",STUDATA!E122)</f>
        <v>RADHA</v>
      </c>
      <c r="D124" s="39" t="str">
        <f>IF(STUDATA!F122="","",STUDATA!F122)</f>
        <v>SHYOPAT RAM</v>
      </c>
      <c r="E124" s="39" t="str">
        <f>IF(STUDATA!G122="","",STUDATA!G122)</f>
        <v>F</v>
      </c>
      <c r="F124" s="39">
        <f>IF(STUDATA!C122="","",STUDATA!C122)</f>
        <v>8</v>
      </c>
      <c r="G124" s="71" t="s">
        <v>1080</v>
      </c>
      <c r="H124" s="71"/>
      <c r="I124" s="71"/>
      <c r="J124" s="71"/>
      <c r="K124" s="261">
        <f>Table3[[#This Row],[7]]+Table3[[#This Row],[8]]+Table3[[#This Row],[9]]</f>
        <v>0</v>
      </c>
      <c r="L124" s="53"/>
      <c r="M124" s="43" t="str">
        <f t="shared" si="3"/>
        <v/>
      </c>
      <c r="N124" s="43" t="str">
        <f t="shared" si="4"/>
        <v/>
      </c>
      <c r="O124" s="49"/>
      <c r="P124" s="46"/>
      <c r="Q124" s="16"/>
      <c r="R124" s="45">
        <f t="shared" si="5"/>
        <v>0</v>
      </c>
    </row>
    <row r="125" spans="1:18" ht="30" customHeight="1" x14ac:dyDescent="0.35">
      <c r="A125" s="16"/>
      <c r="B125" s="38">
        <f>IF(STUDATA!B123="","",STUDATA!B123)</f>
        <v>118</v>
      </c>
      <c r="C125" s="39" t="str">
        <f>IF(STUDATA!E123="","",STUDATA!E123)</f>
        <v>RAJU</v>
      </c>
      <c r="D125" s="39" t="str">
        <f>IF(STUDATA!F123="","",STUDATA!F123)</f>
        <v>BHAJAN SINGH</v>
      </c>
      <c r="E125" s="39" t="str">
        <f>IF(STUDATA!G123="","",STUDATA!G123)</f>
        <v>M</v>
      </c>
      <c r="F125" s="39">
        <f>IF(STUDATA!C123="","",STUDATA!C123)</f>
        <v>8</v>
      </c>
      <c r="G125" s="71" t="s">
        <v>1080</v>
      </c>
      <c r="H125" s="71"/>
      <c r="I125" s="71"/>
      <c r="J125" s="71"/>
      <c r="K125" s="261">
        <f>Table3[[#This Row],[7]]+Table3[[#This Row],[8]]+Table3[[#This Row],[9]]</f>
        <v>0</v>
      </c>
      <c r="L125" s="53"/>
      <c r="M125" s="43" t="str">
        <f t="shared" si="3"/>
        <v/>
      </c>
      <c r="N125" s="43" t="str">
        <f t="shared" si="4"/>
        <v/>
      </c>
      <c r="O125" s="49"/>
      <c r="P125" s="46"/>
      <c r="Q125" s="16"/>
      <c r="R125" s="45">
        <f t="shared" si="5"/>
        <v>0</v>
      </c>
    </row>
    <row r="126" spans="1:18" ht="30" customHeight="1" x14ac:dyDescent="0.35">
      <c r="A126" s="16"/>
      <c r="B126" s="38">
        <f>IF(STUDATA!B124="","",STUDATA!B124)</f>
        <v>119</v>
      </c>
      <c r="C126" s="39" t="str">
        <f>IF(STUDATA!E124="","",STUDATA!E124)</f>
        <v>RAMESH SINGH</v>
      </c>
      <c r="D126" s="39" t="str">
        <f>IF(STUDATA!F124="","",STUDATA!F124)</f>
        <v>BHAJAN SINGH</v>
      </c>
      <c r="E126" s="39" t="str">
        <f>IF(STUDATA!G124="","",STUDATA!G124)</f>
        <v>M</v>
      </c>
      <c r="F126" s="39">
        <f>IF(STUDATA!C124="","",STUDATA!C124)</f>
        <v>8</v>
      </c>
      <c r="G126" s="71" t="s">
        <v>1129</v>
      </c>
      <c r="H126" s="71"/>
      <c r="I126" s="71"/>
      <c r="J126" s="71"/>
      <c r="K126" s="261">
        <f>Table3[[#This Row],[7]]+Table3[[#This Row],[8]]+Table3[[#This Row],[9]]</f>
        <v>0</v>
      </c>
      <c r="L126" s="53"/>
      <c r="M126" s="43">
        <f t="shared" si="3"/>
        <v>0</v>
      </c>
      <c r="N126" s="43">
        <f t="shared" si="4"/>
        <v>0</v>
      </c>
      <c r="O126" s="49"/>
      <c r="P126" s="46"/>
      <c r="Q126" s="16"/>
      <c r="R126" s="45">
        <f t="shared" si="5"/>
        <v>1</v>
      </c>
    </row>
    <row r="127" spans="1:18" ht="30" customHeight="1" x14ac:dyDescent="0.35">
      <c r="A127" s="16"/>
      <c r="B127" s="38">
        <f>IF(STUDATA!B125="","",STUDATA!B125)</f>
        <v>120</v>
      </c>
      <c r="C127" s="39" t="str">
        <f>IF(STUDATA!E125="","",STUDATA!E125)</f>
        <v>RAVINA</v>
      </c>
      <c r="D127" s="39" t="str">
        <f>IF(STUDATA!F125="","",STUDATA!F125)</f>
        <v>INDRAJ</v>
      </c>
      <c r="E127" s="39" t="str">
        <f>IF(STUDATA!G125="","",STUDATA!G125)</f>
        <v>F</v>
      </c>
      <c r="F127" s="39">
        <f>IF(STUDATA!C125="","",STUDATA!C125)</f>
        <v>8</v>
      </c>
      <c r="G127" s="71" t="s">
        <v>1129</v>
      </c>
      <c r="H127" s="71"/>
      <c r="I127" s="71"/>
      <c r="J127" s="71"/>
      <c r="K127" s="261">
        <f>Table3[[#This Row],[7]]+Table3[[#This Row],[8]]+Table3[[#This Row],[9]]</f>
        <v>0</v>
      </c>
      <c r="L127" s="53"/>
      <c r="M127" s="43">
        <f t="shared" si="3"/>
        <v>0</v>
      </c>
      <c r="N127" s="43">
        <f t="shared" si="4"/>
        <v>0</v>
      </c>
      <c r="O127" s="49"/>
      <c r="P127" s="46"/>
      <c r="Q127" s="16"/>
      <c r="R127" s="45">
        <f t="shared" si="5"/>
        <v>1</v>
      </c>
    </row>
    <row r="128" spans="1:18" ht="30" customHeight="1" x14ac:dyDescent="0.35">
      <c r="A128" s="16"/>
      <c r="B128" s="38">
        <f>IF(STUDATA!B126="","",STUDATA!B126)</f>
        <v>121</v>
      </c>
      <c r="C128" s="39" t="str">
        <f>IF(STUDATA!E126="","",STUDATA!E126)</f>
        <v>RINKU RANI</v>
      </c>
      <c r="D128" s="39" t="str">
        <f>IF(STUDATA!F126="","",STUDATA!F126)</f>
        <v>SATPAL</v>
      </c>
      <c r="E128" s="39" t="str">
        <f>IF(STUDATA!G126="","",STUDATA!G126)</f>
        <v>F</v>
      </c>
      <c r="F128" s="39">
        <f>IF(STUDATA!C126="","",STUDATA!C126)</f>
        <v>8</v>
      </c>
      <c r="G128" s="71" t="s">
        <v>1129</v>
      </c>
      <c r="H128" s="71"/>
      <c r="I128" s="71"/>
      <c r="J128" s="71"/>
      <c r="K128" s="261">
        <f>Table3[[#This Row],[7]]+Table3[[#This Row],[8]]+Table3[[#This Row],[9]]</f>
        <v>0</v>
      </c>
      <c r="L128" s="53"/>
      <c r="M128" s="43">
        <f t="shared" si="3"/>
        <v>0</v>
      </c>
      <c r="N128" s="43">
        <f t="shared" si="4"/>
        <v>0</v>
      </c>
      <c r="O128" s="49"/>
      <c r="P128" s="46"/>
      <c r="Q128" s="16"/>
      <c r="R128" s="45">
        <f t="shared" si="5"/>
        <v>1</v>
      </c>
    </row>
    <row r="129" spans="1:18" ht="30" customHeight="1" x14ac:dyDescent="0.35">
      <c r="A129" s="16"/>
      <c r="B129" s="38">
        <f>IF(STUDATA!B127="","",STUDATA!B127)</f>
        <v>122</v>
      </c>
      <c r="C129" s="39" t="str">
        <f>IF(STUDATA!E127="","",STUDATA!E127)</f>
        <v>ROSHANI</v>
      </c>
      <c r="D129" s="39" t="str">
        <f>IF(STUDATA!F127="","",STUDATA!F127)</f>
        <v>HARPAL SINGH</v>
      </c>
      <c r="E129" s="39" t="str">
        <f>IF(STUDATA!G127="","",STUDATA!G127)</f>
        <v>F</v>
      </c>
      <c r="F129" s="39">
        <f>IF(STUDATA!C127="","",STUDATA!C127)</f>
        <v>8</v>
      </c>
      <c r="G129" s="71" t="s">
        <v>1129</v>
      </c>
      <c r="H129" s="71"/>
      <c r="I129" s="71"/>
      <c r="J129" s="71"/>
      <c r="K129" s="261">
        <f>Table3[[#This Row],[7]]+Table3[[#This Row],[8]]+Table3[[#This Row],[9]]</f>
        <v>0</v>
      </c>
      <c r="L129" s="53"/>
      <c r="M129" s="43">
        <f t="shared" si="3"/>
        <v>0</v>
      </c>
      <c r="N129" s="43">
        <f t="shared" si="4"/>
        <v>0</v>
      </c>
      <c r="O129" s="49"/>
      <c r="P129" s="46"/>
      <c r="Q129" s="16"/>
      <c r="R129" s="45">
        <f t="shared" si="5"/>
        <v>1</v>
      </c>
    </row>
    <row r="130" spans="1:18" ht="30" customHeight="1" x14ac:dyDescent="0.35">
      <c r="A130" s="16"/>
      <c r="B130" s="38" t="str">
        <f>IF(STUDATA!B128="","",STUDATA!B128)</f>
        <v/>
      </c>
      <c r="C130" s="39" t="str">
        <f>IF(STUDATA!E128="","",STUDATA!E128)</f>
        <v/>
      </c>
      <c r="D130" s="39" t="str">
        <f>IF(STUDATA!F128="","",STUDATA!F128)</f>
        <v/>
      </c>
      <c r="E130" s="39" t="str">
        <f>IF(STUDATA!G128="","",STUDATA!G128)</f>
        <v/>
      </c>
      <c r="F130" s="39" t="str">
        <f>IF(STUDATA!C128="","",STUDATA!C128)</f>
        <v/>
      </c>
      <c r="G130" s="71"/>
      <c r="H130" s="71"/>
      <c r="I130" s="71"/>
      <c r="J130" s="71"/>
      <c r="K130" s="261">
        <f>Table3[[#This Row],[7]]+Table3[[#This Row],[8]]+Table3[[#This Row],[9]]</f>
        <v>0</v>
      </c>
      <c r="L130" s="53"/>
      <c r="M130" s="43" t="str">
        <f t="shared" si="3"/>
        <v/>
      </c>
      <c r="N130" s="43" t="str">
        <f t="shared" si="4"/>
        <v/>
      </c>
      <c r="O130" s="49"/>
      <c r="P130" s="46"/>
      <c r="Q130" s="16"/>
      <c r="R130" s="45" t="str">
        <f t="shared" si="5"/>
        <v/>
      </c>
    </row>
    <row r="131" spans="1:18" ht="30" customHeight="1" x14ac:dyDescent="0.35">
      <c r="A131" s="16"/>
      <c r="B131" s="38" t="str">
        <f>IF(STUDATA!B129="","",STUDATA!B129)</f>
        <v/>
      </c>
      <c r="C131" s="39" t="str">
        <f>IF(STUDATA!E129="","",STUDATA!E129)</f>
        <v/>
      </c>
      <c r="D131" s="39" t="str">
        <f>IF(STUDATA!F129="","",STUDATA!F129)</f>
        <v/>
      </c>
      <c r="E131" s="39" t="str">
        <f>IF(STUDATA!G129="","",STUDATA!G129)</f>
        <v/>
      </c>
      <c r="F131" s="39" t="str">
        <f>IF(STUDATA!C129="","",STUDATA!C129)</f>
        <v/>
      </c>
      <c r="G131" s="71"/>
      <c r="H131" s="71"/>
      <c r="I131" s="71"/>
      <c r="J131" s="71"/>
      <c r="K131" s="261">
        <f>Table3[[#This Row],[7]]+Table3[[#This Row],[8]]+Table3[[#This Row],[9]]</f>
        <v>0</v>
      </c>
      <c r="L131" s="53"/>
      <c r="M131" s="43" t="str">
        <f t="shared" ref="M131:M194" si="6">IFERROR(IF(OR(C131="",F131=""),"",N131-L131),"")</f>
        <v/>
      </c>
      <c r="N131" s="43" t="str">
        <f t="shared" ref="N131:N194" si="7">IF(OR(C131="",F131="",G131="",G131="NO"),"",IF(F131&gt;5,K131*0.15,K131*0.1))</f>
        <v/>
      </c>
      <c r="O131" s="49"/>
      <c r="P131" s="46"/>
      <c r="Q131" s="16"/>
      <c r="R131" s="45" t="str">
        <f t="shared" si="5"/>
        <v/>
      </c>
    </row>
    <row r="132" spans="1:18" ht="30" customHeight="1" x14ac:dyDescent="0.35">
      <c r="A132" s="16"/>
      <c r="B132" s="38" t="str">
        <f>IF(STUDATA!B130="","",STUDATA!B130)</f>
        <v/>
      </c>
      <c r="C132" s="39" t="str">
        <f>IF(STUDATA!E130="","",STUDATA!E130)</f>
        <v/>
      </c>
      <c r="D132" s="39" t="str">
        <f>IF(STUDATA!F130="","",STUDATA!F130)</f>
        <v/>
      </c>
      <c r="E132" s="39" t="str">
        <f>IF(STUDATA!G130="","",STUDATA!G130)</f>
        <v/>
      </c>
      <c r="F132" s="39" t="str">
        <f>IF(STUDATA!C130="","",STUDATA!C130)</f>
        <v/>
      </c>
      <c r="G132" s="71"/>
      <c r="H132" s="71"/>
      <c r="I132" s="71"/>
      <c r="J132" s="71"/>
      <c r="K132" s="261">
        <f>Table3[[#This Row],[7]]+Table3[[#This Row],[8]]+Table3[[#This Row],[9]]</f>
        <v>0</v>
      </c>
      <c r="L132" s="53"/>
      <c r="M132" s="43" t="str">
        <f t="shared" si="6"/>
        <v/>
      </c>
      <c r="N132" s="43" t="str">
        <f t="shared" si="7"/>
        <v/>
      </c>
      <c r="O132" s="49"/>
      <c r="P132" s="46"/>
      <c r="Q132" s="16"/>
      <c r="R132" s="45" t="str">
        <f t="shared" si="5"/>
        <v/>
      </c>
    </row>
    <row r="133" spans="1:18" ht="30" customHeight="1" x14ac:dyDescent="0.35">
      <c r="A133" s="16"/>
      <c r="B133" s="38" t="str">
        <f>IF(STUDATA!B131="","",STUDATA!B131)</f>
        <v/>
      </c>
      <c r="C133" s="39" t="str">
        <f>IF(STUDATA!E131="","",STUDATA!E131)</f>
        <v/>
      </c>
      <c r="D133" s="39" t="str">
        <f>IF(STUDATA!F131="","",STUDATA!F131)</f>
        <v/>
      </c>
      <c r="E133" s="39" t="str">
        <f>IF(STUDATA!G131="","",STUDATA!G131)</f>
        <v/>
      </c>
      <c r="F133" s="39" t="str">
        <f>IF(STUDATA!C131="","",STUDATA!C131)</f>
        <v/>
      </c>
      <c r="G133" s="71"/>
      <c r="H133" s="71"/>
      <c r="I133" s="71"/>
      <c r="J133" s="71"/>
      <c r="K133" s="261">
        <f>Table3[[#This Row],[7]]+Table3[[#This Row],[8]]+Table3[[#This Row],[9]]</f>
        <v>0</v>
      </c>
      <c r="L133" s="53"/>
      <c r="M133" s="43" t="str">
        <f t="shared" si="6"/>
        <v/>
      </c>
      <c r="N133" s="43" t="str">
        <f t="shared" si="7"/>
        <v/>
      </c>
      <c r="O133" s="49"/>
      <c r="P133" s="46"/>
      <c r="Q133" s="16"/>
      <c r="R133" s="45" t="str">
        <f t="shared" si="5"/>
        <v/>
      </c>
    </row>
    <row r="134" spans="1:18" ht="30" customHeight="1" x14ac:dyDescent="0.35">
      <c r="A134" s="16"/>
      <c r="B134" s="38" t="str">
        <f>IF(STUDATA!B132="","",STUDATA!B132)</f>
        <v/>
      </c>
      <c r="C134" s="39" t="str">
        <f>IF(STUDATA!E132="","",STUDATA!E132)</f>
        <v/>
      </c>
      <c r="D134" s="39" t="str">
        <f>IF(STUDATA!F132="","",STUDATA!F132)</f>
        <v/>
      </c>
      <c r="E134" s="39" t="str">
        <f>IF(STUDATA!G132="","",STUDATA!G132)</f>
        <v/>
      </c>
      <c r="F134" s="39" t="str">
        <f>IF(STUDATA!C132="","",STUDATA!C132)</f>
        <v/>
      </c>
      <c r="G134" s="71"/>
      <c r="H134" s="71"/>
      <c r="I134" s="71"/>
      <c r="J134" s="71"/>
      <c r="K134" s="261">
        <f>Table3[[#This Row],[7]]+Table3[[#This Row],[8]]+Table3[[#This Row],[9]]</f>
        <v>0</v>
      </c>
      <c r="L134" s="53"/>
      <c r="M134" s="43" t="str">
        <f t="shared" si="6"/>
        <v/>
      </c>
      <c r="N134" s="43" t="str">
        <f t="shared" si="7"/>
        <v/>
      </c>
      <c r="O134" s="49"/>
      <c r="P134" s="46"/>
      <c r="Q134" s="16"/>
      <c r="R134" s="45" t="str">
        <f t="shared" si="5"/>
        <v/>
      </c>
    </row>
    <row r="135" spans="1:18" ht="30" customHeight="1" x14ac:dyDescent="0.35">
      <c r="A135" s="16"/>
      <c r="B135" s="38" t="str">
        <f>IF(STUDATA!B133="","",STUDATA!B133)</f>
        <v/>
      </c>
      <c r="C135" s="39" t="str">
        <f>IF(STUDATA!E133="","",STUDATA!E133)</f>
        <v/>
      </c>
      <c r="D135" s="39" t="str">
        <f>IF(STUDATA!F133="","",STUDATA!F133)</f>
        <v/>
      </c>
      <c r="E135" s="39" t="str">
        <f>IF(STUDATA!G133="","",STUDATA!G133)</f>
        <v/>
      </c>
      <c r="F135" s="39" t="str">
        <f>IF(STUDATA!C133="","",STUDATA!C133)</f>
        <v/>
      </c>
      <c r="G135" s="71"/>
      <c r="H135" s="71"/>
      <c r="I135" s="71"/>
      <c r="J135" s="71"/>
      <c r="K135" s="261">
        <f>Table3[[#This Row],[7]]+Table3[[#This Row],[8]]+Table3[[#This Row],[9]]</f>
        <v>0</v>
      </c>
      <c r="L135" s="53"/>
      <c r="M135" s="43" t="str">
        <f t="shared" si="6"/>
        <v/>
      </c>
      <c r="N135" s="43" t="str">
        <f t="shared" si="7"/>
        <v/>
      </c>
      <c r="O135" s="49"/>
      <c r="P135" s="46"/>
      <c r="Q135" s="16"/>
      <c r="R135" s="45" t="str">
        <f t="shared" si="5"/>
        <v/>
      </c>
    </row>
    <row r="136" spans="1:18" ht="30" customHeight="1" x14ac:dyDescent="0.35">
      <c r="A136" s="16"/>
      <c r="B136" s="38" t="str">
        <f>IF(STUDATA!B134="","",STUDATA!B134)</f>
        <v/>
      </c>
      <c r="C136" s="39" t="str">
        <f>IF(STUDATA!E134="","",STUDATA!E134)</f>
        <v/>
      </c>
      <c r="D136" s="39" t="str">
        <f>IF(STUDATA!F134="","",STUDATA!F134)</f>
        <v/>
      </c>
      <c r="E136" s="39" t="str">
        <f>IF(STUDATA!G134="","",STUDATA!G134)</f>
        <v/>
      </c>
      <c r="F136" s="39" t="str">
        <f>IF(STUDATA!C134="","",STUDATA!C134)</f>
        <v/>
      </c>
      <c r="G136" s="71"/>
      <c r="H136" s="71"/>
      <c r="I136" s="71"/>
      <c r="J136" s="71"/>
      <c r="K136" s="261">
        <f>Table3[[#This Row],[7]]+Table3[[#This Row],[8]]+Table3[[#This Row],[9]]</f>
        <v>0</v>
      </c>
      <c r="L136" s="53"/>
      <c r="M136" s="43" t="str">
        <f t="shared" si="6"/>
        <v/>
      </c>
      <c r="N136" s="43" t="str">
        <f t="shared" si="7"/>
        <v/>
      </c>
      <c r="O136" s="49"/>
      <c r="P136" s="46"/>
      <c r="Q136" s="16"/>
      <c r="R136" s="45" t="str">
        <f t="shared" si="5"/>
        <v/>
      </c>
    </row>
    <row r="137" spans="1:18" ht="30" customHeight="1" x14ac:dyDescent="0.35">
      <c r="A137" s="16"/>
      <c r="B137" s="38" t="str">
        <f>IF(STUDATA!B135="","",STUDATA!B135)</f>
        <v/>
      </c>
      <c r="C137" s="39" t="str">
        <f>IF(STUDATA!E135="","",STUDATA!E135)</f>
        <v/>
      </c>
      <c r="D137" s="39" t="str">
        <f>IF(STUDATA!F135="","",STUDATA!F135)</f>
        <v/>
      </c>
      <c r="E137" s="39" t="str">
        <f>IF(STUDATA!G135="","",STUDATA!G135)</f>
        <v/>
      </c>
      <c r="F137" s="39" t="str">
        <f>IF(STUDATA!C135="","",STUDATA!C135)</f>
        <v/>
      </c>
      <c r="G137" s="71"/>
      <c r="H137" s="71"/>
      <c r="I137" s="71"/>
      <c r="J137" s="71"/>
      <c r="K137" s="261">
        <f>Table3[[#This Row],[7]]+Table3[[#This Row],[8]]+Table3[[#This Row],[9]]</f>
        <v>0</v>
      </c>
      <c r="L137" s="53"/>
      <c r="M137" s="43" t="str">
        <f t="shared" si="6"/>
        <v/>
      </c>
      <c r="N137" s="43" t="str">
        <f t="shared" si="7"/>
        <v/>
      </c>
      <c r="O137" s="49"/>
      <c r="P137" s="46"/>
      <c r="Q137" s="16"/>
      <c r="R137" s="45" t="str">
        <f t="shared" ref="R137:R200" si="8">IF(G137="","",IF(G137="NO",0,1))</f>
        <v/>
      </c>
    </row>
    <row r="138" spans="1:18" ht="30" customHeight="1" x14ac:dyDescent="0.35">
      <c r="A138" s="16"/>
      <c r="B138" s="38" t="str">
        <f>IF(STUDATA!B136="","",STUDATA!B136)</f>
        <v/>
      </c>
      <c r="C138" s="39" t="str">
        <f>IF(STUDATA!E136="","",STUDATA!E136)</f>
        <v/>
      </c>
      <c r="D138" s="39" t="str">
        <f>IF(STUDATA!F136="","",STUDATA!F136)</f>
        <v/>
      </c>
      <c r="E138" s="39" t="str">
        <f>IF(STUDATA!G136="","",STUDATA!G136)</f>
        <v/>
      </c>
      <c r="F138" s="39" t="str">
        <f>IF(STUDATA!C136="","",STUDATA!C136)</f>
        <v/>
      </c>
      <c r="G138" s="71"/>
      <c r="H138" s="71"/>
      <c r="I138" s="71"/>
      <c r="J138" s="71"/>
      <c r="K138" s="261">
        <f>Table3[[#This Row],[7]]+Table3[[#This Row],[8]]+Table3[[#This Row],[9]]</f>
        <v>0</v>
      </c>
      <c r="L138" s="53"/>
      <c r="M138" s="43" t="str">
        <f t="shared" si="6"/>
        <v/>
      </c>
      <c r="N138" s="43" t="str">
        <f t="shared" si="7"/>
        <v/>
      </c>
      <c r="O138" s="49"/>
      <c r="P138" s="46"/>
      <c r="Q138" s="16"/>
      <c r="R138" s="45" t="str">
        <f t="shared" si="8"/>
        <v/>
      </c>
    </row>
    <row r="139" spans="1:18" ht="30" customHeight="1" x14ac:dyDescent="0.35">
      <c r="A139" s="16"/>
      <c r="B139" s="38" t="str">
        <f>IF(STUDATA!B137="","",STUDATA!B137)</f>
        <v/>
      </c>
      <c r="C139" s="39" t="str">
        <f>IF(STUDATA!E137="","",STUDATA!E137)</f>
        <v/>
      </c>
      <c r="D139" s="39" t="str">
        <f>IF(STUDATA!F137="","",STUDATA!F137)</f>
        <v/>
      </c>
      <c r="E139" s="39" t="str">
        <f>IF(STUDATA!G137="","",STUDATA!G137)</f>
        <v/>
      </c>
      <c r="F139" s="39" t="str">
        <f>IF(STUDATA!C137="","",STUDATA!C137)</f>
        <v/>
      </c>
      <c r="G139" s="71"/>
      <c r="H139" s="71"/>
      <c r="I139" s="71"/>
      <c r="J139" s="71"/>
      <c r="K139" s="261">
        <f>Table3[[#This Row],[7]]+Table3[[#This Row],[8]]+Table3[[#This Row],[9]]</f>
        <v>0</v>
      </c>
      <c r="L139" s="53"/>
      <c r="M139" s="43" t="str">
        <f t="shared" si="6"/>
        <v/>
      </c>
      <c r="N139" s="43" t="str">
        <f t="shared" si="7"/>
        <v/>
      </c>
      <c r="O139" s="49"/>
      <c r="P139" s="46"/>
      <c r="Q139" s="16"/>
      <c r="R139" s="45" t="str">
        <f t="shared" si="8"/>
        <v/>
      </c>
    </row>
    <row r="140" spans="1:18" ht="30" customHeight="1" x14ac:dyDescent="0.35">
      <c r="A140" s="16"/>
      <c r="B140" s="38" t="str">
        <f>IF(STUDATA!B138="","",STUDATA!B138)</f>
        <v/>
      </c>
      <c r="C140" s="39" t="str">
        <f>IF(STUDATA!E138="","",STUDATA!E138)</f>
        <v/>
      </c>
      <c r="D140" s="39" t="str">
        <f>IF(STUDATA!F138="","",STUDATA!F138)</f>
        <v/>
      </c>
      <c r="E140" s="39" t="str">
        <f>IF(STUDATA!G138="","",STUDATA!G138)</f>
        <v/>
      </c>
      <c r="F140" s="39" t="str">
        <f>IF(STUDATA!C138="","",STUDATA!C138)</f>
        <v/>
      </c>
      <c r="G140" s="71"/>
      <c r="H140" s="71"/>
      <c r="I140" s="71"/>
      <c r="J140" s="71"/>
      <c r="K140" s="261">
        <f>Table3[[#This Row],[7]]+Table3[[#This Row],[8]]+Table3[[#This Row],[9]]</f>
        <v>0</v>
      </c>
      <c r="L140" s="53"/>
      <c r="M140" s="43" t="str">
        <f t="shared" si="6"/>
        <v/>
      </c>
      <c r="N140" s="43" t="str">
        <f t="shared" si="7"/>
        <v/>
      </c>
      <c r="O140" s="49"/>
      <c r="P140" s="46"/>
      <c r="Q140" s="16"/>
      <c r="R140" s="45" t="str">
        <f t="shared" si="8"/>
        <v/>
      </c>
    </row>
    <row r="141" spans="1:18" ht="30" customHeight="1" x14ac:dyDescent="0.35">
      <c r="A141" s="16"/>
      <c r="B141" s="38" t="str">
        <f>IF(STUDATA!B139="","",STUDATA!B139)</f>
        <v/>
      </c>
      <c r="C141" s="39" t="str">
        <f>IF(STUDATA!E139="","",STUDATA!E139)</f>
        <v/>
      </c>
      <c r="D141" s="39" t="str">
        <f>IF(STUDATA!F139="","",STUDATA!F139)</f>
        <v/>
      </c>
      <c r="E141" s="39" t="str">
        <f>IF(STUDATA!G139="","",STUDATA!G139)</f>
        <v/>
      </c>
      <c r="F141" s="39" t="str">
        <f>IF(STUDATA!C139="","",STUDATA!C139)</f>
        <v/>
      </c>
      <c r="G141" s="71"/>
      <c r="H141" s="71"/>
      <c r="I141" s="71"/>
      <c r="J141" s="71"/>
      <c r="K141" s="261">
        <f>Table3[[#This Row],[7]]+Table3[[#This Row],[8]]+Table3[[#This Row],[9]]</f>
        <v>0</v>
      </c>
      <c r="L141" s="53"/>
      <c r="M141" s="43" t="str">
        <f t="shared" si="6"/>
        <v/>
      </c>
      <c r="N141" s="43" t="str">
        <f t="shared" si="7"/>
        <v/>
      </c>
      <c r="O141" s="49"/>
      <c r="P141" s="46"/>
      <c r="Q141" s="16"/>
      <c r="R141" s="45" t="str">
        <f t="shared" si="8"/>
        <v/>
      </c>
    </row>
    <row r="142" spans="1:18" ht="30" customHeight="1" x14ac:dyDescent="0.35">
      <c r="A142" s="16"/>
      <c r="B142" s="38" t="str">
        <f>IF(STUDATA!B140="","",STUDATA!B140)</f>
        <v/>
      </c>
      <c r="C142" s="39" t="str">
        <f>IF(STUDATA!E140="","",STUDATA!E140)</f>
        <v/>
      </c>
      <c r="D142" s="39" t="str">
        <f>IF(STUDATA!F140="","",STUDATA!F140)</f>
        <v/>
      </c>
      <c r="E142" s="39" t="str">
        <f>IF(STUDATA!G140="","",STUDATA!G140)</f>
        <v/>
      </c>
      <c r="F142" s="39" t="str">
        <f>IF(STUDATA!C140="","",STUDATA!C140)</f>
        <v/>
      </c>
      <c r="G142" s="71"/>
      <c r="H142" s="71"/>
      <c r="I142" s="71"/>
      <c r="J142" s="71"/>
      <c r="K142" s="261">
        <f>Table3[[#This Row],[7]]+Table3[[#This Row],[8]]+Table3[[#This Row],[9]]</f>
        <v>0</v>
      </c>
      <c r="L142" s="53"/>
      <c r="M142" s="43" t="str">
        <f t="shared" si="6"/>
        <v/>
      </c>
      <c r="N142" s="43" t="str">
        <f t="shared" si="7"/>
        <v/>
      </c>
      <c r="O142" s="49"/>
      <c r="P142" s="46"/>
      <c r="Q142" s="16"/>
      <c r="R142" s="45" t="str">
        <f t="shared" si="8"/>
        <v/>
      </c>
    </row>
    <row r="143" spans="1:18" ht="30" customHeight="1" x14ac:dyDescent="0.35">
      <c r="A143" s="16"/>
      <c r="B143" s="38" t="str">
        <f>IF(STUDATA!B141="","",STUDATA!B141)</f>
        <v/>
      </c>
      <c r="C143" s="39" t="str">
        <f>IF(STUDATA!E141="","",STUDATA!E141)</f>
        <v/>
      </c>
      <c r="D143" s="39" t="str">
        <f>IF(STUDATA!F141="","",STUDATA!F141)</f>
        <v/>
      </c>
      <c r="E143" s="39" t="str">
        <f>IF(STUDATA!G141="","",STUDATA!G141)</f>
        <v/>
      </c>
      <c r="F143" s="39" t="str">
        <f>IF(STUDATA!C141="","",STUDATA!C141)</f>
        <v/>
      </c>
      <c r="G143" s="71"/>
      <c r="H143" s="71"/>
      <c r="I143" s="71"/>
      <c r="J143" s="71"/>
      <c r="K143" s="261">
        <f>Table3[[#This Row],[7]]+Table3[[#This Row],[8]]+Table3[[#This Row],[9]]</f>
        <v>0</v>
      </c>
      <c r="L143" s="53"/>
      <c r="M143" s="43" t="str">
        <f t="shared" si="6"/>
        <v/>
      </c>
      <c r="N143" s="43" t="str">
        <f t="shared" si="7"/>
        <v/>
      </c>
      <c r="O143" s="49"/>
      <c r="P143" s="46"/>
      <c r="Q143" s="16"/>
      <c r="R143" s="45" t="str">
        <f t="shared" si="8"/>
        <v/>
      </c>
    </row>
    <row r="144" spans="1:18" ht="30" customHeight="1" x14ac:dyDescent="0.35">
      <c r="A144" s="16"/>
      <c r="B144" s="38" t="str">
        <f>IF(STUDATA!B142="","",STUDATA!B142)</f>
        <v/>
      </c>
      <c r="C144" s="39" t="str">
        <f>IF(STUDATA!E142="","",STUDATA!E142)</f>
        <v/>
      </c>
      <c r="D144" s="39" t="str">
        <f>IF(STUDATA!F142="","",STUDATA!F142)</f>
        <v/>
      </c>
      <c r="E144" s="39" t="str">
        <f>IF(STUDATA!G142="","",STUDATA!G142)</f>
        <v/>
      </c>
      <c r="F144" s="39" t="str">
        <f>IF(STUDATA!C142="","",STUDATA!C142)</f>
        <v/>
      </c>
      <c r="G144" s="71"/>
      <c r="H144" s="71"/>
      <c r="I144" s="71"/>
      <c r="J144" s="71"/>
      <c r="K144" s="261">
        <f>Table3[[#This Row],[7]]+Table3[[#This Row],[8]]+Table3[[#This Row],[9]]</f>
        <v>0</v>
      </c>
      <c r="L144" s="53"/>
      <c r="M144" s="43" t="str">
        <f t="shared" si="6"/>
        <v/>
      </c>
      <c r="N144" s="43" t="str">
        <f t="shared" si="7"/>
        <v/>
      </c>
      <c r="O144" s="49"/>
      <c r="P144" s="46"/>
      <c r="Q144" s="16"/>
      <c r="R144" s="45" t="str">
        <f t="shared" si="8"/>
        <v/>
      </c>
    </row>
    <row r="145" spans="1:18" ht="30" customHeight="1" x14ac:dyDescent="0.35">
      <c r="A145" s="16"/>
      <c r="B145" s="38" t="str">
        <f>IF(STUDATA!B143="","",STUDATA!B143)</f>
        <v/>
      </c>
      <c r="C145" s="39" t="str">
        <f>IF(STUDATA!E143="","",STUDATA!E143)</f>
        <v/>
      </c>
      <c r="D145" s="39" t="str">
        <f>IF(STUDATA!F143="","",STUDATA!F143)</f>
        <v/>
      </c>
      <c r="E145" s="39" t="str">
        <f>IF(STUDATA!G143="","",STUDATA!G143)</f>
        <v/>
      </c>
      <c r="F145" s="39" t="str">
        <f>IF(STUDATA!C143="","",STUDATA!C143)</f>
        <v/>
      </c>
      <c r="G145" s="71"/>
      <c r="H145" s="71"/>
      <c r="I145" s="71"/>
      <c r="J145" s="71"/>
      <c r="K145" s="261">
        <f>Table3[[#This Row],[7]]+Table3[[#This Row],[8]]+Table3[[#This Row],[9]]</f>
        <v>0</v>
      </c>
      <c r="L145" s="53"/>
      <c r="M145" s="43" t="str">
        <f t="shared" si="6"/>
        <v/>
      </c>
      <c r="N145" s="43" t="str">
        <f t="shared" si="7"/>
        <v/>
      </c>
      <c r="O145" s="49"/>
      <c r="P145" s="46"/>
      <c r="Q145" s="16"/>
      <c r="R145" s="45" t="str">
        <f t="shared" si="8"/>
        <v/>
      </c>
    </row>
    <row r="146" spans="1:18" ht="30" customHeight="1" x14ac:dyDescent="0.35">
      <c r="A146" s="16"/>
      <c r="B146" s="38" t="str">
        <f>IF(STUDATA!B144="","",STUDATA!B144)</f>
        <v/>
      </c>
      <c r="C146" s="39" t="str">
        <f>IF(STUDATA!E144="","",STUDATA!E144)</f>
        <v/>
      </c>
      <c r="D146" s="39" t="str">
        <f>IF(STUDATA!F144="","",STUDATA!F144)</f>
        <v/>
      </c>
      <c r="E146" s="39" t="str">
        <f>IF(STUDATA!G144="","",STUDATA!G144)</f>
        <v/>
      </c>
      <c r="F146" s="39" t="str">
        <f>IF(STUDATA!C144="","",STUDATA!C144)</f>
        <v/>
      </c>
      <c r="G146" s="71"/>
      <c r="H146" s="71"/>
      <c r="I146" s="71"/>
      <c r="J146" s="71"/>
      <c r="K146" s="261">
        <f>Table3[[#This Row],[7]]+Table3[[#This Row],[8]]+Table3[[#This Row],[9]]</f>
        <v>0</v>
      </c>
      <c r="L146" s="53"/>
      <c r="M146" s="43" t="str">
        <f t="shared" si="6"/>
        <v/>
      </c>
      <c r="N146" s="43" t="str">
        <f t="shared" si="7"/>
        <v/>
      </c>
      <c r="O146" s="49"/>
      <c r="P146" s="46"/>
      <c r="Q146" s="16"/>
      <c r="R146" s="45" t="str">
        <f t="shared" si="8"/>
        <v/>
      </c>
    </row>
    <row r="147" spans="1:18" ht="30" customHeight="1" x14ac:dyDescent="0.35">
      <c r="A147" s="16"/>
      <c r="B147" s="38" t="str">
        <f>IF(STUDATA!B145="","",STUDATA!B145)</f>
        <v/>
      </c>
      <c r="C147" s="39" t="str">
        <f>IF(STUDATA!E145="","",STUDATA!E145)</f>
        <v/>
      </c>
      <c r="D147" s="39" t="str">
        <f>IF(STUDATA!F145="","",STUDATA!F145)</f>
        <v/>
      </c>
      <c r="E147" s="39" t="str">
        <f>IF(STUDATA!G145="","",STUDATA!G145)</f>
        <v/>
      </c>
      <c r="F147" s="39" t="str">
        <f>IF(STUDATA!C145="","",STUDATA!C145)</f>
        <v/>
      </c>
      <c r="G147" s="71"/>
      <c r="H147" s="71"/>
      <c r="I147" s="71"/>
      <c r="J147" s="71"/>
      <c r="K147" s="261">
        <f>Table3[[#This Row],[7]]+Table3[[#This Row],[8]]+Table3[[#This Row],[9]]</f>
        <v>0</v>
      </c>
      <c r="L147" s="53"/>
      <c r="M147" s="43" t="str">
        <f t="shared" si="6"/>
        <v/>
      </c>
      <c r="N147" s="43" t="str">
        <f t="shared" si="7"/>
        <v/>
      </c>
      <c r="O147" s="49"/>
      <c r="P147" s="46"/>
      <c r="Q147" s="16"/>
      <c r="R147" s="45" t="str">
        <f t="shared" si="8"/>
        <v/>
      </c>
    </row>
    <row r="148" spans="1:18" ht="30" customHeight="1" x14ac:dyDescent="0.35">
      <c r="A148" s="16"/>
      <c r="B148" s="38" t="str">
        <f>IF(STUDATA!B146="","",STUDATA!B146)</f>
        <v/>
      </c>
      <c r="C148" s="39" t="str">
        <f>IF(STUDATA!E146="","",STUDATA!E146)</f>
        <v/>
      </c>
      <c r="D148" s="39" t="str">
        <f>IF(STUDATA!F146="","",STUDATA!F146)</f>
        <v/>
      </c>
      <c r="E148" s="39" t="str">
        <f>IF(STUDATA!G146="","",STUDATA!G146)</f>
        <v/>
      </c>
      <c r="F148" s="39" t="str">
        <f>IF(STUDATA!C146="","",STUDATA!C146)</f>
        <v/>
      </c>
      <c r="G148" s="71"/>
      <c r="H148" s="71"/>
      <c r="I148" s="71"/>
      <c r="J148" s="71"/>
      <c r="K148" s="261">
        <f>Table3[[#This Row],[7]]+Table3[[#This Row],[8]]+Table3[[#This Row],[9]]</f>
        <v>0</v>
      </c>
      <c r="L148" s="53"/>
      <c r="M148" s="43" t="str">
        <f t="shared" si="6"/>
        <v/>
      </c>
      <c r="N148" s="43" t="str">
        <f t="shared" si="7"/>
        <v/>
      </c>
      <c r="O148" s="49"/>
      <c r="P148" s="46"/>
      <c r="Q148" s="16"/>
      <c r="R148" s="45" t="str">
        <f t="shared" si="8"/>
        <v/>
      </c>
    </row>
    <row r="149" spans="1:18" ht="30" customHeight="1" x14ac:dyDescent="0.35">
      <c r="A149" s="16"/>
      <c r="B149" s="38" t="str">
        <f>IF(STUDATA!B147="","",STUDATA!B147)</f>
        <v/>
      </c>
      <c r="C149" s="39" t="str">
        <f>IF(STUDATA!E147="","",STUDATA!E147)</f>
        <v/>
      </c>
      <c r="D149" s="39" t="str">
        <f>IF(STUDATA!F147="","",STUDATA!F147)</f>
        <v/>
      </c>
      <c r="E149" s="39" t="str">
        <f>IF(STUDATA!G147="","",STUDATA!G147)</f>
        <v/>
      </c>
      <c r="F149" s="39" t="str">
        <f>IF(STUDATA!C147="","",STUDATA!C147)</f>
        <v/>
      </c>
      <c r="G149" s="71"/>
      <c r="H149" s="71"/>
      <c r="I149" s="71"/>
      <c r="J149" s="71"/>
      <c r="K149" s="261">
        <f>Table3[[#This Row],[7]]+Table3[[#This Row],[8]]+Table3[[#This Row],[9]]</f>
        <v>0</v>
      </c>
      <c r="L149" s="53"/>
      <c r="M149" s="43" t="str">
        <f t="shared" si="6"/>
        <v/>
      </c>
      <c r="N149" s="43" t="str">
        <f t="shared" si="7"/>
        <v/>
      </c>
      <c r="O149" s="49"/>
      <c r="P149" s="46"/>
      <c r="Q149" s="16"/>
      <c r="R149" s="45" t="str">
        <f t="shared" si="8"/>
        <v/>
      </c>
    </row>
    <row r="150" spans="1:18" ht="30" customHeight="1" x14ac:dyDescent="0.35">
      <c r="A150" s="16"/>
      <c r="B150" s="38" t="str">
        <f>IF(STUDATA!B148="","",STUDATA!B148)</f>
        <v/>
      </c>
      <c r="C150" s="39" t="str">
        <f>IF(STUDATA!E148="","",STUDATA!E148)</f>
        <v/>
      </c>
      <c r="D150" s="39" t="str">
        <f>IF(STUDATA!F148="","",STUDATA!F148)</f>
        <v/>
      </c>
      <c r="E150" s="39" t="str">
        <f>IF(STUDATA!G148="","",STUDATA!G148)</f>
        <v/>
      </c>
      <c r="F150" s="39" t="str">
        <f>IF(STUDATA!C148="","",STUDATA!C148)</f>
        <v/>
      </c>
      <c r="G150" s="71"/>
      <c r="H150" s="71"/>
      <c r="I150" s="71"/>
      <c r="J150" s="71"/>
      <c r="K150" s="261">
        <f>Table3[[#This Row],[7]]+Table3[[#This Row],[8]]+Table3[[#This Row],[9]]</f>
        <v>0</v>
      </c>
      <c r="L150" s="53"/>
      <c r="M150" s="43" t="str">
        <f t="shared" si="6"/>
        <v/>
      </c>
      <c r="N150" s="43" t="str">
        <f t="shared" si="7"/>
        <v/>
      </c>
      <c r="O150" s="49"/>
      <c r="P150" s="46"/>
      <c r="Q150" s="16"/>
      <c r="R150" s="45" t="str">
        <f t="shared" si="8"/>
        <v/>
      </c>
    </row>
    <row r="151" spans="1:18" ht="30" customHeight="1" x14ac:dyDescent="0.35">
      <c r="A151" s="16"/>
      <c r="B151" s="38" t="str">
        <f>IF(STUDATA!B149="","",STUDATA!B149)</f>
        <v/>
      </c>
      <c r="C151" s="39" t="str">
        <f>IF(STUDATA!E149="","",STUDATA!E149)</f>
        <v/>
      </c>
      <c r="D151" s="39" t="str">
        <f>IF(STUDATA!F149="","",STUDATA!F149)</f>
        <v/>
      </c>
      <c r="E151" s="39" t="str">
        <f>IF(STUDATA!G149="","",STUDATA!G149)</f>
        <v/>
      </c>
      <c r="F151" s="39" t="str">
        <f>IF(STUDATA!C149="","",STUDATA!C149)</f>
        <v/>
      </c>
      <c r="G151" s="71"/>
      <c r="H151" s="71"/>
      <c r="I151" s="71"/>
      <c r="J151" s="71"/>
      <c r="K151" s="261">
        <f>Table3[[#This Row],[7]]+Table3[[#This Row],[8]]+Table3[[#This Row],[9]]</f>
        <v>0</v>
      </c>
      <c r="L151" s="53"/>
      <c r="M151" s="43" t="str">
        <f t="shared" si="6"/>
        <v/>
      </c>
      <c r="N151" s="43" t="str">
        <f t="shared" si="7"/>
        <v/>
      </c>
      <c r="O151" s="49"/>
      <c r="P151" s="46"/>
      <c r="Q151" s="16"/>
      <c r="R151" s="45" t="str">
        <f t="shared" si="8"/>
        <v/>
      </c>
    </row>
    <row r="152" spans="1:18" ht="30" customHeight="1" x14ac:dyDescent="0.35">
      <c r="A152" s="16"/>
      <c r="B152" s="38" t="str">
        <f>IF(STUDATA!B150="","",STUDATA!B150)</f>
        <v/>
      </c>
      <c r="C152" s="39" t="str">
        <f>IF(STUDATA!E150="","",STUDATA!E150)</f>
        <v/>
      </c>
      <c r="D152" s="39" t="str">
        <f>IF(STUDATA!F150="","",STUDATA!F150)</f>
        <v/>
      </c>
      <c r="E152" s="39" t="str">
        <f>IF(STUDATA!G150="","",STUDATA!G150)</f>
        <v/>
      </c>
      <c r="F152" s="39" t="str">
        <f>IF(STUDATA!C150="","",STUDATA!C150)</f>
        <v/>
      </c>
      <c r="G152" s="71"/>
      <c r="H152" s="71"/>
      <c r="I152" s="71"/>
      <c r="J152" s="71"/>
      <c r="K152" s="261">
        <f>Table3[[#This Row],[7]]+Table3[[#This Row],[8]]+Table3[[#This Row],[9]]</f>
        <v>0</v>
      </c>
      <c r="L152" s="53"/>
      <c r="M152" s="43" t="str">
        <f t="shared" si="6"/>
        <v/>
      </c>
      <c r="N152" s="43" t="str">
        <f t="shared" si="7"/>
        <v/>
      </c>
      <c r="O152" s="49"/>
      <c r="P152" s="46"/>
      <c r="Q152" s="16"/>
      <c r="R152" s="45" t="str">
        <f t="shared" si="8"/>
        <v/>
      </c>
    </row>
    <row r="153" spans="1:18" ht="30" customHeight="1" x14ac:dyDescent="0.35">
      <c r="A153" s="16"/>
      <c r="B153" s="38" t="str">
        <f>IF(STUDATA!B151="","",STUDATA!B151)</f>
        <v/>
      </c>
      <c r="C153" s="39" t="str">
        <f>IF(STUDATA!E151="","",STUDATA!E151)</f>
        <v/>
      </c>
      <c r="D153" s="39" t="str">
        <f>IF(STUDATA!F151="","",STUDATA!F151)</f>
        <v/>
      </c>
      <c r="E153" s="39" t="str">
        <f>IF(STUDATA!G151="","",STUDATA!G151)</f>
        <v/>
      </c>
      <c r="F153" s="39" t="str">
        <f>IF(STUDATA!C151="","",STUDATA!C151)</f>
        <v/>
      </c>
      <c r="G153" s="71"/>
      <c r="H153" s="71"/>
      <c r="I153" s="71"/>
      <c r="J153" s="71"/>
      <c r="K153" s="261">
        <f>Table3[[#This Row],[7]]+Table3[[#This Row],[8]]+Table3[[#This Row],[9]]</f>
        <v>0</v>
      </c>
      <c r="L153" s="53"/>
      <c r="M153" s="43" t="str">
        <f t="shared" si="6"/>
        <v/>
      </c>
      <c r="N153" s="43" t="str">
        <f t="shared" si="7"/>
        <v/>
      </c>
      <c r="O153" s="49"/>
      <c r="P153" s="46"/>
      <c r="Q153" s="16"/>
      <c r="R153" s="45" t="str">
        <f t="shared" si="8"/>
        <v/>
      </c>
    </row>
    <row r="154" spans="1:18" ht="30" customHeight="1" x14ac:dyDescent="0.35">
      <c r="A154" s="16"/>
      <c r="B154" s="38" t="str">
        <f>IF(STUDATA!B152="","",STUDATA!B152)</f>
        <v/>
      </c>
      <c r="C154" s="39" t="str">
        <f>IF(STUDATA!E152="","",STUDATA!E152)</f>
        <v/>
      </c>
      <c r="D154" s="39" t="str">
        <f>IF(STUDATA!F152="","",STUDATA!F152)</f>
        <v/>
      </c>
      <c r="E154" s="39" t="str">
        <f>IF(STUDATA!G152="","",STUDATA!G152)</f>
        <v/>
      </c>
      <c r="F154" s="39" t="str">
        <f>IF(STUDATA!C152="","",STUDATA!C152)</f>
        <v/>
      </c>
      <c r="G154" s="71"/>
      <c r="H154" s="71"/>
      <c r="I154" s="71"/>
      <c r="J154" s="71"/>
      <c r="K154" s="261">
        <f>Table3[[#This Row],[7]]+Table3[[#This Row],[8]]+Table3[[#This Row],[9]]</f>
        <v>0</v>
      </c>
      <c r="L154" s="53"/>
      <c r="M154" s="43" t="str">
        <f t="shared" si="6"/>
        <v/>
      </c>
      <c r="N154" s="43" t="str">
        <f t="shared" si="7"/>
        <v/>
      </c>
      <c r="O154" s="49"/>
      <c r="P154" s="46"/>
      <c r="Q154" s="16"/>
      <c r="R154" s="45" t="str">
        <f t="shared" si="8"/>
        <v/>
      </c>
    </row>
    <row r="155" spans="1:18" ht="30" customHeight="1" x14ac:dyDescent="0.35">
      <c r="A155" s="16"/>
      <c r="B155" s="38" t="str">
        <f>IF(STUDATA!B153="","",STUDATA!B153)</f>
        <v/>
      </c>
      <c r="C155" s="39" t="str">
        <f>IF(STUDATA!E153="","",STUDATA!E153)</f>
        <v/>
      </c>
      <c r="D155" s="39" t="str">
        <f>IF(STUDATA!F153="","",STUDATA!F153)</f>
        <v/>
      </c>
      <c r="E155" s="39" t="str">
        <f>IF(STUDATA!G153="","",STUDATA!G153)</f>
        <v/>
      </c>
      <c r="F155" s="39" t="str">
        <f>IF(STUDATA!C153="","",STUDATA!C153)</f>
        <v/>
      </c>
      <c r="G155" s="71"/>
      <c r="H155" s="71"/>
      <c r="I155" s="71"/>
      <c r="J155" s="71"/>
      <c r="K155" s="261">
        <f>Table3[[#This Row],[7]]+Table3[[#This Row],[8]]+Table3[[#This Row],[9]]</f>
        <v>0</v>
      </c>
      <c r="L155" s="53"/>
      <c r="M155" s="43" t="str">
        <f t="shared" si="6"/>
        <v/>
      </c>
      <c r="N155" s="43" t="str">
        <f t="shared" si="7"/>
        <v/>
      </c>
      <c r="O155" s="49"/>
      <c r="P155" s="46"/>
      <c r="Q155" s="16"/>
      <c r="R155" s="45" t="str">
        <f t="shared" si="8"/>
        <v/>
      </c>
    </row>
    <row r="156" spans="1:18" ht="30" customHeight="1" x14ac:dyDescent="0.35">
      <c r="A156" s="16"/>
      <c r="B156" s="38" t="str">
        <f>IF(STUDATA!B154="","",STUDATA!B154)</f>
        <v/>
      </c>
      <c r="C156" s="39" t="str">
        <f>IF(STUDATA!E154="","",STUDATA!E154)</f>
        <v/>
      </c>
      <c r="D156" s="39" t="str">
        <f>IF(STUDATA!F154="","",STUDATA!F154)</f>
        <v/>
      </c>
      <c r="E156" s="39" t="str">
        <f>IF(STUDATA!G154="","",STUDATA!G154)</f>
        <v/>
      </c>
      <c r="F156" s="39" t="str">
        <f>IF(STUDATA!C154="","",STUDATA!C154)</f>
        <v/>
      </c>
      <c r="G156" s="71"/>
      <c r="H156" s="71"/>
      <c r="I156" s="71"/>
      <c r="J156" s="71"/>
      <c r="K156" s="261">
        <f>Table3[[#This Row],[7]]+Table3[[#This Row],[8]]+Table3[[#This Row],[9]]</f>
        <v>0</v>
      </c>
      <c r="L156" s="53"/>
      <c r="M156" s="43" t="str">
        <f t="shared" si="6"/>
        <v/>
      </c>
      <c r="N156" s="43" t="str">
        <f t="shared" si="7"/>
        <v/>
      </c>
      <c r="O156" s="49"/>
      <c r="P156" s="46"/>
      <c r="Q156" s="16"/>
      <c r="R156" s="45" t="str">
        <f t="shared" si="8"/>
        <v/>
      </c>
    </row>
    <row r="157" spans="1:18" ht="30" customHeight="1" x14ac:dyDescent="0.35">
      <c r="A157" s="16"/>
      <c r="B157" s="38" t="str">
        <f>IF(STUDATA!B155="","",STUDATA!B155)</f>
        <v/>
      </c>
      <c r="C157" s="39" t="str">
        <f>IF(STUDATA!E155="","",STUDATA!E155)</f>
        <v/>
      </c>
      <c r="D157" s="39" t="str">
        <f>IF(STUDATA!F155="","",STUDATA!F155)</f>
        <v/>
      </c>
      <c r="E157" s="39" t="str">
        <f>IF(STUDATA!G155="","",STUDATA!G155)</f>
        <v/>
      </c>
      <c r="F157" s="39" t="str">
        <f>IF(STUDATA!C155="","",STUDATA!C155)</f>
        <v/>
      </c>
      <c r="G157" s="71"/>
      <c r="H157" s="71"/>
      <c r="I157" s="71"/>
      <c r="J157" s="71"/>
      <c r="K157" s="261">
        <f>Table3[[#This Row],[7]]+Table3[[#This Row],[8]]+Table3[[#This Row],[9]]</f>
        <v>0</v>
      </c>
      <c r="L157" s="53"/>
      <c r="M157" s="43" t="str">
        <f t="shared" si="6"/>
        <v/>
      </c>
      <c r="N157" s="43" t="str">
        <f t="shared" si="7"/>
        <v/>
      </c>
      <c r="O157" s="49"/>
      <c r="P157" s="46"/>
      <c r="Q157" s="16"/>
      <c r="R157" s="45" t="str">
        <f t="shared" si="8"/>
        <v/>
      </c>
    </row>
    <row r="158" spans="1:18" ht="30" customHeight="1" x14ac:dyDescent="0.35">
      <c r="A158" s="16"/>
      <c r="B158" s="38" t="str">
        <f>IF(STUDATA!B156="","",STUDATA!B156)</f>
        <v/>
      </c>
      <c r="C158" s="39" t="str">
        <f>IF(STUDATA!E156="","",STUDATA!E156)</f>
        <v/>
      </c>
      <c r="D158" s="39" t="str">
        <f>IF(STUDATA!F156="","",STUDATA!F156)</f>
        <v/>
      </c>
      <c r="E158" s="39" t="str">
        <f>IF(STUDATA!G156="","",STUDATA!G156)</f>
        <v/>
      </c>
      <c r="F158" s="39" t="str">
        <f>IF(STUDATA!C156="","",STUDATA!C156)</f>
        <v/>
      </c>
      <c r="G158" s="71"/>
      <c r="H158" s="71"/>
      <c r="I158" s="71"/>
      <c r="J158" s="71"/>
      <c r="K158" s="261">
        <f>Table3[[#This Row],[7]]+Table3[[#This Row],[8]]+Table3[[#This Row],[9]]</f>
        <v>0</v>
      </c>
      <c r="L158" s="53"/>
      <c r="M158" s="43" t="str">
        <f t="shared" si="6"/>
        <v/>
      </c>
      <c r="N158" s="43" t="str">
        <f t="shared" si="7"/>
        <v/>
      </c>
      <c r="O158" s="49"/>
      <c r="P158" s="46"/>
      <c r="Q158" s="16"/>
      <c r="R158" s="45" t="str">
        <f t="shared" si="8"/>
        <v/>
      </c>
    </row>
    <row r="159" spans="1:18" ht="30" customHeight="1" x14ac:dyDescent="0.35">
      <c r="A159" s="16"/>
      <c r="B159" s="38" t="str">
        <f>IF(STUDATA!B157="","",STUDATA!B157)</f>
        <v/>
      </c>
      <c r="C159" s="39" t="str">
        <f>IF(STUDATA!E157="","",STUDATA!E157)</f>
        <v/>
      </c>
      <c r="D159" s="39" t="str">
        <f>IF(STUDATA!F157="","",STUDATA!F157)</f>
        <v/>
      </c>
      <c r="E159" s="39" t="str">
        <f>IF(STUDATA!G157="","",STUDATA!G157)</f>
        <v/>
      </c>
      <c r="F159" s="39" t="str">
        <f>IF(STUDATA!C157="","",STUDATA!C157)</f>
        <v/>
      </c>
      <c r="G159" s="71"/>
      <c r="H159" s="71"/>
      <c r="I159" s="71"/>
      <c r="J159" s="71"/>
      <c r="K159" s="261">
        <f>Table3[[#This Row],[7]]+Table3[[#This Row],[8]]+Table3[[#This Row],[9]]</f>
        <v>0</v>
      </c>
      <c r="L159" s="53"/>
      <c r="M159" s="43" t="str">
        <f t="shared" si="6"/>
        <v/>
      </c>
      <c r="N159" s="43" t="str">
        <f t="shared" si="7"/>
        <v/>
      </c>
      <c r="O159" s="49"/>
      <c r="P159" s="46"/>
      <c r="Q159" s="16"/>
      <c r="R159" s="45" t="str">
        <f t="shared" si="8"/>
        <v/>
      </c>
    </row>
    <row r="160" spans="1:18" ht="30" customHeight="1" x14ac:dyDescent="0.35">
      <c r="A160" s="16"/>
      <c r="B160" s="38" t="str">
        <f>IF(STUDATA!B158="","",STUDATA!B158)</f>
        <v/>
      </c>
      <c r="C160" s="39" t="str">
        <f>IF(STUDATA!E158="","",STUDATA!E158)</f>
        <v/>
      </c>
      <c r="D160" s="39" t="str">
        <f>IF(STUDATA!F158="","",STUDATA!F158)</f>
        <v/>
      </c>
      <c r="E160" s="39" t="str">
        <f>IF(STUDATA!G158="","",STUDATA!G158)</f>
        <v/>
      </c>
      <c r="F160" s="39" t="str">
        <f>IF(STUDATA!C158="","",STUDATA!C158)</f>
        <v/>
      </c>
      <c r="G160" s="71"/>
      <c r="H160" s="71"/>
      <c r="I160" s="71"/>
      <c r="J160" s="71"/>
      <c r="K160" s="261">
        <f>Table3[[#This Row],[7]]+Table3[[#This Row],[8]]+Table3[[#This Row],[9]]</f>
        <v>0</v>
      </c>
      <c r="L160" s="53"/>
      <c r="M160" s="43" t="str">
        <f t="shared" si="6"/>
        <v/>
      </c>
      <c r="N160" s="43" t="str">
        <f t="shared" si="7"/>
        <v/>
      </c>
      <c r="O160" s="49"/>
      <c r="P160" s="46"/>
      <c r="Q160" s="16"/>
      <c r="R160" s="45" t="str">
        <f t="shared" si="8"/>
        <v/>
      </c>
    </row>
    <row r="161" spans="1:18" ht="30" customHeight="1" x14ac:dyDescent="0.35">
      <c r="A161" s="16"/>
      <c r="B161" s="38" t="str">
        <f>IF(STUDATA!B159="","",STUDATA!B159)</f>
        <v/>
      </c>
      <c r="C161" s="39" t="str">
        <f>IF(STUDATA!E159="","",STUDATA!E159)</f>
        <v/>
      </c>
      <c r="D161" s="39" t="str">
        <f>IF(STUDATA!F159="","",STUDATA!F159)</f>
        <v/>
      </c>
      <c r="E161" s="39" t="str">
        <f>IF(STUDATA!G159="","",STUDATA!G159)</f>
        <v/>
      </c>
      <c r="F161" s="39" t="str">
        <f>IF(STUDATA!C159="","",STUDATA!C159)</f>
        <v/>
      </c>
      <c r="G161" s="71"/>
      <c r="H161" s="71"/>
      <c r="I161" s="71"/>
      <c r="J161" s="71"/>
      <c r="K161" s="261">
        <f>Table3[[#This Row],[7]]+Table3[[#This Row],[8]]+Table3[[#This Row],[9]]</f>
        <v>0</v>
      </c>
      <c r="L161" s="53"/>
      <c r="M161" s="43" t="str">
        <f t="shared" si="6"/>
        <v/>
      </c>
      <c r="N161" s="43" t="str">
        <f t="shared" si="7"/>
        <v/>
      </c>
      <c r="O161" s="49"/>
      <c r="P161" s="46"/>
      <c r="Q161" s="16"/>
      <c r="R161" s="45" t="str">
        <f t="shared" si="8"/>
        <v/>
      </c>
    </row>
    <row r="162" spans="1:18" ht="30" customHeight="1" x14ac:dyDescent="0.35">
      <c r="A162" s="16"/>
      <c r="B162" s="38" t="str">
        <f>IF(STUDATA!B160="","",STUDATA!B160)</f>
        <v/>
      </c>
      <c r="C162" s="39" t="str">
        <f>IF(STUDATA!E160="","",STUDATA!E160)</f>
        <v/>
      </c>
      <c r="D162" s="39" t="str">
        <f>IF(STUDATA!F160="","",STUDATA!F160)</f>
        <v/>
      </c>
      <c r="E162" s="39" t="str">
        <f>IF(STUDATA!G160="","",STUDATA!G160)</f>
        <v/>
      </c>
      <c r="F162" s="39" t="str">
        <f>IF(STUDATA!C160="","",STUDATA!C160)</f>
        <v/>
      </c>
      <c r="G162" s="71"/>
      <c r="H162" s="71"/>
      <c r="I162" s="71"/>
      <c r="J162" s="71"/>
      <c r="K162" s="261">
        <f>Table3[[#This Row],[7]]+Table3[[#This Row],[8]]+Table3[[#This Row],[9]]</f>
        <v>0</v>
      </c>
      <c r="L162" s="53"/>
      <c r="M162" s="43" t="str">
        <f t="shared" si="6"/>
        <v/>
      </c>
      <c r="N162" s="43" t="str">
        <f t="shared" si="7"/>
        <v/>
      </c>
      <c r="O162" s="49"/>
      <c r="P162" s="46"/>
      <c r="Q162" s="16"/>
      <c r="R162" s="45" t="str">
        <f t="shared" si="8"/>
        <v/>
      </c>
    </row>
    <row r="163" spans="1:18" ht="30" customHeight="1" x14ac:dyDescent="0.35">
      <c r="A163" s="16"/>
      <c r="B163" s="38" t="str">
        <f>IF(STUDATA!B161="","",STUDATA!B161)</f>
        <v/>
      </c>
      <c r="C163" s="39" t="str">
        <f>IF(STUDATA!E161="","",STUDATA!E161)</f>
        <v/>
      </c>
      <c r="D163" s="39" t="str">
        <f>IF(STUDATA!F161="","",STUDATA!F161)</f>
        <v/>
      </c>
      <c r="E163" s="39" t="str">
        <f>IF(STUDATA!G161="","",STUDATA!G161)</f>
        <v/>
      </c>
      <c r="F163" s="39" t="str">
        <f>IF(STUDATA!C161="","",STUDATA!C161)</f>
        <v/>
      </c>
      <c r="G163" s="71"/>
      <c r="H163" s="71"/>
      <c r="I163" s="71"/>
      <c r="J163" s="71"/>
      <c r="K163" s="261">
        <f>Table3[[#This Row],[7]]+Table3[[#This Row],[8]]+Table3[[#This Row],[9]]</f>
        <v>0</v>
      </c>
      <c r="L163" s="53"/>
      <c r="M163" s="43" t="str">
        <f t="shared" si="6"/>
        <v/>
      </c>
      <c r="N163" s="43" t="str">
        <f t="shared" si="7"/>
        <v/>
      </c>
      <c r="O163" s="49"/>
      <c r="P163" s="46"/>
      <c r="Q163" s="16"/>
      <c r="R163" s="45" t="str">
        <f t="shared" si="8"/>
        <v/>
      </c>
    </row>
    <row r="164" spans="1:18" ht="30" customHeight="1" x14ac:dyDescent="0.35">
      <c r="A164" s="16"/>
      <c r="B164" s="38" t="str">
        <f>IF(STUDATA!B162="","",STUDATA!B162)</f>
        <v/>
      </c>
      <c r="C164" s="39" t="str">
        <f>IF(STUDATA!E162="","",STUDATA!E162)</f>
        <v/>
      </c>
      <c r="D164" s="39" t="str">
        <f>IF(STUDATA!F162="","",STUDATA!F162)</f>
        <v/>
      </c>
      <c r="E164" s="39" t="str">
        <f>IF(STUDATA!G162="","",STUDATA!G162)</f>
        <v/>
      </c>
      <c r="F164" s="39" t="str">
        <f>IF(STUDATA!C162="","",STUDATA!C162)</f>
        <v/>
      </c>
      <c r="G164" s="71"/>
      <c r="H164" s="71"/>
      <c r="I164" s="71"/>
      <c r="J164" s="71"/>
      <c r="K164" s="261">
        <f>Table3[[#This Row],[7]]+Table3[[#This Row],[8]]+Table3[[#This Row],[9]]</f>
        <v>0</v>
      </c>
      <c r="L164" s="53"/>
      <c r="M164" s="43" t="str">
        <f t="shared" si="6"/>
        <v/>
      </c>
      <c r="N164" s="43" t="str">
        <f t="shared" si="7"/>
        <v/>
      </c>
      <c r="O164" s="49"/>
      <c r="P164" s="46"/>
      <c r="Q164" s="16"/>
      <c r="R164" s="45" t="str">
        <f t="shared" si="8"/>
        <v/>
      </c>
    </row>
    <row r="165" spans="1:18" ht="30" customHeight="1" x14ac:dyDescent="0.35">
      <c r="A165" s="16"/>
      <c r="B165" s="38" t="str">
        <f>IF(STUDATA!B163="","",STUDATA!B163)</f>
        <v/>
      </c>
      <c r="C165" s="39" t="str">
        <f>IF(STUDATA!E163="","",STUDATA!E163)</f>
        <v/>
      </c>
      <c r="D165" s="39" t="str">
        <f>IF(STUDATA!F163="","",STUDATA!F163)</f>
        <v/>
      </c>
      <c r="E165" s="39" t="str">
        <f>IF(STUDATA!G163="","",STUDATA!G163)</f>
        <v/>
      </c>
      <c r="F165" s="39" t="str">
        <f>IF(STUDATA!C163="","",STUDATA!C163)</f>
        <v/>
      </c>
      <c r="G165" s="71"/>
      <c r="H165" s="71"/>
      <c r="I165" s="71"/>
      <c r="J165" s="71"/>
      <c r="K165" s="261">
        <f>Table3[[#This Row],[7]]+Table3[[#This Row],[8]]+Table3[[#This Row],[9]]</f>
        <v>0</v>
      </c>
      <c r="L165" s="53"/>
      <c r="M165" s="43" t="str">
        <f t="shared" si="6"/>
        <v/>
      </c>
      <c r="N165" s="43" t="str">
        <f t="shared" si="7"/>
        <v/>
      </c>
      <c r="O165" s="49"/>
      <c r="P165" s="46"/>
      <c r="Q165" s="16"/>
      <c r="R165" s="45" t="str">
        <f t="shared" si="8"/>
        <v/>
      </c>
    </row>
    <row r="166" spans="1:18" ht="30" customHeight="1" x14ac:dyDescent="0.35">
      <c r="A166" s="16"/>
      <c r="B166" s="38" t="str">
        <f>IF(STUDATA!B164="","",STUDATA!B164)</f>
        <v/>
      </c>
      <c r="C166" s="39" t="str">
        <f>IF(STUDATA!E164="","",STUDATA!E164)</f>
        <v/>
      </c>
      <c r="D166" s="39" t="str">
        <f>IF(STUDATA!F164="","",STUDATA!F164)</f>
        <v/>
      </c>
      <c r="E166" s="39" t="str">
        <f>IF(STUDATA!G164="","",STUDATA!G164)</f>
        <v/>
      </c>
      <c r="F166" s="39" t="str">
        <f>IF(STUDATA!C164="","",STUDATA!C164)</f>
        <v/>
      </c>
      <c r="G166" s="71"/>
      <c r="H166" s="71"/>
      <c r="I166" s="71"/>
      <c r="J166" s="71"/>
      <c r="K166" s="261">
        <f>Table3[[#This Row],[7]]+Table3[[#This Row],[8]]+Table3[[#This Row],[9]]</f>
        <v>0</v>
      </c>
      <c r="L166" s="53"/>
      <c r="M166" s="43" t="str">
        <f t="shared" si="6"/>
        <v/>
      </c>
      <c r="N166" s="43" t="str">
        <f t="shared" si="7"/>
        <v/>
      </c>
      <c r="O166" s="49"/>
      <c r="P166" s="46"/>
      <c r="Q166" s="16"/>
      <c r="R166" s="45" t="str">
        <f t="shared" si="8"/>
        <v/>
      </c>
    </row>
    <row r="167" spans="1:18" ht="30" customHeight="1" x14ac:dyDescent="0.35">
      <c r="A167" s="16"/>
      <c r="B167" s="38" t="str">
        <f>IF(STUDATA!B165="","",STUDATA!B165)</f>
        <v/>
      </c>
      <c r="C167" s="39" t="str">
        <f>IF(STUDATA!E165="","",STUDATA!E165)</f>
        <v/>
      </c>
      <c r="D167" s="39" t="str">
        <f>IF(STUDATA!F165="","",STUDATA!F165)</f>
        <v/>
      </c>
      <c r="E167" s="39" t="str">
        <f>IF(STUDATA!G165="","",STUDATA!G165)</f>
        <v/>
      </c>
      <c r="F167" s="39" t="str">
        <f>IF(STUDATA!C165="","",STUDATA!C165)</f>
        <v/>
      </c>
      <c r="G167" s="71"/>
      <c r="H167" s="71"/>
      <c r="I167" s="71"/>
      <c r="J167" s="71"/>
      <c r="K167" s="261">
        <f>Table3[[#This Row],[7]]+Table3[[#This Row],[8]]+Table3[[#This Row],[9]]</f>
        <v>0</v>
      </c>
      <c r="L167" s="53"/>
      <c r="M167" s="43" t="str">
        <f t="shared" si="6"/>
        <v/>
      </c>
      <c r="N167" s="43" t="str">
        <f t="shared" si="7"/>
        <v/>
      </c>
      <c r="O167" s="49"/>
      <c r="P167" s="46"/>
      <c r="Q167" s="16"/>
      <c r="R167" s="45" t="str">
        <f t="shared" si="8"/>
        <v/>
      </c>
    </row>
    <row r="168" spans="1:18" ht="30" customHeight="1" x14ac:dyDescent="0.35">
      <c r="A168" s="16"/>
      <c r="B168" s="38" t="str">
        <f>IF(STUDATA!B166="","",STUDATA!B166)</f>
        <v/>
      </c>
      <c r="C168" s="39" t="str">
        <f>IF(STUDATA!E166="","",STUDATA!E166)</f>
        <v/>
      </c>
      <c r="D168" s="39" t="str">
        <f>IF(STUDATA!F166="","",STUDATA!F166)</f>
        <v/>
      </c>
      <c r="E168" s="39" t="str">
        <f>IF(STUDATA!G166="","",STUDATA!G166)</f>
        <v/>
      </c>
      <c r="F168" s="39" t="str">
        <f>IF(STUDATA!C166="","",STUDATA!C166)</f>
        <v/>
      </c>
      <c r="G168" s="71"/>
      <c r="H168" s="71"/>
      <c r="I168" s="71"/>
      <c r="J168" s="71"/>
      <c r="K168" s="261">
        <f>Table3[[#This Row],[7]]+Table3[[#This Row],[8]]+Table3[[#This Row],[9]]</f>
        <v>0</v>
      </c>
      <c r="L168" s="53"/>
      <c r="M168" s="43" t="str">
        <f t="shared" si="6"/>
        <v/>
      </c>
      <c r="N168" s="43" t="str">
        <f t="shared" si="7"/>
        <v/>
      </c>
      <c r="O168" s="49"/>
      <c r="P168" s="46"/>
      <c r="Q168" s="16"/>
      <c r="R168" s="45" t="str">
        <f t="shared" si="8"/>
        <v/>
      </c>
    </row>
    <row r="169" spans="1:18" ht="30" customHeight="1" x14ac:dyDescent="0.35">
      <c r="A169" s="16"/>
      <c r="B169" s="38" t="str">
        <f>IF(STUDATA!B167="","",STUDATA!B167)</f>
        <v/>
      </c>
      <c r="C169" s="39" t="str">
        <f>IF(STUDATA!E167="","",STUDATA!E167)</f>
        <v/>
      </c>
      <c r="D169" s="39" t="str">
        <f>IF(STUDATA!F167="","",STUDATA!F167)</f>
        <v/>
      </c>
      <c r="E169" s="39" t="str">
        <f>IF(STUDATA!G167="","",STUDATA!G167)</f>
        <v/>
      </c>
      <c r="F169" s="39" t="str">
        <f>IF(STUDATA!C167="","",STUDATA!C167)</f>
        <v/>
      </c>
      <c r="G169" s="71"/>
      <c r="H169" s="71"/>
      <c r="I169" s="71"/>
      <c r="J169" s="71"/>
      <c r="K169" s="261">
        <f>Table3[[#This Row],[7]]+Table3[[#This Row],[8]]+Table3[[#This Row],[9]]</f>
        <v>0</v>
      </c>
      <c r="L169" s="53"/>
      <c r="M169" s="43" t="str">
        <f t="shared" si="6"/>
        <v/>
      </c>
      <c r="N169" s="43" t="str">
        <f t="shared" si="7"/>
        <v/>
      </c>
      <c r="O169" s="49"/>
      <c r="P169" s="46"/>
      <c r="Q169" s="16"/>
      <c r="R169" s="45" t="str">
        <f t="shared" si="8"/>
        <v/>
      </c>
    </row>
    <row r="170" spans="1:18" ht="30" customHeight="1" x14ac:dyDescent="0.35">
      <c r="A170" s="16"/>
      <c r="B170" s="38" t="str">
        <f>IF(STUDATA!B168="","",STUDATA!B168)</f>
        <v/>
      </c>
      <c r="C170" s="39" t="str">
        <f>IF(STUDATA!E168="","",STUDATA!E168)</f>
        <v/>
      </c>
      <c r="D170" s="39" t="str">
        <f>IF(STUDATA!F168="","",STUDATA!F168)</f>
        <v/>
      </c>
      <c r="E170" s="39" t="str">
        <f>IF(STUDATA!G168="","",STUDATA!G168)</f>
        <v/>
      </c>
      <c r="F170" s="39" t="str">
        <f>IF(STUDATA!C168="","",STUDATA!C168)</f>
        <v/>
      </c>
      <c r="G170" s="71"/>
      <c r="H170" s="71"/>
      <c r="I170" s="71"/>
      <c r="J170" s="71"/>
      <c r="K170" s="261">
        <f>Table3[[#This Row],[7]]+Table3[[#This Row],[8]]+Table3[[#This Row],[9]]</f>
        <v>0</v>
      </c>
      <c r="L170" s="53"/>
      <c r="M170" s="43" t="str">
        <f t="shared" si="6"/>
        <v/>
      </c>
      <c r="N170" s="43" t="str">
        <f t="shared" si="7"/>
        <v/>
      </c>
      <c r="O170" s="49"/>
      <c r="P170" s="46"/>
      <c r="Q170" s="16"/>
      <c r="R170" s="45" t="str">
        <f t="shared" si="8"/>
        <v/>
      </c>
    </row>
    <row r="171" spans="1:18" ht="30" customHeight="1" x14ac:dyDescent="0.35">
      <c r="A171" s="16"/>
      <c r="B171" s="38" t="str">
        <f>IF(STUDATA!B169="","",STUDATA!B169)</f>
        <v/>
      </c>
      <c r="C171" s="39" t="str">
        <f>IF(STUDATA!E169="","",STUDATA!E169)</f>
        <v/>
      </c>
      <c r="D171" s="39" t="str">
        <f>IF(STUDATA!F169="","",STUDATA!F169)</f>
        <v/>
      </c>
      <c r="E171" s="39" t="str">
        <f>IF(STUDATA!G169="","",STUDATA!G169)</f>
        <v/>
      </c>
      <c r="F171" s="39" t="str">
        <f>IF(STUDATA!C169="","",STUDATA!C169)</f>
        <v/>
      </c>
      <c r="G171" s="71"/>
      <c r="H171" s="71"/>
      <c r="I171" s="71"/>
      <c r="J171" s="71"/>
      <c r="K171" s="261">
        <f>Table3[[#This Row],[7]]+Table3[[#This Row],[8]]+Table3[[#This Row],[9]]</f>
        <v>0</v>
      </c>
      <c r="L171" s="53"/>
      <c r="M171" s="43" t="str">
        <f t="shared" si="6"/>
        <v/>
      </c>
      <c r="N171" s="43" t="str">
        <f t="shared" si="7"/>
        <v/>
      </c>
      <c r="O171" s="49"/>
      <c r="P171" s="46"/>
      <c r="Q171" s="16"/>
      <c r="R171" s="45" t="str">
        <f t="shared" si="8"/>
        <v/>
      </c>
    </row>
    <row r="172" spans="1:18" ht="30" customHeight="1" x14ac:dyDescent="0.35">
      <c r="A172" s="16"/>
      <c r="B172" s="38" t="str">
        <f>IF(STUDATA!B170="","",STUDATA!B170)</f>
        <v/>
      </c>
      <c r="C172" s="39" t="str">
        <f>IF(STUDATA!E170="","",STUDATA!E170)</f>
        <v/>
      </c>
      <c r="D172" s="39" t="str">
        <f>IF(STUDATA!F170="","",STUDATA!F170)</f>
        <v/>
      </c>
      <c r="E172" s="39" t="str">
        <f>IF(STUDATA!G170="","",STUDATA!G170)</f>
        <v/>
      </c>
      <c r="F172" s="39" t="str">
        <f>IF(STUDATA!C170="","",STUDATA!C170)</f>
        <v/>
      </c>
      <c r="G172" s="71"/>
      <c r="H172" s="71"/>
      <c r="I172" s="71"/>
      <c r="J172" s="71"/>
      <c r="K172" s="261">
        <f>Table3[[#This Row],[7]]+Table3[[#This Row],[8]]+Table3[[#This Row],[9]]</f>
        <v>0</v>
      </c>
      <c r="L172" s="53"/>
      <c r="M172" s="43" t="str">
        <f t="shared" si="6"/>
        <v/>
      </c>
      <c r="N172" s="43" t="str">
        <f t="shared" si="7"/>
        <v/>
      </c>
      <c r="O172" s="49"/>
      <c r="P172" s="46"/>
      <c r="Q172" s="16"/>
      <c r="R172" s="45" t="str">
        <f t="shared" si="8"/>
        <v/>
      </c>
    </row>
    <row r="173" spans="1:18" ht="30" customHeight="1" x14ac:dyDescent="0.35">
      <c r="A173" s="16"/>
      <c r="B173" s="38" t="str">
        <f>IF(STUDATA!B171="","",STUDATA!B171)</f>
        <v/>
      </c>
      <c r="C173" s="39" t="str">
        <f>IF(STUDATA!E171="","",STUDATA!E171)</f>
        <v/>
      </c>
      <c r="D173" s="39" t="str">
        <f>IF(STUDATA!F171="","",STUDATA!F171)</f>
        <v/>
      </c>
      <c r="E173" s="39" t="str">
        <f>IF(STUDATA!G171="","",STUDATA!G171)</f>
        <v/>
      </c>
      <c r="F173" s="39" t="str">
        <f>IF(STUDATA!C171="","",STUDATA!C171)</f>
        <v/>
      </c>
      <c r="G173" s="71"/>
      <c r="H173" s="71"/>
      <c r="I173" s="71"/>
      <c r="J173" s="71"/>
      <c r="K173" s="261">
        <f>Table3[[#This Row],[7]]+Table3[[#This Row],[8]]+Table3[[#This Row],[9]]</f>
        <v>0</v>
      </c>
      <c r="L173" s="53"/>
      <c r="M173" s="43" t="str">
        <f t="shared" si="6"/>
        <v/>
      </c>
      <c r="N173" s="43" t="str">
        <f t="shared" si="7"/>
        <v/>
      </c>
      <c r="O173" s="49"/>
      <c r="P173" s="46"/>
      <c r="Q173" s="16"/>
      <c r="R173" s="45" t="str">
        <f t="shared" si="8"/>
        <v/>
      </c>
    </row>
    <row r="174" spans="1:18" ht="30" customHeight="1" x14ac:dyDescent="0.35">
      <c r="A174" s="16"/>
      <c r="B174" s="38" t="str">
        <f>IF(STUDATA!B172="","",STUDATA!B172)</f>
        <v/>
      </c>
      <c r="C174" s="39" t="str">
        <f>IF(STUDATA!E172="","",STUDATA!E172)</f>
        <v/>
      </c>
      <c r="D174" s="39" t="str">
        <f>IF(STUDATA!F172="","",STUDATA!F172)</f>
        <v/>
      </c>
      <c r="E174" s="39" t="str">
        <f>IF(STUDATA!G172="","",STUDATA!G172)</f>
        <v/>
      </c>
      <c r="F174" s="39" t="str">
        <f>IF(STUDATA!C172="","",STUDATA!C172)</f>
        <v/>
      </c>
      <c r="G174" s="71"/>
      <c r="H174" s="71"/>
      <c r="I174" s="71"/>
      <c r="J174" s="71"/>
      <c r="K174" s="261">
        <f>Table3[[#This Row],[7]]+Table3[[#This Row],[8]]+Table3[[#This Row],[9]]</f>
        <v>0</v>
      </c>
      <c r="L174" s="53"/>
      <c r="M174" s="43" t="str">
        <f t="shared" si="6"/>
        <v/>
      </c>
      <c r="N174" s="43" t="str">
        <f t="shared" si="7"/>
        <v/>
      </c>
      <c r="O174" s="49"/>
      <c r="P174" s="46"/>
      <c r="Q174" s="16"/>
      <c r="R174" s="45" t="str">
        <f t="shared" si="8"/>
        <v/>
      </c>
    </row>
    <row r="175" spans="1:18" ht="30" customHeight="1" x14ac:dyDescent="0.35">
      <c r="A175" s="16"/>
      <c r="B175" s="38" t="str">
        <f>IF(STUDATA!B173="","",STUDATA!B173)</f>
        <v/>
      </c>
      <c r="C175" s="39" t="str">
        <f>IF(STUDATA!E173="","",STUDATA!E173)</f>
        <v/>
      </c>
      <c r="D175" s="39" t="str">
        <f>IF(STUDATA!F173="","",STUDATA!F173)</f>
        <v/>
      </c>
      <c r="E175" s="39" t="str">
        <f>IF(STUDATA!G173="","",STUDATA!G173)</f>
        <v/>
      </c>
      <c r="F175" s="39" t="str">
        <f>IF(STUDATA!C173="","",STUDATA!C173)</f>
        <v/>
      </c>
      <c r="G175" s="71"/>
      <c r="H175" s="71"/>
      <c r="I175" s="71"/>
      <c r="J175" s="71"/>
      <c r="K175" s="261">
        <f>Table3[[#This Row],[7]]+Table3[[#This Row],[8]]+Table3[[#This Row],[9]]</f>
        <v>0</v>
      </c>
      <c r="L175" s="53"/>
      <c r="M175" s="43" t="str">
        <f t="shared" si="6"/>
        <v/>
      </c>
      <c r="N175" s="43" t="str">
        <f t="shared" si="7"/>
        <v/>
      </c>
      <c r="O175" s="49"/>
      <c r="P175" s="46"/>
      <c r="Q175" s="16"/>
      <c r="R175" s="45" t="str">
        <f t="shared" si="8"/>
        <v/>
      </c>
    </row>
    <row r="176" spans="1:18" ht="30" customHeight="1" x14ac:dyDescent="0.35">
      <c r="A176" s="16"/>
      <c r="B176" s="38" t="str">
        <f>IF(STUDATA!B174="","",STUDATA!B174)</f>
        <v/>
      </c>
      <c r="C176" s="39" t="str">
        <f>IF(STUDATA!E174="","",STUDATA!E174)</f>
        <v/>
      </c>
      <c r="D176" s="39" t="str">
        <f>IF(STUDATA!F174="","",STUDATA!F174)</f>
        <v/>
      </c>
      <c r="E176" s="39" t="str">
        <f>IF(STUDATA!G174="","",STUDATA!G174)</f>
        <v/>
      </c>
      <c r="F176" s="39" t="str">
        <f>IF(STUDATA!C174="","",STUDATA!C174)</f>
        <v/>
      </c>
      <c r="G176" s="71"/>
      <c r="H176" s="71"/>
      <c r="I176" s="71"/>
      <c r="J176" s="71"/>
      <c r="K176" s="261">
        <f>Table3[[#This Row],[7]]+Table3[[#This Row],[8]]+Table3[[#This Row],[9]]</f>
        <v>0</v>
      </c>
      <c r="L176" s="53"/>
      <c r="M176" s="43" t="str">
        <f t="shared" si="6"/>
        <v/>
      </c>
      <c r="N176" s="43" t="str">
        <f t="shared" si="7"/>
        <v/>
      </c>
      <c r="O176" s="49"/>
      <c r="P176" s="46"/>
      <c r="Q176" s="16"/>
      <c r="R176" s="45" t="str">
        <f t="shared" si="8"/>
        <v/>
      </c>
    </row>
    <row r="177" spans="1:18" ht="30" customHeight="1" x14ac:dyDescent="0.35">
      <c r="A177" s="16"/>
      <c r="B177" s="38" t="str">
        <f>IF(STUDATA!B175="","",STUDATA!B175)</f>
        <v/>
      </c>
      <c r="C177" s="39" t="str">
        <f>IF(STUDATA!E175="","",STUDATA!E175)</f>
        <v/>
      </c>
      <c r="D177" s="39" t="str">
        <f>IF(STUDATA!F175="","",STUDATA!F175)</f>
        <v/>
      </c>
      <c r="E177" s="39" t="str">
        <f>IF(STUDATA!G175="","",STUDATA!G175)</f>
        <v/>
      </c>
      <c r="F177" s="39" t="str">
        <f>IF(STUDATA!C175="","",STUDATA!C175)</f>
        <v/>
      </c>
      <c r="G177" s="71"/>
      <c r="H177" s="71"/>
      <c r="I177" s="71"/>
      <c r="J177" s="71"/>
      <c r="K177" s="261">
        <f>Table3[[#This Row],[7]]+Table3[[#This Row],[8]]+Table3[[#This Row],[9]]</f>
        <v>0</v>
      </c>
      <c r="L177" s="53"/>
      <c r="M177" s="43" t="str">
        <f t="shared" si="6"/>
        <v/>
      </c>
      <c r="N177" s="43" t="str">
        <f t="shared" si="7"/>
        <v/>
      </c>
      <c r="O177" s="49"/>
      <c r="P177" s="46"/>
      <c r="Q177" s="16"/>
      <c r="R177" s="45" t="str">
        <f t="shared" si="8"/>
        <v/>
      </c>
    </row>
    <row r="178" spans="1:18" ht="30" customHeight="1" x14ac:dyDescent="0.35">
      <c r="A178" s="16"/>
      <c r="B178" s="38" t="str">
        <f>IF(STUDATA!B176="","",STUDATA!B176)</f>
        <v/>
      </c>
      <c r="C178" s="39" t="str">
        <f>IF(STUDATA!E176="","",STUDATA!E176)</f>
        <v/>
      </c>
      <c r="D178" s="39" t="str">
        <f>IF(STUDATA!F176="","",STUDATA!F176)</f>
        <v/>
      </c>
      <c r="E178" s="39" t="str">
        <f>IF(STUDATA!G176="","",STUDATA!G176)</f>
        <v/>
      </c>
      <c r="F178" s="39" t="str">
        <f>IF(STUDATA!C176="","",STUDATA!C176)</f>
        <v/>
      </c>
      <c r="G178" s="71"/>
      <c r="H178" s="71"/>
      <c r="I178" s="71"/>
      <c r="J178" s="71"/>
      <c r="K178" s="261">
        <f>Table3[[#This Row],[7]]+Table3[[#This Row],[8]]+Table3[[#This Row],[9]]</f>
        <v>0</v>
      </c>
      <c r="L178" s="53"/>
      <c r="M178" s="43" t="str">
        <f t="shared" si="6"/>
        <v/>
      </c>
      <c r="N178" s="43" t="str">
        <f t="shared" si="7"/>
        <v/>
      </c>
      <c r="O178" s="49"/>
      <c r="P178" s="46"/>
      <c r="Q178" s="16"/>
      <c r="R178" s="45" t="str">
        <f t="shared" si="8"/>
        <v/>
      </c>
    </row>
    <row r="179" spans="1:18" ht="30" customHeight="1" x14ac:dyDescent="0.35">
      <c r="A179" s="16"/>
      <c r="B179" s="38" t="str">
        <f>IF(STUDATA!B177="","",STUDATA!B177)</f>
        <v/>
      </c>
      <c r="C179" s="39" t="str">
        <f>IF(STUDATA!E177="","",STUDATA!E177)</f>
        <v/>
      </c>
      <c r="D179" s="39" t="str">
        <f>IF(STUDATA!F177="","",STUDATA!F177)</f>
        <v/>
      </c>
      <c r="E179" s="39" t="str">
        <f>IF(STUDATA!G177="","",STUDATA!G177)</f>
        <v/>
      </c>
      <c r="F179" s="39" t="str">
        <f>IF(STUDATA!C177="","",STUDATA!C177)</f>
        <v/>
      </c>
      <c r="G179" s="71"/>
      <c r="H179" s="71"/>
      <c r="I179" s="71"/>
      <c r="J179" s="71"/>
      <c r="K179" s="261">
        <f>Table3[[#This Row],[7]]+Table3[[#This Row],[8]]+Table3[[#This Row],[9]]</f>
        <v>0</v>
      </c>
      <c r="L179" s="53"/>
      <c r="M179" s="43" t="str">
        <f t="shared" si="6"/>
        <v/>
      </c>
      <c r="N179" s="43" t="str">
        <f t="shared" si="7"/>
        <v/>
      </c>
      <c r="O179" s="49"/>
      <c r="P179" s="46"/>
      <c r="Q179" s="16"/>
      <c r="R179" s="45" t="str">
        <f t="shared" si="8"/>
        <v/>
      </c>
    </row>
    <row r="180" spans="1:18" ht="30" customHeight="1" x14ac:dyDescent="0.35">
      <c r="A180" s="16"/>
      <c r="B180" s="38" t="str">
        <f>IF(STUDATA!B178="","",STUDATA!B178)</f>
        <v/>
      </c>
      <c r="C180" s="39" t="str">
        <f>IF(STUDATA!E178="","",STUDATA!E178)</f>
        <v/>
      </c>
      <c r="D180" s="39" t="str">
        <f>IF(STUDATA!F178="","",STUDATA!F178)</f>
        <v/>
      </c>
      <c r="E180" s="39" t="str">
        <f>IF(STUDATA!G178="","",STUDATA!G178)</f>
        <v/>
      </c>
      <c r="F180" s="39" t="str">
        <f>IF(STUDATA!C178="","",STUDATA!C178)</f>
        <v/>
      </c>
      <c r="G180" s="71"/>
      <c r="H180" s="71"/>
      <c r="I180" s="71"/>
      <c r="J180" s="71"/>
      <c r="K180" s="261">
        <f>Table3[[#This Row],[7]]+Table3[[#This Row],[8]]+Table3[[#This Row],[9]]</f>
        <v>0</v>
      </c>
      <c r="L180" s="53"/>
      <c r="M180" s="43" t="str">
        <f t="shared" si="6"/>
        <v/>
      </c>
      <c r="N180" s="43" t="str">
        <f t="shared" si="7"/>
        <v/>
      </c>
      <c r="O180" s="49"/>
      <c r="P180" s="46"/>
      <c r="Q180" s="16"/>
      <c r="R180" s="45" t="str">
        <f t="shared" si="8"/>
        <v/>
      </c>
    </row>
    <row r="181" spans="1:18" ht="30" customHeight="1" x14ac:dyDescent="0.35">
      <c r="A181" s="16"/>
      <c r="B181" s="38" t="str">
        <f>IF(STUDATA!B179="","",STUDATA!B179)</f>
        <v/>
      </c>
      <c r="C181" s="39" t="str">
        <f>IF(STUDATA!E179="","",STUDATA!E179)</f>
        <v/>
      </c>
      <c r="D181" s="39" t="str">
        <f>IF(STUDATA!F179="","",STUDATA!F179)</f>
        <v/>
      </c>
      <c r="E181" s="39" t="str">
        <f>IF(STUDATA!G179="","",STUDATA!G179)</f>
        <v/>
      </c>
      <c r="F181" s="39" t="str">
        <f>IF(STUDATA!C179="","",STUDATA!C179)</f>
        <v/>
      </c>
      <c r="G181" s="71"/>
      <c r="H181" s="71"/>
      <c r="I181" s="71"/>
      <c r="J181" s="71"/>
      <c r="K181" s="261">
        <f>Table3[[#This Row],[7]]+Table3[[#This Row],[8]]+Table3[[#This Row],[9]]</f>
        <v>0</v>
      </c>
      <c r="L181" s="53"/>
      <c r="M181" s="43" t="str">
        <f t="shared" si="6"/>
        <v/>
      </c>
      <c r="N181" s="43" t="str">
        <f t="shared" si="7"/>
        <v/>
      </c>
      <c r="O181" s="49"/>
      <c r="P181" s="46"/>
      <c r="Q181" s="16"/>
      <c r="R181" s="45" t="str">
        <f t="shared" si="8"/>
        <v/>
      </c>
    </row>
    <row r="182" spans="1:18" ht="30" customHeight="1" x14ac:dyDescent="0.35">
      <c r="A182" s="16"/>
      <c r="B182" s="38" t="str">
        <f>IF(STUDATA!B180="","",STUDATA!B180)</f>
        <v/>
      </c>
      <c r="C182" s="39" t="str">
        <f>IF(STUDATA!E180="","",STUDATA!E180)</f>
        <v/>
      </c>
      <c r="D182" s="39" t="str">
        <f>IF(STUDATA!F180="","",STUDATA!F180)</f>
        <v/>
      </c>
      <c r="E182" s="39" t="str">
        <f>IF(STUDATA!G180="","",STUDATA!G180)</f>
        <v/>
      </c>
      <c r="F182" s="39" t="str">
        <f>IF(STUDATA!C180="","",STUDATA!C180)</f>
        <v/>
      </c>
      <c r="G182" s="71"/>
      <c r="H182" s="71"/>
      <c r="I182" s="71"/>
      <c r="J182" s="71"/>
      <c r="K182" s="261">
        <f>Table3[[#This Row],[7]]+Table3[[#This Row],[8]]+Table3[[#This Row],[9]]</f>
        <v>0</v>
      </c>
      <c r="L182" s="53"/>
      <c r="M182" s="43" t="str">
        <f t="shared" si="6"/>
        <v/>
      </c>
      <c r="N182" s="43" t="str">
        <f t="shared" si="7"/>
        <v/>
      </c>
      <c r="O182" s="49"/>
      <c r="P182" s="46"/>
      <c r="Q182" s="16"/>
      <c r="R182" s="45" t="str">
        <f t="shared" si="8"/>
        <v/>
      </c>
    </row>
    <row r="183" spans="1:18" ht="30" customHeight="1" x14ac:dyDescent="0.35">
      <c r="A183" s="16"/>
      <c r="B183" s="38" t="str">
        <f>IF(STUDATA!B181="","",STUDATA!B181)</f>
        <v/>
      </c>
      <c r="C183" s="39" t="str">
        <f>IF(STUDATA!E181="","",STUDATA!E181)</f>
        <v/>
      </c>
      <c r="D183" s="39" t="str">
        <f>IF(STUDATA!F181="","",STUDATA!F181)</f>
        <v/>
      </c>
      <c r="E183" s="39" t="str">
        <f>IF(STUDATA!G181="","",STUDATA!G181)</f>
        <v/>
      </c>
      <c r="F183" s="39" t="str">
        <f>IF(STUDATA!C181="","",STUDATA!C181)</f>
        <v/>
      </c>
      <c r="G183" s="71"/>
      <c r="H183" s="71"/>
      <c r="I183" s="71"/>
      <c r="J183" s="71"/>
      <c r="K183" s="261">
        <f>Table3[[#This Row],[7]]+Table3[[#This Row],[8]]+Table3[[#This Row],[9]]</f>
        <v>0</v>
      </c>
      <c r="L183" s="53"/>
      <c r="M183" s="43" t="str">
        <f t="shared" si="6"/>
        <v/>
      </c>
      <c r="N183" s="43" t="str">
        <f t="shared" si="7"/>
        <v/>
      </c>
      <c r="O183" s="49"/>
      <c r="P183" s="46"/>
      <c r="Q183" s="16"/>
      <c r="R183" s="45" t="str">
        <f t="shared" si="8"/>
        <v/>
      </c>
    </row>
    <row r="184" spans="1:18" ht="30" customHeight="1" x14ac:dyDescent="0.35">
      <c r="A184" s="16"/>
      <c r="B184" s="38" t="str">
        <f>IF(STUDATA!B182="","",STUDATA!B182)</f>
        <v/>
      </c>
      <c r="C184" s="39" t="str">
        <f>IF(STUDATA!E182="","",STUDATA!E182)</f>
        <v/>
      </c>
      <c r="D184" s="39" t="str">
        <f>IF(STUDATA!F182="","",STUDATA!F182)</f>
        <v/>
      </c>
      <c r="E184" s="39" t="str">
        <f>IF(STUDATA!G182="","",STUDATA!G182)</f>
        <v/>
      </c>
      <c r="F184" s="39" t="str">
        <f>IF(STUDATA!C182="","",STUDATA!C182)</f>
        <v/>
      </c>
      <c r="G184" s="71"/>
      <c r="H184" s="71"/>
      <c r="I184" s="71"/>
      <c r="J184" s="71"/>
      <c r="K184" s="261">
        <f>Table3[[#This Row],[7]]+Table3[[#This Row],[8]]+Table3[[#This Row],[9]]</f>
        <v>0</v>
      </c>
      <c r="L184" s="53"/>
      <c r="M184" s="43" t="str">
        <f t="shared" si="6"/>
        <v/>
      </c>
      <c r="N184" s="43" t="str">
        <f t="shared" si="7"/>
        <v/>
      </c>
      <c r="O184" s="49"/>
      <c r="P184" s="46"/>
      <c r="Q184" s="16"/>
      <c r="R184" s="45" t="str">
        <f t="shared" si="8"/>
        <v/>
      </c>
    </row>
    <row r="185" spans="1:18" ht="30" customHeight="1" x14ac:dyDescent="0.35">
      <c r="A185" s="16"/>
      <c r="B185" s="38" t="str">
        <f>IF(STUDATA!B183="","",STUDATA!B183)</f>
        <v/>
      </c>
      <c r="C185" s="39" t="str">
        <f>IF(STUDATA!E183="","",STUDATA!E183)</f>
        <v/>
      </c>
      <c r="D185" s="39" t="str">
        <f>IF(STUDATA!F183="","",STUDATA!F183)</f>
        <v/>
      </c>
      <c r="E185" s="39" t="str">
        <f>IF(STUDATA!G183="","",STUDATA!G183)</f>
        <v/>
      </c>
      <c r="F185" s="39" t="str">
        <f>IF(STUDATA!C183="","",STUDATA!C183)</f>
        <v/>
      </c>
      <c r="G185" s="71"/>
      <c r="H185" s="71"/>
      <c r="I185" s="71"/>
      <c r="J185" s="71"/>
      <c r="K185" s="261">
        <f>Table3[[#This Row],[7]]+Table3[[#This Row],[8]]+Table3[[#This Row],[9]]</f>
        <v>0</v>
      </c>
      <c r="L185" s="53"/>
      <c r="M185" s="43" t="str">
        <f t="shared" si="6"/>
        <v/>
      </c>
      <c r="N185" s="43" t="str">
        <f t="shared" si="7"/>
        <v/>
      </c>
      <c r="O185" s="49"/>
      <c r="P185" s="46"/>
      <c r="Q185" s="16"/>
      <c r="R185" s="45" t="str">
        <f t="shared" si="8"/>
        <v/>
      </c>
    </row>
    <row r="186" spans="1:18" ht="30" customHeight="1" x14ac:dyDescent="0.35">
      <c r="A186" s="16"/>
      <c r="B186" s="38" t="str">
        <f>IF(STUDATA!B184="","",STUDATA!B184)</f>
        <v/>
      </c>
      <c r="C186" s="39" t="str">
        <f>IF(STUDATA!E184="","",STUDATA!E184)</f>
        <v/>
      </c>
      <c r="D186" s="39" t="str">
        <f>IF(STUDATA!F184="","",STUDATA!F184)</f>
        <v/>
      </c>
      <c r="E186" s="39" t="str">
        <f>IF(STUDATA!G184="","",STUDATA!G184)</f>
        <v/>
      </c>
      <c r="F186" s="39" t="str">
        <f>IF(STUDATA!C184="","",STUDATA!C184)</f>
        <v/>
      </c>
      <c r="G186" s="71"/>
      <c r="H186" s="71"/>
      <c r="I186" s="71"/>
      <c r="J186" s="71"/>
      <c r="K186" s="261">
        <f>Table3[[#This Row],[7]]+Table3[[#This Row],[8]]+Table3[[#This Row],[9]]</f>
        <v>0</v>
      </c>
      <c r="L186" s="53"/>
      <c r="M186" s="43" t="str">
        <f t="shared" si="6"/>
        <v/>
      </c>
      <c r="N186" s="43" t="str">
        <f t="shared" si="7"/>
        <v/>
      </c>
      <c r="O186" s="49"/>
      <c r="P186" s="46"/>
      <c r="Q186" s="16"/>
      <c r="R186" s="45" t="str">
        <f t="shared" si="8"/>
        <v/>
      </c>
    </row>
    <row r="187" spans="1:18" ht="30" customHeight="1" x14ac:dyDescent="0.35">
      <c r="A187" s="16"/>
      <c r="B187" s="38" t="str">
        <f>IF(STUDATA!B185="","",STUDATA!B185)</f>
        <v/>
      </c>
      <c r="C187" s="39" t="str">
        <f>IF(STUDATA!E185="","",STUDATA!E185)</f>
        <v/>
      </c>
      <c r="D187" s="39" t="str">
        <f>IF(STUDATA!F185="","",STUDATA!F185)</f>
        <v/>
      </c>
      <c r="E187" s="39" t="str">
        <f>IF(STUDATA!G185="","",STUDATA!G185)</f>
        <v/>
      </c>
      <c r="F187" s="39" t="str">
        <f>IF(STUDATA!C185="","",STUDATA!C185)</f>
        <v/>
      </c>
      <c r="G187" s="71"/>
      <c r="H187" s="71"/>
      <c r="I187" s="71"/>
      <c r="J187" s="71"/>
      <c r="K187" s="261">
        <f>Table3[[#This Row],[7]]+Table3[[#This Row],[8]]+Table3[[#This Row],[9]]</f>
        <v>0</v>
      </c>
      <c r="L187" s="53"/>
      <c r="M187" s="43" t="str">
        <f t="shared" si="6"/>
        <v/>
      </c>
      <c r="N187" s="43" t="str">
        <f t="shared" si="7"/>
        <v/>
      </c>
      <c r="O187" s="49"/>
      <c r="P187" s="46"/>
      <c r="Q187" s="16"/>
      <c r="R187" s="45" t="str">
        <f t="shared" si="8"/>
        <v/>
      </c>
    </row>
    <row r="188" spans="1:18" ht="30" customHeight="1" x14ac:dyDescent="0.35">
      <c r="A188" s="16"/>
      <c r="B188" s="38" t="str">
        <f>IF(STUDATA!B186="","",STUDATA!B186)</f>
        <v/>
      </c>
      <c r="C188" s="39" t="str">
        <f>IF(STUDATA!E186="","",STUDATA!E186)</f>
        <v/>
      </c>
      <c r="D188" s="39" t="str">
        <f>IF(STUDATA!F186="","",STUDATA!F186)</f>
        <v/>
      </c>
      <c r="E188" s="39" t="str">
        <f>IF(STUDATA!G186="","",STUDATA!G186)</f>
        <v/>
      </c>
      <c r="F188" s="39" t="str">
        <f>IF(STUDATA!C186="","",STUDATA!C186)</f>
        <v/>
      </c>
      <c r="G188" s="71"/>
      <c r="H188" s="71"/>
      <c r="I188" s="71"/>
      <c r="J188" s="71"/>
      <c r="K188" s="261">
        <f>Table3[[#This Row],[7]]+Table3[[#This Row],[8]]+Table3[[#This Row],[9]]</f>
        <v>0</v>
      </c>
      <c r="L188" s="53"/>
      <c r="M188" s="43" t="str">
        <f t="shared" si="6"/>
        <v/>
      </c>
      <c r="N188" s="43" t="str">
        <f t="shared" si="7"/>
        <v/>
      </c>
      <c r="O188" s="49"/>
      <c r="P188" s="46"/>
      <c r="Q188" s="16"/>
      <c r="R188" s="45" t="str">
        <f t="shared" si="8"/>
        <v/>
      </c>
    </row>
    <row r="189" spans="1:18" ht="30" customHeight="1" x14ac:dyDescent="0.35">
      <c r="A189" s="16"/>
      <c r="B189" s="38" t="str">
        <f>IF(STUDATA!B187="","",STUDATA!B187)</f>
        <v/>
      </c>
      <c r="C189" s="39" t="str">
        <f>IF(STUDATA!E187="","",STUDATA!E187)</f>
        <v/>
      </c>
      <c r="D189" s="39" t="str">
        <f>IF(STUDATA!F187="","",STUDATA!F187)</f>
        <v/>
      </c>
      <c r="E189" s="39" t="str">
        <f>IF(STUDATA!G187="","",STUDATA!G187)</f>
        <v/>
      </c>
      <c r="F189" s="39" t="str">
        <f>IF(STUDATA!C187="","",STUDATA!C187)</f>
        <v/>
      </c>
      <c r="G189" s="71"/>
      <c r="H189" s="71"/>
      <c r="I189" s="71"/>
      <c r="J189" s="71"/>
      <c r="K189" s="261">
        <f>Table3[[#This Row],[7]]+Table3[[#This Row],[8]]+Table3[[#This Row],[9]]</f>
        <v>0</v>
      </c>
      <c r="L189" s="53"/>
      <c r="M189" s="43" t="str">
        <f t="shared" si="6"/>
        <v/>
      </c>
      <c r="N189" s="43" t="str">
        <f t="shared" si="7"/>
        <v/>
      </c>
      <c r="O189" s="49"/>
      <c r="P189" s="46"/>
      <c r="Q189" s="16"/>
      <c r="R189" s="45" t="str">
        <f t="shared" si="8"/>
        <v/>
      </c>
    </row>
    <row r="190" spans="1:18" ht="30" customHeight="1" x14ac:dyDescent="0.35">
      <c r="A190" s="16"/>
      <c r="B190" s="38" t="str">
        <f>IF(STUDATA!B188="","",STUDATA!B188)</f>
        <v/>
      </c>
      <c r="C190" s="39" t="str">
        <f>IF(STUDATA!E188="","",STUDATA!E188)</f>
        <v/>
      </c>
      <c r="D190" s="39" t="str">
        <f>IF(STUDATA!F188="","",STUDATA!F188)</f>
        <v/>
      </c>
      <c r="E190" s="39" t="str">
        <f>IF(STUDATA!G188="","",STUDATA!G188)</f>
        <v/>
      </c>
      <c r="F190" s="39" t="str">
        <f>IF(STUDATA!C188="","",STUDATA!C188)</f>
        <v/>
      </c>
      <c r="G190" s="71"/>
      <c r="H190" s="71"/>
      <c r="I190" s="71"/>
      <c r="J190" s="71"/>
      <c r="K190" s="261">
        <f>Table3[[#This Row],[7]]+Table3[[#This Row],[8]]+Table3[[#This Row],[9]]</f>
        <v>0</v>
      </c>
      <c r="L190" s="53"/>
      <c r="M190" s="43" t="str">
        <f t="shared" si="6"/>
        <v/>
      </c>
      <c r="N190" s="43" t="str">
        <f t="shared" si="7"/>
        <v/>
      </c>
      <c r="O190" s="49"/>
      <c r="P190" s="46"/>
      <c r="Q190" s="16"/>
      <c r="R190" s="45" t="str">
        <f t="shared" si="8"/>
        <v/>
      </c>
    </row>
    <row r="191" spans="1:18" ht="30" customHeight="1" x14ac:dyDescent="0.35">
      <c r="A191" s="16"/>
      <c r="B191" s="38" t="str">
        <f>IF(STUDATA!B189="","",STUDATA!B189)</f>
        <v/>
      </c>
      <c r="C191" s="39" t="str">
        <f>IF(STUDATA!E189="","",STUDATA!E189)</f>
        <v/>
      </c>
      <c r="D191" s="39" t="str">
        <f>IF(STUDATA!F189="","",STUDATA!F189)</f>
        <v/>
      </c>
      <c r="E191" s="39" t="str">
        <f>IF(STUDATA!G189="","",STUDATA!G189)</f>
        <v/>
      </c>
      <c r="F191" s="39" t="str">
        <f>IF(STUDATA!C189="","",STUDATA!C189)</f>
        <v/>
      </c>
      <c r="G191" s="71"/>
      <c r="H191" s="71"/>
      <c r="I191" s="71"/>
      <c r="J191" s="71"/>
      <c r="K191" s="261">
        <f>Table3[[#This Row],[7]]+Table3[[#This Row],[8]]+Table3[[#This Row],[9]]</f>
        <v>0</v>
      </c>
      <c r="L191" s="53"/>
      <c r="M191" s="43" t="str">
        <f t="shared" si="6"/>
        <v/>
      </c>
      <c r="N191" s="43" t="str">
        <f t="shared" si="7"/>
        <v/>
      </c>
      <c r="O191" s="49"/>
      <c r="P191" s="46"/>
      <c r="Q191" s="16"/>
      <c r="R191" s="45" t="str">
        <f t="shared" si="8"/>
        <v/>
      </c>
    </row>
    <row r="192" spans="1:18" ht="30" customHeight="1" x14ac:dyDescent="0.35">
      <c r="A192" s="16"/>
      <c r="B192" s="38" t="str">
        <f>IF(STUDATA!B190="","",STUDATA!B190)</f>
        <v/>
      </c>
      <c r="C192" s="39" t="str">
        <f>IF(STUDATA!E190="","",STUDATA!E190)</f>
        <v/>
      </c>
      <c r="D192" s="39" t="str">
        <f>IF(STUDATA!F190="","",STUDATA!F190)</f>
        <v/>
      </c>
      <c r="E192" s="39" t="str">
        <f>IF(STUDATA!G190="","",STUDATA!G190)</f>
        <v/>
      </c>
      <c r="F192" s="39" t="str">
        <f>IF(STUDATA!C190="","",STUDATA!C190)</f>
        <v/>
      </c>
      <c r="G192" s="71"/>
      <c r="H192" s="71"/>
      <c r="I192" s="71"/>
      <c r="J192" s="71"/>
      <c r="K192" s="261">
        <f>Table3[[#This Row],[7]]+Table3[[#This Row],[8]]+Table3[[#This Row],[9]]</f>
        <v>0</v>
      </c>
      <c r="L192" s="53"/>
      <c r="M192" s="43" t="str">
        <f t="shared" si="6"/>
        <v/>
      </c>
      <c r="N192" s="43" t="str">
        <f t="shared" si="7"/>
        <v/>
      </c>
      <c r="O192" s="49"/>
      <c r="P192" s="46"/>
      <c r="Q192" s="16"/>
      <c r="R192" s="45" t="str">
        <f t="shared" si="8"/>
        <v/>
      </c>
    </row>
    <row r="193" spans="1:18" ht="30" customHeight="1" x14ac:dyDescent="0.35">
      <c r="A193" s="16"/>
      <c r="B193" s="38" t="str">
        <f>IF(STUDATA!B191="","",STUDATA!B191)</f>
        <v/>
      </c>
      <c r="C193" s="39" t="str">
        <f>IF(STUDATA!E191="","",STUDATA!E191)</f>
        <v/>
      </c>
      <c r="D193" s="39" t="str">
        <f>IF(STUDATA!F191="","",STUDATA!F191)</f>
        <v/>
      </c>
      <c r="E193" s="39" t="str">
        <f>IF(STUDATA!G191="","",STUDATA!G191)</f>
        <v/>
      </c>
      <c r="F193" s="39" t="str">
        <f>IF(STUDATA!C191="","",STUDATA!C191)</f>
        <v/>
      </c>
      <c r="G193" s="71"/>
      <c r="H193" s="71"/>
      <c r="I193" s="71"/>
      <c r="J193" s="71"/>
      <c r="K193" s="261">
        <f>Table3[[#This Row],[7]]+Table3[[#This Row],[8]]+Table3[[#This Row],[9]]</f>
        <v>0</v>
      </c>
      <c r="L193" s="53"/>
      <c r="M193" s="43" t="str">
        <f t="shared" si="6"/>
        <v/>
      </c>
      <c r="N193" s="43" t="str">
        <f t="shared" si="7"/>
        <v/>
      </c>
      <c r="O193" s="49"/>
      <c r="P193" s="46"/>
      <c r="Q193" s="16"/>
      <c r="R193" s="45" t="str">
        <f t="shared" si="8"/>
        <v/>
      </c>
    </row>
    <row r="194" spans="1:18" ht="30" customHeight="1" x14ac:dyDescent="0.35">
      <c r="A194" s="16"/>
      <c r="B194" s="38" t="str">
        <f>IF(STUDATA!B192="","",STUDATA!B192)</f>
        <v/>
      </c>
      <c r="C194" s="39" t="str">
        <f>IF(STUDATA!E192="","",STUDATA!E192)</f>
        <v/>
      </c>
      <c r="D194" s="39" t="str">
        <f>IF(STUDATA!F192="","",STUDATA!F192)</f>
        <v/>
      </c>
      <c r="E194" s="39" t="str">
        <f>IF(STUDATA!G192="","",STUDATA!G192)</f>
        <v/>
      </c>
      <c r="F194" s="39" t="str">
        <f>IF(STUDATA!C192="","",STUDATA!C192)</f>
        <v/>
      </c>
      <c r="G194" s="71"/>
      <c r="H194" s="71"/>
      <c r="I194" s="71"/>
      <c r="J194" s="71"/>
      <c r="K194" s="261">
        <f>Table3[[#This Row],[7]]+Table3[[#This Row],[8]]+Table3[[#This Row],[9]]</f>
        <v>0</v>
      </c>
      <c r="L194" s="53"/>
      <c r="M194" s="43" t="str">
        <f t="shared" si="6"/>
        <v/>
      </c>
      <c r="N194" s="43" t="str">
        <f t="shared" si="7"/>
        <v/>
      </c>
      <c r="O194" s="49"/>
      <c r="P194" s="46"/>
      <c r="Q194" s="16"/>
      <c r="R194" s="45" t="str">
        <f t="shared" si="8"/>
        <v/>
      </c>
    </row>
    <row r="195" spans="1:18" ht="30" customHeight="1" x14ac:dyDescent="0.35">
      <c r="A195" s="16"/>
      <c r="B195" s="38" t="str">
        <f>IF(STUDATA!B193="","",STUDATA!B193)</f>
        <v/>
      </c>
      <c r="C195" s="39" t="str">
        <f>IF(STUDATA!E193="","",STUDATA!E193)</f>
        <v/>
      </c>
      <c r="D195" s="39" t="str">
        <f>IF(STUDATA!F193="","",STUDATA!F193)</f>
        <v/>
      </c>
      <c r="E195" s="39" t="str">
        <f>IF(STUDATA!G193="","",STUDATA!G193)</f>
        <v/>
      </c>
      <c r="F195" s="39" t="str">
        <f>IF(STUDATA!C193="","",STUDATA!C193)</f>
        <v/>
      </c>
      <c r="G195" s="71"/>
      <c r="H195" s="71"/>
      <c r="I195" s="71"/>
      <c r="J195" s="71"/>
      <c r="K195" s="261">
        <f>Table3[[#This Row],[7]]+Table3[[#This Row],[8]]+Table3[[#This Row],[9]]</f>
        <v>0</v>
      </c>
      <c r="L195" s="53"/>
      <c r="M195" s="43" t="str">
        <f t="shared" ref="M195:M258" si="9">IFERROR(IF(OR(C195="",F195=""),"",N195-L195),"")</f>
        <v/>
      </c>
      <c r="N195" s="43" t="str">
        <f t="shared" ref="N195:N258" si="10">IF(OR(C195="",F195="",G195="",G195="NO"),"",IF(F195&gt;5,K195*0.15,K195*0.1))</f>
        <v/>
      </c>
      <c r="O195" s="49"/>
      <c r="P195" s="46"/>
      <c r="Q195" s="16"/>
      <c r="R195" s="45" t="str">
        <f t="shared" si="8"/>
        <v/>
      </c>
    </row>
    <row r="196" spans="1:18" ht="30" customHeight="1" x14ac:dyDescent="0.35">
      <c r="A196" s="16"/>
      <c r="B196" s="38" t="str">
        <f>IF(STUDATA!B194="","",STUDATA!B194)</f>
        <v/>
      </c>
      <c r="C196" s="39" t="str">
        <f>IF(STUDATA!E194="","",STUDATA!E194)</f>
        <v/>
      </c>
      <c r="D196" s="39" t="str">
        <f>IF(STUDATA!F194="","",STUDATA!F194)</f>
        <v/>
      </c>
      <c r="E196" s="39" t="str">
        <f>IF(STUDATA!G194="","",STUDATA!G194)</f>
        <v/>
      </c>
      <c r="F196" s="39" t="str">
        <f>IF(STUDATA!C194="","",STUDATA!C194)</f>
        <v/>
      </c>
      <c r="G196" s="71"/>
      <c r="H196" s="71"/>
      <c r="I196" s="71"/>
      <c r="J196" s="71"/>
      <c r="K196" s="261">
        <f>Table3[[#This Row],[7]]+Table3[[#This Row],[8]]+Table3[[#This Row],[9]]</f>
        <v>0</v>
      </c>
      <c r="L196" s="53"/>
      <c r="M196" s="43" t="str">
        <f t="shared" si="9"/>
        <v/>
      </c>
      <c r="N196" s="43" t="str">
        <f t="shared" si="10"/>
        <v/>
      </c>
      <c r="O196" s="49"/>
      <c r="P196" s="46"/>
      <c r="Q196" s="16"/>
      <c r="R196" s="45" t="str">
        <f t="shared" si="8"/>
        <v/>
      </c>
    </row>
    <row r="197" spans="1:18" ht="30" customHeight="1" x14ac:dyDescent="0.35">
      <c r="A197" s="16"/>
      <c r="B197" s="38" t="str">
        <f>IF(STUDATA!B195="","",STUDATA!B195)</f>
        <v/>
      </c>
      <c r="C197" s="39" t="str">
        <f>IF(STUDATA!E195="","",STUDATA!E195)</f>
        <v/>
      </c>
      <c r="D197" s="39" t="str">
        <f>IF(STUDATA!F195="","",STUDATA!F195)</f>
        <v/>
      </c>
      <c r="E197" s="39" t="str">
        <f>IF(STUDATA!G195="","",STUDATA!G195)</f>
        <v/>
      </c>
      <c r="F197" s="39" t="str">
        <f>IF(STUDATA!C195="","",STUDATA!C195)</f>
        <v/>
      </c>
      <c r="G197" s="71"/>
      <c r="H197" s="71"/>
      <c r="I197" s="71"/>
      <c r="J197" s="71"/>
      <c r="K197" s="261">
        <f>Table3[[#This Row],[7]]+Table3[[#This Row],[8]]+Table3[[#This Row],[9]]</f>
        <v>0</v>
      </c>
      <c r="L197" s="53"/>
      <c r="M197" s="43" t="str">
        <f t="shared" si="9"/>
        <v/>
      </c>
      <c r="N197" s="43" t="str">
        <f t="shared" si="10"/>
        <v/>
      </c>
      <c r="O197" s="49"/>
      <c r="P197" s="46"/>
      <c r="Q197" s="16"/>
      <c r="R197" s="45" t="str">
        <f t="shared" si="8"/>
        <v/>
      </c>
    </row>
    <row r="198" spans="1:18" ht="30" customHeight="1" x14ac:dyDescent="0.35">
      <c r="A198" s="16"/>
      <c r="B198" s="38" t="str">
        <f>IF(STUDATA!B196="","",STUDATA!B196)</f>
        <v/>
      </c>
      <c r="C198" s="39" t="str">
        <f>IF(STUDATA!E196="","",STUDATA!E196)</f>
        <v/>
      </c>
      <c r="D198" s="39" t="str">
        <f>IF(STUDATA!F196="","",STUDATA!F196)</f>
        <v/>
      </c>
      <c r="E198" s="39" t="str">
        <f>IF(STUDATA!G196="","",STUDATA!G196)</f>
        <v/>
      </c>
      <c r="F198" s="39" t="str">
        <f>IF(STUDATA!C196="","",STUDATA!C196)</f>
        <v/>
      </c>
      <c r="G198" s="71"/>
      <c r="H198" s="71"/>
      <c r="I198" s="71"/>
      <c r="J198" s="71"/>
      <c r="K198" s="261">
        <f>Table3[[#This Row],[7]]+Table3[[#This Row],[8]]+Table3[[#This Row],[9]]</f>
        <v>0</v>
      </c>
      <c r="L198" s="53"/>
      <c r="M198" s="43" t="str">
        <f t="shared" si="9"/>
        <v/>
      </c>
      <c r="N198" s="43" t="str">
        <f t="shared" si="10"/>
        <v/>
      </c>
      <c r="O198" s="49"/>
      <c r="P198" s="46"/>
      <c r="Q198" s="16"/>
      <c r="R198" s="45" t="str">
        <f t="shared" si="8"/>
        <v/>
      </c>
    </row>
    <row r="199" spans="1:18" ht="30" customHeight="1" x14ac:dyDescent="0.35">
      <c r="A199" s="16"/>
      <c r="B199" s="38" t="str">
        <f>IF(STUDATA!B197="","",STUDATA!B197)</f>
        <v/>
      </c>
      <c r="C199" s="39" t="str">
        <f>IF(STUDATA!E197="","",STUDATA!E197)</f>
        <v/>
      </c>
      <c r="D199" s="39" t="str">
        <f>IF(STUDATA!F197="","",STUDATA!F197)</f>
        <v/>
      </c>
      <c r="E199" s="39" t="str">
        <f>IF(STUDATA!G197="","",STUDATA!G197)</f>
        <v/>
      </c>
      <c r="F199" s="39" t="str">
        <f>IF(STUDATA!C197="","",STUDATA!C197)</f>
        <v/>
      </c>
      <c r="G199" s="71"/>
      <c r="H199" s="71"/>
      <c r="I199" s="71"/>
      <c r="J199" s="71"/>
      <c r="K199" s="261">
        <f>Table3[[#This Row],[7]]+Table3[[#This Row],[8]]+Table3[[#This Row],[9]]</f>
        <v>0</v>
      </c>
      <c r="L199" s="53"/>
      <c r="M199" s="43" t="str">
        <f t="shared" si="9"/>
        <v/>
      </c>
      <c r="N199" s="43" t="str">
        <f t="shared" si="10"/>
        <v/>
      </c>
      <c r="O199" s="49"/>
      <c r="P199" s="46"/>
      <c r="Q199" s="16"/>
      <c r="R199" s="45" t="str">
        <f t="shared" si="8"/>
        <v/>
      </c>
    </row>
    <row r="200" spans="1:18" ht="30" customHeight="1" x14ac:dyDescent="0.35">
      <c r="A200" s="16"/>
      <c r="B200" s="38" t="str">
        <f>IF(STUDATA!B198="","",STUDATA!B198)</f>
        <v/>
      </c>
      <c r="C200" s="39" t="str">
        <f>IF(STUDATA!E198="","",STUDATA!E198)</f>
        <v/>
      </c>
      <c r="D200" s="39" t="str">
        <f>IF(STUDATA!F198="","",STUDATA!F198)</f>
        <v/>
      </c>
      <c r="E200" s="39" t="str">
        <f>IF(STUDATA!G198="","",STUDATA!G198)</f>
        <v/>
      </c>
      <c r="F200" s="39" t="str">
        <f>IF(STUDATA!C198="","",STUDATA!C198)</f>
        <v/>
      </c>
      <c r="G200" s="71"/>
      <c r="H200" s="71"/>
      <c r="I200" s="71"/>
      <c r="J200" s="71"/>
      <c r="K200" s="261">
        <f>Table3[[#This Row],[7]]+Table3[[#This Row],[8]]+Table3[[#This Row],[9]]</f>
        <v>0</v>
      </c>
      <c r="L200" s="53"/>
      <c r="M200" s="43" t="str">
        <f t="shared" si="9"/>
        <v/>
      </c>
      <c r="N200" s="43" t="str">
        <f t="shared" si="10"/>
        <v/>
      </c>
      <c r="O200" s="49"/>
      <c r="P200" s="46"/>
      <c r="Q200" s="16"/>
      <c r="R200" s="45" t="str">
        <f t="shared" si="8"/>
        <v/>
      </c>
    </row>
    <row r="201" spans="1:18" ht="30" customHeight="1" x14ac:dyDescent="0.35">
      <c r="A201" s="16"/>
      <c r="B201" s="38" t="str">
        <f>IF(STUDATA!B199="","",STUDATA!B199)</f>
        <v/>
      </c>
      <c r="C201" s="39" t="str">
        <f>IF(STUDATA!E199="","",STUDATA!E199)</f>
        <v/>
      </c>
      <c r="D201" s="39" t="str">
        <f>IF(STUDATA!F199="","",STUDATA!F199)</f>
        <v/>
      </c>
      <c r="E201" s="39" t="str">
        <f>IF(STUDATA!G199="","",STUDATA!G199)</f>
        <v/>
      </c>
      <c r="F201" s="39" t="str">
        <f>IF(STUDATA!C199="","",STUDATA!C199)</f>
        <v/>
      </c>
      <c r="G201" s="71"/>
      <c r="H201" s="71"/>
      <c r="I201" s="71"/>
      <c r="J201" s="71"/>
      <c r="K201" s="261">
        <f>Table3[[#This Row],[7]]+Table3[[#This Row],[8]]+Table3[[#This Row],[9]]</f>
        <v>0</v>
      </c>
      <c r="L201" s="53"/>
      <c r="M201" s="43" t="str">
        <f t="shared" si="9"/>
        <v/>
      </c>
      <c r="N201" s="43" t="str">
        <f t="shared" si="10"/>
        <v/>
      </c>
      <c r="O201" s="49"/>
      <c r="P201" s="46"/>
      <c r="Q201" s="16"/>
      <c r="R201" s="45" t="str">
        <f t="shared" ref="R201:R264" si="11">IF(G201="","",IF(G201="NO",0,1))</f>
        <v/>
      </c>
    </row>
    <row r="202" spans="1:18" ht="30" customHeight="1" x14ac:dyDescent="0.35">
      <c r="A202" s="16"/>
      <c r="B202" s="38" t="str">
        <f>IF(STUDATA!B200="","",STUDATA!B200)</f>
        <v/>
      </c>
      <c r="C202" s="39" t="str">
        <f>IF(STUDATA!E200="","",STUDATA!E200)</f>
        <v/>
      </c>
      <c r="D202" s="39" t="str">
        <f>IF(STUDATA!F200="","",STUDATA!F200)</f>
        <v/>
      </c>
      <c r="E202" s="39" t="str">
        <f>IF(STUDATA!G200="","",STUDATA!G200)</f>
        <v/>
      </c>
      <c r="F202" s="39" t="str">
        <f>IF(STUDATA!C200="","",STUDATA!C200)</f>
        <v/>
      </c>
      <c r="G202" s="71"/>
      <c r="H202" s="71"/>
      <c r="I202" s="71"/>
      <c r="J202" s="71"/>
      <c r="K202" s="261">
        <f>Table3[[#This Row],[7]]+Table3[[#This Row],[8]]+Table3[[#This Row],[9]]</f>
        <v>0</v>
      </c>
      <c r="L202" s="53"/>
      <c r="M202" s="43" t="str">
        <f t="shared" si="9"/>
        <v/>
      </c>
      <c r="N202" s="43" t="str">
        <f t="shared" si="10"/>
        <v/>
      </c>
      <c r="O202" s="49"/>
      <c r="P202" s="46"/>
      <c r="Q202" s="16"/>
      <c r="R202" s="45" t="str">
        <f t="shared" si="11"/>
        <v/>
      </c>
    </row>
    <row r="203" spans="1:18" ht="30" customHeight="1" x14ac:dyDescent="0.35">
      <c r="A203" s="16"/>
      <c r="B203" s="38" t="str">
        <f>IF(STUDATA!B201="","",STUDATA!B201)</f>
        <v/>
      </c>
      <c r="C203" s="39" t="str">
        <f>IF(STUDATA!E201="","",STUDATA!E201)</f>
        <v/>
      </c>
      <c r="D203" s="39" t="str">
        <f>IF(STUDATA!F201="","",STUDATA!F201)</f>
        <v/>
      </c>
      <c r="E203" s="39" t="str">
        <f>IF(STUDATA!G201="","",STUDATA!G201)</f>
        <v/>
      </c>
      <c r="F203" s="39" t="str">
        <f>IF(STUDATA!C201="","",STUDATA!C201)</f>
        <v/>
      </c>
      <c r="G203" s="71"/>
      <c r="H203" s="71"/>
      <c r="I203" s="71"/>
      <c r="J203" s="71"/>
      <c r="K203" s="261">
        <f>Table3[[#This Row],[7]]+Table3[[#This Row],[8]]+Table3[[#This Row],[9]]</f>
        <v>0</v>
      </c>
      <c r="L203" s="53"/>
      <c r="M203" s="43" t="str">
        <f t="shared" si="9"/>
        <v/>
      </c>
      <c r="N203" s="43" t="str">
        <f t="shared" si="10"/>
        <v/>
      </c>
      <c r="O203" s="49"/>
      <c r="P203" s="46"/>
      <c r="Q203" s="16"/>
      <c r="R203" s="45" t="str">
        <f t="shared" si="11"/>
        <v/>
      </c>
    </row>
    <row r="204" spans="1:18" ht="30" customHeight="1" x14ac:dyDescent="0.35">
      <c r="A204" s="16"/>
      <c r="B204" s="38" t="str">
        <f>IF(STUDATA!B202="","",STUDATA!B202)</f>
        <v/>
      </c>
      <c r="C204" s="39" t="str">
        <f>IF(STUDATA!E202="","",STUDATA!E202)</f>
        <v/>
      </c>
      <c r="D204" s="39" t="str">
        <f>IF(STUDATA!F202="","",STUDATA!F202)</f>
        <v/>
      </c>
      <c r="E204" s="39" t="str">
        <f>IF(STUDATA!G202="","",STUDATA!G202)</f>
        <v/>
      </c>
      <c r="F204" s="39" t="str">
        <f>IF(STUDATA!C202="","",STUDATA!C202)</f>
        <v/>
      </c>
      <c r="G204" s="71"/>
      <c r="H204" s="71"/>
      <c r="I204" s="71"/>
      <c r="J204" s="71"/>
      <c r="K204" s="261">
        <f>Table3[[#This Row],[7]]+Table3[[#This Row],[8]]+Table3[[#This Row],[9]]</f>
        <v>0</v>
      </c>
      <c r="L204" s="53"/>
      <c r="M204" s="43" t="str">
        <f t="shared" si="9"/>
        <v/>
      </c>
      <c r="N204" s="43" t="str">
        <f t="shared" si="10"/>
        <v/>
      </c>
      <c r="O204" s="49"/>
      <c r="P204" s="46"/>
      <c r="Q204" s="16"/>
      <c r="R204" s="45" t="str">
        <f t="shared" si="11"/>
        <v/>
      </c>
    </row>
    <row r="205" spans="1:18" ht="30" customHeight="1" x14ac:dyDescent="0.35">
      <c r="A205" s="16"/>
      <c r="B205" s="38" t="str">
        <f>IF(STUDATA!B203="","",STUDATA!B203)</f>
        <v/>
      </c>
      <c r="C205" s="39" t="str">
        <f>IF(STUDATA!E203="","",STUDATA!E203)</f>
        <v/>
      </c>
      <c r="D205" s="39" t="str">
        <f>IF(STUDATA!F203="","",STUDATA!F203)</f>
        <v/>
      </c>
      <c r="E205" s="39" t="str">
        <f>IF(STUDATA!G203="","",STUDATA!G203)</f>
        <v/>
      </c>
      <c r="F205" s="39" t="str">
        <f>IF(STUDATA!C203="","",STUDATA!C203)</f>
        <v/>
      </c>
      <c r="G205" s="71"/>
      <c r="H205" s="71"/>
      <c r="I205" s="71"/>
      <c r="J205" s="71"/>
      <c r="K205" s="261">
        <f>Table3[[#This Row],[7]]+Table3[[#This Row],[8]]+Table3[[#This Row],[9]]</f>
        <v>0</v>
      </c>
      <c r="L205" s="53"/>
      <c r="M205" s="43" t="str">
        <f t="shared" si="9"/>
        <v/>
      </c>
      <c r="N205" s="43" t="str">
        <f t="shared" si="10"/>
        <v/>
      </c>
      <c r="O205" s="49"/>
      <c r="P205" s="46"/>
      <c r="Q205" s="16"/>
      <c r="R205" s="45" t="str">
        <f t="shared" si="11"/>
        <v/>
      </c>
    </row>
    <row r="206" spans="1:18" ht="30" customHeight="1" x14ac:dyDescent="0.35">
      <c r="A206" s="16"/>
      <c r="B206" s="38" t="str">
        <f>IF(STUDATA!B204="","",STUDATA!B204)</f>
        <v/>
      </c>
      <c r="C206" s="39" t="str">
        <f>IF(STUDATA!E204="","",STUDATA!E204)</f>
        <v/>
      </c>
      <c r="D206" s="39" t="str">
        <f>IF(STUDATA!F204="","",STUDATA!F204)</f>
        <v/>
      </c>
      <c r="E206" s="39" t="str">
        <f>IF(STUDATA!G204="","",STUDATA!G204)</f>
        <v/>
      </c>
      <c r="F206" s="39" t="str">
        <f>IF(STUDATA!C204="","",STUDATA!C204)</f>
        <v/>
      </c>
      <c r="G206" s="71"/>
      <c r="H206" s="71"/>
      <c r="I206" s="71"/>
      <c r="J206" s="71"/>
      <c r="K206" s="261">
        <f>Table3[[#This Row],[7]]+Table3[[#This Row],[8]]+Table3[[#This Row],[9]]</f>
        <v>0</v>
      </c>
      <c r="L206" s="53"/>
      <c r="M206" s="43" t="str">
        <f t="shared" si="9"/>
        <v/>
      </c>
      <c r="N206" s="43" t="str">
        <f t="shared" si="10"/>
        <v/>
      </c>
      <c r="O206" s="49"/>
      <c r="P206" s="46"/>
      <c r="Q206" s="16"/>
      <c r="R206" s="45" t="str">
        <f t="shared" si="11"/>
        <v/>
      </c>
    </row>
    <row r="207" spans="1:18" ht="30" customHeight="1" x14ac:dyDescent="0.35">
      <c r="A207" s="16"/>
      <c r="B207" s="38" t="str">
        <f>IF(STUDATA!B205="","",STUDATA!B205)</f>
        <v/>
      </c>
      <c r="C207" s="39" t="str">
        <f>IF(STUDATA!E205="","",STUDATA!E205)</f>
        <v/>
      </c>
      <c r="D207" s="39" t="str">
        <f>IF(STUDATA!F205="","",STUDATA!F205)</f>
        <v/>
      </c>
      <c r="E207" s="39" t="str">
        <f>IF(STUDATA!G205="","",STUDATA!G205)</f>
        <v/>
      </c>
      <c r="F207" s="39" t="str">
        <f>IF(STUDATA!C205="","",STUDATA!C205)</f>
        <v/>
      </c>
      <c r="G207" s="71"/>
      <c r="H207" s="71"/>
      <c r="I207" s="71"/>
      <c r="J207" s="71"/>
      <c r="K207" s="261">
        <f>Table3[[#This Row],[7]]+Table3[[#This Row],[8]]+Table3[[#This Row],[9]]</f>
        <v>0</v>
      </c>
      <c r="L207" s="53"/>
      <c r="M207" s="43" t="str">
        <f t="shared" si="9"/>
        <v/>
      </c>
      <c r="N207" s="43" t="str">
        <f t="shared" si="10"/>
        <v/>
      </c>
      <c r="O207" s="49"/>
      <c r="P207" s="46"/>
      <c r="Q207" s="16"/>
      <c r="R207" s="45" t="str">
        <f t="shared" si="11"/>
        <v/>
      </c>
    </row>
    <row r="208" spans="1:18" ht="30" customHeight="1" x14ac:dyDescent="0.35">
      <c r="A208" s="16"/>
      <c r="B208" s="38" t="str">
        <f>IF(STUDATA!B206="","",STUDATA!B206)</f>
        <v/>
      </c>
      <c r="C208" s="39" t="str">
        <f>IF(STUDATA!E206="","",STUDATA!E206)</f>
        <v/>
      </c>
      <c r="D208" s="39" t="str">
        <f>IF(STUDATA!F206="","",STUDATA!F206)</f>
        <v/>
      </c>
      <c r="E208" s="39" t="str">
        <f>IF(STUDATA!G206="","",STUDATA!G206)</f>
        <v/>
      </c>
      <c r="F208" s="39" t="str">
        <f>IF(STUDATA!C206="","",STUDATA!C206)</f>
        <v/>
      </c>
      <c r="G208" s="71"/>
      <c r="H208" s="71"/>
      <c r="I208" s="71"/>
      <c r="J208" s="71"/>
      <c r="K208" s="261">
        <f>Table3[[#This Row],[7]]+Table3[[#This Row],[8]]+Table3[[#This Row],[9]]</f>
        <v>0</v>
      </c>
      <c r="L208" s="53"/>
      <c r="M208" s="43" t="str">
        <f t="shared" si="9"/>
        <v/>
      </c>
      <c r="N208" s="43" t="str">
        <f t="shared" si="10"/>
        <v/>
      </c>
      <c r="O208" s="49"/>
      <c r="P208" s="46"/>
      <c r="Q208" s="16"/>
      <c r="R208" s="45" t="str">
        <f t="shared" si="11"/>
        <v/>
      </c>
    </row>
    <row r="209" spans="1:18" ht="30" customHeight="1" x14ac:dyDescent="0.35">
      <c r="A209" s="16"/>
      <c r="B209" s="38" t="str">
        <f>IF(STUDATA!B207="","",STUDATA!B207)</f>
        <v/>
      </c>
      <c r="C209" s="39" t="str">
        <f>IF(STUDATA!E207="","",STUDATA!E207)</f>
        <v/>
      </c>
      <c r="D209" s="39" t="str">
        <f>IF(STUDATA!F207="","",STUDATA!F207)</f>
        <v/>
      </c>
      <c r="E209" s="39" t="str">
        <f>IF(STUDATA!G207="","",STUDATA!G207)</f>
        <v/>
      </c>
      <c r="F209" s="39" t="str">
        <f>IF(STUDATA!C207="","",STUDATA!C207)</f>
        <v/>
      </c>
      <c r="G209" s="71"/>
      <c r="H209" s="71"/>
      <c r="I209" s="71"/>
      <c r="J209" s="71"/>
      <c r="K209" s="261">
        <f>Table3[[#This Row],[7]]+Table3[[#This Row],[8]]+Table3[[#This Row],[9]]</f>
        <v>0</v>
      </c>
      <c r="L209" s="53"/>
      <c r="M209" s="43" t="str">
        <f t="shared" si="9"/>
        <v/>
      </c>
      <c r="N209" s="43" t="str">
        <f t="shared" si="10"/>
        <v/>
      </c>
      <c r="O209" s="49"/>
      <c r="P209" s="46"/>
      <c r="Q209" s="16"/>
      <c r="R209" s="45" t="str">
        <f t="shared" si="11"/>
        <v/>
      </c>
    </row>
    <row r="210" spans="1:18" ht="30" customHeight="1" x14ac:dyDescent="0.35">
      <c r="A210" s="16"/>
      <c r="B210" s="38" t="str">
        <f>IF(STUDATA!B208="","",STUDATA!B208)</f>
        <v/>
      </c>
      <c r="C210" s="39" t="str">
        <f>IF(STUDATA!E208="","",STUDATA!E208)</f>
        <v/>
      </c>
      <c r="D210" s="39" t="str">
        <f>IF(STUDATA!F208="","",STUDATA!F208)</f>
        <v/>
      </c>
      <c r="E210" s="39" t="str">
        <f>IF(STUDATA!G208="","",STUDATA!G208)</f>
        <v/>
      </c>
      <c r="F210" s="39" t="str">
        <f>IF(STUDATA!C208="","",STUDATA!C208)</f>
        <v/>
      </c>
      <c r="G210" s="71"/>
      <c r="H210" s="71"/>
      <c r="I210" s="71"/>
      <c r="J210" s="71"/>
      <c r="K210" s="261">
        <f>Table3[[#This Row],[7]]+Table3[[#This Row],[8]]+Table3[[#This Row],[9]]</f>
        <v>0</v>
      </c>
      <c r="L210" s="53"/>
      <c r="M210" s="43" t="str">
        <f t="shared" si="9"/>
        <v/>
      </c>
      <c r="N210" s="43" t="str">
        <f t="shared" si="10"/>
        <v/>
      </c>
      <c r="O210" s="49"/>
      <c r="P210" s="46"/>
      <c r="Q210" s="16"/>
      <c r="R210" s="45" t="str">
        <f t="shared" si="11"/>
        <v/>
      </c>
    </row>
    <row r="211" spans="1:18" ht="30" customHeight="1" x14ac:dyDescent="0.35">
      <c r="A211" s="16"/>
      <c r="B211" s="38" t="str">
        <f>IF(STUDATA!B209="","",STUDATA!B209)</f>
        <v/>
      </c>
      <c r="C211" s="39" t="str">
        <f>IF(STUDATA!E209="","",STUDATA!E209)</f>
        <v/>
      </c>
      <c r="D211" s="39" t="str">
        <f>IF(STUDATA!F209="","",STUDATA!F209)</f>
        <v/>
      </c>
      <c r="E211" s="39" t="str">
        <f>IF(STUDATA!G209="","",STUDATA!G209)</f>
        <v/>
      </c>
      <c r="F211" s="39" t="str">
        <f>IF(STUDATA!C209="","",STUDATA!C209)</f>
        <v/>
      </c>
      <c r="G211" s="71"/>
      <c r="H211" s="71"/>
      <c r="I211" s="71"/>
      <c r="J211" s="71"/>
      <c r="K211" s="261">
        <f>Table3[[#This Row],[7]]+Table3[[#This Row],[8]]+Table3[[#This Row],[9]]</f>
        <v>0</v>
      </c>
      <c r="L211" s="53"/>
      <c r="M211" s="43" t="str">
        <f t="shared" si="9"/>
        <v/>
      </c>
      <c r="N211" s="43" t="str">
        <f t="shared" si="10"/>
        <v/>
      </c>
      <c r="O211" s="49"/>
      <c r="P211" s="46"/>
      <c r="Q211" s="16"/>
      <c r="R211" s="45" t="str">
        <f t="shared" si="11"/>
        <v/>
      </c>
    </row>
    <row r="212" spans="1:18" ht="30" customHeight="1" x14ac:dyDescent="0.35">
      <c r="A212" s="16"/>
      <c r="B212" s="38" t="str">
        <f>IF(STUDATA!B210="","",STUDATA!B210)</f>
        <v/>
      </c>
      <c r="C212" s="39" t="str">
        <f>IF(STUDATA!E210="","",STUDATA!E210)</f>
        <v/>
      </c>
      <c r="D212" s="39" t="str">
        <f>IF(STUDATA!F210="","",STUDATA!F210)</f>
        <v/>
      </c>
      <c r="E212" s="39" t="str">
        <f>IF(STUDATA!G210="","",STUDATA!G210)</f>
        <v/>
      </c>
      <c r="F212" s="39" t="str">
        <f>IF(STUDATA!C210="","",STUDATA!C210)</f>
        <v/>
      </c>
      <c r="G212" s="71"/>
      <c r="H212" s="71"/>
      <c r="I212" s="71"/>
      <c r="J212" s="71"/>
      <c r="K212" s="261">
        <f>Table3[[#This Row],[7]]+Table3[[#This Row],[8]]+Table3[[#This Row],[9]]</f>
        <v>0</v>
      </c>
      <c r="L212" s="53"/>
      <c r="M212" s="43" t="str">
        <f t="shared" si="9"/>
        <v/>
      </c>
      <c r="N212" s="43" t="str">
        <f t="shared" si="10"/>
        <v/>
      </c>
      <c r="O212" s="49"/>
      <c r="P212" s="46"/>
      <c r="Q212" s="16"/>
      <c r="R212" s="45" t="str">
        <f t="shared" si="11"/>
        <v/>
      </c>
    </row>
    <row r="213" spans="1:18" ht="30" customHeight="1" x14ac:dyDescent="0.35">
      <c r="A213" s="16"/>
      <c r="B213" s="38" t="str">
        <f>IF(STUDATA!B211="","",STUDATA!B211)</f>
        <v/>
      </c>
      <c r="C213" s="39" t="str">
        <f>IF(STUDATA!E211="","",STUDATA!E211)</f>
        <v/>
      </c>
      <c r="D213" s="39" t="str">
        <f>IF(STUDATA!F211="","",STUDATA!F211)</f>
        <v/>
      </c>
      <c r="E213" s="39" t="str">
        <f>IF(STUDATA!G211="","",STUDATA!G211)</f>
        <v/>
      </c>
      <c r="F213" s="39" t="str">
        <f>IF(STUDATA!C211="","",STUDATA!C211)</f>
        <v/>
      </c>
      <c r="G213" s="71"/>
      <c r="H213" s="71"/>
      <c r="I213" s="71"/>
      <c r="J213" s="71"/>
      <c r="K213" s="261">
        <f>Table3[[#This Row],[7]]+Table3[[#This Row],[8]]+Table3[[#This Row],[9]]</f>
        <v>0</v>
      </c>
      <c r="L213" s="53"/>
      <c r="M213" s="43" t="str">
        <f t="shared" si="9"/>
        <v/>
      </c>
      <c r="N213" s="43" t="str">
        <f t="shared" si="10"/>
        <v/>
      </c>
      <c r="O213" s="49"/>
      <c r="P213" s="46"/>
      <c r="Q213" s="16"/>
      <c r="R213" s="45" t="str">
        <f t="shared" si="11"/>
        <v/>
      </c>
    </row>
    <row r="214" spans="1:18" ht="30" customHeight="1" x14ac:dyDescent="0.35">
      <c r="A214" s="16"/>
      <c r="B214" s="38" t="str">
        <f>IF(STUDATA!B212="","",STUDATA!B212)</f>
        <v/>
      </c>
      <c r="C214" s="39" t="str">
        <f>IF(STUDATA!E212="","",STUDATA!E212)</f>
        <v/>
      </c>
      <c r="D214" s="39" t="str">
        <f>IF(STUDATA!F212="","",STUDATA!F212)</f>
        <v/>
      </c>
      <c r="E214" s="39" t="str">
        <f>IF(STUDATA!G212="","",STUDATA!G212)</f>
        <v/>
      </c>
      <c r="F214" s="39" t="str">
        <f>IF(STUDATA!C212="","",STUDATA!C212)</f>
        <v/>
      </c>
      <c r="G214" s="71"/>
      <c r="H214" s="71"/>
      <c r="I214" s="71"/>
      <c r="J214" s="71"/>
      <c r="K214" s="261">
        <f>Table3[[#This Row],[7]]+Table3[[#This Row],[8]]+Table3[[#This Row],[9]]</f>
        <v>0</v>
      </c>
      <c r="L214" s="53"/>
      <c r="M214" s="43" t="str">
        <f t="shared" si="9"/>
        <v/>
      </c>
      <c r="N214" s="43" t="str">
        <f t="shared" si="10"/>
        <v/>
      </c>
      <c r="O214" s="49"/>
      <c r="P214" s="46"/>
      <c r="Q214" s="16"/>
      <c r="R214" s="45" t="str">
        <f t="shared" si="11"/>
        <v/>
      </c>
    </row>
    <row r="215" spans="1:18" ht="30" customHeight="1" x14ac:dyDescent="0.35">
      <c r="A215" s="16"/>
      <c r="B215" s="38" t="str">
        <f>IF(STUDATA!B213="","",STUDATA!B213)</f>
        <v/>
      </c>
      <c r="C215" s="39" t="str">
        <f>IF(STUDATA!E213="","",STUDATA!E213)</f>
        <v/>
      </c>
      <c r="D215" s="39" t="str">
        <f>IF(STUDATA!F213="","",STUDATA!F213)</f>
        <v/>
      </c>
      <c r="E215" s="39" t="str">
        <f>IF(STUDATA!G213="","",STUDATA!G213)</f>
        <v/>
      </c>
      <c r="F215" s="39" t="str">
        <f>IF(STUDATA!C213="","",STUDATA!C213)</f>
        <v/>
      </c>
      <c r="G215" s="71"/>
      <c r="H215" s="71"/>
      <c r="I215" s="71"/>
      <c r="J215" s="71"/>
      <c r="K215" s="261">
        <f>Table3[[#This Row],[7]]+Table3[[#This Row],[8]]+Table3[[#This Row],[9]]</f>
        <v>0</v>
      </c>
      <c r="L215" s="53"/>
      <c r="M215" s="43" t="str">
        <f t="shared" si="9"/>
        <v/>
      </c>
      <c r="N215" s="43" t="str">
        <f t="shared" si="10"/>
        <v/>
      </c>
      <c r="O215" s="49"/>
      <c r="P215" s="46"/>
      <c r="Q215" s="16"/>
      <c r="R215" s="45" t="str">
        <f t="shared" si="11"/>
        <v/>
      </c>
    </row>
    <row r="216" spans="1:18" ht="30" customHeight="1" x14ac:dyDescent="0.35">
      <c r="A216" s="16"/>
      <c r="B216" s="38" t="str">
        <f>IF(STUDATA!B214="","",STUDATA!B214)</f>
        <v/>
      </c>
      <c r="C216" s="39" t="str">
        <f>IF(STUDATA!E214="","",STUDATA!E214)</f>
        <v/>
      </c>
      <c r="D216" s="39" t="str">
        <f>IF(STUDATA!F214="","",STUDATA!F214)</f>
        <v/>
      </c>
      <c r="E216" s="39" t="str">
        <f>IF(STUDATA!G214="","",STUDATA!G214)</f>
        <v/>
      </c>
      <c r="F216" s="39" t="str">
        <f>IF(STUDATA!C214="","",STUDATA!C214)</f>
        <v/>
      </c>
      <c r="G216" s="71"/>
      <c r="H216" s="71"/>
      <c r="I216" s="71"/>
      <c r="J216" s="71"/>
      <c r="K216" s="261">
        <f>Table3[[#This Row],[7]]+Table3[[#This Row],[8]]+Table3[[#This Row],[9]]</f>
        <v>0</v>
      </c>
      <c r="L216" s="53"/>
      <c r="M216" s="43" t="str">
        <f t="shared" si="9"/>
        <v/>
      </c>
      <c r="N216" s="43" t="str">
        <f t="shared" si="10"/>
        <v/>
      </c>
      <c r="O216" s="49"/>
      <c r="P216" s="46"/>
      <c r="Q216" s="16"/>
      <c r="R216" s="45" t="str">
        <f t="shared" si="11"/>
        <v/>
      </c>
    </row>
    <row r="217" spans="1:18" ht="30" customHeight="1" x14ac:dyDescent="0.35">
      <c r="A217" s="16"/>
      <c r="B217" s="38" t="str">
        <f>IF(STUDATA!B215="","",STUDATA!B215)</f>
        <v/>
      </c>
      <c r="C217" s="39" t="str">
        <f>IF(STUDATA!E215="","",STUDATA!E215)</f>
        <v/>
      </c>
      <c r="D217" s="39" t="str">
        <f>IF(STUDATA!F215="","",STUDATA!F215)</f>
        <v/>
      </c>
      <c r="E217" s="39" t="str">
        <f>IF(STUDATA!G215="","",STUDATA!G215)</f>
        <v/>
      </c>
      <c r="F217" s="39" t="str">
        <f>IF(STUDATA!C215="","",STUDATA!C215)</f>
        <v/>
      </c>
      <c r="G217" s="71"/>
      <c r="H217" s="71"/>
      <c r="I217" s="71"/>
      <c r="J217" s="71"/>
      <c r="K217" s="261">
        <f>Table3[[#This Row],[7]]+Table3[[#This Row],[8]]+Table3[[#This Row],[9]]</f>
        <v>0</v>
      </c>
      <c r="L217" s="53"/>
      <c r="M217" s="43" t="str">
        <f t="shared" si="9"/>
        <v/>
      </c>
      <c r="N217" s="43" t="str">
        <f t="shared" si="10"/>
        <v/>
      </c>
      <c r="O217" s="49"/>
      <c r="P217" s="46"/>
      <c r="Q217" s="16"/>
      <c r="R217" s="45" t="str">
        <f t="shared" si="11"/>
        <v/>
      </c>
    </row>
    <row r="218" spans="1:18" ht="30" customHeight="1" x14ac:dyDescent="0.35">
      <c r="A218" s="16"/>
      <c r="B218" s="38" t="str">
        <f>IF(STUDATA!B216="","",STUDATA!B216)</f>
        <v/>
      </c>
      <c r="C218" s="39" t="str">
        <f>IF(STUDATA!E216="","",STUDATA!E216)</f>
        <v/>
      </c>
      <c r="D218" s="39" t="str">
        <f>IF(STUDATA!F216="","",STUDATA!F216)</f>
        <v/>
      </c>
      <c r="E218" s="39" t="str">
        <f>IF(STUDATA!G216="","",STUDATA!G216)</f>
        <v/>
      </c>
      <c r="F218" s="39" t="str">
        <f>IF(STUDATA!C216="","",STUDATA!C216)</f>
        <v/>
      </c>
      <c r="G218" s="71"/>
      <c r="H218" s="71"/>
      <c r="I218" s="71"/>
      <c r="J218" s="71"/>
      <c r="K218" s="261">
        <f>Table3[[#This Row],[7]]+Table3[[#This Row],[8]]+Table3[[#This Row],[9]]</f>
        <v>0</v>
      </c>
      <c r="L218" s="53"/>
      <c r="M218" s="43" t="str">
        <f t="shared" si="9"/>
        <v/>
      </c>
      <c r="N218" s="43" t="str">
        <f t="shared" si="10"/>
        <v/>
      </c>
      <c r="O218" s="49"/>
      <c r="P218" s="46"/>
      <c r="Q218" s="16"/>
      <c r="R218" s="45" t="str">
        <f t="shared" si="11"/>
        <v/>
      </c>
    </row>
    <row r="219" spans="1:18" ht="30" customHeight="1" x14ac:dyDescent="0.35">
      <c r="A219" s="16"/>
      <c r="B219" s="38" t="str">
        <f>IF(STUDATA!B217="","",STUDATA!B217)</f>
        <v/>
      </c>
      <c r="C219" s="39" t="str">
        <f>IF(STUDATA!E217="","",STUDATA!E217)</f>
        <v/>
      </c>
      <c r="D219" s="39" t="str">
        <f>IF(STUDATA!F217="","",STUDATA!F217)</f>
        <v/>
      </c>
      <c r="E219" s="39" t="str">
        <f>IF(STUDATA!G217="","",STUDATA!G217)</f>
        <v/>
      </c>
      <c r="F219" s="39" t="str">
        <f>IF(STUDATA!C217="","",STUDATA!C217)</f>
        <v/>
      </c>
      <c r="G219" s="71"/>
      <c r="H219" s="71"/>
      <c r="I219" s="71"/>
      <c r="J219" s="71"/>
      <c r="K219" s="261">
        <f>Table3[[#This Row],[7]]+Table3[[#This Row],[8]]+Table3[[#This Row],[9]]</f>
        <v>0</v>
      </c>
      <c r="L219" s="53"/>
      <c r="M219" s="43" t="str">
        <f t="shared" si="9"/>
        <v/>
      </c>
      <c r="N219" s="43" t="str">
        <f t="shared" si="10"/>
        <v/>
      </c>
      <c r="O219" s="49"/>
      <c r="P219" s="46"/>
      <c r="Q219" s="16"/>
      <c r="R219" s="45" t="str">
        <f t="shared" si="11"/>
        <v/>
      </c>
    </row>
    <row r="220" spans="1:18" ht="30" customHeight="1" x14ac:dyDescent="0.35">
      <c r="A220" s="16"/>
      <c r="B220" s="38" t="str">
        <f>IF(STUDATA!B218="","",STUDATA!B218)</f>
        <v/>
      </c>
      <c r="C220" s="39" t="str">
        <f>IF(STUDATA!E218="","",STUDATA!E218)</f>
        <v/>
      </c>
      <c r="D220" s="39" t="str">
        <f>IF(STUDATA!F218="","",STUDATA!F218)</f>
        <v/>
      </c>
      <c r="E220" s="39" t="str">
        <f>IF(STUDATA!G218="","",STUDATA!G218)</f>
        <v/>
      </c>
      <c r="F220" s="39" t="str">
        <f>IF(STUDATA!C218="","",STUDATA!C218)</f>
        <v/>
      </c>
      <c r="G220" s="71"/>
      <c r="H220" s="71"/>
      <c r="I220" s="71"/>
      <c r="J220" s="71"/>
      <c r="K220" s="261">
        <f>Table3[[#This Row],[7]]+Table3[[#This Row],[8]]+Table3[[#This Row],[9]]</f>
        <v>0</v>
      </c>
      <c r="L220" s="53"/>
      <c r="M220" s="43" t="str">
        <f t="shared" si="9"/>
        <v/>
      </c>
      <c r="N220" s="43" t="str">
        <f t="shared" si="10"/>
        <v/>
      </c>
      <c r="O220" s="49"/>
      <c r="P220" s="46"/>
      <c r="Q220" s="16"/>
      <c r="R220" s="45" t="str">
        <f t="shared" si="11"/>
        <v/>
      </c>
    </row>
    <row r="221" spans="1:18" ht="30" customHeight="1" x14ac:dyDescent="0.35">
      <c r="A221" s="16"/>
      <c r="B221" s="38" t="str">
        <f>IF(STUDATA!B219="","",STUDATA!B219)</f>
        <v/>
      </c>
      <c r="C221" s="39" t="str">
        <f>IF(STUDATA!E219="","",STUDATA!E219)</f>
        <v/>
      </c>
      <c r="D221" s="39" t="str">
        <f>IF(STUDATA!F219="","",STUDATA!F219)</f>
        <v/>
      </c>
      <c r="E221" s="39" t="str">
        <f>IF(STUDATA!G219="","",STUDATA!G219)</f>
        <v/>
      </c>
      <c r="F221" s="39" t="str">
        <f>IF(STUDATA!C219="","",STUDATA!C219)</f>
        <v/>
      </c>
      <c r="G221" s="71"/>
      <c r="H221" s="71"/>
      <c r="I221" s="71"/>
      <c r="J221" s="71"/>
      <c r="K221" s="261">
        <f>Table3[[#This Row],[7]]+Table3[[#This Row],[8]]+Table3[[#This Row],[9]]</f>
        <v>0</v>
      </c>
      <c r="L221" s="53"/>
      <c r="M221" s="43" t="str">
        <f t="shared" si="9"/>
        <v/>
      </c>
      <c r="N221" s="43" t="str">
        <f t="shared" si="10"/>
        <v/>
      </c>
      <c r="O221" s="49"/>
      <c r="P221" s="46"/>
      <c r="Q221" s="16"/>
      <c r="R221" s="45" t="str">
        <f t="shared" si="11"/>
        <v/>
      </c>
    </row>
    <row r="222" spans="1:18" ht="30" customHeight="1" x14ac:dyDescent="0.35">
      <c r="A222" s="16"/>
      <c r="B222" s="38" t="str">
        <f>IF(STUDATA!B220="","",STUDATA!B220)</f>
        <v/>
      </c>
      <c r="C222" s="39" t="str">
        <f>IF(STUDATA!E220="","",STUDATA!E220)</f>
        <v/>
      </c>
      <c r="D222" s="39" t="str">
        <f>IF(STUDATA!F220="","",STUDATA!F220)</f>
        <v/>
      </c>
      <c r="E222" s="39" t="str">
        <f>IF(STUDATA!G220="","",STUDATA!G220)</f>
        <v/>
      </c>
      <c r="F222" s="39" t="str">
        <f>IF(STUDATA!C220="","",STUDATA!C220)</f>
        <v/>
      </c>
      <c r="G222" s="71"/>
      <c r="H222" s="71"/>
      <c r="I222" s="71"/>
      <c r="J222" s="71"/>
      <c r="K222" s="261">
        <f>Table3[[#This Row],[7]]+Table3[[#This Row],[8]]+Table3[[#This Row],[9]]</f>
        <v>0</v>
      </c>
      <c r="L222" s="53"/>
      <c r="M222" s="43" t="str">
        <f t="shared" si="9"/>
        <v/>
      </c>
      <c r="N222" s="43" t="str">
        <f t="shared" si="10"/>
        <v/>
      </c>
      <c r="O222" s="49"/>
      <c r="P222" s="46"/>
      <c r="Q222" s="16"/>
      <c r="R222" s="45" t="str">
        <f t="shared" si="11"/>
        <v/>
      </c>
    </row>
    <row r="223" spans="1:18" ht="30" customHeight="1" x14ac:dyDescent="0.35">
      <c r="A223" s="16"/>
      <c r="B223" s="38" t="str">
        <f>IF(STUDATA!B221="","",STUDATA!B221)</f>
        <v/>
      </c>
      <c r="C223" s="39" t="str">
        <f>IF(STUDATA!E221="","",STUDATA!E221)</f>
        <v/>
      </c>
      <c r="D223" s="39" t="str">
        <f>IF(STUDATA!F221="","",STUDATA!F221)</f>
        <v/>
      </c>
      <c r="E223" s="39" t="str">
        <f>IF(STUDATA!G221="","",STUDATA!G221)</f>
        <v/>
      </c>
      <c r="F223" s="39" t="str">
        <f>IF(STUDATA!C221="","",STUDATA!C221)</f>
        <v/>
      </c>
      <c r="G223" s="71"/>
      <c r="H223" s="71"/>
      <c r="I223" s="71"/>
      <c r="J223" s="71"/>
      <c r="K223" s="261">
        <f>Table3[[#This Row],[7]]+Table3[[#This Row],[8]]+Table3[[#This Row],[9]]</f>
        <v>0</v>
      </c>
      <c r="L223" s="53"/>
      <c r="M223" s="43" t="str">
        <f t="shared" si="9"/>
        <v/>
      </c>
      <c r="N223" s="43" t="str">
        <f t="shared" si="10"/>
        <v/>
      </c>
      <c r="O223" s="49"/>
      <c r="P223" s="46"/>
      <c r="Q223" s="16"/>
      <c r="R223" s="45" t="str">
        <f t="shared" si="11"/>
        <v/>
      </c>
    </row>
    <row r="224" spans="1:18" ht="30" customHeight="1" x14ac:dyDescent="0.35">
      <c r="A224" s="16"/>
      <c r="B224" s="38" t="str">
        <f>IF(STUDATA!B222="","",STUDATA!B222)</f>
        <v/>
      </c>
      <c r="C224" s="39" t="str">
        <f>IF(STUDATA!E222="","",STUDATA!E222)</f>
        <v/>
      </c>
      <c r="D224" s="39" t="str">
        <f>IF(STUDATA!F222="","",STUDATA!F222)</f>
        <v/>
      </c>
      <c r="E224" s="39" t="str">
        <f>IF(STUDATA!G222="","",STUDATA!G222)</f>
        <v/>
      </c>
      <c r="F224" s="39" t="str">
        <f>IF(STUDATA!C222="","",STUDATA!C222)</f>
        <v/>
      </c>
      <c r="G224" s="71"/>
      <c r="H224" s="71"/>
      <c r="I224" s="71"/>
      <c r="J224" s="71"/>
      <c r="K224" s="261">
        <f>Table3[[#This Row],[7]]+Table3[[#This Row],[8]]+Table3[[#This Row],[9]]</f>
        <v>0</v>
      </c>
      <c r="L224" s="53"/>
      <c r="M224" s="43" t="str">
        <f t="shared" si="9"/>
        <v/>
      </c>
      <c r="N224" s="43" t="str">
        <f t="shared" si="10"/>
        <v/>
      </c>
      <c r="O224" s="49"/>
      <c r="P224" s="46"/>
      <c r="Q224" s="16"/>
      <c r="R224" s="45" t="str">
        <f t="shared" si="11"/>
        <v/>
      </c>
    </row>
    <row r="225" spans="1:18" ht="30" customHeight="1" x14ac:dyDescent="0.35">
      <c r="A225" s="16"/>
      <c r="B225" s="38" t="str">
        <f>IF(STUDATA!B223="","",STUDATA!B223)</f>
        <v/>
      </c>
      <c r="C225" s="39" t="str">
        <f>IF(STUDATA!E223="","",STUDATA!E223)</f>
        <v/>
      </c>
      <c r="D225" s="39" t="str">
        <f>IF(STUDATA!F223="","",STUDATA!F223)</f>
        <v/>
      </c>
      <c r="E225" s="39" t="str">
        <f>IF(STUDATA!G223="","",STUDATA!G223)</f>
        <v/>
      </c>
      <c r="F225" s="39" t="str">
        <f>IF(STUDATA!C223="","",STUDATA!C223)</f>
        <v/>
      </c>
      <c r="G225" s="71"/>
      <c r="H225" s="71"/>
      <c r="I225" s="71"/>
      <c r="J225" s="71"/>
      <c r="K225" s="261">
        <f>Table3[[#This Row],[7]]+Table3[[#This Row],[8]]+Table3[[#This Row],[9]]</f>
        <v>0</v>
      </c>
      <c r="L225" s="53"/>
      <c r="M225" s="43" t="str">
        <f t="shared" si="9"/>
        <v/>
      </c>
      <c r="N225" s="43" t="str">
        <f t="shared" si="10"/>
        <v/>
      </c>
      <c r="O225" s="49"/>
      <c r="P225" s="46"/>
      <c r="Q225" s="16"/>
      <c r="R225" s="45" t="str">
        <f t="shared" si="11"/>
        <v/>
      </c>
    </row>
    <row r="226" spans="1:18" ht="30" customHeight="1" x14ac:dyDescent="0.35">
      <c r="A226" s="16"/>
      <c r="B226" s="38" t="str">
        <f>IF(STUDATA!B224="","",STUDATA!B224)</f>
        <v/>
      </c>
      <c r="C226" s="39" t="str">
        <f>IF(STUDATA!E224="","",STUDATA!E224)</f>
        <v/>
      </c>
      <c r="D226" s="39" t="str">
        <f>IF(STUDATA!F224="","",STUDATA!F224)</f>
        <v/>
      </c>
      <c r="E226" s="39" t="str">
        <f>IF(STUDATA!G224="","",STUDATA!G224)</f>
        <v/>
      </c>
      <c r="F226" s="39" t="str">
        <f>IF(STUDATA!C224="","",STUDATA!C224)</f>
        <v/>
      </c>
      <c r="G226" s="71"/>
      <c r="H226" s="71"/>
      <c r="I226" s="71"/>
      <c r="J226" s="71"/>
      <c r="K226" s="261">
        <f>Table3[[#This Row],[7]]+Table3[[#This Row],[8]]+Table3[[#This Row],[9]]</f>
        <v>0</v>
      </c>
      <c r="L226" s="53"/>
      <c r="M226" s="43" t="str">
        <f t="shared" si="9"/>
        <v/>
      </c>
      <c r="N226" s="43" t="str">
        <f t="shared" si="10"/>
        <v/>
      </c>
      <c r="O226" s="49"/>
      <c r="P226" s="46"/>
      <c r="Q226" s="16"/>
      <c r="R226" s="45" t="str">
        <f t="shared" si="11"/>
        <v/>
      </c>
    </row>
    <row r="227" spans="1:18" ht="30" customHeight="1" x14ac:dyDescent="0.35">
      <c r="A227" s="16"/>
      <c r="B227" s="38" t="str">
        <f>IF(STUDATA!B225="","",STUDATA!B225)</f>
        <v/>
      </c>
      <c r="C227" s="39" t="str">
        <f>IF(STUDATA!E225="","",STUDATA!E225)</f>
        <v/>
      </c>
      <c r="D227" s="39" t="str">
        <f>IF(STUDATA!F225="","",STUDATA!F225)</f>
        <v/>
      </c>
      <c r="E227" s="39" t="str">
        <f>IF(STUDATA!G225="","",STUDATA!G225)</f>
        <v/>
      </c>
      <c r="F227" s="39" t="str">
        <f>IF(STUDATA!C225="","",STUDATA!C225)</f>
        <v/>
      </c>
      <c r="G227" s="71"/>
      <c r="H227" s="71"/>
      <c r="I227" s="71"/>
      <c r="J227" s="71"/>
      <c r="K227" s="261">
        <f>Table3[[#This Row],[7]]+Table3[[#This Row],[8]]+Table3[[#This Row],[9]]</f>
        <v>0</v>
      </c>
      <c r="L227" s="53"/>
      <c r="M227" s="43" t="str">
        <f t="shared" si="9"/>
        <v/>
      </c>
      <c r="N227" s="43" t="str">
        <f t="shared" si="10"/>
        <v/>
      </c>
      <c r="O227" s="49"/>
      <c r="P227" s="46"/>
      <c r="Q227" s="16"/>
      <c r="R227" s="45" t="str">
        <f t="shared" si="11"/>
        <v/>
      </c>
    </row>
    <row r="228" spans="1:18" ht="30" customHeight="1" x14ac:dyDescent="0.35">
      <c r="A228" s="16"/>
      <c r="B228" s="38" t="str">
        <f>IF(STUDATA!B226="","",STUDATA!B226)</f>
        <v/>
      </c>
      <c r="C228" s="39" t="str">
        <f>IF(STUDATA!E226="","",STUDATA!E226)</f>
        <v/>
      </c>
      <c r="D228" s="39" t="str">
        <f>IF(STUDATA!F226="","",STUDATA!F226)</f>
        <v/>
      </c>
      <c r="E228" s="39" t="str">
        <f>IF(STUDATA!G226="","",STUDATA!G226)</f>
        <v/>
      </c>
      <c r="F228" s="39" t="str">
        <f>IF(STUDATA!C226="","",STUDATA!C226)</f>
        <v/>
      </c>
      <c r="G228" s="71"/>
      <c r="H228" s="71"/>
      <c r="I228" s="71"/>
      <c r="J228" s="71"/>
      <c r="K228" s="261">
        <f>Table3[[#This Row],[7]]+Table3[[#This Row],[8]]+Table3[[#This Row],[9]]</f>
        <v>0</v>
      </c>
      <c r="L228" s="53"/>
      <c r="M228" s="43" t="str">
        <f t="shared" si="9"/>
        <v/>
      </c>
      <c r="N228" s="43" t="str">
        <f t="shared" si="10"/>
        <v/>
      </c>
      <c r="O228" s="49"/>
      <c r="P228" s="46"/>
      <c r="Q228" s="16"/>
      <c r="R228" s="45" t="str">
        <f t="shared" si="11"/>
        <v/>
      </c>
    </row>
    <row r="229" spans="1:18" ht="30" customHeight="1" x14ac:dyDescent="0.35">
      <c r="A229" s="16"/>
      <c r="B229" s="38" t="str">
        <f>IF(STUDATA!B227="","",STUDATA!B227)</f>
        <v/>
      </c>
      <c r="C229" s="39" t="str">
        <f>IF(STUDATA!E227="","",STUDATA!E227)</f>
        <v/>
      </c>
      <c r="D229" s="39" t="str">
        <f>IF(STUDATA!F227="","",STUDATA!F227)</f>
        <v/>
      </c>
      <c r="E229" s="39" t="str">
        <f>IF(STUDATA!G227="","",STUDATA!G227)</f>
        <v/>
      </c>
      <c r="F229" s="39" t="str">
        <f>IF(STUDATA!C227="","",STUDATA!C227)</f>
        <v/>
      </c>
      <c r="G229" s="71"/>
      <c r="H229" s="71"/>
      <c r="I229" s="71"/>
      <c r="J229" s="71"/>
      <c r="K229" s="261">
        <f>Table3[[#This Row],[7]]+Table3[[#This Row],[8]]+Table3[[#This Row],[9]]</f>
        <v>0</v>
      </c>
      <c r="L229" s="53"/>
      <c r="M229" s="43" t="str">
        <f t="shared" si="9"/>
        <v/>
      </c>
      <c r="N229" s="43" t="str">
        <f t="shared" si="10"/>
        <v/>
      </c>
      <c r="O229" s="49"/>
      <c r="P229" s="46"/>
      <c r="Q229" s="16"/>
      <c r="R229" s="45" t="str">
        <f t="shared" si="11"/>
        <v/>
      </c>
    </row>
    <row r="230" spans="1:18" ht="30" customHeight="1" x14ac:dyDescent="0.35">
      <c r="A230" s="16"/>
      <c r="B230" s="38" t="str">
        <f>IF(STUDATA!B228="","",STUDATA!B228)</f>
        <v/>
      </c>
      <c r="C230" s="39" t="str">
        <f>IF(STUDATA!E228="","",STUDATA!E228)</f>
        <v/>
      </c>
      <c r="D230" s="39" t="str">
        <f>IF(STUDATA!F228="","",STUDATA!F228)</f>
        <v/>
      </c>
      <c r="E230" s="39" t="str">
        <f>IF(STUDATA!G228="","",STUDATA!G228)</f>
        <v/>
      </c>
      <c r="F230" s="39" t="str">
        <f>IF(STUDATA!C228="","",STUDATA!C228)</f>
        <v/>
      </c>
      <c r="G230" s="71"/>
      <c r="H230" s="71"/>
      <c r="I230" s="71"/>
      <c r="J230" s="71"/>
      <c r="K230" s="261">
        <f>Table3[[#This Row],[7]]+Table3[[#This Row],[8]]+Table3[[#This Row],[9]]</f>
        <v>0</v>
      </c>
      <c r="L230" s="53"/>
      <c r="M230" s="43" t="str">
        <f t="shared" si="9"/>
        <v/>
      </c>
      <c r="N230" s="43" t="str">
        <f t="shared" si="10"/>
        <v/>
      </c>
      <c r="O230" s="49"/>
      <c r="P230" s="46"/>
      <c r="Q230" s="16"/>
      <c r="R230" s="45" t="str">
        <f t="shared" si="11"/>
        <v/>
      </c>
    </row>
    <row r="231" spans="1:18" ht="30" customHeight="1" x14ac:dyDescent="0.35">
      <c r="A231" s="16"/>
      <c r="B231" s="38" t="str">
        <f>IF(STUDATA!B229="","",STUDATA!B229)</f>
        <v/>
      </c>
      <c r="C231" s="39" t="str">
        <f>IF(STUDATA!E229="","",STUDATA!E229)</f>
        <v/>
      </c>
      <c r="D231" s="39" t="str">
        <f>IF(STUDATA!F229="","",STUDATA!F229)</f>
        <v/>
      </c>
      <c r="E231" s="39" t="str">
        <f>IF(STUDATA!G229="","",STUDATA!G229)</f>
        <v/>
      </c>
      <c r="F231" s="39" t="str">
        <f>IF(STUDATA!C229="","",STUDATA!C229)</f>
        <v/>
      </c>
      <c r="G231" s="71"/>
      <c r="H231" s="71"/>
      <c r="I231" s="71"/>
      <c r="J231" s="71"/>
      <c r="K231" s="261">
        <f>Table3[[#This Row],[7]]+Table3[[#This Row],[8]]+Table3[[#This Row],[9]]</f>
        <v>0</v>
      </c>
      <c r="L231" s="53"/>
      <c r="M231" s="43" t="str">
        <f t="shared" si="9"/>
        <v/>
      </c>
      <c r="N231" s="43" t="str">
        <f t="shared" si="10"/>
        <v/>
      </c>
      <c r="O231" s="49"/>
      <c r="P231" s="46"/>
      <c r="Q231" s="16"/>
      <c r="R231" s="45" t="str">
        <f t="shared" si="11"/>
        <v/>
      </c>
    </row>
    <row r="232" spans="1:18" ht="30" customHeight="1" x14ac:dyDescent="0.35">
      <c r="A232" s="16"/>
      <c r="B232" s="38" t="str">
        <f>IF(STUDATA!B230="","",STUDATA!B230)</f>
        <v/>
      </c>
      <c r="C232" s="39" t="str">
        <f>IF(STUDATA!E230="","",STUDATA!E230)</f>
        <v/>
      </c>
      <c r="D232" s="39" t="str">
        <f>IF(STUDATA!F230="","",STUDATA!F230)</f>
        <v/>
      </c>
      <c r="E232" s="39" t="str">
        <f>IF(STUDATA!G230="","",STUDATA!G230)</f>
        <v/>
      </c>
      <c r="F232" s="39" t="str">
        <f>IF(STUDATA!C230="","",STUDATA!C230)</f>
        <v/>
      </c>
      <c r="G232" s="71"/>
      <c r="H232" s="71"/>
      <c r="I232" s="71"/>
      <c r="J232" s="71"/>
      <c r="K232" s="261">
        <f>Table3[[#This Row],[7]]+Table3[[#This Row],[8]]+Table3[[#This Row],[9]]</f>
        <v>0</v>
      </c>
      <c r="L232" s="53"/>
      <c r="M232" s="43" t="str">
        <f t="shared" si="9"/>
        <v/>
      </c>
      <c r="N232" s="43" t="str">
        <f t="shared" si="10"/>
        <v/>
      </c>
      <c r="O232" s="49"/>
      <c r="P232" s="46"/>
      <c r="Q232" s="16"/>
      <c r="R232" s="45" t="str">
        <f t="shared" si="11"/>
        <v/>
      </c>
    </row>
    <row r="233" spans="1:18" ht="30" customHeight="1" x14ac:dyDescent="0.35">
      <c r="A233" s="16"/>
      <c r="B233" s="38" t="str">
        <f>IF(STUDATA!B231="","",STUDATA!B231)</f>
        <v/>
      </c>
      <c r="C233" s="39" t="str">
        <f>IF(STUDATA!E231="","",STUDATA!E231)</f>
        <v/>
      </c>
      <c r="D233" s="39" t="str">
        <f>IF(STUDATA!F231="","",STUDATA!F231)</f>
        <v/>
      </c>
      <c r="E233" s="39" t="str">
        <f>IF(STUDATA!G231="","",STUDATA!G231)</f>
        <v/>
      </c>
      <c r="F233" s="39" t="str">
        <f>IF(STUDATA!C231="","",STUDATA!C231)</f>
        <v/>
      </c>
      <c r="G233" s="71"/>
      <c r="H233" s="71"/>
      <c r="I233" s="71"/>
      <c r="J233" s="71"/>
      <c r="K233" s="261">
        <f>Table3[[#This Row],[7]]+Table3[[#This Row],[8]]+Table3[[#This Row],[9]]</f>
        <v>0</v>
      </c>
      <c r="L233" s="53"/>
      <c r="M233" s="43" t="str">
        <f t="shared" si="9"/>
        <v/>
      </c>
      <c r="N233" s="43" t="str">
        <f t="shared" si="10"/>
        <v/>
      </c>
      <c r="O233" s="49"/>
      <c r="P233" s="46"/>
      <c r="Q233" s="16"/>
      <c r="R233" s="45" t="str">
        <f t="shared" si="11"/>
        <v/>
      </c>
    </row>
    <row r="234" spans="1:18" ht="30" customHeight="1" x14ac:dyDescent="0.35">
      <c r="A234" s="16"/>
      <c r="B234" s="38" t="str">
        <f>IF(STUDATA!B232="","",STUDATA!B232)</f>
        <v/>
      </c>
      <c r="C234" s="39" t="str">
        <f>IF(STUDATA!E232="","",STUDATA!E232)</f>
        <v/>
      </c>
      <c r="D234" s="39" t="str">
        <f>IF(STUDATA!F232="","",STUDATA!F232)</f>
        <v/>
      </c>
      <c r="E234" s="39" t="str">
        <f>IF(STUDATA!G232="","",STUDATA!G232)</f>
        <v/>
      </c>
      <c r="F234" s="39" t="str">
        <f>IF(STUDATA!C232="","",STUDATA!C232)</f>
        <v/>
      </c>
      <c r="G234" s="71"/>
      <c r="H234" s="71"/>
      <c r="I234" s="71"/>
      <c r="J234" s="71"/>
      <c r="K234" s="261">
        <f>Table3[[#This Row],[7]]+Table3[[#This Row],[8]]+Table3[[#This Row],[9]]</f>
        <v>0</v>
      </c>
      <c r="L234" s="53"/>
      <c r="M234" s="43" t="str">
        <f t="shared" si="9"/>
        <v/>
      </c>
      <c r="N234" s="43" t="str">
        <f t="shared" si="10"/>
        <v/>
      </c>
      <c r="O234" s="49"/>
      <c r="P234" s="46"/>
      <c r="Q234" s="16"/>
      <c r="R234" s="45" t="str">
        <f t="shared" si="11"/>
        <v/>
      </c>
    </row>
    <row r="235" spans="1:18" ht="30" customHeight="1" x14ac:dyDescent="0.35">
      <c r="A235" s="16"/>
      <c r="B235" s="38" t="str">
        <f>IF(STUDATA!B233="","",STUDATA!B233)</f>
        <v/>
      </c>
      <c r="C235" s="39" t="str">
        <f>IF(STUDATA!E233="","",STUDATA!E233)</f>
        <v/>
      </c>
      <c r="D235" s="39" t="str">
        <f>IF(STUDATA!F233="","",STUDATA!F233)</f>
        <v/>
      </c>
      <c r="E235" s="39" t="str">
        <f>IF(STUDATA!G233="","",STUDATA!G233)</f>
        <v/>
      </c>
      <c r="F235" s="39" t="str">
        <f>IF(STUDATA!C233="","",STUDATA!C233)</f>
        <v/>
      </c>
      <c r="G235" s="71"/>
      <c r="H235" s="71"/>
      <c r="I235" s="71"/>
      <c r="J235" s="71"/>
      <c r="K235" s="261">
        <f>Table3[[#This Row],[7]]+Table3[[#This Row],[8]]+Table3[[#This Row],[9]]</f>
        <v>0</v>
      </c>
      <c r="L235" s="53"/>
      <c r="M235" s="43" t="str">
        <f t="shared" si="9"/>
        <v/>
      </c>
      <c r="N235" s="43" t="str">
        <f t="shared" si="10"/>
        <v/>
      </c>
      <c r="O235" s="49"/>
      <c r="P235" s="46"/>
      <c r="Q235" s="16"/>
      <c r="R235" s="45" t="str">
        <f t="shared" si="11"/>
        <v/>
      </c>
    </row>
    <row r="236" spans="1:18" ht="30" customHeight="1" x14ac:dyDescent="0.35">
      <c r="A236" s="16"/>
      <c r="B236" s="38" t="str">
        <f>IF(STUDATA!B234="","",STUDATA!B234)</f>
        <v/>
      </c>
      <c r="C236" s="39" t="str">
        <f>IF(STUDATA!E234="","",STUDATA!E234)</f>
        <v/>
      </c>
      <c r="D236" s="39" t="str">
        <f>IF(STUDATA!F234="","",STUDATA!F234)</f>
        <v/>
      </c>
      <c r="E236" s="39" t="str">
        <f>IF(STUDATA!G234="","",STUDATA!G234)</f>
        <v/>
      </c>
      <c r="F236" s="39" t="str">
        <f>IF(STUDATA!C234="","",STUDATA!C234)</f>
        <v/>
      </c>
      <c r="G236" s="71"/>
      <c r="H236" s="71"/>
      <c r="I236" s="71"/>
      <c r="J236" s="71"/>
      <c r="K236" s="261">
        <f>Table3[[#This Row],[7]]+Table3[[#This Row],[8]]+Table3[[#This Row],[9]]</f>
        <v>0</v>
      </c>
      <c r="L236" s="53"/>
      <c r="M236" s="43" t="str">
        <f t="shared" si="9"/>
        <v/>
      </c>
      <c r="N236" s="43" t="str">
        <f t="shared" si="10"/>
        <v/>
      </c>
      <c r="O236" s="49"/>
      <c r="P236" s="46"/>
      <c r="Q236" s="16"/>
      <c r="R236" s="45" t="str">
        <f t="shared" si="11"/>
        <v/>
      </c>
    </row>
    <row r="237" spans="1:18" ht="30" customHeight="1" x14ac:dyDescent="0.35">
      <c r="A237" s="16"/>
      <c r="B237" s="38" t="str">
        <f>IF(STUDATA!B235="","",STUDATA!B235)</f>
        <v/>
      </c>
      <c r="C237" s="39" t="str">
        <f>IF(STUDATA!E235="","",STUDATA!E235)</f>
        <v/>
      </c>
      <c r="D237" s="39" t="str">
        <f>IF(STUDATA!F235="","",STUDATA!F235)</f>
        <v/>
      </c>
      <c r="E237" s="39" t="str">
        <f>IF(STUDATA!G235="","",STUDATA!G235)</f>
        <v/>
      </c>
      <c r="F237" s="39" t="str">
        <f>IF(STUDATA!C235="","",STUDATA!C235)</f>
        <v/>
      </c>
      <c r="G237" s="71"/>
      <c r="H237" s="71"/>
      <c r="I237" s="71"/>
      <c r="J237" s="71"/>
      <c r="K237" s="261">
        <f>Table3[[#This Row],[7]]+Table3[[#This Row],[8]]+Table3[[#This Row],[9]]</f>
        <v>0</v>
      </c>
      <c r="L237" s="53"/>
      <c r="M237" s="43" t="str">
        <f t="shared" si="9"/>
        <v/>
      </c>
      <c r="N237" s="43" t="str">
        <f t="shared" si="10"/>
        <v/>
      </c>
      <c r="O237" s="49"/>
      <c r="P237" s="46"/>
      <c r="Q237" s="16"/>
      <c r="R237" s="45" t="str">
        <f t="shared" si="11"/>
        <v/>
      </c>
    </row>
    <row r="238" spans="1:18" ht="30" customHeight="1" x14ac:dyDescent="0.35">
      <c r="A238" s="16"/>
      <c r="B238" s="38" t="str">
        <f>IF(STUDATA!B236="","",STUDATA!B236)</f>
        <v/>
      </c>
      <c r="C238" s="39" t="str">
        <f>IF(STUDATA!E236="","",STUDATA!E236)</f>
        <v/>
      </c>
      <c r="D238" s="39" t="str">
        <f>IF(STUDATA!F236="","",STUDATA!F236)</f>
        <v/>
      </c>
      <c r="E238" s="39" t="str">
        <f>IF(STUDATA!G236="","",STUDATA!G236)</f>
        <v/>
      </c>
      <c r="F238" s="39" t="str">
        <f>IF(STUDATA!C236="","",STUDATA!C236)</f>
        <v/>
      </c>
      <c r="G238" s="71"/>
      <c r="H238" s="71"/>
      <c r="I238" s="71"/>
      <c r="J238" s="71"/>
      <c r="K238" s="261">
        <f>Table3[[#This Row],[7]]+Table3[[#This Row],[8]]+Table3[[#This Row],[9]]</f>
        <v>0</v>
      </c>
      <c r="L238" s="53"/>
      <c r="M238" s="43" t="str">
        <f t="shared" si="9"/>
        <v/>
      </c>
      <c r="N238" s="43" t="str">
        <f t="shared" si="10"/>
        <v/>
      </c>
      <c r="O238" s="49"/>
      <c r="P238" s="46"/>
      <c r="Q238" s="16"/>
      <c r="R238" s="45" t="str">
        <f t="shared" si="11"/>
        <v/>
      </c>
    </row>
    <row r="239" spans="1:18" ht="30" customHeight="1" x14ac:dyDescent="0.35">
      <c r="A239" s="16"/>
      <c r="B239" s="38" t="str">
        <f>IF(STUDATA!B237="","",STUDATA!B237)</f>
        <v/>
      </c>
      <c r="C239" s="39" t="str">
        <f>IF(STUDATA!E237="","",STUDATA!E237)</f>
        <v/>
      </c>
      <c r="D239" s="39" t="str">
        <f>IF(STUDATA!F237="","",STUDATA!F237)</f>
        <v/>
      </c>
      <c r="E239" s="39" t="str">
        <f>IF(STUDATA!G237="","",STUDATA!G237)</f>
        <v/>
      </c>
      <c r="F239" s="39" t="str">
        <f>IF(STUDATA!C237="","",STUDATA!C237)</f>
        <v/>
      </c>
      <c r="G239" s="71"/>
      <c r="H239" s="71"/>
      <c r="I239" s="71"/>
      <c r="J239" s="71"/>
      <c r="K239" s="261">
        <f>Table3[[#This Row],[7]]+Table3[[#This Row],[8]]+Table3[[#This Row],[9]]</f>
        <v>0</v>
      </c>
      <c r="L239" s="53"/>
      <c r="M239" s="43" t="str">
        <f t="shared" si="9"/>
        <v/>
      </c>
      <c r="N239" s="43" t="str">
        <f t="shared" si="10"/>
        <v/>
      </c>
      <c r="O239" s="49"/>
      <c r="P239" s="46"/>
      <c r="Q239" s="16"/>
      <c r="R239" s="45" t="str">
        <f t="shared" si="11"/>
        <v/>
      </c>
    </row>
    <row r="240" spans="1:18" ht="30" customHeight="1" x14ac:dyDescent="0.35">
      <c r="A240" s="16"/>
      <c r="B240" s="38" t="str">
        <f>IF(STUDATA!B238="","",STUDATA!B238)</f>
        <v/>
      </c>
      <c r="C240" s="39" t="str">
        <f>IF(STUDATA!E238="","",STUDATA!E238)</f>
        <v/>
      </c>
      <c r="D240" s="39" t="str">
        <f>IF(STUDATA!F238="","",STUDATA!F238)</f>
        <v/>
      </c>
      <c r="E240" s="39" t="str">
        <f>IF(STUDATA!G238="","",STUDATA!G238)</f>
        <v/>
      </c>
      <c r="F240" s="39" t="str">
        <f>IF(STUDATA!C238="","",STUDATA!C238)</f>
        <v/>
      </c>
      <c r="G240" s="71"/>
      <c r="H240" s="71"/>
      <c r="I240" s="71"/>
      <c r="J240" s="71"/>
      <c r="K240" s="261">
        <f>Table3[[#This Row],[7]]+Table3[[#This Row],[8]]+Table3[[#This Row],[9]]</f>
        <v>0</v>
      </c>
      <c r="L240" s="53"/>
      <c r="M240" s="43" t="str">
        <f t="shared" si="9"/>
        <v/>
      </c>
      <c r="N240" s="43" t="str">
        <f t="shared" si="10"/>
        <v/>
      </c>
      <c r="O240" s="49"/>
      <c r="P240" s="46"/>
      <c r="Q240" s="16"/>
      <c r="R240" s="45" t="str">
        <f t="shared" si="11"/>
        <v/>
      </c>
    </row>
    <row r="241" spans="1:18" ht="30" customHeight="1" x14ac:dyDescent="0.35">
      <c r="A241" s="16"/>
      <c r="B241" s="38" t="str">
        <f>IF(STUDATA!B239="","",STUDATA!B239)</f>
        <v/>
      </c>
      <c r="C241" s="39" t="str">
        <f>IF(STUDATA!E239="","",STUDATA!E239)</f>
        <v/>
      </c>
      <c r="D241" s="39" t="str">
        <f>IF(STUDATA!F239="","",STUDATA!F239)</f>
        <v/>
      </c>
      <c r="E241" s="39" t="str">
        <f>IF(STUDATA!G239="","",STUDATA!G239)</f>
        <v/>
      </c>
      <c r="F241" s="39" t="str">
        <f>IF(STUDATA!C239="","",STUDATA!C239)</f>
        <v/>
      </c>
      <c r="G241" s="71"/>
      <c r="H241" s="71"/>
      <c r="I241" s="71"/>
      <c r="J241" s="71"/>
      <c r="K241" s="261">
        <f>Table3[[#This Row],[7]]+Table3[[#This Row],[8]]+Table3[[#This Row],[9]]</f>
        <v>0</v>
      </c>
      <c r="L241" s="53"/>
      <c r="M241" s="43" t="str">
        <f t="shared" si="9"/>
        <v/>
      </c>
      <c r="N241" s="43" t="str">
        <f t="shared" si="10"/>
        <v/>
      </c>
      <c r="O241" s="49"/>
      <c r="P241" s="46"/>
      <c r="Q241" s="16"/>
      <c r="R241" s="45" t="str">
        <f t="shared" si="11"/>
        <v/>
      </c>
    </row>
    <row r="242" spans="1:18" ht="30" customHeight="1" x14ac:dyDescent="0.35">
      <c r="A242" s="16"/>
      <c r="B242" s="38" t="str">
        <f>IF(STUDATA!B240="","",STUDATA!B240)</f>
        <v/>
      </c>
      <c r="C242" s="39" t="str">
        <f>IF(STUDATA!E240="","",STUDATA!E240)</f>
        <v/>
      </c>
      <c r="D242" s="39" t="str">
        <f>IF(STUDATA!F240="","",STUDATA!F240)</f>
        <v/>
      </c>
      <c r="E242" s="39" t="str">
        <f>IF(STUDATA!G240="","",STUDATA!G240)</f>
        <v/>
      </c>
      <c r="F242" s="39" t="str">
        <f>IF(STUDATA!C240="","",STUDATA!C240)</f>
        <v/>
      </c>
      <c r="G242" s="71"/>
      <c r="H242" s="71"/>
      <c r="I242" s="71"/>
      <c r="J242" s="71"/>
      <c r="K242" s="261">
        <f>Table3[[#This Row],[7]]+Table3[[#This Row],[8]]+Table3[[#This Row],[9]]</f>
        <v>0</v>
      </c>
      <c r="L242" s="53"/>
      <c r="M242" s="43" t="str">
        <f t="shared" si="9"/>
        <v/>
      </c>
      <c r="N242" s="43" t="str">
        <f t="shared" si="10"/>
        <v/>
      </c>
      <c r="O242" s="49"/>
      <c r="P242" s="46"/>
      <c r="Q242" s="16"/>
      <c r="R242" s="45" t="str">
        <f t="shared" si="11"/>
        <v/>
      </c>
    </row>
    <row r="243" spans="1:18" ht="30" customHeight="1" x14ac:dyDescent="0.35">
      <c r="A243" s="16"/>
      <c r="B243" s="38" t="str">
        <f>IF(STUDATA!B241="","",STUDATA!B241)</f>
        <v/>
      </c>
      <c r="C243" s="39" t="str">
        <f>IF(STUDATA!E241="","",STUDATA!E241)</f>
        <v/>
      </c>
      <c r="D243" s="39" t="str">
        <f>IF(STUDATA!F241="","",STUDATA!F241)</f>
        <v/>
      </c>
      <c r="E243" s="39" t="str">
        <f>IF(STUDATA!G241="","",STUDATA!G241)</f>
        <v/>
      </c>
      <c r="F243" s="39" t="str">
        <f>IF(STUDATA!C241="","",STUDATA!C241)</f>
        <v/>
      </c>
      <c r="G243" s="71"/>
      <c r="H243" s="71"/>
      <c r="I243" s="71"/>
      <c r="J243" s="71"/>
      <c r="K243" s="261">
        <f>Table3[[#This Row],[7]]+Table3[[#This Row],[8]]+Table3[[#This Row],[9]]</f>
        <v>0</v>
      </c>
      <c r="L243" s="53"/>
      <c r="M243" s="43" t="str">
        <f t="shared" si="9"/>
        <v/>
      </c>
      <c r="N243" s="43" t="str">
        <f t="shared" si="10"/>
        <v/>
      </c>
      <c r="O243" s="49"/>
      <c r="P243" s="46"/>
      <c r="Q243" s="16"/>
      <c r="R243" s="45" t="str">
        <f t="shared" si="11"/>
        <v/>
      </c>
    </row>
    <row r="244" spans="1:18" ht="30" customHeight="1" x14ac:dyDescent="0.35">
      <c r="A244" s="16"/>
      <c r="B244" s="38" t="str">
        <f>IF(STUDATA!B242="","",STUDATA!B242)</f>
        <v/>
      </c>
      <c r="C244" s="39" t="str">
        <f>IF(STUDATA!E242="","",STUDATA!E242)</f>
        <v/>
      </c>
      <c r="D244" s="39" t="str">
        <f>IF(STUDATA!F242="","",STUDATA!F242)</f>
        <v/>
      </c>
      <c r="E244" s="39" t="str">
        <f>IF(STUDATA!G242="","",STUDATA!G242)</f>
        <v/>
      </c>
      <c r="F244" s="39" t="str">
        <f>IF(STUDATA!C242="","",STUDATA!C242)</f>
        <v/>
      </c>
      <c r="G244" s="71"/>
      <c r="H244" s="71"/>
      <c r="I244" s="71"/>
      <c r="J244" s="71"/>
      <c r="K244" s="261">
        <f>Table3[[#This Row],[7]]+Table3[[#This Row],[8]]+Table3[[#This Row],[9]]</f>
        <v>0</v>
      </c>
      <c r="L244" s="53"/>
      <c r="M244" s="43" t="str">
        <f t="shared" si="9"/>
        <v/>
      </c>
      <c r="N244" s="43" t="str">
        <f t="shared" si="10"/>
        <v/>
      </c>
      <c r="O244" s="49"/>
      <c r="P244" s="46"/>
      <c r="Q244" s="16"/>
      <c r="R244" s="45" t="str">
        <f t="shared" si="11"/>
        <v/>
      </c>
    </row>
    <row r="245" spans="1:18" ht="30" customHeight="1" x14ac:dyDescent="0.35">
      <c r="A245" s="16"/>
      <c r="B245" s="38" t="str">
        <f>IF(STUDATA!B243="","",STUDATA!B243)</f>
        <v/>
      </c>
      <c r="C245" s="39" t="str">
        <f>IF(STUDATA!E243="","",STUDATA!E243)</f>
        <v/>
      </c>
      <c r="D245" s="39" t="str">
        <f>IF(STUDATA!F243="","",STUDATA!F243)</f>
        <v/>
      </c>
      <c r="E245" s="39" t="str">
        <f>IF(STUDATA!G243="","",STUDATA!G243)</f>
        <v/>
      </c>
      <c r="F245" s="39" t="str">
        <f>IF(STUDATA!C243="","",STUDATA!C243)</f>
        <v/>
      </c>
      <c r="G245" s="71"/>
      <c r="H245" s="71"/>
      <c r="I245" s="71"/>
      <c r="J245" s="71"/>
      <c r="K245" s="261">
        <f>Table3[[#This Row],[7]]+Table3[[#This Row],[8]]+Table3[[#This Row],[9]]</f>
        <v>0</v>
      </c>
      <c r="L245" s="53"/>
      <c r="M245" s="43" t="str">
        <f t="shared" si="9"/>
        <v/>
      </c>
      <c r="N245" s="43" t="str">
        <f t="shared" si="10"/>
        <v/>
      </c>
      <c r="O245" s="49"/>
      <c r="P245" s="46"/>
      <c r="Q245" s="16"/>
      <c r="R245" s="45" t="str">
        <f t="shared" si="11"/>
        <v/>
      </c>
    </row>
    <row r="246" spans="1:18" ht="30" customHeight="1" x14ac:dyDescent="0.35">
      <c r="A246" s="16"/>
      <c r="B246" s="38" t="str">
        <f>IF(STUDATA!B244="","",STUDATA!B244)</f>
        <v/>
      </c>
      <c r="C246" s="39" t="str">
        <f>IF(STUDATA!E244="","",STUDATA!E244)</f>
        <v/>
      </c>
      <c r="D246" s="39" t="str">
        <f>IF(STUDATA!F244="","",STUDATA!F244)</f>
        <v/>
      </c>
      <c r="E246" s="39" t="str">
        <f>IF(STUDATA!G244="","",STUDATA!G244)</f>
        <v/>
      </c>
      <c r="F246" s="39" t="str">
        <f>IF(STUDATA!C244="","",STUDATA!C244)</f>
        <v/>
      </c>
      <c r="G246" s="71"/>
      <c r="H246" s="71"/>
      <c r="I246" s="71"/>
      <c r="J246" s="71"/>
      <c r="K246" s="261">
        <f>Table3[[#This Row],[7]]+Table3[[#This Row],[8]]+Table3[[#This Row],[9]]</f>
        <v>0</v>
      </c>
      <c r="L246" s="53"/>
      <c r="M246" s="43" t="str">
        <f t="shared" si="9"/>
        <v/>
      </c>
      <c r="N246" s="43" t="str">
        <f t="shared" si="10"/>
        <v/>
      </c>
      <c r="O246" s="49"/>
      <c r="P246" s="46"/>
      <c r="Q246" s="16"/>
      <c r="R246" s="45" t="str">
        <f t="shared" si="11"/>
        <v/>
      </c>
    </row>
    <row r="247" spans="1:18" ht="30" customHeight="1" x14ac:dyDescent="0.35">
      <c r="A247" s="16"/>
      <c r="B247" s="38" t="str">
        <f>IF(STUDATA!B245="","",STUDATA!B245)</f>
        <v/>
      </c>
      <c r="C247" s="39" t="str">
        <f>IF(STUDATA!E245="","",STUDATA!E245)</f>
        <v/>
      </c>
      <c r="D247" s="39" t="str">
        <f>IF(STUDATA!F245="","",STUDATA!F245)</f>
        <v/>
      </c>
      <c r="E247" s="39" t="str">
        <f>IF(STUDATA!G245="","",STUDATA!G245)</f>
        <v/>
      </c>
      <c r="F247" s="39" t="str">
        <f>IF(STUDATA!C245="","",STUDATA!C245)</f>
        <v/>
      </c>
      <c r="G247" s="71"/>
      <c r="H247" s="71"/>
      <c r="I247" s="71"/>
      <c r="J247" s="71"/>
      <c r="K247" s="261">
        <f>Table3[[#This Row],[7]]+Table3[[#This Row],[8]]+Table3[[#This Row],[9]]</f>
        <v>0</v>
      </c>
      <c r="L247" s="53"/>
      <c r="M247" s="43" t="str">
        <f t="shared" si="9"/>
        <v/>
      </c>
      <c r="N247" s="43" t="str">
        <f t="shared" si="10"/>
        <v/>
      </c>
      <c r="O247" s="49"/>
      <c r="P247" s="46"/>
      <c r="Q247" s="16"/>
      <c r="R247" s="45" t="str">
        <f t="shared" si="11"/>
        <v/>
      </c>
    </row>
    <row r="248" spans="1:18" ht="30" customHeight="1" x14ac:dyDescent="0.35">
      <c r="A248" s="16"/>
      <c r="B248" s="38" t="str">
        <f>IF(STUDATA!B246="","",STUDATA!B246)</f>
        <v/>
      </c>
      <c r="C248" s="39" t="str">
        <f>IF(STUDATA!E246="","",STUDATA!E246)</f>
        <v/>
      </c>
      <c r="D248" s="39" t="str">
        <f>IF(STUDATA!F246="","",STUDATA!F246)</f>
        <v/>
      </c>
      <c r="E248" s="39" t="str">
        <f>IF(STUDATA!G246="","",STUDATA!G246)</f>
        <v/>
      </c>
      <c r="F248" s="39" t="str">
        <f>IF(STUDATA!C246="","",STUDATA!C246)</f>
        <v/>
      </c>
      <c r="G248" s="71"/>
      <c r="H248" s="71"/>
      <c r="I248" s="71"/>
      <c r="J248" s="71"/>
      <c r="K248" s="261">
        <f>Table3[[#This Row],[7]]+Table3[[#This Row],[8]]+Table3[[#This Row],[9]]</f>
        <v>0</v>
      </c>
      <c r="L248" s="53"/>
      <c r="M248" s="43" t="str">
        <f t="shared" si="9"/>
        <v/>
      </c>
      <c r="N248" s="43" t="str">
        <f t="shared" si="10"/>
        <v/>
      </c>
      <c r="O248" s="49"/>
      <c r="P248" s="46"/>
      <c r="Q248" s="16"/>
      <c r="R248" s="45" t="str">
        <f t="shared" si="11"/>
        <v/>
      </c>
    </row>
    <row r="249" spans="1:18" ht="30" customHeight="1" x14ac:dyDescent="0.35">
      <c r="A249" s="16"/>
      <c r="B249" s="38" t="str">
        <f>IF(STUDATA!B247="","",STUDATA!B247)</f>
        <v/>
      </c>
      <c r="C249" s="39" t="str">
        <f>IF(STUDATA!E247="","",STUDATA!E247)</f>
        <v/>
      </c>
      <c r="D249" s="39" t="str">
        <f>IF(STUDATA!F247="","",STUDATA!F247)</f>
        <v/>
      </c>
      <c r="E249" s="39" t="str">
        <f>IF(STUDATA!G247="","",STUDATA!G247)</f>
        <v/>
      </c>
      <c r="F249" s="39" t="str">
        <f>IF(STUDATA!C247="","",STUDATA!C247)</f>
        <v/>
      </c>
      <c r="G249" s="71"/>
      <c r="H249" s="71"/>
      <c r="I249" s="71"/>
      <c r="J249" s="71"/>
      <c r="K249" s="261">
        <f>Table3[[#This Row],[7]]+Table3[[#This Row],[8]]+Table3[[#This Row],[9]]</f>
        <v>0</v>
      </c>
      <c r="L249" s="53"/>
      <c r="M249" s="43" t="str">
        <f t="shared" si="9"/>
        <v/>
      </c>
      <c r="N249" s="43" t="str">
        <f t="shared" si="10"/>
        <v/>
      </c>
      <c r="O249" s="49"/>
      <c r="P249" s="46"/>
      <c r="Q249" s="16"/>
      <c r="R249" s="45" t="str">
        <f t="shared" si="11"/>
        <v/>
      </c>
    </row>
    <row r="250" spans="1:18" ht="30" customHeight="1" x14ac:dyDescent="0.35">
      <c r="A250" s="16"/>
      <c r="B250" s="38" t="str">
        <f>IF(STUDATA!B248="","",STUDATA!B248)</f>
        <v/>
      </c>
      <c r="C250" s="39" t="str">
        <f>IF(STUDATA!E248="","",STUDATA!E248)</f>
        <v/>
      </c>
      <c r="D250" s="39" t="str">
        <f>IF(STUDATA!F248="","",STUDATA!F248)</f>
        <v/>
      </c>
      <c r="E250" s="39" t="str">
        <f>IF(STUDATA!G248="","",STUDATA!G248)</f>
        <v/>
      </c>
      <c r="F250" s="39" t="str">
        <f>IF(STUDATA!C248="","",STUDATA!C248)</f>
        <v/>
      </c>
      <c r="G250" s="71"/>
      <c r="H250" s="71"/>
      <c r="I250" s="71"/>
      <c r="J250" s="71"/>
      <c r="K250" s="261">
        <f>Table3[[#This Row],[7]]+Table3[[#This Row],[8]]+Table3[[#This Row],[9]]</f>
        <v>0</v>
      </c>
      <c r="L250" s="53"/>
      <c r="M250" s="43" t="str">
        <f t="shared" si="9"/>
        <v/>
      </c>
      <c r="N250" s="43" t="str">
        <f t="shared" si="10"/>
        <v/>
      </c>
      <c r="O250" s="49"/>
      <c r="P250" s="46"/>
      <c r="Q250" s="16"/>
      <c r="R250" s="45" t="str">
        <f t="shared" si="11"/>
        <v/>
      </c>
    </row>
    <row r="251" spans="1:18" ht="30" customHeight="1" x14ac:dyDescent="0.35">
      <c r="A251" s="16"/>
      <c r="B251" s="38" t="str">
        <f>IF(STUDATA!B249="","",STUDATA!B249)</f>
        <v/>
      </c>
      <c r="C251" s="39" t="str">
        <f>IF(STUDATA!E249="","",STUDATA!E249)</f>
        <v/>
      </c>
      <c r="D251" s="39" t="str">
        <f>IF(STUDATA!F249="","",STUDATA!F249)</f>
        <v/>
      </c>
      <c r="E251" s="39" t="str">
        <f>IF(STUDATA!G249="","",STUDATA!G249)</f>
        <v/>
      </c>
      <c r="F251" s="39" t="str">
        <f>IF(STUDATA!C249="","",STUDATA!C249)</f>
        <v/>
      </c>
      <c r="G251" s="71"/>
      <c r="H251" s="71"/>
      <c r="I251" s="71"/>
      <c r="J251" s="71"/>
      <c r="K251" s="261">
        <f>Table3[[#This Row],[7]]+Table3[[#This Row],[8]]+Table3[[#This Row],[9]]</f>
        <v>0</v>
      </c>
      <c r="L251" s="53"/>
      <c r="M251" s="43" t="str">
        <f t="shared" si="9"/>
        <v/>
      </c>
      <c r="N251" s="43" t="str">
        <f t="shared" si="10"/>
        <v/>
      </c>
      <c r="O251" s="49"/>
      <c r="P251" s="46"/>
      <c r="Q251" s="16"/>
      <c r="R251" s="45" t="str">
        <f t="shared" si="11"/>
        <v/>
      </c>
    </row>
    <row r="252" spans="1:18" ht="30" customHeight="1" x14ac:dyDescent="0.35">
      <c r="A252" s="16"/>
      <c r="B252" s="38" t="str">
        <f>IF(STUDATA!B250="","",STUDATA!B250)</f>
        <v/>
      </c>
      <c r="C252" s="39" t="str">
        <f>IF(STUDATA!E250="","",STUDATA!E250)</f>
        <v/>
      </c>
      <c r="D252" s="39" t="str">
        <f>IF(STUDATA!F250="","",STUDATA!F250)</f>
        <v/>
      </c>
      <c r="E252" s="39" t="str">
        <f>IF(STUDATA!G250="","",STUDATA!G250)</f>
        <v/>
      </c>
      <c r="F252" s="39" t="str">
        <f>IF(STUDATA!C250="","",STUDATA!C250)</f>
        <v/>
      </c>
      <c r="G252" s="71"/>
      <c r="H252" s="71"/>
      <c r="I252" s="71"/>
      <c r="J252" s="71"/>
      <c r="K252" s="261">
        <f>Table3[[#This Row],[7]]+Table3[[#This Row],[8]]+Table3[[#This Row],[9]]</f>
        <v>0</v>
      </c>
      <c r="L252" s="53"/>
      <c r="M252" s="43" t="str">
        <f t="shared" si="9"/>
        <v/>
      </c>
      <c r="N252" s="43" t="str">
        <f t="shared" si="10"/>
        <v/>
      </c>
      <c r="O252" s="49"/>
      <c r="P252" s="46"/>
      <c r="Q252" s="16"/>
      <c r="R252" s="45" t="str">
        <f t="shared" si="11"/>
        <v/>
      </c>
    </row>
    <row r="253" spans="1:18" ht="30" customHeight="1" x14ac:dyDescent="0.35">
      <c r="A253" s="16"/>
      <c r="B253" s="38" t="str">
        <f>IF(STUDATA!B251="","",STUDATA!B251)</f>
        <v/>
      </c>
      <c r="C253" s="39" t="str">
        <f>IF(STUDATA!E251="","",STUDATA!E251)</f>
        <v/>
      </c>
      <c r="D253" s="39" t="str">
        <f>IF(STUDATA!F251="","",STUDATA!F251)</f>
        <v/>
      </c>
      <c r="E253" s="39" t="str">
        <f>IF(STUDATA!G251="","",STUDATA!G251)</f>
        <v/>
      </c>
      <c r="F253" s="39" t="str">
        <f>IF(STUDATA!C251="","",STUDATA!C251)</f>
        <v/>
      </c>
      <c r="G253" s="71"/>
      <c r="H253" s="71"/>
      <c r="I253" s="71"/>
      <c r="J253" s="71"/>
      <c r="K253" s="261">
        <f>Table3[[#This Row],[7]]+Table3[[#This Row],[8]]+Table3[[#This Row],[9]]</f>
        <v>0</v>
      </c>
      <c r="L253" s="53"/>
      <c r="M253" s="43" t="str">
        <f t="shared" si="9"/>
        <v/>
      </c>
      <c r="N253" s="43" t="str">
        <f t="shared" si="10"/>
        <v/>
      </c>
      <c r="O253" s="49"/>
      <c r="P253" s="46"/>
      <c r="Q253" s="16"/>
      <c r="R253" s="45" t="str">
        <f t="shared" si="11"/>
        <v/>
      </c>
    </row>
    <row r="254" spans="1:18" ht="30" customHeight="1" x14ac:dyDescent="0.35">
      <c r="A254" s="16"/>
      <c r="B254" s="38" t="str">
        <f>IF(STUDATA!B252="","",STUDATA!B252)</f>
        <v/>
      </c>
      <c r="C254" s="39" t="str">
        <f>IF(STUDATA!E252="","",STUDATA!E252)</f>
        <v/>
      </c>
      <c r="D254" s="39" t="str">
        <f>IF(STUDATA!F252="","",STUDATA!F252)</f>
        <v/>
      </c>
      <c r="E254" s="39" t="str">
        <f>IF(STUDATA!G252="","",STUDATA!G252)</f>
        <v/>
      </c>
      <c r="F254" s="39" t="str">
        <f>IF(STUDATA!C252="","",STUDATA!C252)</f>
        <v/>
      </c>
      <c r="G254" s="71"/>
      <c r="H254" s="71"/>
      <c r="I254" s="71"/>
      <c r="J254" s="71"/>
      <c r="K254" s="261">
        <f>Table3[[#This Row],[7]]+Table3[[#This Row],[8]]+Table3[[#This Row],[9]]</f>
        <v>0</v>
      </c>
      <c r="L254" s="53"/>
      <c r="M254" s="43" t="str">
        <f t="shared" si="9"/>
        <v/>
      </c>
      <c r="N254" s="43" t="str">
        <f t="shared" si="10"/>
        <v/>
      </c>
      <c r="O254" s="49"/>
      <c r="P254" s="46"/>
      <c r="Q254" s="16"/>
      <c r="R254" s="45" t="str">
        <f t="shared" si="11"/>
        <v/>
      </c>
    </row>
    <row r="255" spans="1:18" ht="30" customHeight="1" x14ac:dyDescent="0.35">
      <c r="A255" s="16"/>
      <c r="B255" s="38" t="str">
        <f>IF(STUDATA!B253="","",STUDATA!B253)</f>
        <v/>
      </c>
      <c r="C255" s="39" t="str">
        <f>IF(STUDATA!E253="","",STUDATA!E253)</f>
        <v/>
      </c>
      <c r="D255" s="39" t="str">
        <f>IF(STUDATA!F253="","",STUDATA!F253)</f>
        <v/>
      </c>
      <c r="E255" s="39" t="str">
        <f>IF(STUDATA!G253="","",STUDATA!G253)</f>
        <v/>
      </c>
      <c r="F255" s="39" t="str">
        <f>IF(STUDATA!C253="","",STUDATA!C253)</f>
        <v/>
      </c>
      <c r="G255" s="71"/>
      <c r="H255" s="71"/>
      <c r="I255" s="71"/>
      <c r="J255" s="71"/>
      <c r="K255" s="261">
        <f>Table3[[#This Row],[7]]+Table3[[#This Row],[8]]+Table3[[#This Row],[9]]</f>
        <v>0</v>
      </c>
      <c r="L255" s="53"/>
      <c r="M255" s="43" t="str">
        <f t="shared" si="9"/>
        <v/>
      </c>
      <c r="N255" s="43" t="str">
        <f t="shared" si="10"/>
        <v/>
      </c>
      <c r="O255" s="49"/>
      <c r="P255" s="46"/>
      <c r="Q255" s="16"/>
      <c r="R255" s="45" t="str">
        <f t="shared" si="11"/>
        <v/>
      </c>
    </row>
    <row r="256" spans="1:18" ht="30" customHeight="1" x14ac:dyDescent="0.35">
      <c r="A256" s="16"/>
      <c r="B256" s="38" t="str">
        <f>IF(STUDATA!B254="","",STUDATA!B254)</f>
        <v/>
      </c>
      <c r="C256" s="39" t="str">
        <f>IF(STUDATA!E254="","",STUDATA!E254)</f>
        <v/>
      </c>
      <c r="D256" s="39" t="str">
        <f>IF(STUDATA!F254="","",STUDATA!F254)</f>
        <v/>
      </c>
      <c r="E256" s="39" t="str">
        <f>IF(STUDATA!G254="","",STUDATA!G254)</f>
        <v/>
      </c>
      <c r="F256" s="39" t="str">
        <f>IF(STUDATA!C254="","",STUDATA!C254)</f>
        <v/>
      </c>
      <c r="G256" s="71"/>
      <c r="H256" s="71"/>
      <c r="I256" s="71"/>
      <c r="J256" s="71"/>
      <c r="K256" s="261">
        <f>Table3[[#This Row],[7]]+Table3[[#This Row],[8]]+Table3[[#This Row],[9]]</f>
        <v>0</v>
      </c>
      <c r="L256" s="53"/>
      <c r="M256" s="43" t="str">
        <f t="shared" si="9"/>
        <v/>
      </c>
      <c r="N256" s="43" t="str">
        <f t="shared" si="10"/>
        <v/>
      </c>
      <c r="O256" s="49"/>
      <c r="P256" s="46"/>
      <c r="Q256" s="16"/>
      <c r="R256" s="45" t="str">
        <f t="shared" si="11"/>
        <v/>
      </c>
    </row>
    <row r="257" spans="1:18" ht="30" customHeight="1" x14ac:dyDescent="0.35">
      <c r="A257" s="16"/>
      <c r="B257" s="38" t="str">
        <f>IF(STUDATA!B255="","",STUDATA!B255)</f>
        <v/>
      </c>
      <c r="C257" s="39" t="str">
        <f>IF(STUDATA!E255="","",STUDATA!E255)</f>
        <v/>
      </c>
      <c r="D257" s="39" t="str">
        <f>IF(STUDATA!F255="","",STUDATA!F255)</f>
        <v/>
      </c>
      <c r="E257" s="39" t="str">
        <f>IF(STUDATA!G255="","",STUDATA!G255)</f>
        <v/>
      </c>
      <c r="F257" s="39" t="str">
        <f>IF(STUDATA!C255="","",STUDATA!C255)</f>
        <v/>
      </c>
      <c r="G257" s="71"/>
      <c r="H257" s="71"/>
      <c r="I257" s="71"/>
      <c r="J257" s="71"/>
      <c r="K257" s="261">
        <f>Table3[[#This Row],[7]]+Table3[[#This Row],[8]]+Table3[[#This Row],[9]]</f>
        <v>0</v>
      </c>
      <c r="L257" s="53"/>
      <c r="M257" s="43" t="str">
        <f t="shared" si="9"/>
        <v/>
      </c>
      <c r="N257" s="43" t="str">
        <f t="shared" si="10"/>
        <v/>
      </c>
      <c r="O257" s="49"/>
      <c r="P257" s="46"/>
      <c r="Q257" s="16"/>
      <c r="R257" s="45" t="str">
        <f t="shared" si="11"/>
        <v/>
      </c>
    </row>
    <row r="258" spans="1:18" ht="30" customHeight="1" x14ac:dyDescent="0.35">
      <c r="A258" s="16"/>
      <c r="B258" s="38" t="str">
        <f>IF(STUDATA!B256="","",STUDATA!B256)</f>
        <v/>
      </c>
      <c r="C258" s="39" t="str">
        <f>IF(STUDATA!E256="","",STUDATA!E256)</f>
        <v/>
      </c>
      <c r="D258" s="39" t="str">
        <f>IF(STUDATA!F256="","",STUDATA!F256)</f>
        <v/>
      </c>
      <c r="E258" s="39" t="str">
        <f>IF(STUDATA!G256="","",STUDATA!G256)</f>
        <v/>
      </c>
      <c r="F258" s="39" t="str">
        <f>IF(STUDATA!C256="","",STUDATA!C256)</f>
        <v/>
      </c>
      <c r="G258" s="71"/>
      <c r="H258" s="71"/>
      <c r="I258" s="71"/>
      <c r="J258" s="71"/>
      <c r="K258" s="261">
        <f>Table3[[#This Row],[7]]+Table3[[#This Row],[8]]+Table3[[#This Row],[9]]</f>
        <v>0</v>
      </c>
      <c r="L258" s="53"/>
      <c r="M258" s="43" t="str">
        <f t="shared" si="9"/>
        <v/>
      </c>
      <c r="N258" s="43" t="str">
        <f t="shared" si="10"/>
        <v/>
      </c>
      <c r="O258" s="49"/>
      <c r="P258" s="46"/>
      <c r="Q258" s="16"/>
      <c r="R258" s="45" t="str">
        <f t="shared" si="11"/>
        <v/>
      </c>
    </row>
    <row r="259" spans="1:18" ht="30" customHeight="1" x14ac:dyDescent="0.35">
      <c r="A259" s="16"/>
      <c r="B259" s="38" t="str">
        <f>IF(STUDATA!B257="","",STUDATA!B257)</f>
        <v/>
      </c>
      <c r="C259" s="39" t="str">
        <f>IF(STUDATA!E257="","",STUDATA!E257)</f>
        <v/>
      </c>
      <c r="D259" s="39" t="str">
        <f>IF(STUDATA!F257="","",STUDATA!F257)</f>
        <v/>
      </c>
      <c r="E259" s="39" t="str">
        <f>IF(STUDATA!G257="","",STUDATA!G257)</f>
        <v/>
      </c>
      <c r="F259" s="39" t="str">
        <f>IF(STUDATA!C257="","",STUDATA!C257)</f>
        <v/>
      </c>
      <c r="G259" s="71"/>
      <c r="H259" s="71"/>
      <c r="I259" s="71"/>
      <c r="J259" s="71"/>
      <c r="K259" s="261">
        <f>Table3[[#This Row],[7]]+Table3[[#This Row],[8]]+Table3[[#This Row],[9]]</f>
        <v>0</v>
      </c>
      <c r="L259" s="53"/>
      <c r="M259" s="43" t="str">
        <f t="shared" ref="M259:M322" si="12">IFERROR(IF(OR(C259="",F259=""),"",N259-L259),"")</f>
        <v/>
      </c>
      <c r="N259" s="43" t="str">
        <f t="shared" ref="N259:N322" si="13">IF(OR(C259="",F259="",G259="",G259="NO"),"",IF(F259&gt;5,K259*0.15,K259*0.1))</f>
        <v/>
      </c>
      <c r="O259" s="49"/>
      <c r="P259" s="46"/>
      <c r="Q259" s="16"/>
      <c r="R259" s="45" t="str">
        <f t="shared" si="11"/>
        <v/>
      </c>
    </row>
    <row r="260" spans="1:18" ht="30" customHeight="1" x14ac:dyDescent="0.35">
      <c r="A260" s="16"/>
      <c r="B260" s="38" t="str">
        <f>IF(STUDATA!B258="","",STUDATA!B258)</f>
        <v/>
      </c>
      <c r="C260" s="39" t="str">
        <f>IF(STUDATA!E258="","",STUDATA!E258)</f>
        <v/>
      </c>
      <c r="D260" s="39" t="str">
        <f>IF(STUDATA!F258="","",STUDATA!F258)</f>
        <v/>
      </c>
      <c r="E260" s="39" t="str">
        <f>IF(STUDATA!G258="","",STUDATA!G258)</f>
        <v/>
      </c>
      <c r="F260" s="39" t="str">
        <f>IF(STUDATA!C258="","",STUDATA!C258)</f>
        <v/>
      </c>
      <c r="G260" s="71"/>
      <c r="H260" s="71"/>
      <c r="I260" s="71"/>
      <c r="J260" s="71"/>
      <c r="K260" s="261">
        <f>Table3[[#This Row],[7]]+Table3[[#This Row],[8]]+Table3[[#This Row],[9]]</f>
        <v>0</v>
      </c>
      <c r="L260" s="53"/>
      <c r="M260" s="43" t="str">
        <f t="shared" si="12"/>
        <v/>
      </c>
      <c r="N260" s="43" t="str">
        <f t="shared" si="13"/>
        <v/>
      </c>
      <c r="O260" s="49"/>
      <c r="P260" s="46"/>
      <c r="Q260" s="16"/>
      <c r="R260" s="45" t="str">
        <f t="shared" si="11"/>
        <v/>
      </c>
    </row>
    <row r="261" spans="1:18" ht="30" customHeight="1" x14ac:dyDescent="0.35">
      <c r="A261" s="16"/>
      <c r="B261" s="38" t="str">
        <f>IF(STUDATA!B259="","",STUDATA!B259)</f>
        <v/>
      </c>
      <c r="C261" s="39" t="str">
        <f>IF(STUDATA!E259="","",STUDATA!E259)</f>
        <v/>
      </c>
      <c r="D261" s="39" t="str">
        <f>IF(STUDATA!F259="","",STUDATA!F259)</f>
        <v/>
      </c>
      <c r="E261" s="39" t="str">
        <f>IF(STUDATA!G259="","",STUDATA!G259)</f>
        <v/>
      </c>
      <c r="F261" s="39" t="str">
        <f>IF(STUDATA!C259="","",STUDATA!C259)</f>
        <v/>
      </c>
      <c r="G261" s="71"/>
      <c r="H261" s="71"/>
      <c r="I261" s="71"/>
      <c r="J261" s="71"/>
      <c r="K261" s="261">
        <f>Table3[[#This Row],[7]]+Table3[[#This Row],[8]]+Table3[[#This Row],[9]]</f>
        <v>0</v>
      </c>
      <c r="L261" s="53"/>
      <c r="M261" s="43" t="str">
        <f t="shared" si="12"/>
        <v/>
      </c>
      <c r="N261" s="43" t="str">
        <f t="shared" si="13"/>
        <v/>
      </c>
      <c r="O261" s="49"/>
      <c r="P261" s="46"/>
      <c r="Q261" s="16"/>
      <c r="R261" s="45" t="str">
        <f t="shared" si="11"/>
        <v/>
      </c>
    </row>
    <row r="262" spans="1:18" ht="30" customHeight="1" x14ac:dyDescent="0.35">
      <c r="A262" s="16"/>
      <c r="B262" s="38" t="str">
        <f>IF(STUDATA!B260="","",STUDATA!B260)</f>
        <v/>
      </c>
      <c r="C262" s="39" t="str">
        <f>IF(STUDATA!E260="","",STUDATA!E260)</f>
        <v/>
      </c>
      <c r="D262" s="39" t="str">
        <f>IF(STUDATA!F260="","",STUDATA!F260)</f>
        <v/>
      </c>
      <c r="E262" s="39" t="str">
        <f>IF(STUDATA!G260="","",STUDATA!G260)</f>
        <v/>
      </c>
      <c r="F262" s="39" t="str">
        <f>IF(STUDATA!C260="","",STUDATA!C260)</f>
        <v/>
      </c>
      <c r="G262" s="71"/>
      <c r="H262" s="71"/>
      <c r="I262" s="71"/>
      <c r="J262" s="71"/>
      <c r="K262" s="261">
        <f>Table3[[#This Row],[7]]+Table3[[#This Row],[8]]+Table3[[#This Row],[9]]</f>
        <v>0</v>
      </c>
      <c r="L262" s="53"/>
      <c r="M262" s="43" t="str">
        <f t="shared" si="12"/>
        <v/>
      </c>
      <c r="N262" s="43" t="str">
        <f t="shared" si="13"/>
        <v/>
      </c>
      <c r="O262" s="49"/>
      <c r="P262" s="46"/>
      <c r="Q262" s="16"/>
      <c r="R262" s="45" t="str">
        <f t="shared" si="11"/>
        <v/>
      </c>
    </row>
    <row r="263" spans="1:18" ht="30" customHeight="1" x14ac:dyDescent="0.35">
      <c r="A263" s="16"/>
      <c r="B263" s="38" t="str">
        <f>IF(STUDATA!B261="","",STUDATA!B261)</f>
        <v/>
      </c>
      <c r="C263" s="39" t="str">
        <f>IF(STUDATA!E261="","",STUDATA!E261)</f>
        <v/>
      </c>
      <c r="D263" s="39" t="str">
        <f>IF(STUDATA!F261="","",STUDATA!F261)</f>
        <v/>
      </c>
      <c r="E263" s="39" t="str">
        <f>IF(STUDATA!G261="","",STUDATA!G261)</f>
        <v/>
      </c>
      <c r="F263" s="39" t="str">
        <f>IF(STUDATA!C261="","",STUDATA!C261)</f>
        <v/>
      </c>
      <c r="G263" s="71"/>
      <c r="H263" s="71"/>
      <c r="I263" s="71"/>
      <c r="J263" s="71"/>
      <c r="K263" s="261">
        <f>Table3[[#This Row],[7]]+Table3[[#This Row],[8]]+Table3[[#This Row],[9]]</f>
        <v>0</v>
      </c>
      <c r="L263" s="53"/>
      <c r="M263" s="43" t="str">
        <f t="shared" si="12"/>
        <v/>
      </c>
      <c r="N263" s="43" t="str">
        <f t="shared" si="13"/>
        <v/>
      </c>
      <c r="O263" s="49"/>
      <c r="P263" s="46"/>
      <c r="Q263" s="16"/>
      <c r="R263" s="45" t="str">
        <f t="shared" si="11"/>
        <v/>
      </c>
    </row>
    <row r="264" spans="1:18" ht="30" customHeight="1" x14ac:dyDescent="0.35">
      <c r="A264" s="16"/>
      <c r="B264" s="38" t="str">
        <f>IF(STUDATA!B262="","",STUDATA!B262)</f>
        <v/>
      </c>
      <c r="C264" s="39" t="str">
        <f>IF(STUDATA!E262="","",STUDATA!E262)</f>
        <v/>
      </c>
      <c r="D264" s="39" t="str">
        <f>IF(STUDATA!F262="","",STUDATA!F262)</f>
        <v/>
      </c>
      <c r="E264" s="39" t="str">
        <f>IF(STUDATA!G262="","",STUDATA!G262)</f>
        <v/>
      </c>
      <c r="F264" s="39" t="str">
        <f>IF(STUDATA!C262="","",STUDATA!C262)</f>
        <v/>
      </c>
      <c r="G264" s="71"/>
      <c r="H264" s="71"/>
      <c r="I264" s="71"/>
      <c r="J264" s="71"/>
      <c r="K264" s="261">
        <f>Table3[[#This Row],[7]]+Table3[[#This Row],[8]]+Table3[[#This Row],[9]]</f>
        <v>0</v>
      </c>
      <c r="L264" s="53"/>
      <c r="M264" s="43" t="str">
        <f t="shared" si="12"/>
        <v/>
      </c>
      <c r="N264" s="43" t="str">
        <f t="shared" si="13"/>
        <v/>
      </c>
      <c r="O264" s="49"/>
      <c r="P264" s="46"/>
      <c r="Q264" s="16"/>
      <c r="R264" s="45" t="str">
        <f t="shared" si="11"/>
        <v/>
      </c>
    </row>
    <row r="265" spans="1:18" ht="30" customHeight="1" x14ac:dyDescent="0.35">
      <c r="A265" s="16"/>
      <c r="B265" s="38" t="str">
        <f>IF(STUDATA!B263="","",STUDATA!B263)</f>
        <v/>
      </c>
      <c r="C265" s="39" t="str">
        <f>IF(STUDATA!E263="","",STUDATA!E263)</f>
        <v/>
      </c>
      <c r="D265" s="39" t="str">
        <f>IF(STUDATA!F263="","",STUDATA!F263)</f>
        <v/>
      </c>
      <c r="E265" s="39" t="str">
        <f>IF(STUDATA!G263="","",STUDATA!G263)</f>
        <v/>
      </c>
      <c r="F265" s="39" t="str">
        <f>IF(STUDATA!C263="","",STUDATA!C263)</f>
        <v/>
      </c>
      <c r="G265" s="71"/>
      <c r="H265" s="71"/>
      <c r="I265" s="71"/>
      <c r="J265" s="71"/>
      <c r="K265" s="261">
        <f>Table3[[#This Row],[7]]+Table3[[#This Row],[8]]+Table3[[#This Row],[9]]</f>
        <v>0</v>
      </c>
      <c r="L265" s="53"/>
      <c r="M265" s="43" t="str">
        <f t="shared" si="12"/>
        <v/>
      </c>
      <c r="N265" s="43" t="str">
        <f t="shared" si="13"/>
        <v/>
      </c>
      <c r="O265" s="49"/>
      <c r="P265" s="46"/>
      <c r="Q265" s="16"/>
      <c r="R265" s="45" t="str">
        <f t="shared" ref="R265:R270" si="14">IF(G265="","",IF(G265="NO",0,1))</f>
        <v/>
      </c>
    </row>
    <row r="266" spans="1:18" ht="30" customHeight="1" x14ac:dyDescent="0.35">
      <c r="A266" s="16"/>
      <c r="B266" s="38" t="str">
        <f>IF(STUDATA!B264="","",STUDATA!B264)</f>
        <v/>
      </c>
      <c r="C266" s="39" t="str">
        <f>IF(STUDATA!E264="","",STUDATA!E264)</f>
        <v/>
      </c>
      <c r="D266" s="39" t="str">
        <f>IF(STUDATA!F264="","",STUDATA!F264)</f>
        <v/>
      </c>
      <c r="E266" s="39" t="str">
        <f>IF(STUDATA!G264="","",STUDATA!G264)</f>
        <v/>
      </c>
      <c r="F266" s="39" t="str">
        <f>IF(STUDATA!C264="","",STUDATA!C264)</f>
        <v/>
      </c>
      <c r="G266" s="71"/>
      <c r="H266" s="71"/>
      <c r="I266" s="71"/>
      <c r="J266" s="71"/>
      <c r="K266" s="261">
        <f>Table3[[#This Row],[7]]+Table3[[#This Row],[8]]+Table3[[#This Row],[9]]</f>
        <v>0</v>
      </c>
      <c r="L266" s="53"/>
      <c r="M266" s="43" t="str">
        <f t="shared" si="12"/>
        <v/>
      </c>
      <c r="N266" s="43" t="str">
        <f t="shared" si="13"/>
        <v/>
      </c>
      <c r="O266" s="49"/>
      <c r="P266" s="46"/>
      <c r="Q266" s="16"/>
      <c r="R266" s="45" t="str">
        <f t="shared" si="14"/>
        <v/>
      </c>
    </row>
    <row r="267" spans="1:18" ht="30" customHeight="1" x14ac:dyDescent="0.35">
      <c r="A267" s="16"/>
      <c r="B267" s="38" t="str">
        <f>IF(STUDATA!B265="","",STUDATA!B265)</f>
        <v/>
      </c>
      <c r="C267" s="39" t="str">
        <f>IF(STUDATA!E265="","",STUDATA!E265)</f>
        <v/>
      </c>
      <c r="D267" s="39" t="str">
        <f>IF(STUDATA!F265="","",STUDATA!F265)</f>
        <v/>
      </c>
      <c r="E267" s="39" t="str">
        <f>IF(STUDATA!G265="","",STUDATA!G265)</f>
        <v/>
      </c>
      <c r="F267" s="39" t="str">
        <f>IF(STUDATA!C265="","",STUDATA!C265)</f>
        <v/>
      </c>
      <c r="G267" s="71"/>
      <c r="H267" s="71"/>
      <c r="I267" s="71"/>
      <c r="J267" s="71"/>
      <c r="K267" s="261">
        <f>Table3[[#This Row],[7]]+Table3[[#This Row],[8]]+Table3[[#This Row],[9]]</f>
        <v>0</v>
      </c>
      <c r="L267" s="53"/>
      <c r="M267" s="43" t="str">
        <f t="shared" si="12"/>
        <v/>
      </c>
      <c r="N267" s="43" t="str">
        <f t="shared" si="13"/>
        <v/>
      </c>
      <c r="O267" s="49"/>
      <c r="P267" s="46"/>
      <c r="Q267" s="16"/>
      <c r="R267" s="45" t="str">
        <f t="shared" si="14"/>
        <v/>
      </c>
    </row>
    <row r="268" spans="1:18" ht="30" customHeight="1" x14ac:dyDescent="0.35">
      <c r="A268" s="16"/>
      <c r="B268" s="38" t="str">
        <f>IF(STUDATA!B266="","",STUDATA!B266)</f>
        <v/>
      </c>
      <c r="C268" s="39" t="str">
        <f>IF(STUDATA!E266="","",STUDATA!E266)</f>
        <v/>
      </c>
      <c r="D268" s="39" t="str">
        <f>IF(STUDATA!F266="","",STUDATA!F266)</f>
        <v/>
      </c>
      <c r="E268" s="39" t="str">
        <f>IF(STUDATA!G266="","",STUDATA!G266)</f>
        <v/>
      </c>
      <c r="F268" s="39" t="str">
        <f>IF(STUDATA!C266="","",STUDATA!C266)</f>
        <v/>
      </c>
      <c r="G268" s="71"/>
      <c r="H268" s="71"/>
      <c r="I268" s="71"/>
      <c r="J268" s="71"/>
      <c r="K268" s="261">
        <f>Table3[[#This Row],[7]]+Table3[[#This Row],[8]]+Table3[[#This Row],[9]]</f>
        <v>0</v>
      </c>
      <c r="L268" s="53"/>
      <c r="M268" s="43" t="str">
        <f t="shared" si="12"/>
        <v/>
      </c>
      <c r="N268" s="43" t="str">
        <f t="shared" si="13"/>
        <v/>
      </c>
      <c r="O268" s="49"/>
      <c r="P268" s="46"/>
      <c r="Q268" s="16"/>
      <c r="R268" s="45" t="str">
        <f t="shared" si="14"/>
        <v/>
      </c>
    </row>
    <row r="269" spans="1:18" ht="30" customHeight="1" x14ac:dyDescent="0.35">
      <c r="A269" s="16"/>
      <c r="B269" s="38" t="str">
        <f>IF(STUDATA!B267="","",STUDATA!B267)</f>
        <v/>
      </c>
      <c r="C269" s="39" t="str">
        <f>IF(STUDATA!E267="","",STUDATA!E267)</f>
        <v/>
      </c>
      <c r="D269" s="39" t="str">
        <f>IF(STUDATA!F267="","",STUDATA!F267)</f>
        <v/>
      </c>
      <c r="E269" s="39" t="str">
        <f>IF(STUDATA!G267="","",STUDATA!G267)</f>
        <v/>
      </c>
      <c r="F269" s="39" t="str">
        <f>IF(STUDATA!C267="","",STUDATA!C267)</f>
        <v/>
      </c>
      <c r="G269" s="71"/>
      <c r="H269" s="71"/>
      <c r="I269" s="71"/>
      <c r="J269" s="71"/>
      <c r="K269" s="261">
        <f>Table3[[#This Row],[7]]+Table3[[#This Row],[8]]+Table3[[#This Row],[9]]</f>
        <v>0</v>
      </c>
      <c r="L269" s="53"/>
      <c r="M269" s="43" t="str">
        <f t="shared" si="12"/>
        <v/>
      </c>
      <c r="N269" s="43" t="str">
        <f t="shared" si="13"/>
        <v/>
      </c>
      <c r="O269" s="49"/>
      <c r="P269" s="46"/>
      <c r="Q269" s="16"/>
      <c r="R269" s="45" t="str">
        <f t="shared" si="14"/>
        <v/>
      </c>
    </row>
    <row r="270" spans="1:18" ht="30" customHeight="1" x14ac:dyDescent="0.35">
      <c r="A270" s="16"/>
      <c r="B270" s="38" t="str">
        <f>IF(STUDATA!B268="","",STUDATA!B268)</f>
        <v/>
      </c>
      <c r="C270" s="39" t="str">
        <f>IF(STUDATA!E268="","",STUDATA!E268)</f>
        <v/>
      </c>
      <c r="D270" s="39" t="str">
        <f>IF(STUDATA!F268="","",STUDATA!F268)</f>
        <v/>
      </c>
      <c r="E270" s="39" t="str">
        <f>IF(STUDATA!G268="","",STUDATA!G268)</f>
        <v/>
      </c>
      <c r="F270" s="39" t="str">
        <f>IF(STUDATA!C268="","",STUDATA!C268)</f>
        <v/>
      </c>
      <c r="G270" s="71"/>
      <c r="H270" s="71"/>
      <c r="I270" s="71"/>
      <c r="J270" s="71"/>
      <c r="K270" s="261">
        <f>Table3[[#This Row],[7]]+Table3[[#This Row],[8]]+Table3[[#This Row],[9]]</f>
        <v>0</v>
      </c>
      <c r="L270" s="53"/>
      <c r="M270" s="43" t="str">
        <f t="shared" si="12"/>
        <v/>
      </c>
      <c r="N270" s="43" t="str">
        <f t="shared" si="13"/>
        <v/>
      </c>
      <c r="O270" s="49"/>
      <c r="P270" s="46"/>
      <c r="Q270" s="16"/>
      <c r="R270" s="45" t="str">
        <f t="shared" si="14"/>
        <v/>
      </c>
    </row>
    <row r="271" spans="1:18" ht="30" customHeight="1" x14ac:dyDescent="0.35">
      <c r="A271" s="16"/>
      <c r="B271" s="38" t="str">
        <f>IF(STUDATA!B269="","",STUDATA!B269)</f>
        <v/>
      </c>
      <c r="C271" s="39" t="str">
        <f>IF(STUDATA!E269="","",STUDATA!E269)</f>
        <v/>
      </c>
      <c r="D271" s="39" t="str">
        <f>IF(STUDATA!F269="","",STUDATA!F269)</f>
        <v/>
      </c>
      <c r="E271" s="39" t="str">
        <f>IF(STUDATA!G269="","",STUDATA!G269)</f>
        <v/>
      </c>
      <c r="F271" s="39" t="str">
        <f>IF(STUDATA!C269="","",STUDATA!C269)</f>
        <v/>
      </c>
      <c r="G271" s="71"/>
      <c r="H271" s="71"/>
      <c r="I271" s="71"/>
      <c r="J271" s="71"/>
      <c r="K271" s="261">
        <f>Table3[[#This Row],[7]]+Table3[[#This Row],[8]]+Table3[[#This Row],[9]]</f>
        <v>0</v>
      </c>
      <c r="L271" s="53"/>
      <c r="M271" s="43" t="str">
        <f t="shared" si="12"/>
        <v/>
      </c>
      <c r="N271" s="43" t="str">
        <f t="shared" si="13"/>
        <v/>
      </c>
      <c r="O271" s="49"/>
      <c r="P271" s="46"/>
      <c r="Q271" s="16"/>
    </row>
    <row r="272" spans="1:18" ht="30" customHeight="1" x14ac:dyDescent="0.35">
      <c r="A272" s="16"/>
      <c r="B272" s="38" t="str">
        <f>IF(STUDATA!B270="","",STUDATA!B270)</f>
        <v/>
      </c>
      <c r="C272" s="39" t="str">
        <f>IF(STUDATA!E270="","",STUDATA!E270)</f>
        <v/>
      </c>
      <c r="D272" s="39" t="str">
        <f>IF(STUDATA!F270="","",STUDATA!F270)</f>
        <v/>
      </c>
      <c r="E272" s="39" t="str">
        <f>IF(STUDATA!G270="","",STUDATA!G270)</f>
        <v/>
      </c>
      <c r="F272" s="39" t="str">
        <f>IF(STUDATA!C270="","",STUDATA!C270)</f>
        <v/>
      </c>
      <c r="G272" s="71"/>
      <c r="H272" s="71"/>
      <c r="I272" s="71"/>
      <c r="J272" s="71"/>
      <c r="K272" s="261">
        <f>Table3[[#This Row],[7]]+Table3[[#This Row],[8]]+Table3[[#This Row],[9]]</f>
        <v>0</v>
      </c>
      <c r="L272" s="53"/>
      <c r="M272" s="43" t="str">
        <f t="shared" si="12"/>
        <v/>
      </c>
      <c r="N272" s="43" t="str">
        <f t="shared" si="13"/>
        <v/>
      </c>
      <c r="O272" s="49"/>
      <c r="P272" s="46"/>
      <c r="Q272" s="16"/>
    </row>
    <row r="273" spans="1:17" ht="30" customHeight="1" x14ac:dyDescent="0.35">
      <c r="A273" s="16"/>
      <c r="B273" s="38" t="str">
        <f>IF(STUDATA!B271="","",STUDATA!B271)</f>
        <v/>
      </c>
      <c r="C273" s="39" t="str">
        <f>IF(STUDATA!E271="","",STUDATA!E271)</f>
        <v/>
      </c>
      <c r="D273" s="39" t="str">
        <f>IF(STUDATA!F271="","",STUDATA!F271)</f>
        <v/>
      </c>
      <c r="E273" s="39" t="str">
        <f>IF(STUDATA!G271="","",STUDATA!G271)</f>
        <v/>
      </c>
      <c r="F273" s="39" t="str">
        <f>IF(STUDATA!C271="","",STUDATA!C271)</f>
        <v/>
      </c>
      <c r="G273" s="71"/>
      <c r="H273" s="71"/>
      <c r="I273" s="71"/>
      <c r="J273" s="71"/>
      <c r="K273" s="261">
        <f>Table3[[#This Row],[7]]+Table3[[#This Row],[8]]+Table3[[#This Row],[9]]</f>
        <v>0</v>
      </c>
      <c r="L273" s="53"/>
      <c r="M273" s="43" t="str">
        <f t="shared" si="12"/>
        <v/>
      </c>
      <c r="N273" s="43" t="str">
        <f t="shared" si="13"/>
        <v/>
      </c>
      <c r="O273" s="49"/>
      <c r="P273" s="46"/>
      <c r="Q273" s="16"/>
    </row>
    <row r="274" spans="1:17" ht="30" customHeight="1" x14ac:dyDescent="0.35">
      <c r="A274" s="16"/>
      <c r="B274" s="38" t="str">
        <f>IF(STUDATA!B272="","",STUDATA!B272)</f>
        <v/>
      </c>
      <c r="C274" s="39" t="str">
        <f>IF(STUDATA!E272="","",STUDATA!E272)</f>
        <v/>
      </c>
      <c r="D274" s="39" t="str">
        <f>IF(STUDATA!F272="","",STUDATA!F272)</f>
        <v/>
      </c>
      <c r="E274" s="39" t="str">
        <f>IF(STUDATA!G272="","",STUDATA!G272)</f>
        <v/>
      </c>
      <c r="F274" s="39" t="str">
        <f>IF(STUDATA!C272="","",STUDATA!C272)</f>
        <v/>
      </c>
      <c r="G274" s="71"/>
      <c r="H274" s="71"/>
      <c r="I274" s="71"/>
      <c r="J274" s="71"/>
      <c r="K274" s="261">
        <f>Table3[[#This Row],[7]]+Table3[[#This Row],[8]]+Table3[[#This Row],[9]]</f>
        <v>0</v>
      </c>
      <c r="L274" s="53"/>
      <c r="M274" s="43" t="str">
        <f t="shared" si="12"/>
        <v/>
      </c>
      <c r="N274" s="43" t="str">
        <f t="shared" si="13"/>
        <v/>
      </c>
      <c r="O274" s="49"/>
      <c r="P274" s="46"/>
      <c r="Q274" s="16"/>
    </row>
    <row r="275" spans="1:17" ht="30" customHeight="1" x14ac:dyDescent="0.35">
      <c r="A275" s="16"/>
      <c r="B275" s="38" t="str">
        <f>IF(STUDATA!B273="","",STUDATA!B273)</f>
        <v/>
      </c>
      <c r="C275" s="39" t="str">
        <f>IF(STUDATA!E273="","",STUDATA!E273)</f>
        <v/>
      </c>
      <c r="D275" s="39" t="str">
        <f>IF(STUDATA!F273="","",STUDATA!F273)</f>
        <v/>
      </c>
      <c r="E275" s="39" t="str">
        <f>IF(STUDATA!G273="","",STUDATA!G273)</f>
        <v/>
      </c>
      <c r="F275" s="39" t="str">
        <f>IF(STUDATA!C273="","",STUDATA!C273)</f>
        <v/>
      </c>
      <c r="G275" s="71"/>
      <c r="H275" s="71"/>
      <c r="I275" s="71"/>
      <c r="J275" s="71"/>
      <c r="K275" s="261">
        <f>Table3[[#This Row],[7]]+Table3[[#This Row],[8]]+Table3[[#This Row],[9]]</f>
        <v>0</v>
      </c>
      <c r="L275" s="53"/>
      <c r="M275" s="43" t="str">
        <f t="shared" si="12"/>
        <v/>
      </c>
      <c r="N275" s="43" t="str">
        <f t="shared" si="13"/>
        <v/>
      </c>
      <c r="O275" s="49"/>
      <c r="P275" s="46"/>
      <c r="Q275" s="16"/>
    </row>
    <row r="276" spans="1:17" s="14" customFormat="1" ht="30" customHeight="1" x14ac:dyDescent="0.35">
      <c r="A276" s="16"/>
      <c r="B276" s="38" t="str">
        <f>IF(STUDATA!B274="","",STUDATA!B274)</f>
        <v/>
      </c>
      <c r="C276" s="39" t="str">
        <f>IF(STUDATA!E274="","",STUDATA!E274)</f>
        <v/>
      </c>
      <c r="D276" s="39" t="str">
        <f>IF(STUDATA!F274="","",STUDATA!F274)</f>
        <v/>
      </c>
      <c r="E276" s="39" t="str">
        <f>IF(STUDATA!G274="","",STUDATA!G274)</f>
        <v/>
      </c>
      <c r="F276" s="39" t="str">
        <f>IF(STUDATA!C274="","",STUDATA!C274)</f>
        <v/>
      </c>
      <c r="G276" s="71"/>
      <c r="H276" s="71"/>
      <c r="I276" s="71"/>
      <c r="J276" s="71"/>
      <c r="K276" s="261">
        <f>Table3[[#This Row],[7]]+Table3[[#This Row],[8]]+Table3[[#This Row],[9]]</f>
        <v>0</v>
      </c>
      <c r="L276" s="53"/>
      <c r="M276" s="43" t="str">
        <f t="shared" si="12"/>
        <v/>
      </c>
      <c r="N276" s="43" t="str">
        <f t="shared" si="13"/>
        <v/>
      </c>
      <c r="O276" s="49"/>
      <c r="P276" s="46"/>
      <c r="Q276" s="16"/>
    </row>
    <row r="277" spans="1:17" s="14" customFormat="1" ht="30" customHeight="1" x14ac:dyDescent="0.35">
      <c r="A277" s="16"/>
      <c r="B277" s="38" t="str">
        <f>IF(STUDATA!B275="","",STUDATA!B275)</f>
        <v/>
      </c>
      <c r="C277" s="39" t="str">
        <f>IF(STUDATA!E275="","",STUDATA!E275)</f>
        <v/>
      </c>
      <c r="D277" s="39" t="str">
        <f>IF(STUDATA!F275="","",STUDATA!F275)</f>
        <v/>
      </c>
      <c r="E277" s="39" t="str">
        <f>IF(STUDATA!G275="","",STUDATA!G275)</f>
        <v/>
      </c>
      <c r="F277" s="39" t="str">
        <f>IF(STUDATA!C275="","",STUDATA!C275)</f>
        <v/>
      </c>
      <c r="G277" s="71"/>
      <c r="H277" s="71"/>
      <c r="I277" s="71"/>
      <c r="J277" s="71"/>
      <c r="K277" s="261">
        <f>Table3[[#This Row],[7]]+Table3[[#This Row],[8]]+Table3[[#This Row],[9]]</f>
        <v>0</v>
      </c>
      <c r="L277" s="53"/>
      <c r="M277" s="43" t="str">
        <f t="shared" si="12"/>
        <v/>
      </c>
      <c r="N277" s="43" t="str">
        <f t="shared" si="13"/>
        <v/>
      </c>
      <c r="O277" s="49"/>
      <c r="P277" s="46"/>
      <c r="Q277" s="16"/>
    </row>
    <row r="278" spans="1:17" s="14" customFormat="1" ht="30" customHeight="1" x14ac:dyDescent="0.35">
      <c r="A278" s="16"/>
      <c r="B278" s="38" t="str">
        <f>IF(STUDATA!B276="","",STUDATA!B276)</f>
        <v/>
      </c>
      <c r="C278" s="39" t="str">
        <f>IF(STUDATA!E276="","",STUDATA!E276)</f>
        <v/>
      </c>
      <c r="D278" s="39" t="str">
        <f>IF(STUDATA!F276="","",STUDATA!F276)</f>
        <v/>
      </c>
      <c r="E278" s="39" t="str">
        <f>IF(STUDATA!G276="","",STUDATA!G276)</f>
        <v/>
      </c>
      <c r="F278" s="39" t="str">
        <f>IF(STUDATA!C276="","",STUDATA!C276)</f>
        <v/>
      </c>
      <c r="G278" s="71"/>
      <c r="H278" s="71"/>
      <c r="I278" s="71"/>
      <c r="J278" s="71"/>
      <c r="K278" s="261">
        <f>Table3[[#This Row],[7]]+Table3[[#This Row],[8]]+Table3[[#This Row],[9]]</f>
        <v>0</v>
      </c>
      <c r="L278" s="53"/>
      <c r="M278" s="43" t="str">
        <f t="shared" si="12"/>
        <v/>
      </c>
      <c r="N278" s="43" t="str">
        <f t="shared" si="13"/>
        <v/>
      </c>
      <c r="O278" s="49"/>
      <c r="P278" s="46"/>
      <c r="Q278" s="16"/>
    </row>
    <row r="279" spans="1:17" s="14" customFormat="1" ht="30" customHeight="1" x14ac:dyDescent="0.35">
      <c r="A279" s="16"/>
      <c r="B279" s="38" t="str">
        <f>IF(STUDATA!B277="","",STUDATA!B277)</f>
        <v/>
      </c>
      <c r="C279" s="39" t="str">
        <f>IF(STUDATA!E277="","",STUDATA!E277)</f>
        <v/>
      </c>
      <c r="D279" s="39" t="str">
        <f>IF(STUDATA!F277="","",STUDATA!F277)</f>
        <v/>
      </c>
      <c r="E279" s="39" t="str">
        <f>IF(STUDATA!G277="","",STUDATA!G277)</f>
        <v/>
      </c>
      <c r="F279" s="39" t="str">
        <f>IF(STUDATA!C277="","",STUDATA!C277)</f>
        <v/>
      </c>
      <c r="G279" s="71"/>
      <c r="H279" s="71"/>
      <c r="I279" s="71"/>
      <c r="J279" s="71"/>
      <c r="K279" s="261">
        <f>Table3[[#This Row],[7]]+Table3[[#This Row],[8]]+Table3[[#This Row],[9]]</f>
        <v>0</v>
      </c>
      <c r="L279" s="53"/>
      <c r="M279" s="43" t="str">
        <f t="shared" si="12"/>
        <v/>
      </c>
      <c r="N279" s="43" t="str">
        <f t="shared" si="13"/>
        <v/>
      </c>
      <c r="O279" s="49"/>
      <c r="P279" s="46"/>
      <c r="Q279" s="16"/>
    </row>
    <row r="280" spans="1:17" s="14" customFormat="1" ht="30" customHeight="1" x14ac:dyDescent="0.35">
      <c r="A280" s="16"/>
      <c r="B280" s="38" t="str">
        <f>IF(STUDATA!B278="","",STUDATA!B278)</f>
        <v/>
      </c>
      <c r="C280" s="39" t="str">
        <f>IF(STUDATA!E278="","",STUDATA!E278)</f>
        <v/>
      </c>
      <c r="D280" s="39" t="str">
        <f>IF(STUDATA!F278="","",STUDATA!F278)</f>
        <v/>
      </c>
      <c r="E280" s="39" t="str">
        <f>IF(STUDATA!G278="","",STUDATA!G278)</f>
        <v/>
      </c>
      <c r="F280" s="39" t="str">
        <f>IF(STUDATA!C278="","",STUDATA!C278)</f>
        <v/>
      </c>
      <c r="G280" s="71"/>
      <c r="H280" s="71"/>
      <c r="I280" s="71"/>
      <c r="J280" s="71"/>
      <c r="K280" s="261">
        <f>Table3[[#This Row],[7]]+Table3[[#This Row],[8]]+Table3[[#This Row],[9]]</f>
        <v>0</v>
      </c>
      <c r="L280" s="53"/>
      <c r="M280" s="43" t="str">
        <f t="shared" si="12"/>
        <v/>
      </c>
      <c r="N280" s="43" t="str">
        <f t="shared" si="13"/>
        <v/>
      </c>
      <c r="O280" s="49"/>
      <c r="P280" s="46"/>
      <c r="Q280" s="16"/>
    </row>
    <row r="281" spans="1:17" s="14" customFormat="1" ht="30" customHeight="1" x14ac:dyDescent="0.35">
      <c r="A281" s="16"/>
      <c r="B281" s="38" t="str">
        <f>IF(STUDATA!B279="","",STUDATA!B279)</f>
        <v/>
      </c>
      <c r="C281" s="39" t="str">
        <f>IF(STUDATA!E279="","",STUDATA!E279)</f>
        <v/>
      </c>
      <c r="D281" s="39" t="str">
        <f>IF(STUDATA!F279="","",STUDATA!F279)</f>
        <v/>
      </c>
      <c r="E281" s="39" t="str">
        <f>IF(STUDATA!G279="","",STUDATA!G279)</f>
        <v/>
      </c>
      <c r="F281" s="39" t="str">
        <f>IF(STUDATA!C279="","",STUDATA!C279)</f>
        <v/>
      </c>
      <c r="G281" s="71"/>
      <c r="H281" s="71"/>
      <c r="I281" s="71"/>
      <c r="J281" s="71"/>
      <c r="K281" s="261">
        <f>Table3[[#This Row],[7]]+Table3[[#This Row],[8]]+Table3[[#This Row],[9]]</f>
        <v>0</v>
      </c>
      <c r="L281" s="53"/>
      <c r="M281" s="43" t="str">
        <f t="shared" si="12"/>
        <v/>
      </c>
      <c r="N281" s="43" t="str">
        <f t="shared" si="13"/>
        <v/>
      </c>
      <c r="O281" s="49"/>
      <c r="P281" s="46"/>
      <c r="Q281" s="16"/>
    </row>
    <row r="282" spans="1:17" s="14" customFormat="1" ht="30" customHeight="1" x14ac:dyDescent="0.35">
      <c r="A282" s="16"/>
      <c r="B282" s="38" t="str">
        <f>IF(STUDATA!B280="","",STUDATA!B280)</f>
        <v/>
      </c>
      <c r="C282" s="39" t="str">
        <f>IF(STUDATA!E280="","",STUDATA!E280)</f>
        <v/>
      </c>
      <c r="D282" s="39" t="str">
        <f>IF(STUDATA!F280="","",STUDATA!F280)</f>
        <v/>
      </c>
      <c r="E282" s="39" t="str">
        <f>IF(STUDATA!G280="","",STUDATA!G280)</f>
        <v/>
      </c>
      <c r="F282" s="39" t="str">
        <f>IF(STUDATA!C280="","",STUDATA!C280)</f>
        <v/>
      </c>
      <c r="G282" s="71"/>
      <c r="H282" s="71"/>
      <c r="I282" s="71"/>
      <c r="J282" s="71"/>
      <c r="K282" s="261">
        <f>Table3[[#This Row],[7]]+Table3[[#This Row],[8]]+Table3[[#This Row],[9]]</f>
        <v>0</v>
      </c>
      <c r="L282" s="53"/>
      <c r="M282" s="43" t="str">
        <f t="shared" si="12"/>
        <v/>
      </c>
      <c r="N282" s="43" t="str">
        <f t="shared" si="13"/>
        <v/>
      </c>
      <c r="O282" s="49"/>
      <c r="P282" s="46"/>
      <c r="Q282" s="16"/>
    </row>
    <row r="283" spans="1:17" s="14" customFormat="1" ht="30" customHeight="1" x14ac:dyDescent="0.35">
      <c r="A283" s="16"/>
      <c r="B283" s="38" t="str">
        <f>IF(STUDATA!B281="","",STUDATA!B281)</f>
        <v/>
      </c>
      <c r="C283" s="39" t="str">
        <f>IF(STUDATA!E281="","",STUDATA!E281)</f>
        <v/>
      </c>
      <c r="D283" s="39" t="str">
        <f>IF(STUDATA!F281="","",STUDATA!F281)</f>
        <v/>
      </c>
      <c r="E283" s="39" t="str">
        <f>IF(STUDATA!G281="","",STUDATA!G281)</f>
        <v/>
      </c>
      <c r="F283" s="39" t="str">
        <f>IF(STUDATA!C281="","",STUDATA!C281)</f>
        <v/>
      </c>
      <c r="G283" s="71"/>
      <c r="H283" s="71"/>
      <c r="I283" s="71"/>
      <c r="J283" s="71"/>
      <c r="K283" s="261">
        <f>Table3[[#This Row],[7]]+Table3[[#This Row],[8]]+Table3[[#This Row],[9]]</f>
        <v>0</v>
      </c>
      <c r="L283" s="53"/>
      <c r="M283" s="43" t="str">
        <f t="shared" si="12"/>
        <v/>
      </c>
      <c r="N283" s="43" t="str">
        <f t="shared" si="13"/>
        <v/>
      </c>
      <c r="O283" s="49"/>
      <c r="P283" s="46"/>
      <c r="Q283" s="16"/>
    </row>
    <row r="284" spans="1:17" s="14" customFormat="1" ht="30" customHeight="1" x14ac:dyDescent="0.35">
      <c r="A284" s="16"/>
      <c r="B284" s="38" t="str">
        <f>IF(STUDATA!B282="","",STUDATA!B282)</f>
        <v/>
      </c>
      <c r="C284" s="39" t="str">
        <f>IF(STUDATA!E282="","",STUDATA!E282)</f>
        <v/>
      </c>
      <c r="D284" s="39" t="str">
        <f>IF(STUDATA!F282="","",STUDATA!F282)</f>
        <v/>
      </c>
      <c r="E284" s="39" t="str">
        <f>IF(STUDATA!G282="","",STUDATA!G282)</f>
        <v/>
      </c>
      <c r="F284" s="39" t="str">
        <f>IF(STUDATA!C282="","",STUDATA!C282)</f>
        <v/>
      </c>
      <c r="G284" s="71"/>
      <c r="H284" s="71"/>
      <c r="I284" s="71"/>
      <c r="J284" s="71"/>
      <c r="K284" s="261">
        <f>Table3[[#This Row],[7]]+Table3[[#This Row],[8]]+Table3[[#This Row],[9]]</f>
        <v>0</v>
      </c>
      <c r="L284" s="53"/>
      <c r="M284" s="43" t="str">
        <f t="shared" si="12"/>
        <v/>
      </c>
      <c r="N284" s="43" t="str">
        <f t="shared" si="13"/>
        <v/>
      </c>
      <c r="O284" s="49"/>
      <c r="P284" s="46"/>
      <c r="Q284" s="16"/>
    </row>
    <row r="285" spans="1:17" s="14" customFormat="1" ht="30" customHeight="1" x14ac:dyDescent="0.35">
      <c r="A285" s="16"/>
      <c r="B285" s="38" t="str">
        <f>IF(STUDATA!B283="","",STUDATA!B283)</f>
        <v/>
      </c>
      <c r="C285" s="39" t="str">
        <f>IF(STUDATA!E283="","",STUDATA!E283)</f>
        <v/>
      </c>
      <c r="D285" s="39" t="str">
        <f>IF(STUDATA!F283="","",STUDATA!F283)</f>
        <v/>
      </c>
      <c r="E285" s="39" t="str">
        <f>IF(STUDATA!G283="","",STUDATA!G283)</f>
        <v/>
      </c>
      <c r="F285" s="39" t="str">
        <f>IF(STUDATA!C283="","",STUDATA!C283)</f>
        <v/>
      </c>
      <c r="G285" s="71"/>
      <c r="H285" s="71"/>
      <c r="I285" s="71"/>
      <c r="J285" s="71"/>
      <c r="K285" s="261">
        <f>Table3[[#This Row],[7]]+Table3[[#This Row],[8]]+Table3[[#This Row],[9]]</f>
        <v>0</v>
      </c>
      <c r="L285" s="53"/>
      <c r="M285" s="43" t="str">
        <f t="shared" si="12"/>
        <v/>
      </c>
      <c r="N285" s="43" t="str">
        <f t="shared" si="13"/>
        <v/>
      </c>
      <c r="O285" s="49"/>
      <c r="P285" s="46"/>
      <c r="Q285" s="16"/>
    </row>
    <row r="286" spans="1:17" s="14" customFormat="1" ht="30" customHeight="1" x14ac:dyDescent="0.35">
      <c r="A286" s="16"/>
      <c r="B286" s="38" t="str">
        <f>IF(STUDATA!B284="","",STUDATA!B284)</f>
        <v/>
      </c>
      <c r="C286" s="39" t="str">
        <f>IF(STUDATA!E284="","",STUDATA!E284)</f>
        <v/>
      </c>
      <c r="D286" s="39" t="str">
        <f>IF(STUDATA!F284="","",STUDATA!F284)</f>
        <v/>
      </c>
      <c r="E286" s="39" t="str">
        <f>IF(STUDATA!G284="","",STUDATA!G284)</f>
        <v/>
      </c>
      <c r="F286" s="39" t="str">
        <f>IF(STUDATA!C284="","",STUDATA!C284)</f>
        <v/>
      </c>
      <c r="G286" s="71"/>
      <c r="H286" s="71"/>
      <c r="I286" s="71"/>
      <c r="J286" s="71"/>
      <c r="K286" s="261">
        <f>Table3[[#This Row],[7]]+Table3[[#This Row],[8]]+Table3[[#This Row],[9]]</f>
        <v>0</v>
      </c>
      <c r="L286" s="53"/>
      <c r="M286" s="43" t="str">
        <f t="shared" si="12"/>
        <v/>
      </c>
      <c r="N286" s="43" t="str">
        <f t="shared" si="13"/>
        <v/>
      </c>
      <c r="O286" s="49"/>
      <c r="P286" s="46"/>
      <c r="Q286" s="16"/>
    </row>
    <row r="287" spans="1:17" s="14" customFormat="1" ht="30" customHeight="1" x14ac:dyDescent="0.35">
      <c r="A287" s="16"/>
      <c r="B287" s="38" t="str">
        <f>IF(STUDATA!B285="","",STUDATA!B285)</f>
        <v/>
      </c>
      <c r="C287" s="39" t="str">
        <f>IF(STUDATA!E285="","",STUDATA!E285)</f>
        <v/>
      </c>
      <c r="D287" s="39" t="str">
        <f>IF(STUDATA!F285="","",STUDATA!F285)</f>
        <v/>
      </c>
      <c r="E287" s="39" t="str">
        <f>IF(STUDATA!G285="","",STUDATA!G285)</f>
        <v/>
      </c>
      <c r="F287" s="39" t="str">
        <f>IF(STUDATA!C285="","",STUDATA!C285)</f>
        <v/>
      </c>
      <c r="G287" s="71"/>
      <c r="H287" s="71"/>
      <c r="I287" s="71"/>
      <c r="J287" s="71"/>
      <c r="K287" s="261">
        <f>Table3[[#This Row],[7]]+Table3[[#This Row],[8]]+Table3[[#This Row],[9]]</f>
        <v>0</v>
      </c>
      <c r="L287" s="53"/>
      <c r="M287" s="43" t="str">
        <f t="shared" si="12"/>
        <v/>
      </c>
      <c r="N287" s="43" t="str">
        <f t="shared" si="13"/>
        <v/>
      </c>
      <c r="O287" s="49"/>
      <c r="P287" s="46"/>
      <c r="Q287" s="16"/>
    </row>
    <row r="288" spans="1:17" s="14" customFormat="1" ht="30" customHeight="1" x14ac:dyDescent="0.35">
      <c r="A288" s="16"/>
      <c r="B288" s="38" t="str">
        <f>IF(STUDATA!B286="","",STUDATA!B286)</f>
        <v/>
      </c>
      <c r="C288" s="39" t="str">
        <f>IF(STUDATA!E286="","",STUDATA!E286)</f>
        <v/>
      </c>
      <c r="D288" s="39" t="str">
        <f>IF(STUDATA!F286="","",STUDATA!F286)</f>
        <v/>
      </c>
      <c r="E288" s="39" t="str">
        <f>IF(STUDATA!G286="","",STUDATA!G286)</f>
        <v/>
      </c>
      <c r="F288" s="39" t="str">
        <f>IF(STUDATA!C286="","",STUDATA!C286)</f>
        <v/>
      </c>
      <c r="G288" s="71"/>
      <c r="H288" s="71"/>
      <c r="I288" s="71"/>
      <c r="J288" s="71"/>
      <c r="K288" s="261">
        <f>Table3[[#This Row],[7]]+Table3[[#This Row],[8]]+Table3[[#This Row],[9]]</f>
        <v>0</v>
      </c>
      <c r="L288" s="53"/>
      <c r="M288" s="43" t="str">
        <f t="shared" si="12"/>
        <v/>
      </c>
      <c r="N288" s="43" t="str">
        <f t="shared" si="13"/>
        <v/>
      </c>
      <c r="O288" s="49"/>
      <c r="P288" s="46"/>
      <c r="Q288" s="16"/>
    </row>
    <row r="289" spans="1:17" s="14" customFormat="1" ht="30" customHeight="1" x14ac:dyDescent="0.35">
      <c r="A289" s="16"/>
      <c r="B289" s="38" t="str">
        <f>IF(STUDATA!B287="","",STUDATA!B287)</f>
        <v/>
      </c>
      <c r="C289" s="39" t="str">
        <f>IF(STUDATA!E287="","",STUDATA!E287)</f>
        <v/>
      </c>
      <c r="D289" s="39" t="str">
        <f>IF(STUDATA!F287="","",STUDATA!F287)</f>
        <v/>
      </c>
      <c r="E289" s="39" t="str">
        <f>IF(STUDATA!G287="","",STUDATA!G287)</f>
        <v/>
      </c>
      <c r="F289" s="39" t="str">
        <f>IF(STUDATA!C287="","",STUDATA!C287)</f>
        <v/>
      </c>
      <c r="G289" s="71"/>
      <c r="H289" s="71"/>
      <c r="I289" s="71"/>
      <c r="J289" s="71"/>
      <c r="K289" s="261">
        <f>Table3[[#This Row],[7]]+Table3[[#This Row],[8]]+Table3[[#This Row],[9]]</f>
        <v>0</v>
      </c>
      <c r="L289" s="53"/>
      <c r="M289" s="43" t="str">
        <f t="shared" si="12"/>
        <v/>
      </c>
      <c r="N289" s="43" t="str">
        <f t="shared" si="13"/>
        <v/>
      </c>
      <c r="O289" s="49"/>
      <c r="P289" s="46"/>
      <c r="Q289" s="16"/>
    </row>
    <row r="290" spans="1:17" s="14" customFormat="1" ht="30" customHeight="1" x14ac:dyDescent="0.35">
      <c r="A290" s="16"/>
      <c r="B290" s="38" t="str">
        <f>IF(STUDATA!B288="","",STUDATA!B288)</f>
        <v/>
      </c>
      <c r="C290" s="39" t="str">
        <f>IF(STUDATA!E288="","",STUDATA!E288)</f>
        <v/>
      </c>
      <c r="D290" s="39" t="str">
        <f>IF(STUDATA!F288="","",STUDATA!F288)</f>
        <v/>
      </c>
      <c r="E290" s="39" t="str">
        <f>IF(STUDATA!G288="","",STUDATA!G288)</f>
        <v/>
      </c>
      <c r="F290" s="39" t="str">
        <f>IF(STUDATA!C288="","",STUDATA!C288)</f>
        <v/>
      </c>
      <c r="G290" s="71"/>
      <c r="H290" s="71"/>
      <c r="I290" s="71"/>
      <c r="J290" s="71"/>
      <c r="K290" s="261">
        <f>Table3[[#This Row],[7]]+Table3[[#This Row],[8]]+Table3[[#This Row],[9]]</f>
        <v>0</v>
      </c>
      <c r="L290" s="53"/>
      <c r="M290" s="43" t="str">
        <f t="shared" si="12"/>
        <v/>
      </c>
      <c r="N290" s="43" t="str">
        <f t="shared" si="13"/>
        <v/>
      </c>
      <c r="O290" s="49"/>
      <c r="P290" s="46"/>
      <c r="Q290" s="16"/>
    </row>
    <row r="291" spans="1:17" s="14" customFormat="1" ht="30" customHeight="1" x14ac:dyDescent="0.35">
      <c r="A291" s="16"/>
      <c r="B291" s="38" t="str">
        <f>IF(STUDATA!B289="","",STUDATA!B289)</f>
        <v/>
      </c>
      <c r="C291" s="39" t="str">
        <f>IF(STUDATA!E289="","",STUDATA!E289)</f>
        <v/>
      </c>
      <c r="D291" s="39" t="str">
        <f>IF(STUDATA!F289="","",STUDATA!F289)</f>
        <v/>
      </c>
      <c r="E291" s="39" t="str">
        <f>IF(STUDATA!G289="","",STUDATA!G289)</f>
        <v/>
      </c>
      <c r="F291" s="39" t="str">
        <f>IF(STUDATA!C289="","",STUDATA!C289)</f>
        <v/>
      </c>
      <c r="G291" s="71"/>
      <c r="H291" s="71"/>
      <c r="I291" s="71"/>
      <c r="J291" s="71"/>
      <c r="K291" s="261">
        <f>Table3[[#This Row],[7]]+Table3[[#This Row],[8]]+Table3[[#This Row],[9]]</f>
        <v>0</v>
      </c>
      <c r="L291" s="53"/>
      <c r="M291" s="43" t="str">
        <f t="shared" si="12"/>
        <v/>
      </c>
      <c r="N291" s="43" t="str">
        <f t="shared" si="13"/>
        <v/>
      </c>
      <c r="O291" s="49"/>
      <c r="P291" s="46"/>
      <c r="Q291" s="16"/>
    </row>
    <row r="292" spans="1:17" s="14" customFormat="1" ht="30" customHeight="1" x14ac:dyDescent="0.35">
      <c r="A292" s="16"/>
      <c r="B292" s="38" t="str">
        <f>IF(STUDATA!B290="","",STUDATA!B290)</f>
        <v/>
      </c>
      <c r="C292" s="39" t="str">
        <f>IF(STUDATA!E290="","",STUDATA!E290)</f>
        <v/>
      </c>
      <c r="D292" s="39" t="str">
        <f>IF(STUDATA!F290="","",STUDATA!F290)</f>
        <v/>
      </c>
      <c r="E292" s="39" t="str">
        <f>IF(STUDATA!G290="","",STUDATA!G290)</f>
        <v/>
      </c>
      <c r="F292" s="39" t="str">
        <f>IF(STUDATA!C290="","",STUDATA!C290)</f>
        <v/>
      </c>
      <c r="G292" s="71"/>
      <c r="H292" s="71"/>
      <c r="I292" s="71"/>
      <c r="J292" s="71"/>
      <c r="K292" s="261">
        <f>Table3[[#This Row],[7]]+Table3[[#This Row],[8]]+Table3[[#This Row],[9]]</f>
        <v>0</v>
      </c>
      <c r="L292" s="53"/>
      <c r="M292" s="43" t="str">
        <f t="shared" si="12"/>
        <v/>
      </c>
      <c r="N292" s="43" t="str">
        <f t="shared" si="13"/>
        <v/>
      </c>
      <c r="O292" s="49"/>
      <c r="P292" s="46"/>
      <c r="Q292" s="16"/>
    </row>
    <row r="293" spans="1:17" s="14" customFormat="1" ht="30" customHeight="1" x14ac:dyDescent="0.35">
      <c r="A293" s="16"/>
      <c r="B293" s="38" t="str">
        <f>IF(STUDATA!B291="","",STUDATA!B291)</f>
        <v/>
      </c>
      <c r="C293" s="39" t="str">
        <f>IF(STUDATA!E291="","",STUDATA!E291)</f>
        <v/>
      </c>
      <c r="D293" s="39" t="str">
        <f>IF(STUDATA!F291="","",STUDATA!F291)</f>
        <v/>
      </c>
      <c r="E293" s="39" t="str">
        <f>IF(STUDATA!G291="","",STUDATA!G291)</f>
        <v/>
      </c>
      <c r="F293" s="39" t="str">
        <f>IF(STUDATA!C291="","",STUDATA!C291)</f>
        <v/>
      </c>
      <c r="G293" s="71"/>
      <c r="H293" s="71"/>
      <c r="I293" s="71"/>
      <c r="J293" s="71"/>
      <c r="K293" s="261">
        <f>Table3[[#This Row],[7]]+Table3[[#This Row],[8]]+Table3[[#This Row],[9]]</f>
        <v>0</v>
      </c>
      <c r="L293" s="53"/>
      <c r="M293" s="43" t="str">
        <f t="shared" si="12"/>
        <v/>
      </c>
      <c r="N293" s="43" t="str">
        <f t="shared" si="13"/>
        <v/>
      </c>
      <c r="O293" s="49"/>
      <c r="P293" s="46"/>
      <c r="Q293" s="16"/>
    </row>
    <row r="294" spans="1:17" s="14" customFormat="1" ht="30" customHeight="1" x14ac:dyDescent="0.35">
      <c r="A294" s="16"/>
      <c r="B294" s="38" t="str">
        <f>IF(STUDATA!B292="","",STUDATA!B292)</f>
        <v/>
      </c>
      <c r="C294" s="39" t="str">
        <f>IF(STUDATA!E292="","",STUDATA!E292)</f>
        <v/>
      </c>
      <c r="D294" s="39" t="str">
        <f>IF(STUDATA!F292="","",STUDATA!F292)</f>
        <v/>
      </c>
      <c r="E294" s="39" t="str">
        <f>IF(STUDATA!G292="","",STUDATA!G292)</f>
        <v/>
      </c>
      <c r="F294" s="39" t="str">
        <f>IF(STUDATA!C292="","",STUDATA!C292)</f>
        <v/>
      </c>
      <c r="G294" s="71"/>
      <c r="H294" s="71"/>
      <c r="I294" s="71"/>
      <c r="J294" s="71"/>
      <c r="K294" s="261">
        <f>Table3[[#This Row],[7]]+Table3[[#This Row],[8]]+Table3[[#This Row],[9]]</f>
        <v>0</v>
      </c>
      <c r="L294" s="53"/>
      <c r="M294" s="43" t="str">
        <f t="shared" si="12"/>
        <v/>
      </c>
      <c r="N294" s="43" t="str">
        <f t="shared" si="13"/>
        <v/>
      </c>
      <c r="O294" s="49"/>
      <c r="P294" s="46"/>
      <c r="Q294" s="16"/>
    </row>
    <row r="295" spans="1:17" s="14" customFormat="1" ht="30" customHeight="1" x14ac:dyDescent="0.35">
      <c r="A295" s="16"/>
      <c r="B295" s="38" t="str">
        <f>IF(STUDATA!B293="","",STUDATA!B293)</f>
        <v/>
      </c>
      <c r="C295" s="39" t="str">
        <f>IF(STUDATA!E293="","",STUDATA!E293)</f>
        <v/>
      </c>
      <c r="D295" s="39" t="str">
        <f>IF(STUDATA!F293="","",STUDATA!F293)</f>
        <v/>
      </c>
      <c r="E295" s="39" t="str">
        <f>IF(STUDATA!G293="","",STUDATA!G293)</f>
        <v/>
      </c>
      <c r="F295" s="39" t="str">
        <f>IF(STUDATA!C293="","",STUDATA!C293)</f>
        <v/>
      </c>
      <c r="G295" s="71"/>
      <c r="H295" s="71"/>
      <c r="I295" s="71"/>
      <c r="J295" s="71"/>
      <c r="K295" s="261">
        <f>Table3[[#This Row],[7]]+Table3[[#This Row],[8]]+Table3[[#This Row],[9]]</f>
        <v>0</v>
      </c>
      <c r="L295" s="53"/>
      <c r="M295" s="43" t="str">
        <f t="shared" si="12"/>
        <v/>
      </c>
      <c r="N295" s="43" t="str">
        <f t="shared" si="13"/>
        <v/>
      </c>
      <c r="O295" s="49"/>
      <c r="P295" s="46"/>
      <c r="Q295" s="16"/>
    </row>
    <row r="296" spans="1:17" s="14" customFormat="1" ht="30" customHeight="1" x14ac:dyDescent="0.35">
      <c r="A296" s="16"/>
      <c r="B296" s="38" t="str">
        <f>IF(STUDATA!B294="","",STUDATA!B294)</f>
        <v/>
      </c>
      <c r="C296" s="39" t="str">
        <f>IF(STUDATA!E294="","",STUDATA!E294)</f>
        <v/>
      </c>
      <c r="D296" s="39" t="str">
        <f>IF(STUDATA!F294="","",STUDATA!F294)</f>
        <v/>
      </c>
      <c r="E296" s="39" t="str">
        <f>IF(STUDATA!G294="","",STUDATA!G294)</f>
        <v/>
      </c>
      <c r="F296" s="39" t="str">
        <f>IF(STUDATA!C294="","",STUDATA!C294)</f>
        <v/>
      </c>
      <c r="G296" s="71"/>
      <c r="H296" s="71"/>
      <c r="I296" s="71"/>
      <c r="J296" s="71"/>
      <c r="K296" s="261">
        <f>Table3[[#This Row],[7]]+Table3[[#This Row],[8]]+Table3[[#This Row],[9]]</f>
        <v>0</v>
      </c>
      <c r="L296" s="53"/>
      <c r="M296" s="43" t="str">
        <f t="shared" si="12"/>
        <v/>
      </c>
      <c r="N296" s="43" t="str">
        <f t="shared" si="13"/>
        <v/>
      </c>
      <c r="O296" s="49"/>
      <c r="P296" s="46"/>
      <c r="Q296" s="16"/>
    </row>
    <row r="297" spans="1:17" s="14" customFormat="1" ht="30" customHeight="1" x14ac:dyDescent="0.35">
      <c r="A297" s="16"/>
      <c r="B297" s="38" t="str">
        <f>IF(STUDATA!B295="","",STUDATA!B295)</f>
        <v/>
      </c>
      <c r="C297" s="39" t="str">
        <f>IF(STUDATA!E295="","",STUDATA!E295)</f>
        <v/>
      </c>
      <c r="D297" s="39" t="str">
        <f>IF(STUDATA!F295="","",STUDATA!F295)</f>
        <v/>
      </c>
      <c r="E297" s="39" t="str">
        <f>IF(STUDATA!G295="","",STUDATA!G295)</f>
        <v/>
      </c>
      <c r="F297" s="39" t="str">
        <f>IF(STUDATA!C295="","",STUDATA!C295)</f>
        <v/>
      </c>
      <c r="G297" s="71"/>
      <c r="H297" s="71"/>
      <c r="I297" s="71"/>
      <c r="J297" s="71"/>
      <c r="K297" s="261">
        <f>Table3[[#This Row],[7]]+Table3[[#This Row],[8]]+Table3[[#This Row],[9]]</f>
        <v>0</v>
      </c>
      <c r="L297" s="53"/>
      <c r="M297" s="43" t="str">
        <f t="shared" si="12"/>
        <v/>
      </c>
      <c r="N297" s="43" t="str">
        <f t="shared" si="13"/>
        <v/>
      </c>
      <c r="O297" s="49"/>
      <c r="P297" s="46"/>
      <c r="Q297" s="16"/>
    </row>
    <row r="298" spans="1:17" s="14" customFormat="1" ht="30" customHeight="1" x14ac:dyDescent="0.35">
      <c r="A298" s="16"/>
      <c r="B298" s="38" t="str">
        <f>IF(STUDATA!B296="","",STUDATA!B296)</f>
        <v/>
      </c>
      <c r="C298" s="39" t="str">
        <f>IF(STUDATA!E296="","",STUDATA!E296)</f>
        <v/>
      </c>
      <c r="D298" s="39" t="str">
        <f>IF(STUDATA!F296="","",STUDATA!F296)</f>
        <v/>
      </c>
      <c r="E298" s="39" t="str">
        <f>IF(STUDATA!G296="","",STUDATA!G296)</f>
        <v/>
      </c>
      <c r="F298" s="39" t="str">
        <f>IF(STUDATA!C296="","",STUDATA!C296)</f>
        <v/>
      </c>
      <c r="G298" s="71"/>
      <c r="H298" s="71"/>
      <c r="I298" s="71"/>
      <c r="J298" s="71"/>
      <c r="K298" s="261">
        <f>Table3[[#This Row],[7]]+Table3[[#This Row],[8]]+Table3[[#This Row],[9]]</f>
        <v>0</v>
      </c>
      <c r="L298" s="53"/>
      <c r="M298" s="43" t="str">
        <f t="shared" si="12"/>
        <v/>
      </c>
      <c r="N298" s="43" t="str">
        <f t="shared" si="13"/>
        <v/>
      </c>
      <c r="O298" s="49"/>
      <c r="P298" s="46"/>
      <c r="Q298" s="16"/>
    </row>
    <row r="299" spans="1:17" s="14" customFormat="1" ht="30" customHeight="1" x14ac:dyDescent="0.35">
      <c r="A299" s="16"/>
      <c r="B299" s="38" t="str">
        <f>IF(STUDATA!B297="","",STUDATA!B297)</f>
        <v/>
      </c>
      <c r="C299" s="39" t="str">
        <f>IF(STUDATA!E297="","",STUDATA!E297)</f>
        <v/>
      </c>
      <c r="D299" s="39" t="str">
        <f>IF(STUDATA!F297="","",STUDATA!F297)</f>
        <v/>
      </c>
      <c r="E299" s="39" t="str">
        <f>IF(STUDATA!G297="","",STUDATA!G297)</f>
        <v/>
      </c>
      <c r="F299" s="39" t="str">
        <f>IF(STUDATA!C297="","",STUDATA!C297)</f>
        <v/>
      </c>
      <c r="G299" s="71"/>
      <c r="H299" s="71"/>
      <c r="I299" s="71"/>
      <c r="J299" s="71"/>
      <c r="K299" s="261">
        <f>Table3[[#This Row],[7]]+Table3[[#This Row],[8]]+Table3[[#This Row],[9]]</f>
        <v>0</v>
      </c>
      <c r="L299" s="53"/>
      <c r="M299" s="43" t="str">
        <f t="shared" si="12"/>
        <v/>
      </c>
      <c r="N299" s="43" t="str">
        <f t="shared" si="13"/>
        <v/>
      </c>
      <c r="O299" s="49"/>
      <c r="P299" s="46"/>
      <c r="Q299" s="16"/>
    </row>
    <row r="300" spans="1:17" s="14" customFormat="1" ht="30" customHeight="1" x14ac:dyDescent="0.35">
      <c r="A300" s="16"/>
      <c r="B300" s="38" t="str">
        <f>IF(STUDATA!B298="","",STUDATA!B298)</f>
        <v/>
      </c>
      <c r="C300" s="39" t="str">
        <f>IF(STUDATA!E298="","",STUDATA!E298)</f>
        <v/>
      </c>
      <c r="D300" s="39" t="str">
        <f>IF(STUDATA!F298="","",STUDATA!F298)</f>
        <v/>
      </c>
      <c r="E300" s="39" t="str">
        <f>IF(STUDATA!G298="","",STUDATA!G298)</f>
        <v/>
      </c>
      <c r="F300" s="39" t="str">
        <f>IF(STUDATA!C298="","",STUDATA!C298)</f>
        <v/>
      </c>
      <c r="G300" s="71"/>
      <c r="H300" s="71"/>
      <c r="I300" s="71"/>
      <c r="J300" s="71"/>
      <c r="K300" s="261">
        <f>Table3[[#This Row],[7]]+Table3[[#This Row],[8]]+Table3[[#This Row],[9]]</f>
        <v>0</v>
      </c>
      <c r="L300" s="53"/>
      <c r="M300" s="43" t="str">
        <f t="shared" si="12"/>
        <v/>
      </c>
      <c r="N300" s="43" t="str">
        <f t="shared" si="13"/>
        <v/>
      </c>
      <c r="O300" s="49"/>
      <c r="P300" s="46"/>
      <c r="Q300" s="16"/>
    </row>
    <row r="301" spans="1:17" s="14" customFormat="1" ht="30" customHeight="1" x14ac:dyDescent="0.35">
      <c r="A301" s="16"/>
      <c r="B301" s="38" t="str">
        <f>IF(STUDATA!B299="","",STUDATA!B299)</f>
        <v/>
      </c>
      <c r="C301" s="39" t="str">
        <f>IF(STUDATA!E299="","",STUDATA!E299)</f>
        <v/>
      </c>
      <c r="D301" s="39" t="str">
        <f>IF(STUDATA!F299="","",STUDATA!F299)</f>
        <v/>
      </c>
      <c r="E301" s="39" t="str">
        <f>IF(STUDATA!G299="","",STUDATA!G299)</f>
        <v/>
      </c>
      <c r="F301" s="39" t="str">
        <f>IF(STUDATA!C299="","",STUDATA!C299)</f>
        <v/>
      </c>
      <c r="G301" s="71"/>
      <c r="H301" s="71"/>
      <c r="I301" s="71"/>
      <c r="J301" s="71"/>
      <c r="K301" s="261">
        <f>Table3[[#This Row],[7]]+Table3[[#This Row],[8]]+Table3[[#This Row],[9]]</f>
        <v>0</v>
      </c>
      <c r="L301" s="53"/>
      <c r="M301" s="43" t="str">
        <f t="shared" si="12"/>
        <v/>
      </c>
      <c r="N301" s="43" t="str">
        <f t="shared" si="13"/>
        <v/>
      </c>
      <c r="O301" s="49"/>
      <c r="P301" s="46"/>
      <c r="Q301" s="16"/>
    </row>
    <row r="302" spans="1:17" s="14" customFormat="1" ht="30" customHeight="1" x14ac:dyDescent="0.35">
      <c r="A302" s="16"/>
      <c r="B302" s="38" t="str">
        <f>IF(STUDATA!B300="","",STUDATA!B300)</f>
        <v/>
      </c>
      <c r="C302" s="39" t="str">
        <f>IF(STUDATA!E300="","",STUDATA!E300)</f>
        <v/>
      </c>
      <c r="D302" s="39" t="str">
        <f>IF(STUDATA!F300="","",STUDATA!F300)</f>
        <v/>
      </c>
      <c r="E302" s="39" t="str">
        <f>IF(STUDATA!G300="","",STUDATA!G300)</f>
        <v/>
      </c>
      <c r="F302" s="39" t="str">
        <f>IF(STUDATA!C300="","",STUDATA!C300)</f>
        <v/>
      </c>
      <c r="G302" s="71"/>
      <c r="H302" s="71"/>
      <c r="I302" s="71"/>
      <c r="J302" s="71"/>
      <c r="K302" s="261">
        <f>Table3[[#This Row],[7]]+Table3[[#This Row],[8]]+Table3[[#This Row],[9]]</f>
        <v>0</v>
      </c>
      <c r="L302" s="53"/>
      <c r="M302" s="43" t="str">
        <f t="shared" si="12"/>
        <v/>
      </c>
      <c r="N302" s="43" t="str">
        <f t="shared" si="13"/>
        <v/>
      </c>
      <c r="O302" s="49"/>
      <c r="P302" s="46"/>
      <c r="Q302" s="16"/>
    </row>
    <row r="303" spans="1:17" s="14" customFormat="1" ht="30" customHeight="1" x14ac:dyDescent="0.35">
      <c r="A303" s="16"/>
      <c r="B303" s="38" t="str">
        <f>IF(STUDATA!B301="","",STUDATA!B301)</f>
        <v/>
      </c>
      <c r="C303" s="39" t="str">
        <f>IF(STUDATA!E301="","",STUDATA!E301)</f>
        <v/>
      </c>
      <c r="D303" s="39" t="str">
        <f>IF(STUDATA!F301="","",STUDATA!F301)</f>
        <v/>
      </c>
      <c r="E303" s="39" t="str">
        <f>IF(STUDATA!G301="","",STUDATA!G301)</f>
        <v/>
      </c>
      <c r="F303" s="39" t="str">
        <f>IF(STUDATA!C301="","",STUDATA!C301)</f>
        <v/>
      </c>
      <c r="G303" s="71"/>
      <c r="H303" s="71"/>
      <c r="I303" s="71"/>
      <c r="J303" s="71"/>
      <c r="K303" s="261">
        <f>Table3[[#This Row],[7]]+Table3[[#This Row],[8]]+Table3[[#This Row],[9]]</f>
        <v>0</v>
      </c>
      <c r="L303" s="53"/>
      <c r="M303" s="43" t="str">
        <f t="shared" si="12"/>
        <v/>
      </c>
      <c r="N303" s="43" t="str">
        <f t="shared" si="13"/>
        <v/>
      </c>
      <c r="O303" s="49"/>
      <c r="P303" s="46"/>
      <c r="Q303" s="16"/>
    </row>
    <row r="304" spans="1:17" s="14" customFormat="1" ht="30" customHeight="1" x14ac:dyDescent="0.35">
      <c r="A304" s="16"/>
      <c r="B304" s="38" t="str">
        <f>IF(STUDATA!B302="","",STUDATA!B302)</f>
        <v/>
      </c>
      <c r="C304" s="39" t="str">
        <f>IF(STUDATA!E302="","",STUDATA!E302)</f>
        <v/>
      </c>
      <c r="D304" s="39" t="str">
        <f>IF(STUDATA!F302="","",STUDATA!F302)</f>
        <v/>
      </c>
      <c r="E304" s="39" t="str">
        <f>IF(STUDATA!G302="","",STUDATA!G302)</f>
        <v/>
      </c>
      <c r="F304" s="39" t="str">
        <f>IF(STUDATA!C302="","",STUDATA!C302)</f>
        <v/>
      </c>
      <c r="G304" s="71"/>
      <c r="H304" s="71"/>
      <c r="I304" s="71"/>
      <c r="J304" s="71"/>
      <c r="K304" s="261">
        <f>Table3[[#This Row],[7]]+Table3[[#This Row],[8]]+Table3[[#This Row],[9]]</f>
        <v>0</v>
      </c>
      <c r="L304" s="53"/>
      <c r="M304" s="43" t="str">
        <f t="shared" si="12"/>
        <v/>
      </c>
      <c r="N304" s="43" t="str">
        <f t="shared" si="13"/>
        <v/>
      </c>
      <c r="O304" s="49"/>
      <c r="P304" s="46"/>
      <c r="Q304" s="16"/>
    </row>
    <row r="305" spans="1:17" s="14" customFormat="1" ht="30" customHeight="1" x14ac:dyDescent="0.35">
      <c r="A305" s="16"/>
      <c r="B305" s="38" t="str">
        <f>IF(STUDATA!B303="","",STUDATA!B303)</f>
        <v/>
      </c>
      <c r="C305" s="39" t="str">
        <f>IF(STUDATA!E303="","",STUDATA!E303)</f>
        <v/>
      </c>
      <c r="D305" s="39" t="str">
        <f>IF(STUDATA!F303="","",STUDATA!F303)</f>
        <v/>
      </c>
      <c r="E305" s="39" t="str">
        <f>IF(STUDATA!G303="","",STUDATA!G303)</f>
        <v/>
      </c>
      <c r="F305" s="39" t="str">
        <f>IF(STUDATA!C303="","",STUDATA!C303)</f>
        <v/>
      </c>
      <c r="G305" s="71"/>
      <c r="H305" s="71"/>
      <c r="I305" s="71"/>
      <c r="J305" s="71"/>
      <c r="K305" s="261">
        <f>Table3[[#This Row],[7]]+Table3[[#This Row],[8]]+Table3[[#This Row],[9]]</f>
        <v>0</v>
      </c>
      <c r="L305" s="53"/>
      <c r="M305" s="43" t="str">
        <f t="shared" si="12"/>
        <v/>
      </c>
      <c r="N305" s="43" t="str">
        <f t="shared" si="13"/>
        <v/>
      </c>
      <c r="O305" s="49"/>
      <c r="P305" s="46"/>
      <c r="Q305" s="16"/>
    </row>
    <row r="306" spans="1:17" s="14" customFormat="1" ht="30" customHeight="1" x14ac:dyDescent="0.35">
      <c r="A306" s="16"/>
      <c r="B306" s="38" t="str">
        <f>IF(STUDATA!B304="","",STUDATA!B304)</f>
        <v/>
      </c>
      <c r="C306" s="39" t="str">
        <f>IF(STUDATA!E304="","",STUDATA!E304)</f>
        <v/>
      </c>
      <c r="D306" s="39" t="str">
        <f>IF(STUDATA!F304="","",STUDATA!F304)</f>
        <v/>
      </c>
      <c r="E306" s="39" t="str">
        <f>IF(STUDATA!G304="","",STUDATA!G304)</f>
        <v/>
      </c>
      <c r="F306" s="39" t="str">
        <f>IF(STUDATA!C304="","",STUDATA!C304)</f>
        <v/>
      </c>
      <c r="G306" s="71"/>
      <c r="H306" s="71"/>
      <c r="I306" s="71"/>
      <c r="J306" s="71"/>
      <c r="K306" s="261">
        <f>Table3[[#This Row],[7]]+Table3[[#This Row],[8]]+Table3[[#This Row],[9]]</f>
        <v>0</v>
      </c>
      <c r="L306" s="53"/>
      <c r="M306" s="43" t="str">
        <f t="shared" si="12"/>
        <v/>
      </c>
      <c r="N306" s="43" t="str">
        <f t="shared" si="13"/>
        <v/>
      </c>
      <c r="O306" s="49"/>
      <c r="P306" s="46"/>
      <c r="Q306" s="16"/>
    </row>
    <row r="307" spans="1:17" s="14" customFormat="1" ht="30" customHeight="1" x14ac:dyDescent="0.35">
      <c r="A307" s="16"/>
      <c r="B307" s="38" t="str">
        <f>IF(STUDATA!B305="","",STUDATA!B305)</f>
        <v/>
      </c>
      <c r="C307" s="39" t="str">
        <f>IF(STUDATA!E305="","",STUDATA!E305)</f>
        <v/>
      </c>
      <c r="D307" s="39" t="str">
        <f>IF(STUDATA!F305="","",STUDATA!F305)</f>
        <v/>
      </c>
      <c r="E307" s="39" t="str">
        <f>IF(STUDATA!G305="","",STUDATA!G305)</f>
        <v/>
      </c>
      <c r="F307" s="39" t="str">
        <f>IF(STUDATA!C305="","",STUDATA!C305)</f>
        <v/>
      </c>
      <c r="G307" s="71"/>
      <c r="H307" s="71"/>
      <c r="I307" s="71"/>
      <c r="J307" s="71"/>
      <c r="K307" s="261">
        <f>Table3[[#This Row],[7]]+Table3[[#This Row],[8]]+Table3[[#This Row],[9]]</f>
        <v>0</v>
      </c>
      <c r="L307" s="53"/>
      <c r="M307" s="43" t="str">
        <f t="shared" si="12"/>
        <v/>
      </c>
      <c r="N307" s="43" t="str">
        <f t="shared" si="13"/>
        <v/>
      </c>
      <c r="O307" s="49"/>
      <c r="P307" s="46"/>
      <c r="Q307" s="16"/>
    </row>
    <row r="308" spans="1:17" s="14" customFormat="1" ht="30" customHeight="1" x14ac:dyDescent="0.35">
      <c r="A308" s="16"/>
      <c r="B308" s="38" t="str">
        <f>IF(STUDATA!B306="","",STUDATA!B306)</f>
        <v/>
      </c>
      <c r="C308" s="39" t="str">
        <f>IF(STUDATA!E306="","",STUDATA!E306)</f>
        <v/>
      </c>
      <c r="D308" s="39" t="str">
        <f>IF(STUDATA!F306="","",STUDATA!F306)</f>
        <v/>
      </c>
      <c r="E308" s="39" t="str">
        <f>IF(STUDATA!G306="","",STUDATA!G306)</f>
        <v/>
      </c>
      <c r="F308" s="39" t="str">
        <f>IF(STUDATA!C306="","",STUDATA!C306)</f>
        <v/>
      </c>
      <c r="G308" s="71"/>
      <c r="H308" s="71"/>
      <c r="I308" s="71"/>
      <c r="J308" s="71"/>
      <c r="K308" s="261">
        <f>Table3[[#This Row],[7]]+Table3[[#This Row],[8]]+Table3[[#This Row],[9]]</f>
        <v>0</v>
      </c>
      <c r="L308" s="53"/>
      <c r="M308" s="43" t="str">
        <f t="shared" si="12"/>
        <v/>
      </c>
      <c r="N308" s="43" t="str">
        <f t="shared" si="13"/>
        <v/>
      </c>
      <c r="O308" s="49"/>
      <c r="P308" s="46"/>
      <c r="Q308" s="16"/>
    </row>
    <row r="309" spans="1:17" s="14" customFormat="1" ht="30" customHeight="1" x14ac:dyDescent="0.35">
      <c r="A309" s="16"/>
      <c r="B309" s="38" t="str">
        <f>IF(STUDATA!B307="","",STUDATA!B307)</f>
        <v/>
      </c>
      <c r="C309" s="39" t="str">
        <f>IF(STUDATA!E307="","",STUDATA!E307)</f>
        <v/>
      </c>
      <c r="D309" s="39" t="str">
        <f>IF(STUDATA!F307="","",STUDATA!F307)</f>
        <v/>
      </c>
      <c r="E309" s="39" t="str">
        <f>IF(STUDATA!G307="","",STUDATA!G307)</f>
        <v/>
      </c>
      <c r="F309" s="39" t="str">
        <f>IF(STUDATA!C307="","",STUDATA!C307)</f>
        <v/>
      </c>
      <c r="G309" s="71"/>
      <c r="H309" s="71"/>
      <c r="I309" s="71"/>
      <c r="J309" s="71"/>
      <c r="K309" s="261">
        <f>Table3[[#This Row],[7]]+Table3[[#This Row],[8]]+Table3[[#This Row],[9]]</f>
        <v>0</v>
      </c>
      <c r="L309" s="53"/>
      <c r="M309" s="43" t="str">
        <f t="shared" si="12"/>
        <v/>
      </c>
      <c r="N309" s="43" t="str">
        <f t="shared" si="13"/>
        <v/>
      </c>
      <c r="O309" s="49"/>
      <c r="P309" s="46"/>
      <c r="Q309" s="16"/>
    </row>
    <row r="310" spans="1:17" s="14" customFormat="1" ht="30" customHeight="1" x14ac:dyDescent="0.35">
      <c r="A310" s="16"/>
      <c r="B310" s="38" t="str">
        <f>IF(STUDATA!B308="","",STUDATA!B308)</f>
        <v/>
      </c>
      <c r="C310" s="39" t="str">
        <f>IF(STUDATA!E308="","",STUDATA!E308)</f>
        <v/>
      </c>
      <c r="D310" s="39" t="str">
        <f>IF(STUDATA!F308="","",STUDATA!F308)</f>
        <v/>
      </c>
      <c r="E310" s="39" t="str">
        <f>IF(STUDATA!G308="","",STUDATA!G308)</f>
        <v/>
      </c>
      <c r="F310" s="39" t="str">
        <f>IF(STUDATA!C308="","",STUDATA!C308)</f>
        <v/>
      </c>
      <c r="G310" s="71"/>
      <c r="H310" s="71"/>
      <c r="I310" s="71"/>
      <c r="J310" s="71"/>
      <c r="K310" s="261">
        <f>Table3[[#This Row],[7]]+Table3[[#This Row],[8]]+Table3[[#This Row],[9]]</f>
        <v>0</v>
      </c>
      <c r="L310" s="53"/>
      <c r="M310" s="43" t="str">
        <f t="shared" si="12"/>
        <v/>
      </c>
      <c r="N310" s="43" t="str">
        <f t="shared" si="13"/>
        <v/>
      </c>
      <c r="O310" s="49"/>
      <c r="P310" s="46"/>
      <c r="Q310" s="16"/>
    </row>
    <row r="311" spans="1:17" s="14" customFormat="1" ht="30" customHeight="1" x14ac:dyDescent="0.35">
      <c r="A311" s="16"/>
      <c r="B311" s="38" t="str">
        <f>IF(STUDATA!B309="","",STUDATA!B309)</f>
        <v/>
      </c>
      <c r="C311" s="39" t="str">
        <f>IF(STUDATA!E309="","",STUDATA!E309)</f>
        <v/>
      </c>
      <c r="D311" s="39" t="str">
        <f>IF(STUDATA!F309="","",STUDATA!F309)</f>
        <v/>
      </c>
      <c r="E311" s="39" t="str">
        <f>IF(STUDATA!G309="","",STUDATA!G309)</f>
        <v/>
      </c>
      <c r="F311" s="39" t="str">
        <f>IF(STUDATA!C309="","",STUDATA!C309)</f>
        <v/>
      </c>
      <c r="G311" s="71"/>
      <c r="H311" s="71"/>
      <c r="I311" s="71"/>
      <c r="J311" s="71"/>
      <c r="K311" s="261">
        <f>Table3[[#This Row],[7]]+Table3[[#This Row],[8]]+Table3[[#This Row],[9]]</f>
        <v>0</v>
      </c>
      <c r="L311" s="53"/>
      <c r="M311" s="43" t="str">
        <f t="shared" si="12"/>
        <v/>
      </c>
      <c r="N311" s="43" t="str">
        <f t="shared" si="13"/>
        <v/>
      </c>
      <c r="O311" s="49"/>
      <c r="P311" s="46"/>
      <c r="Q311" s="16"/>
    </row>
    <row r="312" spans="1:17" s="14" customFormat="1" ht="30" customHeight="1" x14ac:dyDescent="0.35">
      <c r="A312" s="16"/>
      <c r="B312" s="38" t="str">
        <f>IF(STUDATA!B310="","",STUDATA!B310)</f>
        <v/>
      </c>
      <c r="C312" s="39" t="str">
        <f>IF(STUDATA!E310="","",STUDATA!E310)</f>
        <v/>
      </c>
      <c r="D312" s="39" t="str">
        <f>IF(STUDATA!F310="","",STUDATA!F310)</f>
        <v/>
      </c>
      <c r="E312" s="39" t="str">
        <f>IF(STUDATA!G310="","",STUDATA!G310)</f>
        <v/>
      </c>
      <c r="F312" s="39" t="str">
        <f>IF(STUDATA!C310="","",STUDATA!C310)</f>
        <v/>
      </c>
      <c r="G312" s="71"/>
      <c r="H312" s="71"/>
      <c r="I312" s="71"/>
      <c r="J312" s="71"/>
      <c r="K312" s="261">
        <f>Table3[[#This Row],[7]]+Table3[[#This Row],[8]]+Table3[[#This Row],[9]]</f>
        <v>0</v>
      </c>
      <c r="L312" s="53"/>
      <c r="M312" s="43" t="str">
        <f t="shared" si="12"/>
        <v/>
      </c>
      <c r="N312" s="43" t="str">
        <f t="shared" si="13"/>
        <v/>
      </c>
      <c r="O312" s="49"/>
      <c r="P312" s="46"/>
      <c r="Q312" s="16"/>
    </row>
    <row r="313" spans="1:17" s="14" customFormat="1" ht="30" customHeight="1" x14ac:dyDescent="0.35">
      <c r="A313" s="16"/>
      <c r="B313" s="38" t="str">
        <f>IF(STUDATA!B311="","",STUDATA!B311)</f>
        <v/>
      </c>
      <c r="C313" s="39" t="str">
        <f>IF(STUDATA!E311="","",STUDATA!E311)</f>
        <v/>
      </c>
      <c r="D313" s="39" t="str">
        <f>IF(STUDATA!F311="","",STUDATA!F311)</f>
        <v/>
      </c>
      <c r="E313" s="39" t="str">
        <f>IF(STUDATA!G311="","",STUDATA!G311)</f>
        <v/>
      </c>
      <c r="F313" s="39" t="str">
        <f>IF(STUDATA!C311="","",STUDATA!C311)</f>
        <v/>
      </c>
      <c r="G313" s="71"/>
      <c r="H313" s="71"/>
      <c r="I313" s="71"/>
      <c r="J313" s="71"/>
      <c r="K313" s="261">
        <f>Table3[[#This Row],[7]]+Table3[[#This Row],[8]]+Table3[[#This Row],[9]]</f>
        <v>0</v>
      </c>
      <c r="L313" s="53"/>
      <c r="M313" s="43" t="str">
        <f t="shared" si="12"/>
        <v/>
      </c>
      <c r="N313" s="43" t="str">
        <f t="shared" si="13"/>
        <v/>
      </c>
      <c r="O313" s="49"/>
      <c r="P313" s="46"/>
      <c r="Q313" s="16"/>
    </row>
    <row r="314" spans="1:17" s="14" customFormat="1" ht="30" customHeight="1" x14ac:dyDescent="0.35">
      <c r="A314" s="16"/>
      <c r="B314" s="38" t="str">
        <f>IF(STUDATA!B312="","",STUDATA!B312)</f>
        <v/>
      </c>
      <c r="C314" s="39" t="str">
        <f>IF(STUDATA!E312="","",STUDATA!E312)</f>
        <v/>
      </c>
      <c r="D314" s="39" t="str">
        <f>IF(STUDATA!F312="","",STUDATA!F312)</f>
        <v/>
      </c>
      <c r="E314" s="39" t="str">
        <f>IF(STUDATA!G312="","",STUDATA!G312)</f>
        <v/>
      </c>
      <c r="F314" s="39" t="str">
        <f>IF(STUDATA!C312="","",STUDATA!C312)</f>
        <v/>
      </c>
      <c r="G314" s="71"/>
      <c r="H314" s="71"/>
      <c r="I314" s="71"/>
      <c r="J314" s="71"/>
      <c r="K314" s="261">
        <f>Table3[[#This Row],[7]]+Table3[[#This Row],[8]]+Table3[[#This Row],[9]]</f>
        <v>0</v>
      </c>
      <c r="L314" s="53"/>
      <c r="M314" s="43" t="str">
        <f t="shared" si="12"/>
        <v/>
      </c>
      <c r="N314" s="43" t="str">
        <f t="shared" si="13"/>
        <v/>
      </c>
      <c r="O314" s="49"/>
      <c r="P314" s="46"/>
      <c r="Q314" s="16"/>
    </row>
    <row r="315" spans="1:17" s="14" customFormat="1" ht="30" customHeight="1" x14ac:dyDescent="0.35">
      <c r="A315" s="16"/>
      <c r="B315" s="38" t="str">
        <f>IF(STUDATA!B313="","",STUDATA!B313)</f>
        <v/>
      </c>
      <c r="C315" s="39" t="str">
        <f>IF(STUDATA!E313="","",STUDATA!E313)</f>
        <v/>
      </c>
      <c r="D315" s="39" t="str">
        <f>IF(STUDATA!F313="","",STUDATA!F313)</f>
        <v/>
      </c>
      <c r="E315" s="39" t="str">
        <f>IF(STUDATA!G313="","",STUDATA!G313)</f>
        <v/>
      </c>
      <c r="F315" s="39" t="str">
        <f>IF(STUDATA!C313="","",STUDATA!C313)</f>
        <v/>
      </c>
      <c r="G315" s="71"/>
      <c r="H315" s="71"/>
      <c r="I315" s="71"/>
      <c r="J315" s="71"/>
      <c r="K315" s="261">
        <f>Table3[[#This Row],[7]]+Table3[[#This Row],[8]]+Table3[[#This Row],[9]]</f>
        <v>0</v>
      </c>
      <c r="L315" s="53"/>
      <c r="M315" s="43" t="str">
        <f t="shared" si="12"/>
        <v/>
      </c>
      <c r="N315" s="43" t="str">
        <f t="shared" si="13"/>
        <v/>
      </c>
      <c r="O315" s="49"/>
      <c r="P315" s="46"/>
      <c r="Q315" s="16"/>
    </row>
    <row r="316" spans="1:17" s="14" customFormat="1" ht="30" customHeight="1" x14ac:dyDescent="0.35">
      <c r="A316" s="16"/>
      <c r="B316" s="38" t="str">
        <f>IF(STUDATA!B314="","",STUDATA!B314)</f>
        <v/>
      </c>
      <c r="C316" s="39" t="str">
        <f>IF(STUDATA!E314="","",STUDATA!E314)</f>
        <v/>
      </c>
      <c r="D316" s="39" t="str">
        <f>IF(STUDATA!F314="","",STUDATA!F314)</f>
        <v/>
      </c>
      <c r="E316" s="39" t="str">
        <f>IF(STUDATA!G314="","",STUDATA!G314)</f>
        <v/>
      </c>
      <c r="F316" s="39" t="str">
        <f>IF(STUDATA!C314="","",STUDATA!C314)</f>
        <v/>
      </c>
      <c r="G316" s="71"/>
      <c r="H316" s="71"/>
      <c r="I316" s="71"/>
      <c r="J316" s="71"/>
      <c r="K316" s="261">
        <f>Table3[[#This Row],[7]]+Table3[[#This Row],[8]]+Table3[[#This Row],[9]]</f>
        <v>0</v>
      </c>
      <c r="L316" s="53"/>
      <c r="M316" s="43" t="str">
        <f t="shared" si="12"/>
        <v/>
      </c>
      <c r="N316" s="43" t="str">
        <f t="shared" si="13"/>
        <v/>
      </c>
      <c r="O316" s="49"/>
      <c r="P316" s="46"/>
      <c r="Q316" s="16"/>
    </row>
    <row r="317" spans="1:17" s="14" customFormat="1" ht="30" customHeight="1" x14ac:dyDescent="0.35">
      <c r="A317" s="16"/>
      <c r="B317" s="38" t="str">
        <f>IF(STUDATA!B315="","",STUDATA!B315)</f>
        <v/>
      </c>
      <c r="C317" s="39" t="str">
        <f>IF(STUDATA!E315="","",STUDATA!E315)</f>
        <v/>
      </c>
      <c r="D317" s="39" t="str">
        <f>IF(STUDATA!F315="","",STUDATA!F315)</f>
        <v/>
      </c>
      <c r="E317" s="39" t="str">
        <f>IF(STUDATA!G315="","",STUDATA!G315)</f>
        <v/>
      </c>
      <c r="F317" s="39" t="str">
        <f>IF(STUDATA!C315="","",STUDATA!C315)</f>
        <v/>
      </c>
      <c r="G317" s="71"/>
      <c r="H317" s="71"/>
      <c r="I317" s="71"/>
      <c r="J317" s="71"/>
      <c r="K317" s="261">
        <f>Table3[[#This Row],[7]]+Table3[[#This Row],[8]]+Table3[[#This Row],[9]]</f>
        <v>0</v>
      </c>
      <c r="L317" s="53"/>
      <c r="M317" s="43" t="str">
        <f t="shared" si="12"/>
        <v/>
      </c>
      <c r="N317" s="43" t="str">
        <f t="shared" si="13"/>
        <v/>
      </c>
      <c r="O317" s="49"/>
      <c r="P317" s="46"/>
      <c r="Q317" s="16"/>
    </row>
    <row r="318" spans="1:17" s="14" customFormat="1" ht="30" customHeight="1" x14ac:dyDescent="0.35">
      <c r="A318" s="16"/>
      <c r="B318" s="38" t="str">
        <f>IF(STUDATA!B316="","",STUDATA!B316)</f>
        <v/>
      </c>
      <c r="C318" s="39" t="str">
        <f>IF(STUDATA!E316="","",STUDATA!E316)</f>
        <v/>
      </c>
      <c r="D318" s="39" t="str">
        <f>IF(STUDATA!F316="","",STUDATA!F316)</f>
        <v/>
      </c>
      <c r="E318" s="39" t="str">
        <f>IF(STUDATA!G316="","",STUDATA!G316)</f>
        <v/>
      </c>
      <c r="F318" s="39" t="str">
        <f>IF(STUDATA!C316="","",STUDATA!C316)</f>
        <v/>
      </c>
      <c r="G318" s="71"/>
      <c r="H318" s="71"/>
      <c r="I318" s="71"/>
      <c r="J318" s="71"/>
      <c r="K318" s="261">
        <f>Table3[[#This Row],[7]]+Table3[[#This Row],[8]]+Table3[[#This Row],[9]]</f>
        <v>0</v>
      </c>
      <c r="L318" s="53"/>
      <c r="M318" s="43" t="str">
        <f t="shared" si="12"/>
        <v/>
      </c>
      <c r="N318" s="43" t="str">
        <f t="shared" si="13"/>
        <v/>
      </c>
      <c r="O318" s="49"/>
      <c r="P318" s="46"/>
      <c r="Q318" s="16"/>
    </row>
    <row r="319" spans="1:17" s="14" customFormat="1" ht="30" customHeight="1" x14ac:dyDescent="0.35">
      <c r="A319" s="16"/>
      <c r="B319" s="38" t="str">
        <f>IF(STUDATA!B317="","",STUDATA!B317)</f>
        <v/>
      </c>
      <c r="C319" s="39" t="str">
        <f>IF(STUDATA!E317="","",STUDATA!E317)</f>
        <v/>
      </c>
      <c r="D319" s="39" t="str">
        <f>IF(STUDATA!F317="","",STUDATA!F317)</f>
        <v/>
      </c>
      <c r="E319" s="39" t="str">
        <f>IF(STUDATA!G317="","",STUDATA!G317)</f>
        <v/>
      </c>
      <c r="F319" s="39" t="str">
        <f>IF(STUDATA!C317="","",STUDATA!C317)</f>
        <v/>
      </c>
      <c r="G319" s="71"/>
      <c r="H319" s="71"/>
      <c r="I319" s="71"/>
      <c r="J319" s="71"/>
      <c r="K319" s="261">
        <f>Table3[[#This Row],[7]]+Table3[[#This Row],[8]]+Table3[[#This Row],[9]]</f>
        <v>0</v>
      </c>
      <c r="L319" s="53"/>
      <c r="M319" s="43" t="str">
        <f t="shared" si="12"/>
        <v/>
      </c>
      <c r="N319" s="43" t="str">
        <f t="shared" si="13"/>
        <v/>
      </c>
      <c r="O319" s="49"/>
      <c r="P319" s="46"/>
      <c r="Q319" s="16"/>
    </row>
    <row r="320" spans="1:17" s="14" customFormat="1" ht="30" customHeight="1" x14ac:dyDescent="0.35">
      <c r="A320" s="16"/>
      <c r="B320" s="38" t="str">
        <f>IF(STUDATA!B318="","",STUDATA!B318)</f>
        <v/>
      </c>
      <c r="C320" s="39" t="str">
        <f>IF(STUDATA!E318="","",STUDATA!E318)</f>
        <v/>
      </c>
      <c r="D320" s="39" t="str">
        <f>IF(STUDATA!F318="","",STUDATA!F318)</f>
        <v/>
      </c>
      <c r="E320" s="39" t="str">
        <f>IF(STUDATA!G318="","",STUDATA!G318)</f>
        <v/>
      </c>
      <c r="F320" s="39" t="str">
        <f>IF(STUDATA!C318="","",STUDATA!C318)</f>
        <v/>
      </c>
      <c r="G320" s="71"/>
      <c r="H320" s="71"/>
      <c r="I320" s="71"/>
      <c r="J320" s="71"/>
      <c r="K320" s="261">
        <f>Table3[[#This Row],[7]]+Table3[[#This Row],[8]]+Table3[[#This Row],[9]]</f>
        <v>0</v>
      </c>
      <c r="L320" s="53"/>
      <c r="M320" s="43" t="str">
        <f t="shared" si="12"/>
        <v/>
      </c>
      <c r="N320" s="43" t="str">
        <f t="shared" si="13"/>
        <v/>
      </c>
      <c r="O320" s="49"/>
      <c r="P320" s="46"/>
      <c r="Q320" s="16"/>
    </row>
    <row r="321" spans="1:17" s="14" customFormat="1" ht="30" customHeight="1" x14ac:dyDescent="0.35">
      <c r="A321" s="16"/>
      <c r="B321" s="38" t="str">
        <f>IF(STUDATA!B319="","",STUDATA!B319)</f>
        <v/>
      </c>
      <c r="C321" s="39" t="str">
        <f>IF(STUDATA!E319="","",STUDATA!E319)</f>
        <v/>
      </c>
      <c r="D321" s="39" t="str">
        <f>IF(STUDATA!F319="","",STUDATA!F319)</f>
        <v/>
      </c>
      <c r="E321" s="39" t="str">
        <f>IF(STUDATA!G319="","",STUDATA!G319)</f>
        <v/>
      </c>
      <c r="F321" s="39" t="str">
        <f>IF(STUDATA!C319="","",STUDATA!C319)</f>
        <v/>
      </c>
      <c r="G321" s="71"/>
      <c r="H321" s="71"/>
      <c r="I321" s="71"/>
      <c r="J321" s="71"/>
      <c r="K321" s="261">
        <f>Table3[[#This Row],[7]]+Table3[[#This Row],[8]]+Table3[[#This Row],[9]]</f>
        <v>0</v>
      </c>
      <c r="L321" s="53"/>
      <c r="M321" s="43" t="str">
        <f t="shared" si="12"/>
        <v/>
      </c>
      <c r="N321" s="43" t="str">
        <f t="shared" si="13"/>
        <v/>
      </c>
      <c r="O321" s="49"/>
      <c r="P321" s="46"/>
      <c r="Q321" s="16"/>
    </row>
    <row r="322" spans="1:17" s="14" customFormat="1" ht="30" customHeight="1" x14ac:dyDescent="0.35">
      <c r="A322" s="16"/>
      <c r="B322" s="38" t="str">
        <f>IF(STUDATA!B320="","",STUDATA!B320)</f>
        <v/>
      </c>
      <c r="C322" s="39" t="str">
        <f>IF(STUDATA!E320="","",STUDATA!E320)</f>
        <v/>
      </c>
      <c r="D322" s="39" t="str">
        <f>IF(STUDATA!F320="","",STUDATA!F320)</f>
        <v/>
      </c>
      <c r="E322" s="39" t="str">
        <f>IF(STUDATA!G320="","",STUDATA!G320)</f>
        <v/>
      </c>
      <c r="F322" s="39" t="str">
        <f>IF(STUDATA!C320="","",STUDATA!C320)</f>
        <v/>
      </c>
      <c r="G322" s="71"/>
      <c r="H322" s="71"/>
      <c r="I322" s="71"/>
      <c r="J322" s="71"/>
      <c r="K322" s="261">
        <f>Table3[[#This Row],[7]]+Table3[[#This Row],[8]]+Table3[[#This Row],[9]]</f>
        <v>0</v>
      </c>
      <c r="L322" s="53"/>
      <c r="M322" s="43" t="str">
        <f t="shared" si="12"/>
        <v/>
      </c>
      <c r="N322" s="43" t="str">
        <f t="shared" si="13"/>
        <v/>
      </c>
      <c r="O322" s="49"/>
      <c r="P322" s="46"/>
      <c r="Q322" s="16"/>
    </row>
    <row r="323" spans="1:17" s="14" customFormat="1" ht="30" customHeight="1" x14ac:dyDescent="0.35">
      <c r="A323" s="16"/>
      <c r="B323" s="38" t="str">
        <f>IF(STUDATA!B321="","",STUDATA!B321)</f>
        <v/>
      </c>
      <c r="C323" s="39" t="str">
        <f>IF(STUDATA!E321="","",STUDATA!E321)</f>
        <v/>
      </c>
      <c r="D323" s="39" t="str">
        <f>IF(STUDATA!F321="","",STUDATA!F321)</f>
        <v/>
      </c>
      <c r="E323" s="39" t="str">
        <f>IF(STUDATA!G321="","",STUDATA!G321)</f>
        <v/>
      </c>
      <c r="F323" s="39" t="str">
        <f>IF(STUDATA!C321="","",STUDATA!C321)</f>
        <v/>
      </c>
      <c r="G323" s="71"/>
      <c r="H323" s="71"/>
      <c r="I323" s="71"/>
      <c r="J323" s="71"/>
      <c r="K323" s="261">
        <f>Table3[[#This Row],[7]]+Table3[[#This Row],[8]]+Table3[[#This Row],[9]]</f>
        <v>0</v>
      </c>
      <c r="L323" s="53"/>
      <c r="M323" s="43" t="str">
        <f t="shared" ref="M323:M358" si="15">IFERROR(IF(OR(C323="",F323=""),"",N323-L323),"")</f>
        <v/>
      </c>
      <c r="N323" s="43" t="str">
        <f t="shared" ref="N323:N358" si="16">IF(OR(C323="",F323="",G323="",G323="NO"),"",IF(F323&gt;5,K323*0.15,K323*0.1))</f>
        <v/>
      </c>
      <c r="O323" s="49"/>
      <c r="P323" s="46"/>
      <c r="Q323" s="16"/>
    </row>
    <row r="324" spans="1:17" s="14" customFormat="1" ht="30" customHeight="1" x14ac:dyDescent="0.35">
      <c r="A324" s="16"/>
      <c r="B324" s="38" t="str">
        <f>IF(STUDATA!B322="","",STUDATA!B322)</f>
        <v/>
      </c>
      <c r="C324" s="39" t="str">
        <f>IF(STUDATA!E322="","",STUDATA!E322)</f>
        <v/>
      </c>
      <c r="D324" s="39" t="str">
        <f>IF(STUDATA!F322="","",STUDATA!F322)</f>
        <v/>
      </c>
      <c r="E324" s="39" t="str">
        <f>IF(STUDATA!G322="","",STUDATA!G322)</f>
        <v/>
      </c>
      <c r="F324" s="39" t="str">
        <f>IF(STUDATA!C322="","",STUDATA!C322)</f>
        <v/>
      </c>
      <c r="G324" s="71"/>
      <c r="H324" s="71"/>
      <c r="I324" s="71"/>
      <c r="J324" s="71"/>
      <c r="K324" s="261">
        <f>Table3[[#This Row],[7]]+Table3[[#This Row],[8]]+Table3[[#This Row],[9]]</f>
        <v>0</v>
      </c>
      <c r="L324" s="53"/>
      <c r="M324" s="43" t="str">
        <f t="shared" si="15"/>
        <v/>
      </c>
      <c r="N324" s="43" t="str">
        <f t="shared" si="16"/>
        <v/>
      </c>
      <c r="O324" s="49"/>
      <c r="P324" s="46"/>
      <c r="Q324" s="16"/>
    </row>
    <row r="325" spans="1:17" s="14" customFormat="1" ht="30" customHeight="1" x14ac:dyDescent="0.35">
      <c r="A325" s="16"/>
      <c r="B325" s="38" t="str">
        <f>IF(STUDATA!B323="","",STUDATA!B323)</f>
        <v/>
      </c>
      <c r="C325" s="39" t="str">
        <f>IF(STUDATA!E323="","",STUDATA!E323)</f>
        <v/>
      </c>
      <c r="D325" s="39" t="str">
        <f>IF(STUDATA!F323="","",STUDATA!F323)</f>
        <v/>
      </c>
      <c r="E325" s="39" t="str">
        <f>IF(STUDATA!G323="","",STUDATA!G323)</f>
        <v/>
      </c>
      <c r="F325" s="39" t="str">
        <f>IF(STUDATA!C323="","",STUDATA!C323)</f>
        <v/>
      </c>
      <c r="G325" s="71"/>
      <c r="H325" s="71"/>
      <c r="I325" s="71"/>
      <c r="J325" s="71"/>
      <c r="K325" s="261">
        <f>Table3[[#This Row],[7]]+Table3[[#This Row],[8]]+Table3[[#This Row],[9]]</f>
        <v>0</v>
      </c>
      <c r="L325" s="53"/>
      <c r="M325" s="43" t="str">
        <f t="shared" si="15"/>
        <v/>
      </c>
      <c r="N325" s="43" t="str">
        <f t="shared" si="16"/>
        <v/>
      </c>
      <c r="O325" s="49"/>
      <c r="P325" s="46"/>
      <c r="Q325" s="16"/>
    </row>
    <row r="326" spans="1:17" s="14" customFormat="1" ht="30" customHeight="1" x14ac:dyDescent="0.35">
      <c r="A326" s="16"/>
      <c r="B326" s="38" t="str">
        <f>IF(STUDATA!B324="","",STUDATA!B324)</f>
        <v/>
      </c>
      <c r="C326" s="39" t="str">
        <f>IF(STUDATA!E324="","",STUDATA!E324)</f>
        <v/>
      </c>
      <c r="D326" s="39" t="str">
        <f>IF(STUDATA!F324="","",STUDATA!F324)</f>
        <v/>
      </c>
      <c r="E326" s="39" t="str">
        <f>IF(STUDATA!G324="","",STUDATA!G324)</f>
        <v/>
      </c>
      <c r="F326" s="39" t="str">
        <f>IF(STUDATA!C324="","",STUDATA!C324)</f>
        <v/>
      </c>
      <c r="G326" s="71"/>
      <c r="H326" s="71"/>
      <c r="I326" s="71"/>
      <c r="J326" s="71"/>
      <c r="K326" s="261">
        <f>Table3[[#This Row],[7]]+Table3[[#This Row],[8]]+Table3[[#This Row],[9]]</f>
        <v>0</v>
      </c>
      <c r="L326" s="53"/>
      <c r="M326" s="43" t="str">
        <f t="shared" si="15"/>
        <v/>
      </c>
      <c r="N326" s="43" t="str">
        <f t="shared" si="16"/>
        <v/>
      </c>
      <c r="O326" s="49"/>
      <c r="P326" s="46"/>
      <c r="Q326" s="16"/>
    </row>
    <row r="327" spans="1:17" s="14" customFormat="1" ht="30" customHeight="1" x14ac:dyDescent="0.35">
      <c r="A327" s="16"/>
      <c r="B327" s="38" t="str">
        <f>IF(STUDATA!B325="","",STUDATA!B325)</f>
        <v/>
      </c>
      <c r="C327" s="39" t="str">
        <f>IF(STUDATA!E325="","",STUDATA!E325)</f>
        <v/>
      </c>
      <c r="D327" s="39" t="str">
        <f>IF(STUDATA!F325="","",STUDATA!F325)</f>
        <v/>
      </c>
      <c r="E327" s="39" t="str">
        <f>IF(STUDATA!G325="","",STUDATA!G325)</f>
        <v/>
      </c>
      <c r="F327" s="39" t="str">
        <f>IF(STUDATA!C325="","",STUDATA!C325)</f>
        <v/>
      </c>
      <c r="G327" s="71"/>
      <c r="H327" s="71"/>
      <c r="I327" s="71"/>
      <c r="J327" s="71"/>
      <c r="K327" s="261">
        <f>Table3[[#This Row],[7]]+Table3[[#This Row],[8]]+Table3[[#This Row],[9]]</f>
        <v>0</v>
      </c>
      <c r="L327" s="53"/>
      <c r="M327" s="43" t="str">
        <f t="shared" si="15"/>
        <v/>
      </c>
      <c r="N327" s="43" t="str">
        <f t="shared" si="16"/>
        <v/>
      </c>
      <c r="O327" s="49"/>
      <c r="P327" s="46"/>
      <c r="Q327" s="16"/>
    </row>
    <row r="328" spans="1:17" s="14" customFormat="1" ht="30" customHeight="1" x14ac:dyDescent="0.35">
      <c r="A328" s="16"/>
      <c r="B328" s="38" t="str">
        <f>IF(STUDATA!B326="","",STUDATA!B326)</f>
        <v/>
      </c>
      <c r="C328" s="39" t="str">
        <f>IF(STUDATA!E326="","",STUDATA!E326)</f>
        <v/>
      </c>
      <c r="D328" s="39" t="str">
        <f>IF(STUDATA!F326="","",STUDATA!F326)</f>
        <v/>
      </c>
      <c r="E328" s="39" t="str">
        <f>IF(STUDATA!G326="","",STUDATA!G326)</f>
        <v/>
      </c>
      <c r="F328" s="39" t="str">
        <f>IF(STUDATA!C326="","",STUDATA!C326)</f>
        <v/>
      </c>
      <c r="G328" s="71"/>
      <c r="H328" s="71"/>
      <c r="I328" s="71"/>
      <c r="J328" s="71"/>
      <c r="K328" s="261">
        <f>Table3[[#This Row],[7]]+Table3[[#This Row],[8]]+Table3[[#This Row],[9]]</f>
        <v>0</v>
      </c>
      <c r="L328" s="53"/>
      <c r="M328" s="43" t="str">
        <f t="shared" si="15"/>
        <v/>
      </c>
      <c r="N328" s="43" t="str">
        <f t="shared" si="16"/>
        <v/>
      </c>
      <c r="O328" s="49"/>
      <c r="P328" s="46"/>
      <c r="Q328" s="16"/>
    </row>
    <row r="329" spans="1:17" s="14" customFormat="1" ht="30" customHeight="1" x14ac:dyDescent="0.35">
      <c r="A329" s="16"/>
      <c r="B329" s="38" t="str">
        <f>IF(STUDATA!B327="","",STUDATA!B327)</f>
        <v/>
      </c>
      <c r="C329" s="39" t="str">
        <f>IF(STUDATA!E327="","",STUDATA!E327)</f>
        <v/>
      </c>
      <c r="D329" s="39" t="str">
        <f>IF(STUDATA!F327="","",STUDATA!F327)</f>
        <v/>
      </c>
      <c r="E329" s="39" t="str">
        <f>IF(STUDATA!G327="","",STUDATA!G327)</f>
        <v/>
      </c>
      <c r="F329" s="39" t="str">
        <f>IF(STUDATA!C327="","",STUDATA!C327)</f>
        <v/>
      </c>
      <c r="G329" s="71"/>
      <c r="H329" s="71"/>
      <c r="I329" s="71"/>
      <c r="J329" s="71"/>
      <c r="K329" s="261">
        <f>Table3[[#This Row],[7]]+Table3[[#This Row],[8]]+Table3[[#This Row],[9]]</f>
        <v>0</v>
      </c>
      <c r="L329" s="53"/>
      <c r="M329" s="43" t="str">
        <f t="shared" si="15"/>
        <v/>
      </c>
      <c r="N329" s="43" t="str">
        <f t="shared" si="16"/>
        <v/>
      </c>
      <c r="O329" s="49"/>
      <c r="P329" s="46"/>
      <c r="Q329" s="16"/>
    </row>
    <row r="330" spans="1:17" s="14" customFormat="1" ht="30" customHeight="1" x14ac:dyDescent="0.35">
      <c r="A330" s="16"/>
      <c r="B330" s="38" t="str">
        <f>IF(STUDATA!B328="","",STUDATA!B328)</f>
        <v/>
      </c>
      <c r="C330" s="39" t="str">
        <f>IF(STUDATA!E328="","",STUDATA!E328)</f>
        <v/>
      </c>
      <c r="D330" s="39" t="str">
        <f>IF(STUDATA!F328="","",STUDATA!F328)</f>
        <v/>
      </c>
      <c r="E330" s="39" t="str">
        <f>IF(STUDATA!G328="","",STUDATA!G328)</f>
        <v/>
      </c>
      <c r="F330" s="39" t="str">
        <f>IF(STUDATA!C328="","",STUDATA!C328)</f>
        <v/>
      </c>
      <c r="G330" s="71"/>
      <c r="H330" s="71"/>
      <c r="I330" s="71"/>
      <c r="J330" s="71"/>
      <c r="K330" s="261">
        <f>Table3[[#This Row],[7]]+Table3[[#This Row],[8]]+Table3[[#This Row],[9]]</f>
        <v>0</v>
      </c>
      <c r="L330" s="53"/>
      <c r="M330" s="43" t="str">
        <f t="shared" si="15"/>
        <v/>
      </c>
      <c r="N330" s="43" t="str">
        <f t="shared" si="16"/>
        <v/>
      </c>
      <c r="O330" s="49"/>
      <c r="P330" s="46"/>
      <c r="Q330" s="16"/>
    </row>
    <row r="331" spans="1:17" s="14" customFormat="1" ht="30" customHeight="1" x14ac:dyDescent="0.35">
      <c r="A331" s="16"/>
      <c r="B331" s="38" t="str">
        <f>IF(STUDATA!B329="","",STUDATA!B329)</f>
        <v/>
      </c>
      <c r="C331" s="39" t="str">
        <f>IF(STUDATA!E329="","",STUDATA!E329)</f>
        <v/>
      </c>
      <c r="D331" s="39" t="str">
        <f>IF(STUDATA!F329="","",STUDATA!F329)</f>
        <v/>
      </c>
      <c r="E331" s="39" t="str">
        <f>IF(STUDATA!G329="","",STUDATA!G329)</f>
        <v/>
      </c>
      <c r="F331" s="39" t="str">
        <f>IF(STUDATA!C329="","",STUDATA!C329)</f>
        <v/>
      </c>
      <c r="G331" s="71"/>
      <c r="H331" s="71"/>
      <c r="I331" s="71"/>
      <c r="J331" s="71"/>
      <c r="K331" s="261">
        <f>Table3[[#This Row],[7]]+Table3[[#This Row],[8]]+Table3[[#This Row],[9]]</f>
        <v>0</v>
      </c>
      <c r="L331" s="53"/>
      <c r="M331" s="43" t="str">
        <f t="shared" si="15"/>
        <v/>
      </c>
      <c r="N331" s="43" t="str">
        <f t="shared" si="16"/>
        <v/>
      </c>
      <c r="O331" s="49"/>
      <c r="P331" s="46"/>
      <c r="Q331" s="16"/>
    </row>
    <row r="332" spans="1:17" s="14" customFormat="1" ht="30" customHeight="1" x14ac:dyDescent="0.35">
      <c r="A332" s="16"/>
      <c r="B332" s="38" t="str">
        <f>IF(STUDATA!B330="","",STUDATA!B330)</f>
        <v/>
      </c>
      <c r="C332" s="39" t="str">
        <f>IF(STUDATA!E330="","",STUDATA!E330)</f>
        <v/>
      </c>
      <c r="D332" s="39" t="str">
        <f>IF(STUDATA!F330="","",STUDATA!F330)</f>
        <v/>
      </c>
      <c r="E332" s="39" t="str">
        <f>IF(STUDATA!G330="","",STUDATA!G330)</f>
        <v/>
      </c>
      <c r="F332" s="39" t="str">
        <f>IF(STUDATA!C330="","",STUDATA!C330)</f>
        <v/>
      </c>
      <c r="G332" s="71"/>
      <c r="H332" s="71"/>
      <c r="I332" s="71"/>
      <c r="J332" s="71"/>
      <c r="K332" s="261">
        <f>Table3[[#This Row],[7]]+Table3[[#This Row],[8]]+Table3[[#This Row],[9]]</f>
        <v>0</v>
      </c>
      <c r="L332" s="53"/>
      <c r="M332" s="43" t="str">
        <f t="shared" si="15"/>
        <v/>
      </c>
      <c r="N332" s="43" t="str">
        <f t="shared" si="16"/>
        <v/>
      </c>
      <c r="O332" s="49"/>
      <c r="P332" s="46"/>
      <c r="Q332" s="16"/>
    </row>
    <row r="333" spans="1:17" s="14" customFormat="1" ht="30" customHeight="1" x14ac:dyDescent="0.35">
      <c r="A333" s="16"/>
      <c r="B333" s="38" t="str">
        <f>IF(STUDATA!B331="","",STUDATA!B331)</f>
        <v/>
      </c>
      <c r="C333" s="39" t="str">
        <f>IF(STUDATA!E331="","",STUDATA!E331)</f>
        <v/>
      </c>
      <c r="D333" s="39" t="str">
        <f>IF(STUDATA!F331="","",STUDATA!F331)</f>
        <v/>
      </c>
      <c r="E333" s="39" t="str">
        <f>IF(STUDATA!G331="","",STUDATA!G331)</f>
        <v/>
      </c>
      <c r="F333" s="39" t="str">
        <f>IF(STUDATA!C331="","",STUDATA!C331)</f>
        <v/>
      </c>
      <c r="G333" s="71"/>
      <c r="H333" s="71"/>
      <c r="I333" s="71"/>
      <c r="J333" s="71"/>
      <c r="K333" s="261">
        <f>Table3[[#This Row],[7]]+Table3[[#This Row],[8]]+Table3[[#This Row],[9]]</f>
        <v>0</v>
      </c>
      <c r="L333" s="53"/>
      <c r="M333" s="43" t="str">
        <f t="shared" si="15"/>
        <v/>
      </c>
      <c r="N333" s="43" t="str">
        <f t="shared" si="16"/>
        <v/>
      </c>
      <c r="O333" s="49"/>
      <c r="P333" s="46"/>
      <c r="Q333" s="16"/>
    </row>
    <row r="334" spans="1:17" s="14" customFormat="1" ht="30" customHeight="1" x14ac:dyDescent="0.35">
      <c r="A334" s="16"/>
      <c r="B334" s="38" t="str">
        <f>IF(STUDATA!B332="","",STUDATA!B332)</f>
        <v/>
      </c>
      <c r="C334" s="39" t="str">
        <f>IF(STUDATA!E332="","",STUDATA!E332)</f>
        <v/>
      </c>
      <c r="D334" s="39" t="str">
        <f>IF(STUDATA!F332="","",STUDATA!F332)</f>
        <v/>
      </c>
      <c r="E334" s="39" t="str">
        <f>IF(STUDATA!G332="","",STUDATA!G332)</f>
        <v/>
      </c>
      <c r="F334" s="39" t="str">
        <f>IF(STUDATA!C332="","",STUDATA!C332)</f>
        <v/>
      </c>
      <c r="G334" s="71"/>
      <c r="H334" s="71"/>
      <c r="I334" s="71"/>
      <c r="J334" s="71"/>
      <c r="K334" s="261">
        <f>Table3[[#This Row],[7]]+Table3[[#This Row],[8]]+Table3[[#This Row],[9]]</f>
        <v>0</v>
      </c>
      <c r="L334" s="53"/>
      <c r="M334" s="43" t="str">
        <f t="shared" si="15"/>
        <v/>
      </c>
      <c r="N334" s="43" t="str">
        <f t="shared" si="16"/>
        <v/>
      </c>
      <c r="O334" s="49"/>
      <c r="P334" s="46"/>
      <c r="Q334" s="16"/>
    </row>
    <row r="335" spans="1:17" s="14" customFormat="1" ht="30" customHeight="1" x14ac:dyDescent="0.35">
      <c r="A335" s="16"/>
      <c r="B335" s="38" t="str">
        <f>IF(STUDATA!B333="","",STUDATA!B333)</f>
        <v/>
      </c>
      <c r="C335" s="39" t="str">
        <f>IF(STUDATA!E333="","",STUDATA!E333)</f>
        <v/>
      </c>
      <c r="D335" s="39" t="str">
        <f>IF(STUDATA!F333="","",STUDATA!F333)</f>
        <v/>
      </c>
      <c r="E335" s="39" t="str">
        <f>IF(STUDATA!G333="","",STUDATA!G333)</f>
        <v/>
      </c>
      <c r="F335" s="39" t="str">
        <f>IF(STUDATA!C333="","",STUDATA!C333)</f>
        <v/>
      </c>
      <c r="G335" s="71"/>
      <c r="H335" s="71"/>
      <c r="I335" s="71"/>
      <c r="J335" s="71"/>
      <c r="K335" s="261">
        <f>Table3[[#This Row],[7]]+Table3[[#This Row],[8]]+Table3[[#This Row],[9]]</f>
        <v>0</v>
      </c>
      <c r="L335" s="53"/>
      <c r="M335" s="43" t="str">
        <f t="shared" si="15"/>
        <v/>
      </c>
      <c r="N335" s="43" t="str">
        <f t="shared" si="16"/>
        <v/>
      </c>
      <c r="O335" s="49"/>
      <c r="P335" s="46"/>
      <c r="Q335" s="16"/>
    </row>
    <row r="336" spans="1:17" s="14" customFormat="1" ht="30" customHeight="1" x14ac:dyDescent="0.35">
      <c r="A336" s="16"/>
      <c r="B336" s="38" t="str">
        <f>IF(STUDATA!B334="","",STUDATA!B334)</f>
        <v/>
      </c>
      <c r="C336" s="39" t="str">
        <f>IF(STUDATA!E334="","",STUDATA!E334)</f>
        <v/>
      </c>
      <c r="D336" s="39" t="str">
        <f>IF(STUDATA!F334="","",STUDATA!F334)</f>
        <v/>
      </c>
      <c r="E336" s="39" t="str">
        <f>IF(STUDATA!G334="","",STUDATA!G334)</f>
        <v/>
      </c>
      <c r="F336" s="39" t="str">
        <f>IF(STUDATA!C334="","",STUDATA!C334)</f>
        <v/>
      </c>
      <c r="G336" s="71"/>
      <c r="H336" s="71"/>
      <c r="I336" s="71"/>
      <c r="J336" s="71"/>
      <c r="K336" s="261">
        <f>Table3[[#This Row],[7]]+Table3[[#This Row],[8]]+Table3[[#This Row],[9]]</f>
        <v>0</v>
      </c>
      <c r="L336" s="53"/>
      <c r="M336" s="43" t="str">
        <f t="shared" si="15"/>
        <v/>
      </c>
      <c r="N336" s="43" t="str">
        <f t="shared" si="16"/>
        <v/>
      </c>
      <c r="O336" s="49"/>
      <c r="P336" s="46"/>
      <c r="Q336" s="16"/>
    </row>
    <row r="337" spans="1:17" s="14" customFormat="1" ht="30" customHeight="1" x14ac:dyDescent="0.35">
      <c r="A337" s="16"/>
      <c r="B337" s="38" t="str">
        <f>IF(STUDATA!B335="","",STUDATA!B335)</f>
        <v/>
      </c>
      <c r="C337" s="39" t="str">
        <f>IF(STUDATA!E335="","",STUDATA!E335)</f>
        <v/>
      </c>
      <c r="D337" s="39" t="str">
        <f>IF(STUDATA!F335="","",STUDATA!F335)</f>
        <v/>
      </c>
      <c r="E337" s="39" t="str">
        <f>IF(STUDATA!G335="","",STUDATA!G335)</f>
        <v/>
      </c>
      <c r="F337" s="39" t="str">
        <f>IF(STUDATA!C335="","",STUDATA!C335)</f>
        <v/>
      </c>
      <c r="G337" s="71"/>
      <c r="H337" s="71"/>
      <c r="I337" s="71"/>
      <c r="J337" s="71"/>
      <c r="K337" s="261">
        <f>Table3[[#This Row],[7]]+Table3[[#This Row],[8]]+Table3[[#This Row],[9]]</f>
        <v>0</v>
      </c>
      <c r="L337" s="53"/>
      <c r="M337" s="43" t="str">
        <f t="shared" si="15"/>
        <v/>
      </c>
      <c r="N337" s="43" t="str">
        <f t="shared" si="16"/>
        <v/>
      </c>
      <c r="O337" s="49"/>
      <c r="P337" s="46"/>
      <c r="Q337" s="16"/>
    </row>
    <row r="338" spans="1:17" s="14" customFormat="1" ht="30" customHeight="1" x14ac:dyDescent="0.35">
      <c r="A338" s="16"/>
      <c r="B338" s="38" t="str">
        <f>IF(STUDATA!B336="","",STUDATA!B336)</f>
        <v/>
      </c>
      <c r="C338" s="39" t="str">
        <f>IF(STUDATA!E336="","",STUDATA!E336)</f>
        <v/>
      </c>
      <c r="D338" s="39" t="str">
        <f>IF(STUDATA!F336="","",STUDATA!F336)</f>
        <v/>
      </c>
      <c r="E338" s="39" t="str">
        <f>IF(STUDATA!G336="","",STUDATA!G336)</f>
        <v/>
      </c>
      <c r="F338" s="39" t="str">
        <f>IF(STUDATA!C336="","",STUDATA!C336)</f>
        <v/>
      </c>
      <c r="G338" s="71"/>
      <c r="H338" s="71"/>
      <c r="I338" s="71"/>
      <c r="J338" s="71"/>
      <c r="K338" s="261">
        <f>Table3[[#This Row],[7]]+Table3[[#This Row],[8]]+Table3[[#This Row],[9]]</f>
        <v>0</v>
      </c>
      <c r="L338" s="53"/>
      <c r="M338" s="43" t="str">
        <f t="shared" si="15"/>
        <v/>
      </c>
      <c r="N338" s="43" t="str">
        <f t="shared" si="16"/>
        <v/>
      </c>
      <c r="O338" s="49"/>
      <c r="P338" s="46"/>
      <c r="Q338" s="16"/>
    </row>
    <row r="339" spans="1:17" s="14" customFormat="1" ht="30" customHeight="1" x14ac:dyDescent="0.35">
      <c r="A339" s="16"/>
      <c r="B339" s="38" t="str">
        <f>IF(STUDATA!B337="","",STUDATA!B337)</f>
        <v/>
      </c>
      <c r="C339" s="39" t="str">
        <f>IF(STUDATA!E337="","",STUDATA!E337)</f>
        <v/>
      </c>
      <c r="D339" s="39" t="str">
        <f>IF(STUDATA!F337="","",STUDATA!F337)</f>
        <v/>
      </c>
      <c r="E339" s="39" t="str">
        <f>IF(STUDATA!G337="","",STUDATA!G337)</f>
        <v/>
      </c>
      <c r="F339" s="39" t="str">
        <f>IF(STUDATA!C337="","",STUDATA!C337)</f>
        <v/>
      </c>
      <c r="G339" s="71"/>
      <c r="H339" s="71"/>
      <c r="I339" s="71"/>
      <c r="J339" s="71"/>
      <c r="K339" s="261">
        <f>Table3[[#This Row],[7]]+Table3[[#This Row],[8]]+Table3[[#This Row],[9]]</f>
        <v>0</v>
      </c>
      <c r="L339" s="53"/>
      <c r="M339" s="43" t="str">
        <f t="shared" si="15"/>
        <v/>
      </c>
      <c r="N339" s="43" t="str">
        <f t="shared" si="16"/>
        <v/>
      </c>
      <c r="O339" s="49"/>
      <c r="P339" s="46"/>
      <c r="Q339" s="16"/>
    </row>
    <row r="340" spans="1:17" s="14" customFormat="1" ht="30" customHeight="1" x14ac:dyDescent="0.35">
      <c r="A340" s="16"/>
      <c r="B340" s="38" t="str">
        <f>IF(STUDATA!B338="","",STUDATA!B338)</f>
        <v/>
      </c>
      <c r="C340" s="39" t="str">
        <f>IF(STUDATA!E338="","",STUDATA!E338)</f>
        <v/>
      </c>
      <c r="D340" s="39" t="str">
        <f>IF(STUDATA!F338="","",STUDATA!F338)</f>
        <v/>
      </c>
      <c r="E340" s="39" t="str">
        <f>IF(STUDATA!G338="","",STUDATA!G338)</f>
        <v/>
      </c>
      <c r="F340" s="39" t="str">
        <f>IF(STUDATA!C338="","",STUDATA!C338)</f>
        <v/>
      </c>
      <c r="G340" s="71"/>
      <c r="H340" s="71"/>
      <c r="I340" s="71"/>
      <c r="J340" s="71"/>
      <c r="K340" s="261">
        <f>Table3[[#This Row],[7]]+Table3[[#This Row],[8]]+Table3[[#This Row],[9]]</f>
        <v>0</v>
      </c>
      <c r="L340" s="53"/>
      <c r="M340" s="43" t="str">
        <f t="shared" si="15"/>
        <v/>
      </c>
      <c r="N340" s="43" t="str">
        <f t="shared" si="16"/>
        <v/>
      </c>
      <c r="O340" s="49"/>
      <c r="P340" s="46"/>
      <c r="Q340" s="16"/>
    </row>
    <row r="341" spans="1:17" s="14" customFormat="1" ht="30" customHeight="1" x14ac:dyDescent="0.35">
      <c r="A341" s="16"/>
      <c r="B341" s="38" t="str">
        <f>IF(STUDATA!B339="","",STUDATA!B339)</f>
        <v/>
      </c>
      <c r="C341" s="39" t="str">
        <f>IF(STUDATA!E339="","",STUDATA!E339)</f>
        <v/>
      </c>
      <c r="D341" s="39" t="str">
        <f>IF(STUDATA!F339="","",STUDATA!F339)</f>
        <v/>
      </c>
      <c r="E341" s="39" t="str">
        <f>IF(STUDATA!G339="","",STUDATA!G339)</f>
        <v/>
      </c>
      <c r="F341" s="39" t="str">
        <f>IF(STUDATA!C339="","",STUDATA!C339)</f>
        <v/>
      </c>
      <c r="G341" s="71"/>
      <c r="H341" s="71"/>
      <c r="I341" s="71"/>
      <c r="J341" s="71"/>
      <c r="K341" s="261">
        <f>Table3[[#This Row],[7]]+Table3[[#This Row],[8]]+Table3[[#This Row],[9]]</f>
        <v>0</v>
      </c>
      <c r="L341" s="53"/>
      <c r="M341" s="43" t="str">
        <f t="shared" si="15"/>
        <v/>
      </c>
      <c r="N341" s="43" t="str">
        <f t="shared" si="16"/>
        <v/>
      </c>
      <c r="O341" s="49"/>
      <c r="P341" s="46"/>
      <c r="Q341" s="16"/>
    </row>
    <row r="342" spans="1:17" s="14" customFormat="1" ht="30" customHeight="1" x14ac:dyDescent="0.35">
      <c r="A342" s="16"/>
      <c r="B342" s="38" t="str">
        <f>IF(STUDATA!B340="","",STUDATA!B340)</f>
        <v/>
      </c>
      <c r="C342" s="39" t="str">
        <f>IF(STUDATA!E340="","",STUDATA!E340)</f>
        <v/>
      </c>
      <c r="D342" s="39" t="str">
        <f>IF(STUDATA!F340="","",STUDATA!F340)</f>
        <v/>
      </c>
      <c r="E342" s="39" t="str">
        <f>IF(STUDATA!G340="","",STUDATA!G340)</f>
        <v/>
      </c>
      <c r="F342" s="39" t="str">
        <f>IF(STUDATA!C340="","",STUDATA!C340)</f>
        <v/>
      </c>
      <c r="G342" s="71"/>
      <c r="H342" s="71"/>
      <c r="I342" s="71"/>
      <c r="J342" s="71"/>
      <c r="K342" s="261">
        <f>Table3[[#This Row],[7]]+Table3[[#This Row],[8]]+Table3[[#This Row],[9]]</f>
        <v>0</v>
      </c>
      <c r="L342" s="53"/>
      <c r="M342" s="43" t="str">
        <f t="shared" si="15"/>
        <v/>
      </c>
      <c r="N342" s="43" t="str">
        <f t="shared" si="16"/>
        <v/>
      </c>
      <c r="O342" s="49"/>
      <c r="P342" s="46"/>
      <c r="Q342" s="16"/>
    </row>
    <row r="343" spans="1:17" s="14" customFormat="1" ht="30" customHeight="1" x14ac:dyDescent="0.35">
      <c r="A343" s="16"/>
      <c r="B343" s="38" t="str">
        <f>IF(STUDATA!B341="","",STUDATA!B341)</f>
        <v/>
      </c>
      <c r="C343" s="39" t="str">
        <f>IF(STUDATA!E341="","",STUDATA!E341)</f>
        <v/>
      </c>
      <c r="D343" s="39" t="str">
        <f>IF(STUDATA!F341="","",STUDATA!F341)</f>
        <v/>
      </c>
      <c r="E343" s="39" t="str">
        <f>IF(STUDATA!G341="","",STUDATA!G341)</f>
        <v/>
      </c>
      <c r="F343" s="39" t="str">
        <f>IF(STUDATA!C341="","",STUDATA!C341)</f>
        <v/>
      </c>
      <c r="G343" s="71"/>
      <c r="H343" s="71"/>
      <c r="I343" s="71"/>
      <c r="J343" s="71"/>
      <c r="K343" s="261">
        <f>Table3[[#This Row],[7]]+Table3[[#This Row],[8]]+Table3[[#This Row],[9]]</f>
        <v>0</v>
      </c>
      <c r="L343" s="53"/>
      <c r="M343" s="43" t="str">
        <f t="shared" si="15"/>
        <v/>
      </c>
      <c r="N343" s="43" t="str">
        <f t="shared" si="16"/>
        <v/>
      </c>
      <c r="O343" s="49"/>
      <c r="P343" s="46"/>
      <c r="Q343" s="16"/>
    </row>
    <row r="344" spans="1:17" s="14" customFormat="1" ht="30" customHeight="1" x14ac:dyDescent="0.35">
      <c r="A344" s="16"/>
      <c r="B344" s="38" t="str">
        <f>IF(STUDATA!B342="","",STUDATA!B342)</f>
        <v/>
      </c>
      <c r="C344" s="39" t="str">
        <f>IF(STUDATA!E342="","",STUDATA!E342)</f>
        <v/>
      </c>
      <c r="D344" s="39" t="str">
        <f>IF(STUDATA!F342="","",STUDATA!F342)</f>
        <v/>
      </c>
      <c r="E344" s="39" t="str">
        <f>IF(STUDATA!G342="","",STUDATA!G342)</f>
        <v/>
      </c>
      <c r="F344" s="39" t="str">
        <f>IF(STUDATA!C342="","",STUDATA!C342)</f>
        <v/>
      </c>
      <c r="G344" s="71"/>
      <c r="H344" s="71"/>
      <c r="I344" s="71"/>
      <c r="J344" s="71"/>
      <c r="K344" s="261">
        <f>Table3[[#This Row],[7]]+Table3[[#This Row],[8]]+Table3[[#This Row],[9]]</f>
        <v>0</v>
      </c>
      <c r="L344" s="53"/>
      <c r="M344" s="43" t="str">
        <f t="shared" si="15"/>
        <v/>
      </c>
      <c r="N344" s="43" t="str">
        <f t="shared" si="16"/>
        <v/>
      </c>
      <c r="O344" s="49"/>
      <c r="P344" s="46"/>
      <c r="Q344" s="16"/>
    </row>
    <row r="345" spans="1:17" s="14" customFormat="1" ht="30" customHeight="1" x14ac:dyDescent="0.35">
      <c r="A345" s="16"/>
      <c r="B345" s="38" t="str">
        <f>IF(STUDATA!B343="","",STUDATA!B343)</f>
        <v/>
      </c>
      <c r="C345" s="39" t="str">
        <f>IF(STUDATA!E343="","",STUDATA!E343)</f>
        <v/>
      </c>
      <c r="D345" s="39" t="str">
        <f>IF(STUDATA!F343="","",STUDATA!F343)</f>
        <v/>
      </c>
      <c r="E345" s="39" t="str">
        <f>IF(STUDATA!G343="","",STUDATA!G343)</f>
        <v/>
      </c>
      <c r="F345" s="39" t="str">
        <f>IF(STUDATA!C343="","",STUDATA!C343)</f>
        <v/>
      </c>
      <c r="G345" s="71"/>
      <c r="H345" s="71"/>
      <c r="I345" s="71"/>
      <c r="J345" s="71"/>
      <c r="K345" s="261">
        <f>Table3[[#This Row],[7]]+Table3[[#This Row],[8]]+Table3[[#This Row],[9]]</f>
        <v>0</v>
      </c>
      <c r="L345" s="53"/>
      <c r="M345" s="43" t="str">
        <f t="shared" si="15"/>
        <v/>
      </c>
      <c r="N345" s="43" t="str">
        <f t="shared" si="16"/>
        <v/>
      </c>
      <c r="O345" s="49"/>
      <c r="P345" s="46"/>
      <c r="Q345" s="16"/>
    </row>
    <row r="346" spans="1:17" s="14" customFormat="1" ht="30" customHeight="1" x14ac:dyDescent="0.35">
      <c r="A346" s="16"/>
      <c r="B346" s="38" t="str">
        <f>IF(STUDATA!B344="","",STUDATA!B344)</f>
        <v/>
      </c>
      <c r="C346" s="39" t="str">
        <f>IF(STUDATA!E344="","",STUDATA!E344)</f>
        <v/>
      </c>
      <c r="D346" s="39" t="str">
        <f>IF(STUDATA!F344="","",STUDATA!F344)</f>
        <v/>
      </c>
      <c r="E346" s="39" t="str">
        <f>IF(STUDATA!G344="","",STUDATA!G344)</f>
        <v/>
      </c>
      <c r="F346" s="39" t="str">
        <f>IF(STUDATA!C344="","",STUDATA!C344)</f>
        <v/>
      </c>
      <c r="G346" s="71"/>
      <c r="H346" s="71"/>
      <c r="I346" s="71"/>
      <c r="J346" s="71"/>
      <c r="K346" s="261">
        <f>Table3[[#This Row],[7]]+Table3[[#This Row],[8]]+Table3[[#This Row],[9]]</f>
        <v>0</v>
      </c>
      <c r="L346" s="53"/>
      <c r="M346" s="43" t="str">
        <f t="shared" si="15"/>
        <v/>
      </c>
      <c r="N346" s="43" t="str">
        <f t="shared" si="16"/>
        <v/>
      </c>
      <c r="O346" s="49"/>
      <c r="P346" s="46"/>
      <c r="Q346" s="16"/>
    </row>
    <row r="347" spans="1:17" s="14" customFormat="1" ht="30" customHeight="1" x14ac:dyDescent="0.35">
      <c r="A347" s="16"/>
      <c r="B347" s="38" t="str">
        <f>IF(STUDATA!B345="","",STUDATA!B345)</f>
        <v/>
      </c>
      <c r="C347" s="39" t="str">
        <f>IF(STUDATA!E345="","",STUDATA!E345)</f>
        <v/>
      </c>
      <c r="D347" s="39" t="str">
        <f>IF(STUDATA!F345="","",STUDATA!F345)</f>
        <v/>
      </c>
      <c r="E347" s="39" t="str">
        <f>IF(STUDATA!G345="","",STUDATA!G345)</f>
        <v/>
      </c>
      <c r="F347" s="39" t="str">
        <f>IF(STUDATA!C345="","",STUDATA!C345)</f>
        <v/>
      </c>
      <c r="G347" s="71"/>
      <c r="H347" s="71"/>
      <c r="I347" s="71"/>
      <c r="J347" s="71"/>
      <c r="K347" s="261">
        <f>Table3[[#This Row],[7]]+Table3[[#This Row],[8]]+Table3[[#This Row],[9]]</f>
        <v>0</v>
      </c>
      <c r="L347" s="53"/>
      <c r="M347" s="43" t="str">
        <f t="shared" si="15"/>
        <v/>
      </c>
      <c r="N347" s="43" t="str">
        <f t="shared" si="16"/>
        <v/>
      </c>
      <c r="O347" s="49"/>
      <c r="P347" s="46"/>
      <c r="Q347" s="16"/>
    </row>
    <row r="348" spans="1:17" s="14" customFormat="1" ht="30" customHeight="1" x14ac:dyDescent="0.35">
      <c r="A348" s="16"/>
      <c r="B348" s="38" t="str">
        <f>IF(STUDATA!B346="","",STUDATA!B346)</f>
        <v/>
      </c>
      <c r="C348" s="39" t="str">
        <f>IF(STUDATA!E346="","",STUDATA!E346)</f>
        <v/>
      </c>
      <c r="D348" s="39" t="str">
        <f>IF(STUDATA!F346="","",STUDATA!F346)</f>
        <v/>
      </c>
      <c r="E348" s="39" t="str">
        <f>IF(STUDATA!G346="","",STUDATA!G346)</f>
        <v/>
      </c>
      <c r="F348" s="39" t="str">
        <f>IF(STUDATA!C346="","",STUDATA!C346)</f>
        <v/>
      </c>
      <c r="G348" s="71"/>
      <c r="H348" s="71"/>
      <c r="I348" s="71"/>
      <c r="J348" s="71"/>
      <c r="K348" s="261">
        <f>Table3[[#This Row],[7]]+Table3[[#This Row],[8]]+Table3[[#This Row],[9]]</f>
        <v>0</v>
      </c>
      <c r="L348" s="53"/>
      <c r="M348" s="43" t="str">
        <f t="shared" si="15"/>
        <v/>
      </c>
      <c r="N348" s="43" t="str">
        <f t="shared" si="16"/>
        <v/>
      </c>
      <c r="O348" s="49"/>
      <c r="P348" s="46"/>
      <c r="Q348" s="16"/>
    </row>
    <row r="349" spans="1:17" s="14" customFormat="1" ht="30" customHeight="1" x14ac:dyDescent="0.35">
      <c r="A349" s="16"/>
      <c r="B349" s="38" t="str">
        <f>IF(STUDATA!B347="","",STUDATA!B347)</f>
        <v/>
      </c>
      <c r="C349" s="39" t="str">
        <f>IF(STUDATA!E347="","",STUDATA!E347)</f>
        <v/>
      </c>
      <c r="D349" s="39" t="str">
        <f>IF(STUDATA!F347="","",STUDATA!F347)</f>
        <v/>
      </c>
      <c r="E349" s="39" t="str">
        <f>IF(STUDATA!G347="","",STUDATA!G347)</f>
        <v/>
      </c>
      <c r="F349" s="39" t="str">
        <f>IF(STUDATA!C347="","",STUDATA!C347)</f>
        <v/>
      </c>
      <c r="G349" s="71"/>
      <c r="H349" s="71"/>
      <c r="I349" s="71"/>
      <c r="J349" s="71"/>
      <c r="K349" s="261">
        <f>Table3[[#This Row],[7]]+Table3[[#This Row],[8]]+Table3[[#This Row],[9]]</f>
        <v>0</v>
      </c>
      <c r="L349" s="53"/>
      <c r="M349" s="43" t="str">
        <f t="shared" si="15"/>
        <v/>
      </c>
      <c r="N349" s="43" t="str">
        <f t="shared" si="16"/>
        <v/>
      </c>
      <c r="O349" s="49"/>
      <c r="P349" s="46"/>
      <c r="Q349" s="16"/>
    </row>
    <row r="350" spans="1:17" s="14" customFormat="1" ht="30" customHeight="1" x14ac:dyDescent="0.35">
      <c r="A350" s="16"/>
      <c r="B350" s="38" t="str">
        <f>IF(STUDATA!B348="","",STUDATA!B348)</f>
        <v/>
      </c>
      <c r="C350" s="39" t="str">
        <f>IF(STUDATA!E348="","",STUDATA!E348)</f>
        <v/>
      </c>
      <c r="D350" s="39" t="str">
        <f>IF(STUDATA!F348="","",STUDATA!F348)</f>
        <v/>
      </c>
      <c r="E350" s="39" t="str">
        <f>IF(STUDATA!G348="","",STUDATA!G348)</f>
        <v/>
      </c>
      <c r="F350" s="39" t="str">
        <f>IF(STUDATA!C348="","",STUDATA!C348)</f>
        <v/>
      </c>
      <c r="G350" s="71"/>
      <c r="H350" s="71"/>
      <c r="I350" s="71"/>
      <c r="J350" s="71"/>
      <c r="K350" s="261">
        <f>Table3[[#This Row],[7]]+Table3[[#This Row],[8]]+Table3[[#This Row],[9]]</f>
        <v>0</v>
      </c>
      <c r="L350" s="53"/>
      <c r="M350" s="43" t="str">
        <f t="shared" si="15"/>
        <v/>
      </c>
      <c r="N350" s="43" t="str">
        <f t="shared" si="16"/>
        <v/>
      </c>
      <c r="O350" s="49"/>
      <c r="P350" s="46"/>
      <c r="Q350" s="16"/>
    </row>
    <row r="351" spans="1:17" s="14" customFormat="1" ht="30" customHeight="1" x14ac:dyDescent="0.35">
      <c r="A351" s="16"/>
      <c r="B351" s="38" t="str">
        <f>IF(STUDATA!B349="","",STUDATA!B349)</f>
        <v/>
      </c>
      <c r="C351" s="39" t="str">
        <f>IF(STUDATA!E349="","",STUDATA!E349)</f>
        <v/>
      </c>
      <c r="D351" s="39" t="str">
        <f>IF(STUDATA!F349="","",STUDATA!F349)</f>
        <v/>
      </c>
      <c r="E351" s="39" t="str">
        <f>IF(STUDATA!G349="","",STUDATA!G349)</f>
        <v/>
      </c>
      <c r="F351" s="39" t="str">
        <f>IF(STUDATA!C349="","",STUDATA!C349)</f>
        <v/>
      </c>
      <c r="G351" s="71"/>
      <c r="H351" s="71"/>
      <c r="I351" s="71"/>
      <c r="J351" s="71"/>
      <c r="K351" s="261">
        <f>Table3[[#This Row],[7]]+Table3[[#This Row],[8]]+Table3[[#This Row],[9]]</f>
        <v>0</v>
      </c>
      <c r="L351" s="53"/>
      <c r="M351" s="43" t="str">
        <f t="shared" si="15"/>
        <v/>
      </c>
      <c r="N351" s="43" t="str">
        <f t="shared" si="16"/>
        <v/>
      </c>
      <c r="O351" s="49"/>
      <c r="P351" s="46"/>
      <c r="Q351" s="16"/>
    </row>
    <row r="352" spans="1:17" s="14" customFormat="1" ht="30" customHeight="1" x14ac:dyDescent="0.35">
      <c r="A352" s="16"/>
      <c r="B352" s="38" t="str">
        <f>IF(STUDATA!B350="","",STUDATA!B350)</f>
        <v/>
      </c>
      <c r="C352" s="39" t="str">
        <f>IF(STUDATA!E350="","",STUDATA!E350)</f>
        <v/>
      </c>
      <c r="D352" s="39" t="str">
        <f>IF(STUDATA!F350="","",STUDATA!F350)</f>
        <v/>
      </c>
      <c r="E352" s="39" t="str">
        <f>IF(STUDATA!G350="","",STUDATA!G350)</f>
        <v/>
      </c>
      <c r="F352" s="39" t="str">
        <f>IF(STUDATA!C350="","",STUDATA!C350)</f>
        <v/>
      </c>
      <c r="G352" s="71"/>
      <c r="H352" s="71"/>
      <c r="I352" s="71"/>
      <c r="J352" s="71"/>
      <c r="K352" s="261">
        <f>Table3[[#This Row],[7]]+Table3[[#This Row],[8]]+Table3[[#This Row],[9]]</f>
        <v>0</v>
      </c>
      <c r="L352" s="53"/>
      <c r="M352" s="43" t="str">
        <f t="shared" si="15"/>
        <v/>
      </c>
      <c r="N352" s="43" t="str">
        <f t="shared" si="16"/>
        <v/>
      </c>
      <c r="O352" s="49"/>
      <c r="P352" s="46"/>
      <c r="Q352" s="16"/>
    </row>
    <row r="353" spans="1:17" s="14" customFormat="1" ht="30" customHeight="1" x14ac:dyDescent="0.35">
      <c r="A353" s="16"/>
      <c r="B353" s="38" t="str">
        <f>IF(STUDATA!B351="","",STUDATA!B351)</f>
        <v/>
      </c>
      <c r="C353" s="39" t="str">
        <f>IF(STUDATA!E351="","",STUDATA!E351)</f>
        <v/>
      </c>
      <c r="D353" s="39" t="str">
        <f>IF(STUDATA!F351="","",STUDATA!F351)</f>
        <v/>
      </c>
      <c r="E353" s="39" t="str">
        <f>IF(STUDATA!G351="","",STUDATA!G351)</f>
        <v/>
      </c>
      <c r="F353" s="39" t="str">
        <f>IF(STUDATA!C351="","",STUDATA!C351)</f>
        <v/>
      </c>
      <c r="G353" s="71"/>
      <c r="H353" s="71"/>
      <c r="I353" s="71"/>
      <c r="J353" s="71"/>
      <c r="K353" s="261">
        <f>Table3[[#This Row],[7]]+Table3[[#This Row],[8]]+Table3[[#This Row],[9]]</f>
        <v>0</v>
      </c>
      <c r="L353" s="53"/>
      <c r="M353" s="43" t="str">
        <f t="shared" si="15"/>
        <v/>
      </c>
      <c r="N353" s="43" t="str">
        <f t="shared" si="16"/>
        <v/>
      </c>
      <c r="O353" s="49"/>
      <c r="P353" s="46"/>
      <c r="Q353" s="16"/>
    </row>
    <row r="354" spans="1:17" s="14" customFormat="1" ht="30" customHeight="1" x14ac:dyDescent="0.35">
      <c r="A354" s="16"/>
      <c r="B354" s="38" t="str">
        <f>IF(STUDATA!B352="","",STUDATA!B352)</f>
        <v/>
      </c>
      <c r="C354" s="39" t="str">
        <f>IF(STUDATA!E352="","",STUDATA!E352)</f>
        <v/>
      </c>
      <c r="D354" s="39" t="str">
        <f>IF(STUDATA!F352="","",STUDATA!F352)</f>
        <v/>
      </c>
      <c r="E354" s="39" t="str">
        <f>IF(STUDATA!G352="","",STUDATA!G352)</f>
        <v/>
      </c>
      <c r="F354" s="39" t="str">
        <f>IF(STUDATA!C352="","",STUDATA!C352)</f>
        <v/>
      </c>
      <c r="G354" s="71"/>
      <c r="H354" s="71"/>
      <c r="I354" s="71"/>
      <c r="J354" s="71"/>
      <c r="K354" s="261">
        <f>Table3[[#This Row],[7]]+Table3[[#This Row],[8]]+Table3[[#This Row],[9]]</f>
        <v>0</v>
      </c>
      <c r="L354" s="53"/>
      <c r="M354" s="43" t="str">
        <f t="shared" si="15"/>
        <v/>
      </c>
      <c r="N354" s="43" t="str">
        <f t="shared" si="16"/>
        <v/>
      </c>
      <c r="O354" s="49"/>
      <c r="P354" s="46"/>
      <c r="Q354" s="16"/>
    </row>
    <row r="355" spans="1:17" s="14" customFormat="1" ht="30" customHeight="1" x14ac:dyDescent="0.35">
      <c r="A355" s="16"/>
      <c r="B355" s="38" t="str">
        <f>IF(STUDATA!B353="","",STUDATA!B353)</f>
        <v/>
      </c>
      <c r="C355" s="39" t="str">
        <f>IF(STUDATA!E353="","",STUDATA!E353)</f>
        <v/>
      </c>
      <c r="D355" s="39" t="str">
        <f>IF(STUDATA!F353="","",STUDATA!F353)</f>
        <v/>
      </c>
      <c r="E355" s="39" t="str">
        <f>IF(STUDATA!G353="","",STUDATA!G353)</f>
        <v/>
      </c>
      <c r="F355" s="39" t="str">
        <f>IF(STUDATA!C353="","",STUDATA!C353)</f>
        <v/>
      </c>
      <c r="G355" s="71"/>
      <c r="H355" s="71"/>
      <c r="I355" s="71"/>
      <c r="J355" s="71"/>
      <c r="K355" s="261">
        <f>Table3[[#This Row],[7]]+Table3[[#This Row],[8]]+Table3[[#This Row],[9]]</f>
        <v>0</v>
      </c>
      <c r="L355" s="53"/>
      <c r="M355" s="43" t="str">
        <f t="shared" si="15"/>
        <v/>
      </c>
      <c r="N355" s="43" t="str">
        <f t="shared" si="16"/>
        <v/>
      </c>
      <c r="O355" s="49"/>
      <c r="P355" s="46"/>
      <c r="Q355" s="16"/>
    </row>
    <row r="356" spans="1:17" s="14" customFormat="1" ht="30" customHeight="1" x14ac:dyDescent="0.35">
      <c r="A356" s="16"/>
      <c r="B356" s="38" t="str">
        <f>IF(STUDATA!B354="","",STUDATA!B354)</f>
        <v/>
      </c>
      <c r="C356" s="39" t="str">
        <f>IF(STUDATA!E354="","",STUDATA!E354)</f>
        <v/>
      </c>
      <c r="D356" s="39" t="str">
        <f>IF(STUDATA!F354="","",STUDATA!F354)</f>
        <v/>
      </c>
      <c r="E356" s="39" t="str">
        <f>IF(STUDATA!G354="","",STUDATA!G354)</f>
        <v/>
      </c>
      <c r="F356" s="39" t="str">
        <f>IF(STUDATA!C354="","",STUDATA!C354)</f>
        <v/>
      </c>
      <c r="G356" s="71"/>
      <c r="H356" s="71"/>
      <c r="I356" s="71"/>
      <c r="J356" s="71"/>
      <c r="K356" s="261">
        <f>Table3[[#This Row],[7]]+Table3[[#This Row],[8]]+Table3[[#This Row],[9]]</f>
        <v>0</v>
      </c>
      <c r="L356" s="53"/>
      <c r="M356" s="43" t="str">
        <f t="shared" si="15"/>
        <v/>
      </c>
      <c r="N356" s="43" t="str">
        <f t="shared" si="16"/>
        <v/>
      </c>
      <c r="O356" s="49"/>
      <c r="P356" s="46"/>
      <c r="Q356" s="16"/>
    </row>
    <row r="357" spans="1:17" ht="30" customHeight="1" x14ac:dyDescent="0.35">
      <c r="A357" s="16"/>
      <c r="B357" s="38" t="str">
        <f>IF(STUDATA!B355="","",STUDATA!B355)</f>
        <v/>
      </c>
      <c r="C357" s="39" t="str">
        <f>IF(STUDATA!E355="","",STUDATA!E355)</f>
        <v/>
      </c>
      <c r="D357" s="39" t="str">
        <f>IF(STUDATA!F355="","",STUDATA!F355)</f>
        <v/>
      </c>
      <c r="E357" s="39" t="str">
        <f>IF(STUDATA!G355="","",STUDATA!G355)</f>
        <v/>
      </c>
      <c r="F357" s="39" t="str">
        <f>IF(STUDATA!C355="","",STUDATA!C355)</f>
        <v/>
      </c>
      <c r="G357" s="71"/>
      <c r="H357" s="71"/>
      <c r="I357" s="71"/>
      <c r="J357" s="71"/>
      <c r="K357" s="261">
        <f>Table3[[#This Row],[7]]+Table3[[#This Row],[8]]+Table3[[#This Row],[9]]</f>
        <v>0</v>
      </c>
      <c r="L357" s="53"/>
      <c r="M357" s="43" t="str">
        <f t="shared" si="15"/>
        <v/>
      </c>
      <c r="N357" s="43" t="str">
        <f t="shared" si="16"/>
        <v/>
      </c>
      <c r="O357" s="49"/>
      <c r="P357" s="46"/>
      <c r="Q357" s="16"/>
    </row>
    <row r="358" spans="1:17" ht="30" customHeight="1" x14ac:dyDescent="0.35">
      <c r="A358" s="16"/>
      <c r="B358" s="40" t="str">
        <f>IF(STUDATA!B356="","",STUDATA!B356)</f>
        <v/>
      </c>
      <c r="C358" s="41" t="str">
        <f>IF(STUDATA!E356="","",STUDATA!E356)</f>
        <v/>
      </c>
      <c r="D358" s="41" t="str">
        <f>IF(STUDATA!F356="","",STUDATA!F356)</f>
        <v/>
      </c>
      <c r="E358" s="41" t="str">
        <f>IF(STUDATA!G356="","",STUDATA!G356)</f>
        <v/>
      </c>
      <c r="F358" s="41" t="str">
        <f>IF(STUDATA!C356="","",STUDATA!C356)</f>
        <v/>
      </c>
      <c r="G358" s="72"/>
      <c r="H358" s="72"/>
      <c r="I358" s="72"/>
      <c r="J358" s="72"/>
      <c r="K358" s="262">
        <f>Table3[[#This Row],[7]]+Table3[[#This Row],[8]]+Table3[[#This Row],[9]]</f>
        <v>0</v>
      </c>
      <c r="L358" s="54"/>
      <c r="M358" s="44" t="str">
        <f t="shared" si="15"/>
        <v/>
      </c>
      <c r="N358" s="44" t="str">
        <f t="shared" si="16"/>
        <v/>
      </c>
      <c r="O358" s="50"/>
      <c r="P358" s="51"/>
      <c r="Q358" s="16"/>
    </row>
    <row r="359" spans="1:17" s="14" customFormat="1" ht="30" customHeight="1" x14ac:dyDescent="0.35">
      <c r="A359" s="16"/>
      <c r="B359" s="120"/>
      <c r="C359" s="120"/>
      <c r="D359" s="120"/>
      <c r="E359" s="120"/>
      <c r="F359" s="120"/>
      <c r="G359" s="121"/>
      <c r="H359" s="121"/>
      <c r="I359" s="121"/>
      <c r="J359" s="121"/>
      <c r="K359" s="122"/>
      <c r="L359" s="123"/>
      <c r="M359" s="124"/>
      <c r="N359" s="124"/>
      <c r="O359" s="122"/>
      <c r="P359" s="125"/>
      <c r="Q359" s="16"/>
    </row>
    <row r="360" spans="1:17" s="14" customFormat="1" ht="15.5" customHeight="1" x14ac:dyDescent="0.35">
      <c r="A360" s="16"/>
      <c r="B360" s="120"/>
      <c r="C360" s="120"/>
      <c r="D360" s="120"/>
      <c r="E360" s="120"/>
      <c r="F360" s="120"/>
      <c r="G360" s="121"/>
      <c r="H360" s="121"/>
      <c r="I360" s="121"/>
      <c r="J360" s="121"/>
      <c r="K360" s="122"/>
      <c r="L360" s="123"/>
      <c r="M360" s="124"/>
      <c r="N360" s="124"/>
      <c r="O360" s="122" t="str">
        <f>DASHBOARD!S3</f>
        <v>प्रधानाचार्य</v>
      </c>
      <c r="P360" s="125"/>
      <c r="Q360" s="16"/>
    </row>
    <row r="361" spans="1:17" s="14" customFormat="1" ht="16" customHeight="1" x14ac:dyDescent="0.35">
      <c r="A361" s="16"/>
      <c r="B361" s="120"/>
      <c r="C361" s="120"/>
      <c r="D361" s="120"/>
      <c r="E361" s="120"/>
      <c r="F361" s="120"/>
      <c r="G361" s="121"/>
      <c r="H361" s="121"/>
      <c r="I361" s="121"/>
      <c r="J361" s="121"/>
      <c r="K361" s="122"/>
      <c r="L361" s="123"/>
      <c r="M361" s="124"/>
      <c r="N361" s="124"/>
      <c r="O361" s="122" t="str">
        <f>DASHBOARD!S4</f>
        <v>राजकीय उच्च माध्यमिक विद्यालय</v>
      </c>
      <c r="P361" s="125"/>
      <c r="Q361" s="16"/>
    </row>
    <row r="362" spans="1:17" s="14" customFormat="1" ht="16" customHeight="1" x14ac:dyDescent="0.35">
      <c r="A362" s="16"/>
      <c r="B362" s="120"/>
      <c r="C362" s="120"/>
      <c r="D362" s="120"/>
      <c r="E362" s="120"/>
      <c r="F362" s="120"/>
      <c r="G362" s="121"/>
      <c r="H362" s="121"/>
      <c r="I362" s="121"/>
      <c r="J362" s="121"/>
      <c r="K362" s="122"/>
      <c r="L362" s="123"/>
      <c r="M362" s="124"/>
      <c r="N362" s="124"/>
      <c r="O362" s="122" t="str">
        <f>DASHBOARD!S5</f>
        <v>13डीओएल, श्री गंगानगर</v>
      </c>
      <c r="P362" s="125"/>
      <c r="Q362" s="16"/>
    </row>
    <row r="363" spans="1:17" x14ac:dyDescent="0.35">
      <c r="A363" s="16"/>
      <c r="B363" s="17"/>
      <c r="C363" s="17"/>
      <c r="D363" s="17"/>
      <c r="E363" s="17"/>
      <c r="F363" s="17"/>
      <c r="G363" s="17"/>
      <c r="H363" s="17"/>
      <c r="I363" s="17"/>
      <c r="J363" s="17"/>
      <c r="K363" s="17"/>
      <c r="L363" s="17"/>
      <c r="M363" s="17"/>
      <c r="N363" s="17"/>
      <c r="O363" s="17"/>
      <c r="P363" s="17"/>
      <c r="Q363" s="16"/>
    </row>
  </sheetData>
  <sheetProtection password="CEFC" sheet="1" objects="1" scenarios="1" formatColumns="0" formatRows="0"/>
  <mergeCells count="12">
    <mergeCell ref="T3:Y7"/>
    <mergeCell ref="P5:P6"/>
    <mergeCell ref="G5:G6"/>
    <mergeCell ref="B2:P2"/>
    <mergeCell ref="B5:B6"/>
    <mergeCell ref="C5:C6"/>
    <mergeCell ref="D5:D6"/>
    <mergeCell ref="F5:F6"/>
    <mergeCell ref="L5:N5"/>
    <mergeCell ref="O5:O6"/>
    <mergeCell ref="E5:E6"/>
    <mergeCell ref="H5:K5"/>
  </mergeCells>
  <phoneticPr fontId="62" type="noConversion"/>
  <conditionalFormatting sqref="G1:K4 G8:K8 G130:K1048576 K16:K129 G9:J362">
    <cfRule type="containsText" dxfId="1" priority="2" operator="containsText" text="YES">
      <formula>NOT(ISERROR(SEARCH("YES",G1)))</formula>
    </cfRule>
  </conditionalFormatting>
  <conditionalFormatting sqref="G1:K4 G8:K8 G130:K1048576 K16:K129 G9:J362">
    <cfRule type="containsText" dxfId="0" priority="1" operator="containsText" text="NO">
      <formula>NOT(ISERROR(SEARCH("NO",G1)))</formula>
    </cfRule>
  </conditionalFormatting>
  <dataValidations count="6">
    <dataValidation type="whole" allowBlank="1" showInputMessage="1" showErrorMessage="1" sqref="K359:K1048576 H5 K1:K4 K7">
      <formula1>0</formula1>
      <formula2>49</formula2>
    </dataValidation>
    <dataValidation type="list" allowBlank="1" showInputMessage="1" showErrorMessage="1" sqref="G8:G362 H359:J362">
      <formula1>"YES,NO"</formula1>
    </dataValidation>
    <dataValidation type="whole" allowBlank="1" showInputMessage="1" showErrorMessage="1" sqref="K8:K358">
      <formula1>0</formula1>
      <formula2>38</formula2>
    </dataValidation>
    <dataValidation type="whole" allowBlank="1" showInputMessage="1" showErrorMessage="1" error="Fill  attendance between 0 - 25" sqref="H8">
      <formula1>0</formula1>
      <formula2>25</formula2>
    </dataValidation>
    <dataValidation type="whole" allowBlank="1" showInputMessage="1" showErrorMessage="1" error="Fill attendance between 0-25" sqref="H9:H358 J8:J358">
      <formula1>0</formula1>
      <formula2>25</formula2>
    </dataValidation>
    <dataValidation type="whole" allowBlank="1" showInputMessage="1" showErrorMessage="1" error="Fill attendance between 0-24" sqref="I8:I358">
      <formula1>0</formula1>
      <formula2>24</formula2>
    </dataValidation>
  </dataValidations>
  <pageMargins left="0.7" right="0.7" top="0.75" bottom="0.75" header="0.3" footer="0.3"/>
  <pageSetup scale="49" fitToHeight="0" orientation="portrait" r:id="rId1"/>
  <drawing r:id="rId2"/>
  <tableParts count="1">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00B0F0"/>
  </sheetPr>
  <dimension ref="A1:Y16"/>
  <sheetViews>
    <sheetView showGridLines="0" workbookViewId="0">
      <selection activeCell="Z14" sqref="Z14"/>
    </sheetView>
  </sheetViews>
  <sheetFormatPr defaultRowHeight="14.5" x14ac:dyDescent="0.35"/>
  <cols>
    <col min="1" max="1" width="3.453125" customWidth="1"/>
    <col min="2" max="2" width="4.7265625" customWidth="1"/>
    <col min="3" max="3" width="5.453125" customWidth="1"/>
    <col min="4" max="21" width="6.26953125" customWidth="1"/>
    <col min="22" max="22" width="9.81640625" customWidth="1"/>
    <col min="23" max="23" width="7" customWidth="1"/>
    <col min="24" max="24" width="9.26953125" bestFit="1" customWidth="1"/>
    <col min="25" max="25" width="4.26953125" customWidth="1"/>
  </cols>
  <sheetData>
    <row r="1" spans="1:25" x14ac:dyDescent="0.35">
      <c r="A1" s="16"/>
      <c r="B1" s="16"/>
      <c r="C1" s="16"/>
      <c r="D1" s="16"/>
      <c r="E1" s="16"/>
      <c r="F1" s="16"/>
      <c r="G1" s="16"/>
      <c r="H1" s="16"/>
      <c r="I1" s="16"/>
      <c r="J1" s="16"/>
      <c r="K1" s="16"/>
      <c r="L1" s="16"/>
      <c r="M1" s="16"/>
      <c r="N1" s="16"/>
      <c r="O1" s="16"/>
      <c r="P1" s="16"/>
      <c r="Q1" s="16"/>
      <c r="R1" s="16"/>
      <c r="S1" s="16"/>
      <c r="T1" s="16"/>
      <c r="U1" s="16"/>
      <c r="V1" s="16"/>
      <c r="W1" s="16"/>
      <c r="X1" s="16"/>
      <c r="Y1" s="16"/>
    </row>
    <row r="2" spans="1:25" ht="33" x14ac:dyDescent="0.7">
      <c r="A2" s="16"/>
      <c r="B2" s="223" t="str">
        <f>DASHBOARD!B2</f>
        <v>कार्यालय प्रधानाचार्य राजकीय उच्च माध्यमिक विद्यालय 13डीओएल, श्री गंगानगर</v>
      </c>
      <c r="C2" s="223"/>
      <c r="D2" s="223"/>
      <c r="E2" s="223"/>
      <c r="F2" s="223"/>
      <c r="G2" s="223"/>
      <c r="H2" s="223"/>
      <c r="I2" s="223"/>
      <c r="J2" s="223"/>
      <c r="K2" s="223"/>
      <c r="L2" s="223"/>
      <c r="M2" s="223"/>
      <c r="N2" s="223"/>
      <c r="O2" s="223"/>
      <c r="P2" s="223"/>
      <c r="Q2" s="223"/>
      <c r="R2" s="223"/>
      <c r="S2" s="223"/>
      <c r="T2" s="223"/>
      <c r="U2" s="223"/>
      <c r="V2" s="223"/>
      <c r="W2" s="223"/>
      <c r="X2" s="223"/>
      <c r="Y2" s="16"/>
    </row>
    <row r="3" spans="1:25" x14ac:dyDescent="0.35">
      <c r="A3" s="16"/>
      <c r="Y3" s="16"/>
    </row>
    <row r="4" spans="1:25" ht="37.5" customHeight="1" x14ac:dyDescent="0.35">
      <c r="A4" s="16"/>
      <c r="Y4" s="16"/>
    </row>
    <row r="5" spans="1:25" ht="19" customHeight="1" x14ac:dyDescent="0.35">
      <c r="A5" s="16"/>
      <c r="B5" s="227" t="s">
        <v>1072</v>
      </c>
      <c r="C5" s="229" t="s">
        <v>13</v>
      </c>
      <c r="D5" s="224" t="s">
        <v>1073</v>
      </c>
      <c r="E5" s="224"/>
      <c r="F5" s="224"/>
      <c r="G5" s="224" t="s">
        <v>155</v>
      </c>
      <c r="H5" s="224"/>
      <c r="I5" s="224"/>
      <c r="J5" s="224" t="s">
        <v>47</v>
      </c>
      <c r="K5" s="224"/>
      <c r="L5" s="224"/>
      <c r="M5" s="224" t="s">
        <v>69</v>
      </c>
      <c r="N5" s="224"/>
      <c r="O5" s="224"/>
      <c r="P5" s="224" t="s">
        <v>1074</v>
      </c>
      <c r="Q5" s="224"/>
      <c r="R5" s="224"/>
      <c r="S5" s="224" t="s">
        <v>1075</v>
      </c>
      <c r="T5" s="224"/>
      <c r="U5" s="224"/>
      <c r="V5" s="225" t="s">
        <v>1081</v>
      </c>
      <c r="W5" s="225"/>
      <c r="X5" s="225"/>
      <c r="Y5" s="16"/>
    </row>
    <row r="6" spans="1:25" ht="19" customHeight="1" x14ac:dyDescent="0.35">
      <c r="A6" s="16"/>
      <c r="B6" s="228"/>
      <c r="C6" s="230"/>
      <c r="D6" s="18" t="s">
        <v>1076</v>
      </c>
      <c r="E6" s="18" t="s">
        <v>1077</v>
      </c>
      <c r="F6" s="18" t="s">
        <v>2</v>
      </c>
      <c r="G6" s="18" t="s">
        <v>1076</v>
      </c>
      <c r="H6" s="18" t="s">
        <v>1077</v>
      </c>
      <c r="I6" s="18" t="s">
        <v>2</v>
      </c>
      <c r="J6" s="18" t="s">
        <v>1076</v>
      </c>
      <c r="K6" s="18" t="s">
        <v>1077</v>
      </c>
      <c r="L6" s="18" t="s">
        <v>2</v>
      </c>
      <c r="M6" s="18" t="s">
        <v>1076</v>
      </c>
      <c r="N6" s="18" t="s">
        <v>1077</v>
      </c>
      <c r="O6" s="18" t="s">
        <v>2</v>
      </c>
      <c r="P6" s="18" t="s">
        <v>1076</v>
      </c>
      <c r="Q6" s="18" t="s">
        <v>1077</v>
      </c>
      <c r="R6" s="18" t="s">
        <v>2</v>
      </c>
      <c r="S6" s="18" t="s">
        <v>1076</v>
      </c>
      <c r="T6" s="18" t="s">
        <v>1077</v>
      </c>
      <c r="U6" s="18" t="s">
        <v>2</v>
      </c>
      <c r="V6" s="21" t="s">
        <v>1076</v>
      </c>
      <c r="W6" s="21" t="s">
        <v>1077</v>
      </c>
      <c r="X6" s="21" t="s">
        <v>2</v>
      </c>
      <c r="Y6" s="16"/>
    </row>
    <row r="7" spans="1:25" ht="18.5" customHeight="1" x14ac:dyDescent="0.35">
      <c r="A7" s="16"/>
      <c r="B7" s="19">
        <v>1</v>
      </c>
      <c r="C7" s="19">
        <v>1</v>
      </c>
      <c r="D7" s="19">
        <f>COUNTIFS(STUDATA!$C:$C,C7,STUDATA!$G:$G,"M",STUDATA!$H:$H,"GEN")</f>
        <v>0</v>
      </c>
      <c r="E7" s="19">
        <f>COUNTIFS(STUDATA!$C:$C,C7,STUDATA!$G:$G,"F",STUDATA!$H:$H,"GEN")</f>
        <v>0</v>
      </c>
      <c r="F7" s="19">
        <f>SUM(D7:E7)</f>
        <v>0</v>
      </c>
      <c r="G7" s="19">
        <f>COUNTIFS(STUDATA!$C:$C,C7,STUDATA!$G:$G,"M",STUDATA!$H:$H,"ST")</f>
        <v>0</v>
      </c>
      <c r="H7" s="19">
        <f>COUNTIFS(STUDATA!$C:$C,C7,STUDATA!$G:$G,"F",STUDATA!$H:$H,"ST")</f>
        <v>0</v>
      </c>
      <c r="I7" s="19">
        <f t="shared" ref="I7" si="0">SUM(G7:H7)</f>
        <v>0</v>
      </c>
      <c r="J7" s="19">
        <f>COUNTIFS(STUDATA!$C:$C,C7,STUDATA!$G:$G,"M",STUDATA!$H:$H,"SC")</f>
        <v>7</v>
      </c>
      <c r="K7" s="19">
        <f>COUNTIFS(STUDATA!$C:$C,C7,STUDATA!$G:$G,"F",STUDATA!$H:$H,"SC")</f>
        <v>1</v>
      </c>
      <c r="L7" s="19">
        <f t="shared" ref="L7" si="1">SUM(J7:K7)</f>
        <v>8</v>
      </c>
      <c r="M7" s="19">
        <f>COUNTIFS(STUDATA!$C:$C,C7,STUDATA!$G:$G,"M",STUDATA!$H:$H,"OBC")</f>
        <v>4</v>
      </c>
      <c r="N7" s="19">
        <f>COUNTIFS(STUDATA!$C:$C,C7,STUDATA!$G:$G,"F",STUDATA!$H:$H,"OBC")</f>
        <v>3</v>
      </c>
      <c r="O7" s="19">
        <f t="shared" ref="O7" si="2">SUM(M7:N7)</f>
        <v>7</v>
      </c>
      <c r="P7" s="19">
        <f>COUNTIFS(STUDATA!$C:$C,C7,STUDATA!$G:$G,"M",STUDATA!$H:$H,"SBC")</f>
        <v>0</v>
      </c>
      <c r="Q7" s="19">
        <f>COUNTIFS(STUDATA!$C:$C,C7,STUDATA!$G:$G,"F",STUDATA!$H:$H,"SBC")</f>
        <v>0</v>
      </c>
      <c r="R7" s="19">
        <f t="shared" ref="R7" si="3">SUM(P7:Q7)</f>
        <v>0</v>
      </c>
      <c r="S7" s="20">
        <f>SUM(D7+G7+J7+M7+P7)</f>
        <v>11</v>
      </c>
      <c r="T7" s="20">
        <f>E7+H7+K7+N7+Q7</f>
        <v>4</v>
      </c>
      <c r="U7" s="20">
        <f>SUM(S7:T7)</f>
        <v>15</v>
      </c>
      <c r="V7" s="19">
        <f>COUNTIFS(Table3[5],"1",Table3[4],"M",Table3[6],"YES",Table3[15],"&lt;&gt;"&amp;"")</f>
        <v>2</v>
      </c>
      <c r="W7" s="19">
        <f>COUNTIFS(Table3[5],"1",Table3[4],"F",Table3[6],"YES",Table3[15],"&lt;&gt;"&amp;"")</f>
        <v>0</v>
      </c>
      <c r="X7" s="19">
        <f>SUM(V7:W7)</f>
        <v>2</v>
      </c>
      <c r="Y7" s="16"/>
    </row>
    <row r="8" spans="1:25" ht="18.5" customHeight="1" x14ac:dyDescent="0.35">
      <c r="A8" s="16"/>
      <c r="B8" s="19">
        <v>2</v>
      </c>
      <c r="C8" s="19">
        <v>2</v>
      </c>
      <c r="D8" s="19">
        <f>COUNTIFS(STUDATA!$C:$C,C8,STUDATA!$G:$G,"M",STUDATA!$H:$H,"GEN")</f>
        <v>0</v>
      </c>
      <c r="E8" s="19">
        <f>COUNTIFS(STUDATA!$C:$C,C8,STUDATA!$G:$G,"F",STUDATA!$H:$H,"GEN")</f>
        <v>0</v>
      </c>
      <c r="F8" s="19">
        <f t="shared" ref="F8:F14" si="4">SUM(D8:E8)</f>
        <v>0</v>
      </c>
      <c r="G8" s="19">
        <f>COUNTIFS(STUDATA!$C:$C,C8,STUDATA!$G:$G,"M",STUDATA!$H:$H,"ST")</f>
        <v>0</v>
      </c>
      <c r="H8" s="19">
        <f>COUNTIFS(STUDATA!$C:$C,C8,STUDATA!$G:$G,"F",STUDATA!$H:$H,"ST")</f>
        <v>1</v>
      </c>
      <c r="I8" s="19">
        <f t="shared" ref="I8:I14" si="5">SUM(G8:H8)</f>
        <v>1</v>
      </c>
      <c r="J8" s="19">
        <f>COUNTIFS(STUDATA!$C:$C,C8,STUDATA!$G:$G,"M",STUDATA!$H:$H,"SC")</f>
        <v>2</v>
      </c>
      <c r="K8" s="19">
        <f>COUNTIFS(STUDATA!$C:$C,C8,STUDATA!$G:$G,"F",STUDATA!$H:$H,"SC")</f>
        <v>4</v>
      </c>
      <c r="L8" s="19">
        <f t="shared" ref="L8:L14" si="6">SUM(J8:K8)</f>
        <v>6</v>
      </c>
      <c r="M8" s="19">
        <f>COUNTIFS(STUDATA!$C:$C,C8,STUDATA!$G:$G,"M",STUDATA!$H:$H,"OBC")</f>
        <v>2</v>
      </c>
      <c r="N8" s="19">
        <f>COUNTIFS(STUDATA!$C:$C,C8,STUDATA!$G:$G,"F",STUDATA!$H:$H,"OBC")</f>
        <v>2</v>
      </c>
      <c r="O8" s="19">
        <f t="shared" ref="O8:O14" si="7">SUM(M8:N8)</f>
        <v>4</v>
      </c>
      <c r="P8" s="19">
        <f>COUNTIFS(STUDATA!$C:$C,C8,STUDATA!$G:$G,"M",STUDATA!$H:$H,"SBC")</f>
        <v>0</v>
      </c>
      <c r="Q8" s="19">
        <f>COUNTIFS(STUDATA!$C:$C,C8,STUDATA!$G:$G,"F",STUDATA!$H:$H,"SBC")</f>
        <v>0</v>
      </c>
      <c r="R8" s="19">
        <f t="shared" ref="R8:R14" si="8">SUM(P8:Q8)</f>
        <v>0</v>
      </c>
      <c r="S8" s="20">
        <f t="shared" ref="S8:S14" si="9">SUM(D8+G8+J8+M8+P8)</f>
        <v>4</v>
      </c>
      <c r="T8" s="20">
        <f t="shared" ref="T8:T14" si="10">E8+H8+K8+N8+Q8</f>
        <v>7</v>
      </c>
      <c r="U8" s="20">
        <f t="shared" ref="U8:U14" si="11">SUM(S8:T8)</f>
        <v>11</v>
      </c>
      <c r="V8" s="19">
        <f>COUNTIFS(Table3[5],"2",Table3[4],"M",Table3[6],"YES",Table3[15],"&lt;&gt;"&amp;"")</f>
        <v>0</v>
      </c>
      <c r="W8" s="19">
        <f>COUNTIFS(Table3[5],"2",Table3[4],"F",Table3[6],"YES",Table3[15],"&lt;&gt;"&amp;"")</f>
        <v>0</v>
      </c>
      <c r="X8" s="19">
        <f t="shared" ref="X8:X14" si="12">SUM(V8:W8)</f>
        <v>0</v>
      </c>
      <c r="Y8" s="16"/>
    </row>
    <row r="9" spans="1:25" ht="18.5" customHeight="1" x14ac:dyDescent="0.35">
      <c r="A9" s="16"/>
      <c r="B9" s="19">
        <v>3</v>
      </c>
      <c r="C9" s="19">
        <v>3</v>
      </c>
      <c r="D9" s="19">
        <f>COUNTIFS(STUDATA!$C:$C,C9,STUDATA!$G:$G,"M",STUDATA!$H:$H,"GEN")</f>
        <v>0</v>
      </c>
      <c r="E9" s="19">
        <f>COUNTIFS(STUDATA!$C:$C,C9,STUDATA!$G:$G,"F",STUDATA!$H:$H,"GEN")</f>
        <v>0</v>
      </c>
      <c r="F9" s="19">
        <f t="shared" si="4"/>
        <v>0</v>
      </c>
      <c r="G9" s="19">
        <f>COUNTIFS(STUDATA!$C:$C,C9,STUDATA!$G:$G,"M",STUDATA!$H:$H,"ST")</f>
        <v>1</v>
      </c>
      <c r="H9" s="19">
        <f>COUNTIFS(STUDATA!$C:$C,C9,STUDATA!$G:$G,"F",STUDATA!$H:$H,"ST")</f>
        <v>1</v>
      </c>
      <c r="I9" s="19">
        <f t="shared" si="5"/>
        <v>2</v>
      </c>
      <c r="J9" s="19">
        <f>COUNTIFS(STUDATA!$C:$C,C9,STUDATA!$G:$G,"M",STUDATA!$H:$H,"SC")</f>
        <v>5</v>
      </c>
      <c r="K9" s="19">
        <f>COUNTIFS(STUDATA!$C:$C,C9,STUDATA!$G:$G,"F",STUDATA!$H:$H,"SC")</f>
        <v>3</v>
      </c>
      <c r="L9" s="19">
        <f t="shared" si="6"/>
        <v>8</v>
      </c>
      <c r="M9" s="19">
        <f>COUNTIFS(STUDATA!$C:$C,C9,STUDATA!$G:$G,"M",STUDATA!$H:$H,"OBC")</f>
        <v>2</v>
      </c>
      <c r="N9" s="19">
        <f>COUNTIFS(STUDATA!$C:$C,C9,STUDATA!$G:$G,"F",STUDATA!$H:$H,"OBC")</f>
        <v>2</v>
      </c>
      <c r="O9" s="19">
        <f t="shared" si="7"/>
        <v>4</v>
      </c>
      <c r="P9" s="19">
        <f>COUNTIFS(STUDATA!$C:$C,C9,STUDATA!$G:$G,"M",STUDATA!$H:$H,"SBC")</f>
        <v>0</v>
      </c>
      <c r="Q9" s="19">
        <f>COUNTIFS(STUDATA!$C:$C,C9,STUDATA!$G:$G,"F",STUDATA!$H:$H,"SBC")</f>
        <v>0</v>
      </c>
      <c r="R9" s="19">
        <f t="shared" si="8"/>
        <v>0</v>
      </c>
      <c r="S9" s="20">
        <f t="shared" si="9"/>
        <v>8</v>
      </c>
      <c r="T9" s="20">
        <f t="shared" si="10"/>
        <v>6</v>
      </c>
      <c r="U9" s="20">
        <f t="shared" si="11"/>
        <v>14</v>
      </c>
      <c r="V9" s="19">
        <f>COUNTIFS(Table3[5],"3",Table3[4],"M",Table3[6],"YES",Table3[15],"&lt;&gt;"&amp;"")</f>
        <v>0</v>
      </c>
      <c r="W9" s="19">
        <f>COUNTIFS(Table3[5],"3",Table3[4],"F",Table3[6],"YES",Table3[15],"&lt;&gt;"&amp;"")</f>
        <v>0</v>
      </c>
      <c r="X9" s="19">
        <f t="shared" si="12"/>
        <v>0</v>
      </c>
      <c r="Y9" s="16"/>
    </row>
    <row r="10" spans="1:25" ht="18.5" customHeight="1" x14ac:dyDescent="0.35">
      <c r="A10" s="16"/>
      <c r="B10" s="19">
        <v>4</v>
      </c>
      <c r="C10" s="19">
        <v>4</v>
      </c>
      <c r="D10" s="19">
        <f>COUNTIFS(STUDATA!$C:$C,C10,STUDATA!$G:$G,"M",STUDATA!$H:$H,"GEN")</f>
        <v>0</v>
      </c>
      <c r="E10" s="19">
        <f>COUNTIFS(STUDATA!$C:$C,C10,STUDATA!$G:$G,"F",STUDATA!$H:$H,"GEN")</f>
        <v>0</v>
      </c>
      <c r="F10" s="19">
        <f t="shared" si="4"/>
        <v>0</v>
      </c>
      <c r="G10" s="19">
        <f>COUNTIFS(STUDATA!$C:$C,C10,STUDATA!$G:$G,"M",STUDATA!$H:$H,"ST")</f>
        <v>0</v>
      </c>
      <c r="H10" s="19">
        <f>COUNTIFS(STUDATA!$C:$C,C10,STUDATA!$G:$G,"F",STUDATA!$H:$H,"ST")</f>
        <v>0</v>
      </c>
      <c r="I10" s="19">
        <f t="shared" si="5"/>
        <v>0</v>
      </c>
      <c r="J10" s="19">
        <f>COUNTIFS(STUDATA!$C:$C,C10,STUDATA!$G:$G,"M",STUDATA!$H:$H,"SC")</f>
        <v>4</v>
      </c>
      <c r="K10" s="19">
        <f>COUNTIFS(STUDATA!$C:$C,C10,STUDATA!$G:$G,"F",STUDATA!$H:$H,"SC")</f>
        <v>4</v>
      </c>
      <c r="L10" s="19">
        <f t="shared" si="6"/>
        <v>8</v>
      </c>
      <c r="M10" s="19">
        <f>COUNTIFS(STUDATA!$C:$C,C10,STUDATA!$G:$G,"M",STUDATA!$H:$H,"OBC")</f>
        <v>3</v>
      </c>
      <c r="N10" s="19">
        <f>COUNTIFS(STUDATA!$C:$C,C10,STUDATA!$G:$G,"F",STUDATA!$H:$H,"OBC")</f>
        <v>4</v>
      </c>
      <c r="O10" s="19">
        <f t="shared" si="7"/>
        <v>7</v>
      </c>
      <c r="P10" s="19">
        <f>COUNTIFS(STUDATA!$C:$C,C10,STUDATA!$G:$G,"M",STUDATA!$H:$H,"SBC")</f>
        <v>0</v>
      </c>
      <c r="Q10" s="19">
        <f>COUNTIFS(STUDATA!$C:$C,C10,STUDATA!$G:$G,"F",STUDATA!$H:$H,"SBC")</f>
        <v>0</v>
      </c>
      <c r="R10" s="19">
        <f t="shared" si="8"/>
        <v>0</v>
      </c>
      <c r="S10" s="20">
        <f t="shared" si="9"/>
        <v>7</v>
      </c>
      <c r="T10" s="20">
        <f t="shared" si="10"/>
        <v>8</v>
      </c>
      <c r="U10" s="20">
        <f t="shared" si="11"/>
        <v>15</v>
      </c>
      <c r="V10" s="19">
        <f>COUNTIFS(Table3[5],"4",Table3[4],"M",Table3[6],"YES",Table3[15],"&lt;&gt;"&amp;"")</f>
        <v>0</v>
      </c>
      <c r="W10" s="19">
        <f>COUNTIFS(Table3[5],"4",Table3[4],"F",Table3[6],"YES",Table3[15],"&lt;&gt;"&amp;"")</f>
        <v>0</v>
      </c>
      <c r="X10" s="19">
        <f t="shared" si="12"/>
        <v>0</v>
      </c>
      <c r="Y10" s="16"/>
    </row>
    <row r="11" spans="1:25" ht="18.5" customHeight="1" x14ac:dyDescent="0.35">
      <c r="A11" s="16"/>
      <c r="B11" s="19">
        <v>5</v>
      </c>
      <c r="C11" s="19">
        <v>5</v>
      </c>
      <c r="D11" s="19">
        <f>COUNTIFS(STUDATA!$C:$C,C11,STUDATA!$G:$G,"M",STUDATA!$H:$H,"GEN")</f>
        <v>0</v>
      </c>
      <c r="E11" s="19">
        <f>COUNTIFS(STUDATA!$C:$C,C11,STUDATA!$G:$G,"F",STUDATA!$H:$H,"GEN")</f>
        <v>0</v>
      </c>
      <c r="F11" s="19">
        <f t="shared" si="4"/>
        <v>0</v>
      </c>
      <c r="G11" s="19">
        <f>COUNTIFS(STUDATA!$C:$C,C11,STUDATA!$G:$G,"M",STUDATA!$H:$H,"ST")</f>
        <v>0</v>
      </c>
      <c r="H11" s="19">
        <f>COUNTIFS(STUDATA!$C:$C,C11,STUDATA!$G:$G,"F",STUDATA!$H:$H,"ST")</f>
        <v>2</v>
      </c>
      <c r="I11" s="19">
        <f t="shared" si="5"/>
        <v>2</v>
      </c>
      <c r="J11" s="19">
        <f>COUNTIFS(STUDATA!$C:$C,C11,STUDATA!$G:$G,"M",STUDATA!$H:$H,"SC")</f>
        <v>3</v>
      </c>
      <c r="K11" s="19">
        <f>COUNTIFS(STUDATA!$C:$C,C11,STUDATA!$G:$G,"F",STUDATA!$H:$H,"SC")</f>
        <v>5</v>
      </c>
      <c r="L11" s="19">
        <f t="shared" si="6"/>
        <v>8</v>
      </c>
      <c r="M11" s="19">
        <f>COUNTIFS(STUDATA!$C:$C,C11,STUDATA!$G:$G,"M",STUDATA!$H:$H,"OBC")</f>
        <v>1</v>
      </c>
      <c r="N11" s="19">
        <f>COUNTIFS(STUDATA!$C:$C,C11,STUDATA!$G:$G,"F",STUDATA!$H:$H,"OBC")</f>
        <v>5</v>
      </c>
      <c r="O11" s="19">
        <f t="shared" si="7"/>
        <v>6</v>
      </c>
      <c r="P11" s="19">
        <f>COUNTIFS(STUDATA!$C:$C,C11,STUDATA!$G:$G,"M",STUDATA!$H:$H,"SBC")</f>
        <v>0</v>
      </c>
      <c r="Q11" s="19">
        <f>COUNTIFS(STUDATA!$C:$C,C11,STUDATA!$G:$G,"F",STUDATA!$H:$H,"SBC")</f>
        <v>0</v>
      </c>
      <c r="R11" s="19">
        <f t="shared" si="8"/>
        <v>0</v>
      </c>
      <c r="S11" s="20">
        <f t="shared" si="9"/>
        <v>4</v>
      </c>
      <c r="T11" s="20">
        <f t="shared" si="10"/>
        <v>12</v>
      </c>
      <c r="U11" s="20">
        <f>SUM(S11:T11)</f>
        <v>16</v>
      </c>
      <c r="V11" s="19">
        <f>COUNTIFS(Table3[5],"5",Table3[4],"M",Table3[6],"YES",Table3[15],"&lt;&gt;"&amp;"")</f>
        <v>0</v>
      </c>
      <c r="W11" s="19">
        <f>COUNTIFS(Table3[5],"5",Table3[4],"F",Table3[6],"YES",Table3[15],"&lt;&gt;"&amp;"")</f>
        <v>0</v>
      </c>
      <c r="X11" s="19">
        <f t="shared" si="12"/>
        <v>0</v>
      </c>
      <c r="Y11" s="16"/>
    </row>
    <row r="12" spans="1:25" ht="18.5" customHeight="1" x14ac:dyDescent="0.35">
      <c r="A12" s="16"/>
      <c r="B12" s="19">
        <v>6</v>
      </c>
      <c r="C12" s="19">
        <v>6</v>
      </c>
      <c r="D12" s="19">
        <f>COUNTIFS(STUDATA!$C:$C,C12,STUDATA!$G:$G,"M",STUDATA!$H:$H,"GEN")</f>
        <v>0</v>
      </c>
      <c r="E12" s="19">
        <f>COUNTIFS(STUDATA!$C:$C,C12,STUDATA!$G:$G,"F",STUDATA!$H:$H,"GEN")</f>
        <v>0</v>
      </c>
      <c r="F12" s="19">
        <f t="shared" si="4"/>
        <v>0</v>
      </c>
      <c r="G12" s="19">
        <f>COUNTIFS(STUDATA!$C:$C,C12,STUDATA!$G:$G,"M",STUDATA!$H:$H,"ST")</f>
        <v>0</v>
      </c>
      <c r="H12" s="19">
        <f>COUNTIFS(STUDATA!$C:$C,C12,STUDATA!$G:$G,"F",STUDATA!$H:$H,"ST")</f>
        <v>1</v>
      </c>
      <c r="I12" s="19">
        <f t="shared" si="5"/>
        <v>1</v>
      </c>
      <c r="J12" s="19">
        <f>COUNTIFS(STUDATA!$C:$C,C12,STUDATA!$G:$G,"M",STUDATA!$H:$H,"SC")</f>
        <v>4</v>
      </c>
      <c r="K12" s="19">
        <f>COUNTIFS(STUDATA!$C:$C,C12,STUDATA!$G:$G,"F",STUDATA!$H:$H,"SC")</f>
        <v>6</v>
      </c>
      <c r="L12" s="19">
        <f t="shared" si="6"/>
        <v>10</v>
      </c>
      <c r="M12" s="19">
        <f>COUNTIFS(STUDATA!$C:$C,C12,STUDATA!$G:$G,"M",STUDATA!$H:$H,"OBC")</f>
        <v>3</v>
      </c>
      <c r="N12" s="19">
        <f>COUNTIFS(STUDATA!$C:$C,C12,STUDATA!$G:$G,"F",STUDATA!$H:$H,"OBC")</f>
        <v>2</v>
      </c>
      <c r="O12" s="19">
        <f t="shared" si="7"/>
        <v>5</v>
      </c>
      <c r="P12" s="19">
        <f>COUNTIFS(STUDATA!$C:$C,C12,STUDATA!$G:$G,"M",STUDATA!$H:$H,"SBC")</f>
        <v>0</v>
      </c>
      <c r="Q12" s="19">
        <f>COUNTIFS(STUDATA!$C:$C,C12,STUDATA!$G:$G,"F",STUDATA!$H:$H,"SBC")</f>
        <v>0</v>
      </c>
      <c r="R12" s="19">
        <f t="shared" si="8"/>
        <v>0</v>
      </c>
      <c r="S12" s="20">
        <f t="shared" si="9"/>
        <v>7</v>
      </c>
      <c r="T12" s="20">
        <f t="shared" si="10"/>
        <v>9</v>
      </c>
      <c r="U12" s="20">
        <f t="shared" si="11"/>
        <v>16</v>
      </c>
      <c r="V12" s="19">
        <f>COUNTIFS(Table3[5],"6",Table3[4],"M",Table3[6],"YES",Table3[15],"&lt;&gt;"&amp;"")</f>
        <v>0</v>
      </c>
      <c r="W12" s="19">
        <f>COUNTIFS(Table3[5],"6",Table3[4],"F",Table3[6],"YES",Table3[15],"&lt;&gt;"&amp;"")</f>
        <v>0</v>
      </c>
      <c r="X12" s="19">
        <f t="shared" si="12"/>
        <v>0</v>
      </c>
      <c r="Y12" s="16"/>
    </row>
    <row r="13" spans="1:25" ht="18.5" customHeight="1" x14ac:dyDescent="0.35">
      <c r="A13" s="16"/>
      <c r="B13" s="19">
        <v>7</v>
      </c>
      <c r="C13" s="19">
        <v>7</v>
      </c>
      <c r="D13" s="19">
        <f>COUNTIFS(STUDATA!$C:$C,C13,STUDATA!$G:$G,"M",STUDATA!$H:$H,"GEN")</f>
        <v>0</v>
      </c>
      <c r="E13" s="19">
        <f>COUNTIFS(STUDATA!$C:$C,C13,STUDATA!$G:$G,"F",STUDATA!$H:$H,"GEN")</f>
        <v>0</v>
      </c>
      <c r="F13" s="19">
        <f t="shared" si="4"/>
        <v>0</v>
      </c>
      <c r="G13" s="19">
        <f>COUNTIFS(STUDATA!$C:$C,C13,STUDATA!$G:$G,"M",STUDATA!$H:$H,"ST")</f>
        <v>1</v>
      </c>
      <c r="H13" s="19">
        <f>COUNTIFS(STUDATA!$C:$C,C13,STUDATA!$G:$G,"F",STUDATA!$H:$H,"ST")</f>
        <v>1</v>
      </c>
      <c r="I13" s="19">
        <f t="shared" si="5"/>
        <v>2</v>
      </c>
      <c r="J13" s="19">
        <f>COUNTIFS(STUDATA!$C:$C,C13,STUDATA!$G:$G,"M",STUDATA!$H:$H,"SC")</f>
        <v>0</v>
      </c>
      <c r="K13" s="19">
        <f>COUNTIFS(STUDATA!$C:$C,C13,STUDATA!$G:$G,"F",STUDATA!$H:$H,"SC")</f>
        <v>13</v>
      </c>
      <c r="L13" s="19">
        <f t="shared" si="6"/>
        <v>13</v>
      </c>
      <c r="M13" s="19">
        <f>COUNTIFS(STUDATA!$C:$C,C13,STUDATA!$G:$G,"M",STUDATA!$H:$H,"OBC")</f>
        <v>0</v>
      </c>
      <c r="N13" s="19">
        <f>COUNTIFS(STUDATA!$C:$C,C13,STUDATA!$G:$G,"F",STUDATA!$H:$H,"OBC")</f>
        <v>2</v>
      </c>
      <c r="O13" s="19">
        <f t="shared" si="7"/>
        <v>2</v>
      </c>
      <c r="P13" s="19">
        <f>COUNTIFS(STUDATA!$C:$C,C13,STUDATA!$G:$G,"M",STUDATA!$H:$H,"SBC")</f>
        <v>0</v>
      </c>
      <c r="Q13" s="19">
        <f>COUNTIFS(STUDATA!$C:$C,C13,STUDATA!$G:$G,"F",STUDATA!$H:$H,"SBC")</f>
        <v>0</v>
      </c>
      <c r="R13" s="19">
        <f t="shared" si="8"/>
        <v>0</v>
      </c>
      <c r="S13" s="20">
        <f t="shared" si="9"/>
        <v>1</v>
      </c>
      <c r="T13" s="20">
        <f t="shared" si="10"/>
        <v>16</v>
      </c>
      <c r="U13" s="20">
        <f t="shared" si="11"/>
        <v>17</v>
      </c>
      <c r="V13" s="19">
        <f>COUNTIFS(Table3[5],"7",Table3[4],"M",Table3[6],"YES",Table3[15],"&lt;&gt;"&amp;"")</f>
        <v>0</v>
      </c>
      <c r="W13" s="19">
        <f>COUNTIFS(Table3[5],"7",Table3[4],"F",Table3[6],"YES",Table3[15],"&lt;&gt;"&amp;"")</f>
        <v>0</v>
      </c>
      <c r="X13" s="19">
        <f t="shared" si="12"/>
        <v>0</v>
      </c>
      <c r="Y13" s="16"/>
    </row>
    <row r="14" spans="1:25" ht="18.5" customHeight="1" x14ac:dyDescent="0.35">
      <c r="A14" s="16"/>
      <c r="B14" s="19">
        <v>8</v>
      </c>
      <c r="C14" s="19">
        <v>8</v>
      </c>
      <c r="D14" s="19">
        <f>COUNTIFS(STUDATA!$C:$C,C14,STUDATA!$G:$G,"M",STUDATA!$H:$H,"GEN")</f>
        <v>1</v>
      </c>
      <c r="E14" s="19">
        <f>COUNTIFS(STUDATA!$C:$C,C14,STUDATA!$G:$G,"F",STUDATA!$H:$H,"GEN")</f>
        <v>0</v>
      </c>
      <c r="F14" s="19">
        <f t="shared" si="4"/>
        <v>1</v>
      </c>
      <c r="G14" s="19">
        <f>COUNTIFS(STUDATA!$C:$C,C14,STUDATA!$G:$G,"M",STUDATA!$H:$H,"ST")</f>
        <v>0</v>
      </c>
      <c r="H14" s="19">
        <f>COUNTIFS(STUDATA!$C:$C,C14,STUDATA!$G:$G,"F",STUDATA!$H:$H,"ST")</f>
        <v>0</v>
      </c>
      <c r="I14" s="19">
        <f t="shared" si="5"/>
        <v>0</v>
      </c>
      <c r="J14" s="19">
        <f>COUNTIFS(STUDATA!$C:$C,C14,STUDATA!$G:$G,"M",STUDATA!$H:$H,"SC")</f>
        <v>3</v>
      </c>
      <c r="K14" s="19">
        <f>COUNTIFS(STUDATA!$C:$C,C14,STUDATA!$G:$G,"F",STUDATA!$H:$H,"SC")</f>
        <v>7</v>
      </c>
      <c r="L14" s="19">
        <f t="shared" si="6"/>
        <v>10</v>
      </c>
      <c r="M14" s="19">
        <f>COUNTIFS(STUDATA!$C:$C,C14,STUDATA!$G:$G,"M",STUDATA!$H:$H,"OBC")</f>
        <v>6</v>
      </c>
      <c r="N14" s="19">
        <f>COUNTIFS(STUDATA!$C:$C,C14,STUDATA!$G:$G,"F",STUDATA!$H:$H,"OBC")</f>
        <v>1</v>
      </c>
      <c r="O14" s="19">
        <f t="shared" si="7"/>
        <v>7</v>
      </c>
      <c r="P14" s="19">
        <f>COUNTIFS(STUDATA!$C:$C,C14,STUDATA!$G:$G,"M",STUDATA!$H:$H,"SBC")</f>
        <v>0</v>
      </c>
      <c r="Q14" s="19">
        <f>COUNTIFS(STUDATA!$C:$C,C14,STUDATA!$G:$G,"F",STUDATA!$H:$H,"SBC")</f>
        <v>0</v>
      </c>
      <c r="R14" s="19">
        <f t="shared" si="8"/>
        <v>0</v>
      </c>
      <c r="S14" s="20">
        <f t="shared" si="9"/>
        <v>10</v>
      </c>
      <c r="T14" s="20">
        <f t="shared" si="10"/>
        <v>8</v>
      </c>
      <c r="U14" s="20">
        <f t="shared" si="11"/>
        <v>18</v>
      </c>
      <c r="V14" s="19">
        <f>COUNTIFS(Table3[5],"8",Table3[4],"M",Table3[6],"YES",Table3[15],"&lt;&gt;"&amp;"")</f>
        <v>0</v>
      </c>
      <c r="W14" s="19">
        <f>COUNTIFS(Table3[5],"8",Table3[4],"F",Table3[6],"YES",Table3[15],"&lt;&gt;"&amp;"")</f>
        <v>0</v>
      </c>
      <c r="X14" s="19">
        <f t="shared" si="12"/>
        <v>0</v>
      </c>
      <c r="Y14" s="16"/>
    </row>
    <row r="15" spans="1:25" s="23" customFormat="1" ht="27.5" customHeight="1" x14ac:dyDescent="0.35">
      <c r="A15" s="16"/>
      <c r="B15" s="226" t="s">
        <v>1078</v>
      </c>
      <c r="C15" s="226"/>
      <c r="D15" s="69">
        <f t="shared" ref="D15:X15" si="13">SUM(D7:D14)</f>
        <v>1</v>
      </c>
      <c r="E15" s="69">
        <f t="shared" si="13"/>
        <v>0</v>
      </c>
      <c r="F15" s="69">
        <f t="shared" si="13"/>
        <v>1</v>
      </c>
      <c r="G15" s="69">
        <f t="shared" si="13"/>
        <v>2</v>
      </c>
      <c r="H15" s="69">
        <f t="shared" si="13"/>
        <v>6</v>
      </c>
      <c r="I15" s="69">
        <f t="shared" si="13"/>
        <v>8</v>
      </c>
      <c r="J15" s="69">
        <f t="shared" si="13"/>
        <v>28</v>
      </c>
      <c r="K15" s="69">
        <f t="shared" si="13"/>
        <v>43</v>
      </c>
      <c r="L15" s="69">
        <f t="shared" si="13"/>
        <v>71</v>
      </c>
      <c r="M15" s="69">
        <f t="shared" si="13"/>
        <v>21</v>
      </c>
      <c r="N15" s="69">
        <f t="shared" si="13"/>
        <v>21</v>
      </c>
      <c r="O15" s="69">
        <f t="shared" si="13"/>
        <v>42</v>
      </c>
      <c r="P15" s="69">
        <f t="shared" si="13"/>
        <v>0</v>
      </c>
      <c r="Q15" s="69">
        <f t="shared" si="13"/>
        <v>0</v>
      </c>
      <c r="R15" s="69">
        <f t="shared" si="13"/>
        <v>0</v>
      </c>
      <c r="S15" s="69">
        <f t="shared" si="13"/>
        <v>52</v>
      </c>
      <c r="T15" s="69">
        <f t="shared" si="13"/>
        <v>70</v>
      </c>
      <c r="U15" s="69">
        <f t="shared" si="13"/>
        <v>122</v>
      </c>
      <c r="V15" s="22">
        <f t="shared" si="13"/>
        <v>2</v>
      </c>
      <c r="W15" s="22">
        <f t="shared" si="13"/>
        <v>0</v>
      </c>
      <c r="X15" s="22">
        <f t="shared" si="13"/>
        <v>2</v>
      </c>
      <c r="Y15" s="16"/>
    </row>
    <row r="16" spans="1:25" x14ac:dyDescent="0.35">
      <c r="A16" s="16"/>
      <c r="B16" s="16"/>
      <c r="C16" s="16"/>
      <c r="D16" s="16"/>
      <c r="E16" s="16"/>
      <c r="F16" s="16"/>
      <c r="G16" s="16"/>
      <c r="H16" s="16"/>
      <c r="I16" s="16"/>
      <c r="J16" s="16"/>
      <c r="K16" s="16"/>
      <c r="L16" s="16"/>
      <c r="M16" s="16"/>
      <c r="N16" s="16"/>
      <c r="O16" s="16"/>
      <c r="P16" s="16"/>
      <c r="Q16" s="16"/>
      <c r="R16" s="16"/>
      <c r="S16" s="16"/>
      <c r="T16" s="16"/>
      <c r="U16" s="16"/>
      <c r="V16" s="16"/>
      <c r="W16" s="16"/>
      <c r="X16" s="16"/>
      <c r="Y16" s="16"/>
    </row>
  </sheetData>
  <sheetProtection password="CEFC" sheet="1" objects="1" scenarios="1"/>
  <mergeCells count="11">
    <mergeCell ref="B2:X2"/>
    <mergeCell ref="P5:R5"/>
    <mergeCell ref="S5:U5"/>
    <mergeCell ref="V5:X5"/>
    <mergeCell ref="B15:C15"/>
    <mergeCell ref="B5:B6"/>
    <mergeCell ref="C5:C6"/>
    <mergeCell ref="D5:F5"/>
    <mergeCell ref="G5:I5"/>
    <mergeCell ref="J5:L5"/>
    <mergeCell ref="M5:O5"/>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rgb="FF0070C0"/>
    <pageSetUpPr fitToPage="1"/>
  </sheetPr>
  <dimension ref="A1:W72"/>
  <sheetViews>
    <sheetView showGridLines="0" zoomScale="90" zoomScaleNormal="90" workbookViewId="0">
      <pane xSplit="3" ySplit="8" topLeftCell="D9" activePane="bottomRight" state="frozen"/>
      <selection pane="topRight" activeCell="D1" sqref="D1"/>
      <selection pane="bottomLeft" activeCell="A9" sqref="A9"/>
      <selection pane="bottomRight" activeCell="J19" sqref="J19"/>
    </sheetView>
  </sheetViews>
  <sheetFormatPr defaultRowHeight="14.5" x14ac:dyDescent="0.35"/>
  <cols>
    <col min="1" max="1" width="3.1796875" customWidth="1"/>
    <col min="2" max="2" width="4.90625" customWidth="1"/>
    <col min="3" max="3" width="10.453125" customWidth="1"/>
    <col min="4" max="7" width="10.36328125" customWidth="1"/>
    <col min="8" max="10" width="10.36328125" style="14" customWidth="1"/>
    <col min="11" max="11" width="11.453125" style="14" customWidth="1"/>
    <col min="12" max="19" width="11.453125" customWidth="1"/>
    <col min="20" max="20" width="7.81640625" style="15" customWidth="1"/>
    <col min="21" max="21" width="6.6328125" style="15" customWidth="1"/>
    <col min="22" max="22" width="7.81640625" style="15" customWidth="1"/>
    <col min="23" max="23" width="3.1796875" customWidth="1"/>
    <col min="24" max="24" width="26.26953125" customWidth="1"/>
  </cols>
  <sheetData>
    <row r="1" spans="1:23" x14ac:dyDescent="0.35">
      <c r="A1" s="2"/>
      <c r="B1" s="2"/>
      <c r="C1" s="2"/>
      <c r="D1" s="2"/>
      <c r="E1" s="2"/>
      <c r="F1" s="2"/>
      <c r="G1" s="2"/>
      <c r="H1" s="2"/>
      <c r="I1" s="2"/>
      <c r="J1" s="2"/>
      <c r="K1" s="2"/>
      <c r="L1" s="2"/>
      <c r="M1" s="2"/>
      <c r="N1" s="2"/>
      <c r="O1" s="2"/>
      <c r="P1" s="2"/>
      <c r="Q1" s="2"/>
      <c r="R1" s="2"/>
      <c r="S1" s="2"/>
      <c r="T1" s="34"/>
      <c r="U1" s="34"/>
      <c r="V1" s="34"/>
      <c r="W1" s="2"/>
    </row>
    <row r="2" spans="1:23" ht="33" x14ac:dyDescent="0.7">
      <c r="A2" s="2"/>
      <c r="B2" s="237" t="str">
        <f>DASHBOARD!B2</f>
        <v>कार्यालय प्रधानाचार्य राजकीय उच्च माध्यमिक विद्यालय 13डीओएल, श्री गंगानगर</v>
      </c>
      <c r="C2" s="237"/>
      <c r="D2" s="237"/>
      <c r="E2" s="237"/>
      <c r="F2" s="237"/>
      <c r="G2" s="237"/>
      <c r="H2" s="237"/>
      <c r="I2" s="237"/>
      <c r="J2" s="237"/>
      <c r="K2" s="237"/>
      <c r="L2" s="237"/>
      <c r="M2" s="237"/>
      <c r="N2" s="237"/>
      <c r="O2" s="237"/>
      <c r="P2" s="237"/>
      <c r="Q2" s="237"/>
      <c r="R2" s="237"/>
      <c r="S2" s="237"/>
      <c r="T2" s="24"/>
      <c r="U2" s="35"/>
      <c r="V2" s="35"/>
      <c r="W2" s="2"/>
    </row>
    <row r="3" spans="1:23" ht="21" customHeight="1" x14ac:dyDescent="0.35">
      <c r="A3" s="2"/>
      <c r="W3" s="2"/>
    </row>
    <row r="4" spans="1:23" ht="23.5" customHeight="1" thickBot="1" x14ac:dyDescent="0.4">
      <c r="A4" s="2"/>
      <c r="W4" s="2"/>
    </row>
    <row r="5" spans="1:23" ht="15" customHeight="1" thickTop="1" x14ac:dyDescent="0.35">
      <c r="A5" s="2"/>
      <c r="B5" s="241" t="s">
        <v>1082</v>
      </c>
      <c r="C5" s="240" t="s">
        <v>1083</v>
      </c>
      <c r="D5" s="240" t="s">
        <v>1090</v>
      </c>
      <c r="E5" s="240"/>
      <c r="F5" s="240"/>
      <c r="G5" s="240"/>
      <c r="H5" s="240" t="s">
        <v>1175</v>
      </c>
      <c r="I5" s="240"/>
      <c r="J5" s="240"/>
      <c r="K5" s="240"/>
      <c r="L5" s="240" t="s">
        <v>1084</v>
      </c>
      <c r="M5" s="240"/>
      <c r="N5" s="240"/>
      <c r="O5" s="240"/>
      <c r="P5" s="240" t="s">
        <v>1085</v>
      </c>
      <c r="Q5" s="240"/>
      <c r="R5" s="240"/>
      <c r="S5" s="245"/>
      <c r="T5" s="231" t="s">
        <v>1081</v>
      </c>
      <c r="U5" s="232"/>
      <c r="V5" s="233"/>
      <c r="W5" s="2"/>
    </row>
    <row r="6" spans="1:23" x14ac:dyDescent="0.35">
      <c r="A6" s="2"/>
      <c r="B6" s="242"/>
      <c r="C6" s="238"/>
      <c r="D6" s="238" t="s">
        <v>1086</v>
      </c>
      <c r="E6" s="238"/>
      <c r="F6" s="238" t="s">
        <v>1087</v>
      </c>
      <c r="G6" s="238"/>
      <c r="H6" s="238" t="s">
        <v>1086</v>
      </c>
      <c r="I6" s="238"/>
      <c r="J6" s="238" t="s">
        <v>1087</v>
      </c>
      <c r="K6" s="238"/>
      <c r="L6" s="238" t="s">
        <v>1086</v>
      </c>
      <c r="M6" s="238"/>
      <c r="N6" s="238" t="s">
        <v>1087</v>
      </c>
      <c r="O6" s="238"/>
      <c r="P6" s="238" t="s">
        <v>1086</v>
      </c>
      <c r="Q6" s="238"/>
      <c r="R6" s="238" t="s">
        <v>1087</v>
      </c>
      <c r="S6" s="239"/>
      <c r="T6" s="234"/>
      <c r="U6" s="235"/>
      <c r="V6" s="236"/>
      <c r="W6" s="2"/>
    </row>
    <row r="7" spans="1:23" x14ac:dyDescent="0.35">
      <c r="A7" s="2"/>
      <c r="B7" s="243"/>
      <c r="C7" s="244"/>
      <c r="D7" s="55" t="s">
        <v>1088</v>
      </c>
      <c r="E7" s="55" t="s">
        <v>1089</v>
      </c>
      <c r="F7" s="55" t="s">
        <v>1088</v>
      </c>
      <c r="G7" s="55" t="s">
        <v>1089</v>
      </c>
      <c r="H7" s="55" t="s">
        <v>1088</v>
      </c>
      <c r="I7" s="55" t="s">
        <v>1089</v>
      </c>
      <c r="J7" s="55" t="s">
        <v>1088</v>
      </c>
      <c r="K7" s="55" t="s">
        <v>1089</v>
      </c>
      <c r="L7" s="55" t="s">
        <v>1088</v>
      </c>
      <c r="M7" s="55" t="s">
        <v>1089</v>
      </c>
      <c r="N7" s="55" t="s">
        <v>1088</v>
      </c>
      <c r="O7" s="55" t="s">
        <v>1089</v>
      </c>
      <c r="P7" s="55" t="s">
        <v>1088</v>
      </c>
      <c r="Q7" s="55" t="s">
        <v>1089</v>
      </c>
      <c r="R7" s="55" t="s">
        <v>1088</v>
      </c>
      <c r="S7" s="58" t="s">
        <v>1089</v>
      </c>
      <c r="T7" s="63" t="s">
        <v>1125</v>
      </c>
      <c r="U7" s="60" t="s">
        <v>1126</v>
      </c>
      <c r="V7" s="61" t="s">
        <v>1078</v>
      </c>
      <c r="W7" s="2"/>
    </row>
    <row r="8" spans="1:23" s="14" customFormat="1" ht="15" thickBot="1" x14ac:dyDescent="0.4">
      <c r="A8" s="2"/>
      <c r="B8" s="56" t="s">
        <v>1091</v>
      </c>
      <c r="C8" s="57" t="s">
        <v>1092</v>
      </c>
      <c r="D8" s="56" t="s">
        <v>1093</v>
      </c>
      <c r="E8" s="57" t="s">
        <v>1094</v>
      </c>
      <c r="F8" s="56" t="s">
        <v>1095</v>
      </c>
      <c r="G8" s="57" t="s">
        <v>1096</v>
      </c>
      <c r="H8" s="56" t="s">
        <v>1097</v>
      </c>
      <c r="I8" s="57" t="s">
        <v>1098</v>
      </c>
      <c r="J8" s="56" t="s">
        <v>1099</v>
      </c>
      <c r="K8" s="57" t="s">
        <v>1100</v>
      </c>
      <c r="L8" s="56" t="s">
        <v>1101</v>
      </c>
      <c r="M8" s="57" t="s">
        <v>1102</v>
      </c>
      <c r="N8" s="56" t="s">
        <v>1117</v>
      </c>
      <c r="O8" s="57" t="s">
        <v>1118</v>
      </c>
      <c r="P8" s="56" t="s">
        <v>1119</v>
      </c>
      <c r="Q8" s="57" t="s">
        <v>1120</v>
      </c>
      <c r="R8" s="56" t="s">
        <v>1121</v>
      </c>
      <c r="S8" s="59" t="s">
        <v>1122</v>
      </c>
      <c r="T8" s="62" t="s">
        <v>1123</v>
      </c>
      <c r="U8" s="62" t="s">
        <v>1127</v>
      </c>
      <c r="V8" s="62" t="s">
        <v>1128</v>
      </c>
      <c r="W8" s="2"/>
    </row>
    <row r="9" spans="1:23" x14ac:dyDescent="0.35">
      <c r="A9" s="2"/>
      <c r="B9" s="84">
        <f>IF(C9="","",ROWS($A$9:A9))</f>
        <v>1</v>
      </c>
      <c r="C9" s="163">
        <v>44256</v>
      </c>
      <c r="D9" s="146">
        <v>100</v>
      </c>
      <c r="E9" s="146">
        <v>100</v>
      </c>
      <c r="F9" s="146">
        <v>100</v>
      </c>
      <c r="G9" s="146">
        <v>100</v>
      </c>
      <c r="H9" s="77">
        <v>200</v>
      </c>
      <c r="I9" s="77">
        <v>100</v>
      </c>
      <c r="J9" s="77">
        <v>100</v>
      </c>
      <c r="K9" s="77">
        <v>100</v>
      </c>
      <c r="L9" s="81">
        <f>SUMIFS(Table3[11],Table3[5],"&lt;6",Table3[6],"YES",Table3[15],Balance!$C9)</f>
        <v>0</v>
      </c>
      <c r="M9" s="81">
        <f>SUMIFS(Table3[12],Table3[5],"&lt;6",Table3[6],"YES",Table3[15],Balance!$C9)</f>
        <v>0</v>
      </c>
      <c r="N9" s="81">
        <f>SUMIFS(Table3[11],Table3[5],"&gt;5",Table3[6],"YES",Table3[15],Balance!$C9)</f>
        <v>0</v>
      </c>
      <c r="O9" s="81">
        <f>SUMIFS(Table3[12],Table3[5],"&gt;5",Table3[6],"YES",Table3[15],Balance!$C9)</f>
        <v>0</v>
      </c>
      <c r="P9" s="81">
        <f>D9+H9-L9</f>
        <v>300</v>
      </c>
      <c r="Q9" s="81">
        <f>E9+I9-M9</f>
        <v>200</v>
      </c>
      <c r="R9" s="81">
        <f>F9+J9-N9</f>
        <v>200</v>
      </c>
      <c r="S9" s="81">
        <f>G9+K9-O9</f>
        <v>200</v>
      </c>
      <c r="T9" s="82">
        <f>COUNTIFS(Table3[5],"&lt;6",Table3[6],"YES",Table3[15],Balance!C9)</f>
        <v>0</v>
      </c>
      <c r="U9" s="82">
        <f>COUNTIFS(Table3[5],"&gt;5",Table3[6],"YES",Table3[15],Balance!C9)</f>
        <v>0</v>
      </c>
      <c r="V9" s="82">
        <f>BALANCE[[#This Row],[20]]+BALANCE[[#This Row],[19]]</f>
        <v>0</v>
      </c>
      <c r="W9" s="2"/>
    </row>
    <row r="10" spans="1:23" x14ac:dyDescent="0.35">
      <c r="A10" s="2"/>
      <c r="B10" s="84">
        <f>IF(C10="","",ROWS($A$9:A10))</f>
        <v>2</v>
      </c>
      <c r="C10" s="31">
        <f>IF(C9="","",(C9)+1)</f>
        <v>44257</v>
      </c>
      <c r="D10" s="83">
        <f>P9</f>
        <v>300</v>
      </c>
      <c r="E10" s="83">
        <f t="shared" ref="E10:G10" si="0">Q9</f>
        <v>200</v>
      </c>
      <c r="F10" s="83">
        <f t="shared" si="0"/>
        <v>200</v>
      </c>
      <c r="G10" s="83">
        <f t="shared" si="0"/>
        <v>200</v>
      </c>
      <c r="H10" s="78">
        <v>300</v>
      </c>
      <c r="I10" s="78">
        <v>200</v>
      </c>
      <c r="J10" s="78"/>
      <c r="K10" s="78"/>
      <c r="L10" s="83">
        <f>SUMIFS(Table3[11],Table3[5],"&lt;6",Table3[6],"YES",Table3[15],Balance!$C10)</f>
        <v>0</v>
      </c>
      <c r="M10" s="81">
        <f>SUMIFS(Table3[12],Table3[5],"&lt;6",Table3[6],"YES",Table3[15],Balance!$C10)</f>
        <v>0</v>
      </c>
      <c r="N10" s="83">
        <f>SUMIFS(Table3[11],Table3[5],"&gt;5",Table3[6],"YES",Table3[15],Balance!$C10)</f>
        <v>0</v>
      </c>
      <c r="O10" s="83">
        <f>SUMIFS(Table3[12],Table3[5],"&gt;5",Table3[6],"YES",Table3[15],Balance!$C10)</f>
        <v>0</v>
      </c>
      <c r="P10" s="81">
        <f t="shared" ref="P10:P13" si="1">D10+H10-L10</f>
        <v>600</v>
      </c>
      <c r="Q10" s="81">
        <f t="shared" ref="Q10:Q13" si="2">E10+I10-M10</f>
        <v>400</v>
      </c>
      <c r="R10" s="81">
        <f t="shared" ref="R10:R13" si="3">F10+J10-N10</f>
        <v>200</v>
      </c>
      <c r="S10" s="81">
        <f t="shared" ref="S10:S13" si="4">G10+K10-O10</f>
        <v>200</v>
      </c>
      <c r="T10" s="82">
        <f>COUNTIFS(Table3[5],"&lt;6",Table3[6],"YES",Table3[15],Balance!C10)</f>
        <v>0</v>
      </c>
      <c r="U10" s="82">
        <f>COUNTIFS(Table3[5],"&gt;5",Table3[6],"YES",Table3[15],Balance!C10)</f>
        <v>0</v>
      </c>
      <c r="V10" s="82">
        <f>BALANCE[[#This Row],[20]]+BALANCE[[#This Row],[19]]</f>
        <v>0</v>
      </c>
      <c r="W10" s="2"/>
    </row>
    <row r="11" spans="1:23" x14ac:dyDescent="0.35">
      <c r="A11" s="2"/>
      <c r="B11" s="84">
        <f>IF(C11="","",ROWS($A$9:A11))</f>
        <v>3</v>
      </c>
      <c r="C11" s="31">
        <f t="shared" ref="C11:C42" si="5">IF(C10="","",(C10)+1)</f>
        <v>44258</v>
      </c>
      <c r="D11" s="83">
        <f t="shared" ref="D11:D31" si="6">P10</f>
        <v>600</v>
      </c>
      <c r="E11" s="83">
        <f t="shared" ref="E11:E31" si="7">Q10</f>
        <v>400</v>
      </c>
      <c r="F11" s="83">
        <f t="shared" ref="F11:F31" si="8">R10</f>
        <v>200</v>
      </c>
      <c r="G11" s="83">
        <f t="shared" ref="G11:G31" si="9">S10</f>
        <v>200</v>
      </c>
      <c r="H11" s="78">
        <v>-50</v>
      </c>
      <c r="I11" s="78"/>
      <c r="J11" s="78">
        <v>50</v>
      </c>
      <c r="K11" s="78"/>
      <c r="L11" s="83">
        <f>SUMIFS(Table3[11],Table3[5],"&lt;6",Table3[6],"YES",Table3[15],Balance!$C11)</f>
        <v>0</v>
      </c>
      <c r="M11" s="81">
        <f>SUMIFS(Table3[12],Table3[5],"&lt;6",Table3[6],"YES",Table3[15],Balance!$C11)</f>
        <v>0</v>
      </c>
      <c r="N11" s="83">
        <f>SUMIFS(Table3[11],Table3[5],"&gt;5",Table3[6],"YES",Table3[15],Balance!$C11)</f>
        <v>0</v>
      </c>
      <c r="O11" s="83">
        <f>SUMIFS(Table3[12],Table3[5],"&gt;5",Table3[6],"YES",Table3[15],Balance!$C11)</f>
        <v>0</v>
      </c>
      <c r="P11" s="81">
        <f t="shared" si="1"/>
        <v>550</v>
      </c>
      <c r="Q11" s="81">
        <f t="shared" si="2"/>
        <v>400</v>
      </c>
      <c r="R11" s="81">
        <f t="shared" si="3"/>
        <v>250</v>
      </c>
      <c r="S11" s="81">
        <f t="shared" si="4"/>
        <v>200</v>
      </c>
      <c r="T11" s="82">
        <f>COUNTIFS(Table3[5],"&lt;6",Table3[6],"YES",Table3[15],Balance!C11)</f>
        <v>0</v>
      </c>
      <c r="U11" s="82">
        <f>COUNTIFS(Table3[5],"&gt;5",Table3[6],"YES",Table3[15],Balance!C11)</f>
        <v>0</v>
      </c>
      <c r="V11" s="82">
        <f>BALANCE[[#This Row],[20]]+BALANCE[[#This Row],[19]]</f>
        <v>0</v>
      </c>
      <c r="W11" s="2"/>
    </row>
    <row r="12" spans="1:23" x14ac:dyDescent="0.35">
      <c r="A12" s="2"/>
      <c r="B12" s="84">
        <f>IF(C12="","",ROWS($A$9:A12))</f>
        <v>4</v>
      </c>
      <c r="C12" s="31">
        <f t="shared" si="5"/>
        <v>44259</v>
      </c>
      <c r="D12" s="83">
        <f t="shared" si="6"/>
        <v>550</v>
      </c>
      <c r="E12" s="83">
        <f t="shared" si="7"/>
        <v>400</v>
      </c>
      <c r="F12" s="83">
        <f t="shared" si="8"/>
        <v>250</v>
      </c>
      <c r="G12" s="83">
        <f t="shared" si="9"/>
        <v>200</v>
      </c>
      <c r="H12" s="78"/>
      <c r="I12" s="78"/>
      <c r="J12" s="78"/>
      <c r="K12" s="78"/>
      <c r="L12" s="83">
        <f>SUMIFS(Table3[11],Table3[5],"&lt;6",Table3[6],"YES",Table3[15],Balance!$C12)</f>
        <v>0</v>
      </c>
      <c r="M12" s="81">
        <f>SUMIFS(Table3[12],Table3[5],"&lt;6",Table3[6],"YES",Table3[15],Balance!$C12)</f>
        <v>0</v>
      </c>
      <c r="N12" s="83">
        <f>SUMIFS(Table3[11],Table3[5],"&gt;5",Table3[6],"YES",Table3[15],Balance!$C12)</f>
        <v>0</v>
      </c>
      <c r="O12" s="83">
        <f>SUMIFS(Table3[12],Table3[5],"&gt;5",Table3[6],"YES",Table3[15],Balance!$C12)</f>
        <v>0</v>
      </c>
      <c r="P12" s="81">
        <f t="shared" si="1"/>
        <v>550</v>
      </c>
      <c r="Q12" s="81">
        <f t="shared" si="2"/>
        <v>400</v>
      </c>
      <c r="R12" s="81">
        <f t="shared" si="3"/>
        <v>250</v>
      </c>
      <c r="S12" s="81">
        <f t="shared" si="4"/>
        <v>200</v>
      </c>
      <c r="T12" s="82">
        <f>COUNTIFS(Table3[5],"&lt;6",Table3[6],"YES",Table3[15],Balance!C12)</f>
        <v>0</v>
      </c>
      <c r="U12" s="82">
        <f>COUNTIFS(Table3[5],"&gt;5",Table3[6],"YES",Table3[15],Balance!C12)</f>
        <v>0</v>
      </c>
      <c r="V12" s="82">
        <f>BALANCE[[#This Row],[20]]+BALANCE[[#This Row],[19]]</f>
        <v>0</v>
      </c>
      <c r="W12" s="2"/>
    </row>
    <row r="13" spans="1:23" x14ac:dyDescent="0.35">
      <c r="A13" s="2"/>
      <c r="B13" s="84">
        <f>IF(C13="","",ROWS($A$9:A13))</f>
        <v>5</v>
      </c>
      <c r="C13" s="31">
        <f t="shared" si="5"/>
        <v>44260</v>
      </c>
      <c r="D13" s="83">
        <f t="shared" si="6"/>
        <v>550</v>
      </c>
      <c r="E13" s="83">
        <f t="shared" si="7"/>
        <v>400</v>
      </c>
      <c r="F13" s="83">
        <f t="shared" si="8"/>
        <v>250</v>
      </c>
      <c r="G13" s="83">
        <f t="shared" si="9"/>
        <v>200</v>
      </c>
      <c r="H13" s="78"/>
      <c r="I13" s="78"/>
      <c r="J13" s="78"/>
      <c r="K13" s="78"/>
      <c r="L13" s="83">
        <f>SUMIFS(Table3[11],Table3[5],"&lt;6",Table3[6],"YES",Table3[15],Balance!$C13)</f>
        <v>0</v>
      </c>
      <c r="M13" s="81">
        <f>SUMIFS(Table3[12],Table3[5],"&lt;6",Table3[6],"YES",Table3[15],Balance!$C13)</f>
        <v>0</v>
      </c>
      <c r="N13" s="83">
        <f>SUMIFS(Table3[11],Table3[5],"&gt;5",Table3[6],"YES",Table3[15],Balance!$C13)</f>
        <v>0</v>
      </c>
      <c r="O13" s="83">
        <f>SUMIFS(Table3[12],Table3[5],"&gt;5",Table3[6],"YES",Table3[15],Balance!$C13)</f>
        <v>0</v>
      </c>
      <c r="P13" s="81">
        <f t="shared" si="1"/>
        <v>550</v>
      </c>
      <c r="Q13" s="81">
        <f t="shared" si="2"/>
        <v>400</v>
      </c>
      <c r="R13" s="81">
        <f t="shared" si="3"/>
        <v>250</v>
      </c>
      <c r="S13" s="81">
        <f t="shared" si="4"/>
        <v>200</v>
      </c>
      <c r="T13" s="82">
        <f>COUNTIFS(Table3[5],"&lt;6",Table3[6],"YES",Table3[15],Balance!C13)</f>
        <v>0</v>
      </c>
      <c r="U13" s="82">
        <f>COUNTIFS(Table3[5],"&gt;5",Table3[6],"YES",Table3[15],Balance!C13)</f>
        <v>0</v>
      </c>
      <c r="V13" s="82">
        <f>BALANCE[[#This Row],[20]]+BALANCE[[#This Row],[19]]</f>
        <v>0</v>
      </c>
      <c r="W13" s="2"/>
    </row>
    <row r="14" spans="1:23" x14ac:dyDescent="0.35">
      <c r="A14" s="2"/>
      <c r="B14" s="84">
        <f>IF(C14="","",ROWS($A$9:A14))</f>
        <v>6</v>
      </c>
      <c r="C14" s="31">
        <f t="shared" si="5"/>
        <v>44261</v>
      </c>
      <c r="D14" s="83">
        <f t="shared" si="6"/>
        <v>550</v>
      </c>
      <c r="E14" s="83">
        <f t="shared" si="7"/>
        <v>400</v>
      </c>
      <c r="F14" s="83">
        <f t="shared" si="8"/>
        <v>250</v>
      </c>
      <c r="G14" s="83">
        <f t="shared" si="9"/>
        <v>200</v>
      </c>
      <c r="H14" s="78"/>
      <c r="I14" s="78"/>
      <c r="J14" s="78"/>
      <c r="K14" s="78"/>
      <c r="L14" s="83">
        <f>SUMIFS(Table3[11],Table3[5],"&lt;6",Table3[6],"YES",Table3[15],Balance!$C14)</f>
        <v>0</v>
      </c>
      <c r="M14" s="81">
        <f>SUMIFS(Table3[12],Table3[5],"&lt;6",Table3[6],"YES",Table3[15],Balance!$C14)</f>
        <v>0</v>
      </c>
      <c r="N14" s="83">
        <f>SUMIFS(Table3[11],Table3[5],"&gt;5",Table3[6],"YES",Table3[15],Balance!$C14)</f>
        <v>0</v>
      </c>
      <c r="O14" s="83">
        <f>SUMIFS(Table3[12],Table3[5],"&gt;5",Table3[6],"YES",Table3[15],Balance!$C14)</f>
        <v>0</v>
      </c>
      <c r="P14" s="81">
        <f t="shared" ref="P14:P31" si="10">D14+H14-L14</f>
        <v>550</v>
      </c>
      <c r="Q14" s="81">
        <f t="shared" ref="Q14:Q31" si="11">E14+I14-M14</f>
        <v>400</v>
      </c>
      <c r="R14" s="81">
        <f t="shared" ref="R14:R31" si="12">F14+J14-N14</f>
        <v>250</v>
      </c>
      <c r="S14" s="81">
        <f t="shared" ref="S14:S31" si="13">G14+K14-O14</f>
        <v>200</v>
      </c>
      <c r="T14" s="82">
        <f>COUNTIFS(Table3[5],"&lt;6",Table3[6],"YES",Table3[15],Balance!C14)</f>
        <v>0</v>
      </c>
      <c r="U14" s="82">
        <f>COUNTIFS(Table3[5],"&gt;5",Table3[6],"YES",Table3[15],Balance!C14)</f>
        <v>0</v>
      </c>
      <c r="V14" s="82">
        <f>BALANCE[[#This Row],[20]]+BALANCE[[#This Row],[19]]</f>
        <v>0</v>
      </c>
      <c r="W14" s="2"/>
    </row>
    <row r="15" spans="1:23" x14ac:dyDescent="0.35">
      <c r="A15" s="2"/>
      <c r="B15" s="84">
        <f>IF(C15="","",ROWS($A$9:A15))</f>
        <v>7</v>
      </c>
      <c r="C15" s="31">
        <f t="shared" si="5"/>
        <v>44262</v>
      </c>
      <c r="D15" s="83">
        <f t="shared" si="6"/>
        <v>550</v>
      </c>
      <c r="E15" s="83">
        <f t="shared" si="7"/>
        <v>400</v>
      </c>
      <c r="F15" s="83">
        <f t="shared" si="8"/>
        <v>250</v>
      </c>
      <c r="G15" s="83">
        <f t="shared" si="9"/>
        <v>200</v>
      </c>
      <c r="H15" s="78"/>
      <c r="I15" s="78"/>
      <c r="J15" s="78"/>
      <c r="K15" s="78"/>
      <c r="L15" s="83">
        <f>SUMIFS(Table3[11],Table3[5],"&lt;6",Table3[6],"YES",Table3[15],Balance!$C15)</f>
        <v>0</v>
      </c>
      <c r="M15" s="81">
        <f>SUMIFS(Table3[12],Table3[5],"&lt;6",Table3[6],"YES",Table3[15],Balance!$C15)</f>
        <v>0</v>
      </c>
      <c r="N15" s="83">
        <f>SUMIFS(Table3[11],Table3[5],"&gt;5",Table3[6],"YES",Table3[15],Balance!$C15)</f>
        <v>0</v>
      </c>
      <c r="O15" s="83">
        <f>SUMIFS(Table3[12],Table3[5],"&gt;5",Table3[6],"YES",Table3[15],Balance!$C15)</f>
        <v>0</v>
      </c>
      <c r="P15" s="81">
        <f t="shared" si="10"/>
        <v>550</v>
      </c>
      <c r="Q15" s="81">
        <f t="shared" si="11"/>
        <v>400</v>
      </c>
      <c r="R15" s="81">
        <f t="shared" si="12"/>
        <v>250</v>
      </c>
      <c r="S15" s="81">
        <f t="shared" si="13"/>
        <v>200</v>
      </c>
      <c r="T15" s="82">
        <f>COUNTIFS(Table3[5],"&lt;6",Table3[6],"YES",Table3[15],Balance!C15)</f>
        <v>0</v>
      </c>
      <c r="U15" s="82">
        <f>COUNTIFS(Table3[5],"&gt;5",Table3[6],"YES",Table3[15],Balance!C15)</f>
        <v>0</v>
      </c>
      <c r="V15" s="82">
        <f>BALANCE[[#This Row],[20]]+BALANCE[[#This Row],[19]]</f>
        <v>0</v>
      </c>
      <c r="W15" s="2"/>
    </row>
    <row r="16" spans="1:23" x14ac:dyDescent="0.35">
      <c r="A16" s="2"/>
      <c r="B16" s="84">
        <f>IF(C16="","",ROWS($A$9:A16))</f>
        <v>8</v>
      </c>
      <c r="C16" s="31">
        <f t="shared" si="5"/>
        <v>44263</v>
      </c>
      <c r="D16" s="83">
        <f t="shared" si="6"/>
        <v>550</v>
      </c>
      <c r="E16" s="83">
        <f t="shared" si="7"/>
        <v>400</v>
      </c>
      <c r="F16" s="83">
        <f t="shared" si="8"/>
        <v>250</v>
      </c>
      <c r="G16" s="83">
        <f t="shared" si="9"/>
        <v>200</v>
      </c>
      <c r="H16" s="78"/>
      <c r="I16" s="78"/>
      <c r="J16" s="78"/>
      <c r="K16" s="78"/>
      <c r="L16" s="83">
        <f>SUMIFS(Table3[11],Table3[5],"&lt;6",Table3[6],"YES",Table3[15],Balance!$C16)</f>
        <v>0</v>
      </c>
      <c r="M16" s="81">
        <f>SUMIFS(Table3[12],Table3[5],"&lt;6",Table3[6],"YES",Table3[15],Balance!$C16)</f>
        <v>0</v>
      </c>
      <c r="N16" s="83">
        <f>SUMIFS(Table3[11],Table3[5],"&gt;5",Table3[6],"YES",Table3[15],Balance!$C16)</f>
        <v>0</v>
      </c>
      <c r="O16" s="83">
        <f>SUMIFS(Table3[12],Table3[5],"&gt;5",Table3[6],"YES",Table3[15],Balance!$C16)</f>
        <v>0</v>
      </c>
      <c r="P16" s="81">
        <f t="shared" si="10"/>
        <v>550</v>
      </c>
      <c r="Q16" s="81">
        <f t="shared" si="11"/>
        <v>400</v>
      </c>
      <c r="R16" s="81">
        <f t="shared" si="12"/>
        <v>250</v>
      </c>
      <c r="S16" s="81">
        <f t="shared" si="13"/>
        <v>200</v>
      </c>
      <c r="T16" s="82">
        <f>COUNTIFS(Table3[5],"&lt;6",Table3[6],"YES",Table3[15],Balance!C16)</f>
        <v>0</v>
      </c>
      <c r="U16" s="82">
        <f>COUNTIFS(Table3[5],"&gt;5",Table3[6],"YES",Table3[15],Balance!C16)</f>
        <v>0</v>
      </c>
      <c r="V16" s="82">
        <f>BALANCE[[#This Row],[20]]+BALANCE[[#This Row],[19]]</f>
        <v>0</v>
      </c>
      <c r="W16" s="2"/>
    </row>
    <row r="17" spans="1:23" x14ac:dyDescent="0.35">
      <c r="A17" s="2"/>
      <c r="B17" s="84">
        <f>IF(C17="","",ROWS($A$9:A17))</f>
        <v>9</v>
      </c>
      <c r="C17" s="31">
        <f t="shared" si="5"/>
        <v>44264</v>
      </c>
      <c r="D17" s="83">
        <f t="shared" si="6"/>
        <v>550</v>
      </c>
      <c r="E17" s="83">
        <f t="shared" si="7"/>
        <v>400</v>
      </c>
      <c r="F17" s="83">
        <f t="shared" si="8"/>
        <v>250</v>
      </c>
      <c r="G17" s="83">
        <f t="shared" si="9"/>
        <v>200</v>
      </c>
      <c r="H17" s="78"/>
      <c r="I17" s="78"/>
      <c r="J17" s="78"/>
      <c r="K17" s="78"/>
      <c r="L17" s="83">
        <f>SUMIFS(Table3[11],Table3[5],"&lt;6",Table3[6],"YES",Table3[15],Balance!$C17)</f>
        <v>0</v>
      </c>
      <c r="M17" s="81">
        <f>SUMIFS(Table3[12],Table3[5],"&lt;6",Table3[6],"YES",Table3[15],Balance!$C17)</f>
        <v>0</v>
      </c>
      <c r="N17" s="83">
        <f>SUMIFS(Table3[11],Table3[5],"&gt;5",Table3[6],"YES",Table3[15],Balance!$C17)</f>
        <v>0</v>
      </c>
      <c r="O17" s="83">
        <f>SUMIFS(Table3[12],Table3[5],"&gt;5",Table3[6],"YES",Table3[15],Balance!$C17)</f>
        <v>0</v>
      </c>
      <c r="P17" s="81">
        <f t="shared" si="10"/>
        <v>550</v>
      </c>
      <c r="Q17" s="81">
        <f t="shared" si="11"/>
        <v>400</v>
      </c>
      <c r="R17" s="81">
        <f t="shared" si="12"/>
        <v>250</v>
      </c>
      <c r="S17" s="81">
        <f t="shared" si="13"/>
        <v>200</v>
      </c>
      <c r="T17" s="82">
        <f>COUNTIFS(Table3[5],"&lt;6",Table3[6],"YES",Table3[15],Balance!C17)</f>
        <v>0</v>
      </c>
      <c r="U17" s="82">
        <f>COUNTIFS(Table3[5],"&gt;5",Table3[6],"YES",Table3[15],Balance!C17)</f>
        <v>0</v>
      </c>
      <c r="V17" s="82">
        <f>BALANCE[[#This Row],[20]]+BALANCE[[#This Row],[19]]</f>
        <v>0</v>
      </c>
      <c r="W17" s="2"/>
    </row>
    <row r="18" spans="1:23" x14ac:dyDescent="0.35">
      <c r="A18" s="2"/>
      <c r="B18" s="84">
        <f>IF(C18="","",ROWS($A$9:A18))</f>
        <v>10</v>
      </c>
      <c r="C18" s="31">
        <f t="shared" si="5"/>
        <v>44265</v>
      </c>
      <c r="D18" s="83">
        <f t="shared" si="6"/>
        <v>550</v>
      </c>
      <c r="E18" s="83">
        <f t="shared" si="7"/>
        <v>400</v>
      </c>
      <c r="F18" s="83">
        <f t="shared" si="8"/>
        <v>250</v>
      </c>
      <c r="G18" s="83">
        <f t="shared" si="9"/>
        <v>200</v>
      </c>
      <c r="H18" s="78"/>
      <c r="I18" s="78"/>
      <c r="J18" s="78"/>
      <c r="K18" s="78"/>
      <c r="L18" s="83">
        <f>SUMIFS(Table3[11],Table3[5],"&lt;6",Table3[6],"YES",Table3[15],Balance!$C18)</f>
        <v>0</v>
      </c>
      <c r="M18" s="81">
        <f>SUMIFS(Table3[12],Table3[5],"&lt;6",Table3[6],"YES",Table3[15],Balance!$C18)</f>
        <v>0</v>
      </c>
      <c r="N18" s="83">
        <f>SUMIFS(Table3[11],Table3[5],"&gt;5",Table3[6],"YES",Table3[15],Balance!$C18)</f>
        <v>0</v>
      </c>
      <c r="O18" s="83">
        <f>SUMIFS(Table3[12],Table3[5],"&gt;5",Table3[6],"YES",Table3[15],Balance!$C18)</f>
        <v>0</v>
      </c>
      <c r="P18" s="81">
        <f t="shared" si="10"/>
        <v>550</v>
      </c>
      <c r="Q18" s="81">
        <f t="shared" si="11"/>
        <v>400</v>
      </c>
      <c r="R18" s="81">
        <f t="shared" si="12"/>
        <v>250</v>
      </c>
      <c r="S18" s="81">
        <f t="shared" si="13"/>
        <v>200</v>
      </c>
      <c r="T18" s="82">
        <f>COUNTIFS(Table3[5],"&lt;6",Table3[6],"YES",Table3[15],Balance!C18)</f>
        <v>0</v>
      </c>
      <c r="U18" s="82">
        <f>COUNTIFS(Table3[5],"&gt;5",Table3[6],"YES",Table3[15],Balance!C18)</f>
        <v>0</v>
      </c>
      <c r="V18" s="82">
        <f>BALANCE[[#This Row],[20]]+BALANCE[[#This Row],[19]]</f>
        <v>0</v>
      </c>
      <c r="W18" s="2"/>
    </row>
    <row r="19" spans="1:23" x14ac:dyDescent="0.35">
      <c r="A19" s="2"/>
      <c r="B19" s="84">
        <f>IF(C19="","",ROWS($A$9:A19))</f>
        <v>11</v>
      </c>
      <c r="C19" s="31">
        <f t="shared" si="5"/>
        <v>44266</v>
      </c>
      <c r="D19" s="83">
        <f t="shared" si="6"/>
        <v>550</v>
      </c>
      <c r="E19" s="83">
        <f t="shared" si="7"/>
        <v>400</v>
      </c>
      <c r="F19" s="83">
        <f t="shared" si="8"/>
        <v>250</v>
      </c>
      <c r="G19" s="83">
        <f t="shared" si="9"/>
        <v>200</v>
      </c>
      <c r="H19" s="78"/>
      <c r="I19" s="78"/>
      <c r="J19" s="78"/>
      <c r="K19" s="78"/>
      <c r="L19" s="83">
        <f>SUMIFS(Table3[11],Table3[5],"&lt;6",Table3[6],"YES",Table3[15],Balance!$C19)</f>
        <v>0</v>
      </c>
      <c r="M19" s="81">
        <f>SUMIFS(Table3[12],Table3[5],"&lt;6",Table3[6],"YES",Table3[15],Balance!$C19)</f>
        <v>0</v>
      </c>
      <c r="N19" s="83">
        <f>SUMIFS(Table3[11],Table3[5],"&gt;5",Table3[6],"YES",Table3[15],Balance!$C19)</f>
        <v>0</v>
      </c>
      <c r="O19" s="83">
        <f>SUMIFS(Table3[12],Table3[5],"&gt;5",Table3[6],"YES",Table3[15],Balance!$C19)</f>
        <v>0</v>
      </c>
      <c r="P19" s="81">
        <f t="shared" si="10"/>
        <v>550</v>
      </c>
      <c r="Q19" s="81">
        <f t="shared" si="11"/>
        <v>400</v>
      </c>
      <c r="R19" s="81">
        <f t="shared" si="12"/>
        <v>250</v>
      </c>
      <c r="S19" s="81">
        <f t="shared" si="13"/>
        <v>200</v>
      </c>
      <c r="T19" s="82">
        <f>COUNTIFS(Table3[5],"&lt;6",Table3[6],"YES",Table3[15],Balance!C19)</f>
        <v>0</v>
      </c>
      <c r="U19" s="82">
        <f>COUNTIFS(Table3[5],"&gt;5",Table3[6],"YES",Table3[15],Balance!C19)</f>
        <v>0</v>
      </c>
      <c r="V19" s="82">
        <f>BALANCE[[#This Row],[20]]+BALANCE[[#This Row],[19]]</f>
        <v>0</v>
      </c>
      <c r="W19" s="2"/>
    </row>
    <row r="20" spans="1:23" x14ac:dyDescent="0.35">
      <c r="A20" s="2"/>
      <c r="B20" s="84">
        <f>IF(C20="","",ROWS($A$9:A20))</f>
        <v>12</v>
      </c>
      <c r="C20" s="31">
        <f t="shared" si="5"/>
        <v>44267</v>
      </c>
      <c r="D20" s="83">
        <f t="shared" si="6"/>
        <v>550</v>
      </c>
      <c r="E20" s="83">
        <f t="shared" si="7"/>
        <v>400</v>
      </c>
      <c r="F20" s="83">
        <f t="shared" si="8"/>
        <v>250</v>
      </c>
      <c r="G20" s="83">
        <f t="shared" si="9"/>
        <v>200</v>
      </c>
      <c r="H20" s="78"/>
      <c r="I20" s="78"/>
      <c r="J20" s="78"/>
      <c r="K20" s="78"/>
      <c r="L20" s="83">
        <f>SUMIFS(Table3[11],Table3[5],"&lt;6",Table3[6],"YES",Table3[15],Balance!$C20)</f>
        <v>0</v>
      </c>
      <c r="M20" s="81">
        <f>SUMIFS(Table3[12],Table3[5],"&lt;6",Table3[6],"YES",Table3[15],Balance!$C20)</f>
        <v>0</v>
      </c>
      <c r="N20" s="83">
        <f>SUMIFS(Table3[11],Table3[5],"&gt;5",Table3[6],"YES",Table3[15],Balance!$C20)</f>
        <v>0</v>
      </c>
      <c r="O20" s="83">
        <f>SUMIFS(Table3[12],Table3[5],"&gt;5",Table3[6],"YES",Table3[15],Balance!$C20)</f>
        <v>0</v>
      </c>
      <c r="P20" s="81">
        <f t="shared" si="10"/>
        <v>550</v>
      </c>
      <c r="Q20" s="81">
        <f t="shared" si="11"/>
        <v>400</v>
      </c>
      <c r="R20" s="81">
        <f t="shared" si="12"/>
        <v>250</v>
      </c>
      <c r="S20" s="81">
        <f t="shared" si="13"/>
        <v>200</v>
      </c>
      <c r="T20" s="82">
        <f>COUNTIFS(Table3[5],"&lt;6",Table3[6],"YES",Table3[15],Balance!C20)</f>
        <v>0</v>
      </c>
      <c r="U20" s="82">
        <f>COUNTIFS(Table3[5],"&gt;5",Table3[6],"YES",Table3[15],Balance!C20)</f>
        <v>0</v>
      </c>
      <c r="V20" s="82">
        <f>BALANCE[[#This Row],[20]]+BALANCE[[#This Row],[19]]</f>
        <v>0</v>
      </c>
      <c r="W20" s="2"/>
    </row>
    <row r="21" spans="1:23" x14ac:dyDescent="0.35">
      <c r="A21" s="2"/>
      <c r="B21" s="84">
        <f>IF(C21="","",ROWS($A$9:A21))</f>
        <v>13</v>
      </c>
      <c r="C21" s="31">
        <f t="shared" si="5"/>
        <v>44268</v>
      </c>
      <c r="D21" s="83">
        <f t="shared" si="6"/>
        <v>550</v>
      </c>
      <c r="E21" s="83">
        <f t="shared" si="7"/>
        <v>400</v>
      </c>
      <c r="F21" s="83">
        <f t="shared" si="8"/>
        <v>250</v>
      </c>
      <c r="G21" s="83">
        <f t="shared" si="9"/>
        <v>200</v>
      </c>
      <c r="H21" s="78"/>
      <c r="I21" s="78"/>
      <c r="J21" s="78"/>
      <c r="K21" s="78"/>
      <c r="L21" s="83">
        <f>SUMIFS(Table3[11],Table3[5],"&lt;6",Table3[6],"YES",Table3[15],Balance!$C21)</f>
        <v>0</v>
      </c>
      <c r="M21" s="81">
        <f>SUMIFS(Table3[12],Table3[5],"&lt;6",Table3[6],"YES",Table3[15],Balance!$C21)</f>
        <v>0</v>
      </c>
      <c r="N21" s="83">
        <f>SUMIFS(Table3[11],Table3[5],"&gt;5",Table3[6],"YES",Table3[15],Balance!$C21)</f>
        <v>0</v>
      </c>
      <c r="O21" s="83">
        <f>SUMIFS(Table3[12],Table3[5],"&gt;5",Table3[6],"YES",Table3[15],Balance!$C21)</f>
        <v>0</v>
      </c>
      <c r="P21" s="81">
        <f t="shared" si="10"/>
        <v>550</v>
      </c>
      <c r="Q21" s="81">
        <f t="shared" si="11"/>
        <v>400</v>
      </c>
      <c r="R21" s="81">
        <f t="shared" si="12"/>
        <v>250</v>
      </c>
      <c r="S21" s="81">
        <f t="shared" si="13"/>
        <v>200</v>
      </c>
      <c r="T21" s="82">
        <f>COUNTIFS(Table3[5],"&lt;6",Table3[6],"YES",Table3[15],Balance!C21)</f>
        <v>0</v>
      </c>
      <c r="U21" s="82">
        <f>COUNTIFS(Table3[5],"&gt;5",Table3[6],"YES",Table3[15],Balance!C21)</f>
        <v>0</v>
      </c>
      <c r="V21" s="82">
        <f>BALANCE[[#This Row],[20]]+BALANCE[[#This Row],[19]]</f>
        <v>0</v>
      </c>
      <c r="W21" s="2"/>
    </row>
    <row r="22" spans="1:23" x14ac:dyDescent="0.35">
      <c r="A22" s="2"/>
      <c r="B22" s="84">
        <f>IF(C22="","",ROWS($A$9:A22))</f>
        <v>14</v>
      </c>
      <c r="C22" s="31">
        <f t="shared" si="5"/>
        <v>44269</v>
      </c>
      <c r="D22" s="83">
        <f t="shared" si="6"/>
        <v>550</v>
      </c>
      <c r="E22" s="83">
        <f t="shared" si="7"/>
        <v>400</v>
      </c>
      <c r="F22" s="83">
        <f t="shared" si="8"/>
        <v>250</v>
      </c>
      <c r="G22" s="83">
        <f t="shared" si="9"/>
        <v>200</v>
      </c>
      <c r="H22" s="78"/>
      <c r="I22" s="78"/>
      <c r="J22" s="78"/>
      <c r="K22" s="78"/>
      <c r="L22" s="83">
        <f>SUMIFS(Table3[11],Table3[5],"&lt;6",Table3[6],"YES",Table3[15],Balance!$C22)</f>
        <v>0</v>
      </c>
      <c r="M22" s="81">
        <f>SUMIFS(Table3[12],Table3[5],"&lt;6",Table3[6],"YES",Table3[15],Balance!$C22)</f>
        <v>0</v>
      </c>
      <c r="N22" s="83">
        <f>SUMIFS(Table3[11],Table3[5],"&gt;5",Table3[6],"YES",Table3[15],Balance!$C22)</f>
        <v>0</v>
      </c>
      <c r="O22" s="83">
        <f>SUMIFS(Table3[12],Table3[5],"&gt;5",Table3[6],"YES",Table3[15],Balance!$C22)</f>
        <v>0</v>
      </c>
      <c r="P22" s="81">
        <f t="shared" si="10"/>
        <v>550</v>
      </c>
      <c r="Q22" s="81">
        <f t="shared" si="11"/>
        <v>400</v>
      </c>
      <c r="R22" s="81">
        <f t="shared" si="12"/>
        <v>250</v>
      </c>
      <c r="S22" s="81">
        <f t="shared" si="13"/>
        <v>200</v>
      </c>
      <c r="T22" s="82">
        <f>COUNTIFS(Table3[5],"&lt;6",Table3[6],"YES",Table3[15],Balance!C22)</f>
        <v>0</v>
      </c>
      <c r="U22" s="82">
        <f>COUNTIFS(Table3[5],"&gt;5",Table3[6],"YES",Table3[15],Balance!C22)</f>
        <v>0</v>
      </c>
      <c r="V22" s="82">
        <f>BALANCE[[#This Row],[20]]+BALANCE[[#This Row],[19]]</f>
        <v>0</v>
      </c>
      <c r="W22" s="2"/>
    </row>
    <row r="23" spans="1:23" x14ac:dyDescent="0.35">
      <c r="A23" s="2"/>
      <c r="B23" s="84">
        <f>IF(C23="","",ROWS($A$9:A23))</f>
        <v>15</v>
      </c>
      <c r="C23" s="31">
        <f t="shared" si="5"/>
        <v>44270</v>
      </c>
      <c r="D23" s="83">
        <f t="shared" si="6"/>
        <v>550</v>
      </c>
      <c r="E23" s="83">
        <f t="shared" si="7"/>
        <v>400</v>
      </c>
      <c r="F23" s="83">
        <f t="shared" si="8"/>
        <v>250</v>
      </c>
      <c r="G23" s="83">
        <f t="shared" si="9"/>
        <v>200</v>
      </c>
      <c r="H23" s="78"/>
      <c r="I23" s="78"/>
      <c r="J23" s="78"/>
      <c r="K23" s="78"/>
      <c r="L23" s="83">
        <f>SUMIFS(Table3[11],Table3[5],"&lt;6",Table3[6],"YES",Table3[15],Balance!$C23)</f>
        <v>0</v>
      </c>
      <c r="M23" s="81">
        <f>SUMIFS(Table3[12],Table3[5],"&lt;6",Table3[6],"YES",Table3[15],Balance!$C23)</f>
        <v>0</v>
      </c>
      <c r="N23" s="83">
        <f>SUMIFS(Table3[11],Table3[5],"&gt;5",Table3[6],"YES",Table3[15],Balance!$C23)</f>
        <v>0</v>
      </c>
      <c r="O23" s="83">
        <f>SUMIFS(Table3[12],Table3[5],"&gt;5",Table3[6],"YES",Table3[15],Balance!$C23)</f>
        <v>0</v>
      </c>
      <c r="P23" s="81">
        <f t="shared" si="10"/>
        <v>550</v>
      </c>
      <c r="Q23" s="81">
        <f t="shared" si="11"/>
        <v>400</v>
      </c>
      <c r="R23" s="81">
        <f t="shared" si="12"/>
        <v>250</v>
      </c>
      <c r="S23" s="81">
        <f t="shared" si="13"/>
        <v>200</v>
      </c>
      <c r="T23" s="82">
        <f>COUNTIFS(Table3[5],"&lt;6",Table3[6],"YES",Table3[15],Balance!C23)</f>
        <v>0</v>
      </c>
      <c r="U23" s="82">
        <f>COUNTIFS(Table3[5],"&gt;5",Table3[6],"YES",Table3[15],Balance!C23)</f>
        <v>0</v>
      </c>
      <c r="V23" s="82">
        <f>BALANCE[[#This Row],[20]]+BALANCE[[#This Row],[19]]</f>
        <v>0</v>
      </c>
      <c r="W23" s="2"/>
    </row>
    <row r="24" spans="1:23" x14ac:dyDescent="0.35">
      <c r="A24" s="2"/>
      <c r="B24" s="84">
        <f>IF(C24="","",ROWS($A$9:A24))</f>
        <v>16</v>
      </c>
      <c r="C24" s="31">
        <f t="shared" si="5"/>
        <v>44271</v>
      </c>
      <c r="D24" s="83">
        <f t="shared" si="6"/>
        <v>550</v>
      </c>
      <c r="E24" s="83">
        <f t="shared" si="7"/>
        <v>400</v>
      </c>
      <c r="F24" s="83">
        <f t="shared" si="8"/>
        <v>250</v>
      </c>
      <c r="G24" s="83">
        <f t="shared" si="9"/>
        <v>200</v>
      </c>
      <c r="H24" s="78"/>
      <c r="I24" s="78"/>
      <c r="J24" s="78"/>
      <c r="K24" s="78"/>
      <c r="L24" s="83">
        <f>SUMIFS(Table3[11],Table3[5],"&lt;6",Table3[6],"YES",Table3[15],Balance!$C24)</f>
        <v>0</v>
      </c>
      <c r="M24" s="81">
        <f>SUMIFS(Table3[12],Table3[5],"&lt;6",Table3[6],"YES",Table3[15],Balance!$C24)</f>
        <v>0</v>
      </c>
      <c r="N24" s="83">
        <f>SUMIFS(Table3[11],Table3[5],"&gt;5",Table3[6],"YES",Table3[15],Balance!$C24)</f>
        <v>0</v>
      </c>
      <c r="O24" s="83">
        <f>SUMIFS(Table3[12],Table3[5],"&gt;5",Table3[6],"YES",Table3[15],Balance!$C24)</f>
        <v>0</v>
      </c>
      <c r="P24" s="81">
        <f t="shared" si="10"/>
        <v>550</v>
      </c>
      <c r="Q24" s="81">
        <f t="shared" si="11"/>
        <v>400</v>
      </c>
      <c r="R24" s="81">
        <f t="shared" si="12"/>
        <v>250</v>
      </c>
      <c r="S24" s="81">
        <f t="shared" si="13"/>
        <v>200</v>
      </c>
      <c r="T24" s="82">
        <f>COUNTIFS(Table3[5],"&lt;6",Table3[6],"YES",Table3[15],Balance!C24)</f>
        <v>0</v>
      </c>
      <c r="U24" s="82">
        <f>COUNTIFS(Table3[5],"&gt;5",Table3[6],"YES",Table3[15],Balance!C24)</f>
        <v>0</v>
      </c>
      <c r="V24" s="82">
        <f>BALANCE[[#This Row],[20]]+BALANCE[[#This Row],[19]]</f>
        <v>0</v>
      </c>
      <c r="W24" s="2"/>
    </row>
    <row r="25" spans="1:23" x14ac:dyDescent="0.35">
      <c r="A25" s="2"/>
      <c r="B25" s="84">
        <f>IF(C25="","",ROWS($A$9:A25))</f>
        <v>17</v>
      </c>
      <c r="C25" s="31">
        <f t="shared" si="5"/>
        <v>44272</v>
      </c>
      <c r="D25" s="83">
        <f t="shared" si="6"/>
        <v>550</v>
      </c>
      <c r="E25" s="83">
        <f t="shared" si="7"/>
        <v>400</v>
      </c>
      <c r="F25" s="83">
        <f t="shared" si="8"/>
        <v>250</v>
      </c>
      <c r="G25" s="83">
        <f t="shared" si="9"/>
        <v>200</v>
      </c>
      <c r="H25" s="78"/>
      <c r="I25" s="78"/>
      <c r="J25" s="78"/>
      <c r="K25" s="78"/>
      <c r="L25" s="83">
        <f>SUMIFS(Table3[11],Table3[5],"&lt;6",Table3[6],"YES",Table3[15],Balance!$C25)</f>
        <v>0</v>
      </c>
      <c r="M25" s="81">
        <f>SUMIFS(Table3[12],Table3[5],"&lt;6",Table3[6],"YES",Table3[15],Balance!$C25)</f>
        <v>0</v>
      </c>
      <c r="N25" s="83">
        <f>SUMIFS(Table3[11],Table3[5],"&gt;5",Table3[6],"YES",Table3[15],Balance!$C25)</f>
        <v>0</v>
      </c>
      <c r="O25" s="83">
        <f>SUMIFS(Table3[12],Table3[5],"&gt;5",Table3[6],"YES",Table3[15],Balance!$C25)</f>
        <v>0</v>
      </c>
      <c r="P25" s="81">
        <f t="shared" si="10"/>
        <v>550</v>
      </c>
      <c r="Q25" s="81">
        <f t="shared" si="11"/>
        <v>400</v>
      </c>
      <c r="R25" s="81">
        <f t="shared" si="12"/>
        <v>250</v>
      </c>
      <c r="S25" s="81">
        <f t="shared" si="13"/>
        <v>200</v>
      </c>
      <c r="T25" s="82">
        <f>COUNTIFS(Table3[5],"&lt;6",Table3[6],"YES",Table3[15],Balance!C25)</f>
        <v>0</v>
      </c>
      <c r="U25" s="82">
        <f>COUNTIFS(Table3[5],"&gt;5",Table3[6],"YES",Table3[15],Balance!C25)</f>
        <v>0</v>
      </c>
      <c r="V25" s="82">
        <f>BALANCE[[#This Row],[20]]+BALANCE[[#This Row],[19]]</f>
        <v>0</v>
      </c>
      <c r="W25" s="2"/>
    </row>
    <row r="26" spans="1:23" x14ac:dyDescent="0.35">
      <c r="A26" s="2"/>
      <c r="B26" s="84">
        <f>IF(C26="","",ROWS($A$9:A26))</f>
        <v>18</v>
      </c>
      <c r="C26" s="31">
        <f t="shared" si="5"/>
        <v>44273</v>
      </c>
      <c r="D26" s="83">
        <f t="shared" si="6"/>
        <v>550</v>
      </c>
      <c r="E26" s="83">
        <f t="shared" si="7"/>
        <v>400</v>
      </c>
      <c r="F26" s="83">
        <f t="shared" si="8"/>
        <v>250</v>
      </c>
      <c r="G26" s="83">
        <f t="shared" si="9"/>
        <v>200</v>
      </c>
      <c r="H26" s="78"/>
      <c r="I26" s="78"/>
      <c r="J26" s="78"/>
      <c r="K26" s="78"/>
      <c r="L26" s="83">
        <f>SUMIFS(Table3[11],Table3[5],"&lt;6",Table3[6],"YES",Table3[15],Balance!$C26)</f>
        <v>0</v>
      </c>
      <c r="M26" s="81">
        <f>SUMIFS(Table3[12],Table3[5],"&lt;6",Table3[6],"YES",Table3[15],Balance!$C26)</f>
        <v>0</v>
      </c>
      <c r="N26" s="83">
        <f>SUMIFS(Table3[11],Table3[5],"&gt;5",Table3[6],"YES",Table3[15],Balance!$C26)</f>
        <v>0</v>
      </c>
      <c r="O26" s="83">
        <f>SUMIFS(Table3[12],Table3[5],"&gt;5",Table3[6],"YES",Table3[15],Balance!$C26)</f>
        <v>0</v>
      </c>
      <c r="P26" s="81">
        <f t="shared" si="10"/>
        <v>550</v>
      </c>
      <c r="Q26" s="81">
        <f t="shared" si="11"/>
        <v>400</v>
      </c>
      <c r="R26" s="81">
        <f t="shared" si="12"/>
        <v>250</v>
      </c>
      <c r="S26" s="81">
        <f t="shared" si="13"/>
        <v>200</v>
      </c>
      <c r="T26" s="82">
        <f>COUNTIFS(Table3[5],"&lt;6",Table3[6],"YES",Table3[15],Balance!C26)</f>
        <v>0</v>
      </c>
      <c r="U26" s="82">
        <f>COUNTIFS(Table3[5],"&gt;5",Table3[6],"YES",Table3[15],Balance!C26)</f>
        <v>0</v>
      </c>
      <c r="V26" s="82">
        <f>BALANCE[[#This Row],[20]]+BALANCE[[#This Row],[19]]</f>
        <v>0</v>
      </c>
      <c r="W26" s="2"/>
    </row>
    <row r="27" spans="1:23" x14ac:dyDescent="0.35">
      <c r="A27" s="2"/>
      <c r="B27" s="84">
        <f>IF(C27="","",ROWS($A$9:A27))</f>
        <v>19</v>
      </c>
      <c r="C27" s="31">
        <f t="shared" si="5"/>
        <v>44274</v>
      </c>
      <c r="D27" s="83">
        <f t="shared" si="6"/>
        <v>550</v>
      </c>
      <c r="E27" s="83">
        <f t="shared" si="7"/>
        <v>400</v>
      </c>
      <c r="F27" s="83">
        <f t="shared" si="8"/>
        <v>250</v>
      </c>
      <c r="G27" s="83">
        <f t="shared" si="9"/>
        <v>200</v>
      </c>
      <c r="H27" s="78"/>
      <c r="I27" s="78"/>
      <c r="J27" s="78"/>
      <c r="K27" s="78"/>
      <c r="L27" s="83">
        <f>SUMIFS(Table3[11],Table3[5],"&lt;6",Table3[6],"YES",Table3[15],Balance!$C27)</f>
        <v>0</v>
      </c>
      <c r="M27" s="81">
        <f>SUMIFS(Table3[12],Table3[5],"&lt;6",Table3[6],"YES",Table3[15],Balance!$C27)</f>
        <v>0</v>
      </c>
      <c r="N27" s="83">
        <f>SUMIFS(Table3[11],Table3[5],"&gt;5",Table3[6],"YES",Table3[15],Balance!$C27)</f>
        <v>0</v>
      </c>
      <c r="O27" s="83">
        <f>SUMIFS(Table3[12],Table3[5],"&gt;5",Table3[6],"YES",Table3[15],Balance!$C27)</f>
        <v>0</v>
      </c>
      <c r="P27" s="81">
        <f t="shared" si="10"/>
        <v>550</v>
      </c>
      <c r="Q27" s="81">
        <f t="shared" si="11"/>
        <v>400</v>
      </c>
      <c r="R27" s="81">
        <f t="shared" si="12"/>
        <v>250</v>
      </c>
      <c r="S27" s="81">
        <f t="shared" si="13"/>
        <v>200</v>
      </c>
      <c r="T27" s="82">
        <f>COUNTIFS(Table3[5],"&lt;6",Table3[6],"YES",Table3[15],Balance!C27)</f>
        <v>0</v>
      </c>
      <c r="U27" s="82">
        <f>COUNTIFS(Table3[5],"&gt;5",Table3[6],"YES",Table3[15],Balance!C27)</f>
        <v>0</v>
      </c>
      <c r="V27" s="82">
        <f>BALANCE[[#This Row],[20]]+BALANCE[[#This Row],[19]]</f>
        <v>0</v>
      </c>
      <c r="W27" s="2"/>
    </row>
    <row r="28" spans="1:23" x14ac:dyDescent="0.35">
      <c r="A28" s="2"/>
      <c r="B28" s="84">
        <f>IF(C28="","",ROWS($A$9:A28))</f>
        <v>20</v>
      </c>
      <c r="C28" s="31">
        <f t="shared" si="5"/>
        <v>44275</v>
      </c>
      <c r="D28" s="83">
        <f t="shared" si="6"/>
        <v>550</v>
      </c>
      <c r="E28" s="83">
        <f t="shared" si="7"/>
        <v>400</v>
      </c>
      <c r="F28" s="83">
        <f t="shared" si="8"/>
        <v>250</v>
      </c>
      <c r="G28" s="83">
        <f t="shared" si="9"/>
        <v>200</v>
      </c>
      <c r="H28" s="78"/>
      <c r="I28" s="78"/>
      <c r="J28" s="78"/>
      <c r="K28" s="78"/>
      <c r="L28" s="83">
        <f>SUMIFS(Table3[11],Table3[5],"&lt;6",Table3[6],"YES",Table3[15],Balance!$C28)</f>
        <v>0</v>
      </c>
      <c r="M28" s="81">
        <f>SUMIFS(Table3[12],Table3[5],"&lt;6",Table3[6],"YES",Table3[15],Balance!$C28)</f>
        <v>2.2999999999999998</v>
      </c>
      <c r="N28" s="83">
        <f>SUMIFS(Table3[11],Table3[5],"&gt;5",Table3[6],"YES",Table3[15],Balance!$C28)</f>
        <v>0</v>
      </c>
      <c r="O28" s="83">
        <f>SUMIFS(Table3[12],Table3[5],"&gt;5",Table3[6],"YES",Table3[15],Balance!$C28)</f>
        <v>0</v>
      </c>
      <c r="P28" s="81">
        <f t="shared" si="10"/>
        <v>550</v>
      </c>
      <c r="Q28" s="81">
        <f t="shared" si="11"/>
        <v>397.7</v>
      </c>
      <c r="R28" s="81">
        <f t="shared" si="12"/>
        <v>250</v>
      </c>
      <c r="S28" s="81">
        <f t="shared" si="13"/>
        <v>200</v>
      </c>
      <c r="T28" s="82">
        <f>COUNTIFS(Table3[5],"&lt;6",Table3[6],"YES",Table3[15],Balance!C28)</f>
        <v>2</v>
      </c>
      <c r="U28" s="82">
        <f>COUNTIFS(Table3[5],"&gt;5",Table3[6],"YES",Table3[15],Balance!C28)</f>
        <v>0</v>
      </c>
      <c r="V28" s="82">
        <f>BALANCE[[#This Row],[20]]+BALANCE[[#This Row],[19]]</f>
        <v>2</v>
      </c>
      <c r="W28" s="2"/>
    </row>
    <row r="29" spans="1:23" x14ac:dyDescent="0.35">
      <c r="A29" s="2"/>
      <c r="B29" s="84">
        <f>IF(C29="","",ROWS($A$9:A29))</f>
        <v>21</v>
      </c>
      <c r="C29" s="31">
        <f t="shared" si="5"/>
        <v>44276</v>
      </c>
      <c r="D29" s="83">
        <f t="shared" si="6"/>
        <v>550</v>
      </c>
      <c r="E29" s="83">
        <f t="shared" si="7"/>
        <v>397.7</v>
      </c>
      <c r="F29" s="83">
        <f t="shared" si="8"/>
        <v>250</v>
      </c>
      <c r="G29" s="83">
        <f t="shared" si="9"/>
        <v>200</v>
      </c>
      <c r="H29" s="78"/>
      <c r="I29" s="78"/>
      <c r="J29" s="78"/>
      <c r="K29" s="78"/>
      <c r="L29" s="83">
        <f>SUMIFS(Table3[11],Table3[5],"&lt;6",Table3[6],"YES",Table3[15],Balance!$C29)</f>
        <v>0</v>
      </c>
      <c r="M29" s="81">
        <f>SUMIFS(Table3[12],Table3[5],"&lt;6",Table3[6],"YES",Table3[15],Balance!$C29)</f>
        <v>0</v>
      </c>
      <c r="N29" s="83">
        <f>SUMIFS(Table3[11],Table3[5],"&gt;5",Table3[6],"YES",Table3[15],Balance!$C29)</f>
        <v>0</v>
      </c>
      <c r="O29" s="83">
        <f>SUMIFS(Table3[12],Table3[5],"&gt;5",Table3[6],"YES",Table3[15],Balance!$C29)</f>
        <v>0</v>
      </c>
      <c r="P29" s="81">
        <f t="shared" si="10"/>
        <v>550</v>
      </c>
      <c r="Q29" s="81">
        <f t="shared" si="11"/>
        <v>397.7</v>
      </c>
      <c r="R29" s="81">
        <f t="shared" si="12"/>
        <v>250</v>
      </c>
      <c r="S29" s="81">
        <f t="shared" si="13"/>
        <v>200</v>
      </c>
      <c r="T29" s="82">
        <f>COUNTIFS(Table3[5],"&lt;6",Table3[6],"YES",Table3[15],Balance!C29)</f>
        <v>0</v>
      </c>
      <c r="U29" s="82">
        <f>COUNTIFS(Table3[5],"&gt;5",Table3[6],"YES",Table3[15],Balance!C29)</f>
        <v>0</v>
      </c>
      <c r="V29" s="82">
        <f>BALANCE[[#This Row],[20]]+BALANCE[[#This Row],[19]]</f>
        <v>0</v>
      </c>
      <c r="W29" s="2"/>
    </row>
    <row r="30" spans="1:23" x14ac:dyDescent="0.35">
      <c r="A30" s="2"/>
      <c r="B30" s="84">
        <f>IF(C30="","",ROWS($A$9:A30))</f>
        <v>22</v>
      </c>
      <c r="C30" s="31">
        <f t="shared" si="5"/>
        <v>44277</v>
      </c>
      <c r="D30" s="83">
        <f t="shared" si="6"/>
        <v>550</v>
      </c>
      <c r="E30" s="83">
        <f t="shared" si="7"/>
        <v>397.7</v>
      </c>
      <c r="F30" s="83">
        <f t="shared" si="8"/>
        <v>250</v>
      </c>
      <c r="G30" s="83">
        <f t="shared" si="9"/>
        <v>200</v>
      </c>
      <c r="H30" s="78"/>
      <c r="I30" s="78"/>
      <c r="J30" s="78"/>
      <c r="K30" s="78"/>
      <c r="L30" s="83">
        <f>SUMIFS(Table3[11],Table3[5],"&lt;6",Table3[6],"YES",Table3[15],Balance!$C30)</f>
        <v>0</v>
      </c>
      <c r="M30" s="81">
        <f>SUMIFS(Table3[12],Table3[5],"&lt;6",Table3[6],"YES",Table3[15],Balance!$C30)</f>
        <v>0</v>
      </c>
      <c r="N30" s="83">
        <f>SUMIFS(Table3[11],Table3[5],"&gt;5",Table3[6],"YES",Table3[15],Balance!$C30)</f>
        <v>0</v>
      </c>
      <c r="O30" s="83">
        <f>SUMIFS(Table3[12],Table3[5],"&gt;5",Table3[6],"YES",Table3[15],Balance!$C30)</f>
        <v>0</v>
      </c>
      <c r="P30" s="81">
        <f t="shared" si="10"/>
        <v>550</v>
      </c>
      <c r="Q30" s="81">
        <f t="shared" si="11"/>
        <v>397.7</v>
      </c>
      <c r="R30" s="81">
        <f t="shared" si="12"/>
        <v>250</v>
      </c>
      <c r="S30" s="81">
        <f t="shared" si="13"/>
        <v>200</v>
      </c>
      <c r="T30" s="82">
        <f>COUNTIFS(Table3[5],"&lt;6",Table3[6],"YES",Table3[15],Balance!C30)</f>
        <v>0</v>
      </c>
      <c r="U30" s="82">
        <f>COUNTIFS(Table3[5],"&gt;5",Table3[6],"YES",Table3[15],Balance!C30)</f>
        <v>0</v>
      </c>
      <c r="V30" s="82">
        <f>BALANCE[[#This Row],[20]]+BALANCE[[#This Row],[19]]</f>
        <v>0</v>
      </c>
      <c r="W30" s="2"/>
    </row>
    <row r="31" spans="1:23" ht="15" thickBot="1" x14ac:dyDescent="0.4">
      <c r="A31" s="2"/>
      <c r="B31" s="84">
        <f>IF(C31="","",ROWS($A$9:A31))</f>
        <v>23</v>
      </c>
      <c r="C31" s="31">
        <f t="shared" si="5"/>
        <v>44278</v>
      </c>
      <c r="D31" s="83">
        <f t="shared" si="6"/>
        <v>550</v>
      </c>
      <c r="E31" s="83">
        <f t="shared" si="7"/>
        <v>397.7</v>
      </c>
      <c r="F31" s="83">
        <f t="shared" si="8"/>
        <v>250</v>
      </c>
      <c r="G31" s="83">
        <f t="shared" si="9"/>
        <v>200</v>
      </c>
      <c r="H31" s="79"/>
      <c r="I31" s="79"/>
      <c r="J31" s="79"/>
      <c r="K31" s="79"/>
      <c r="L31" s="83">
        <f>SUMIFS(Table3[11],Table3[5],"&lt;6",Table3[6],"YES",Table3[15],Balance!$C31)</f>
        <v>0</v>
      </c>
      <c r="M31" s="81">
        <f>SUMIFS(Table3[12],Table3[5],"&lt;6",Table3[6],"YES",Table3[15],Balance!$C31)</f>
        <v>0</v>
      </c>
      <c r="N31" s="83">
        <f>SUMIFS(Table3[11],Table3[5],"&gt;5",Table3[6],"YES",Table3[15],Balance!$C31)</f>
        <v>0</v>
      </c>
      <c r="O31" s="83">
        <f>SUMIFS(Table3[12],Table3[5],"&gt;5",Table3[6],"YES",Table3[15],Balance!$C31)</f>
        <v>0</v>
      </c>
      <c r="P31" s="81">
        <f t="shared" si="10"/>
        <v>550</v>
      </c>
      <c r="Q31" s="81">
        <f t="shared" si="11"/>
        <v>397.7</v>
      </c>
      <c r="R31" s="81">
        <f t="shared" si="12"/>
        <v>250</v>
      </c>
      <c r="S31" s="81">
        <f t="shared" si="13"/>
        <v>200</v>
      </c>
      <c r="T31" s="82">
        <f>COUNTIFS(Table3[5],"&lt;6",Table3[6],"YES",Table3[15],Balance!C31)</f>
        <v>0</v>
      </c>
      <c r="U31" s="82">
        <f>COUNTIFS(Table3[5],"&gt;5",Table3[6],"YES",Table3[15],Balance!C31)</f>
        <v>0</v>
      </c>
      <c r="V31" s="82">
        <f>BALANCE[[#This Row],[20]]+BALANCE[[#This Row],[19]]</f>
        <v>0</v>
      </c>
      <c r="W31" s="2"/>
    </row>
    <row r="32" spans="1:23" ht="15" thickTop="1" x14ac:dyDescent="0.35">
      <c r="A32" s="2"/>
      <c r="B32" s="84">
        <f>IF(C32="","",ROWS($A$9:A32))</f>
        <v>24</v>
      </c>
      <c r="C32" s="31">
        <f t="shared" si="5"/>
        <v>44279</v>
      </c>
      <c r="D32" s="83">
        <f t="shared" ref="D32:D34" si="14">P31</f>
        <v>550</v>
      </c>
      <c r="E32" s="83">
        <f t="shared" ref="E32:E34" si="15">Q31</f>
        <v>397.7</v>
      </c>
      <c r="F32" s="83">
        <f t="shared" ref="F32:F34" si="16">R31</f>
        <v>250</v>
      </c>
      <c r="G32" s="83">
        <f t="shared" ref="G32:G34" si="17">S31</f>
        <v>200</v>
      </c>
      <c r="H32" s="78"/>
      <c r="I32" s="78"/>
      <c r="J32" s="78"/>
      <c r="K32" s="78"/>
      <c r="L32" s="83">
        <f>SUMIFS(Table3[11],Table3[5],"&lt;6",Table3[6],"YES",Table3[15],Balance!$C32)</f>
        <v>0</v>
      </c>
      <c r="M32" s="81">
        <f>SUMIFS(Table3[12],Table3[5],"&lt;6",Table3[6],"YES",Table3[15],Balance!$C32)</f>
        <v>0</v>
      </c>
      <c r="N32" s="83">
        <f>SUMIFS(Table3[11],Table3[5],"&gt;5",Table3[6],"YES",Table3[15],Balance!$C32)</f>
        <v>0</v>
      </c>
      <c r="O32" s="83">
        <f>SUMIFS(Table3[12],Table3[5],"&gt;5",Table3[6],"YES",Table3[15],Balance!$C32)</f>
        <v>0</v>
      </c>
      <c r="P32" s="81">
        <f t="shared" ref="P32:P34" si="18">D32+H32-L32</f>
        <v>550</v>
      </c>
      <c r="Q32" s="81">
        <f t="shared" ref="Q32:Q34" si="19">E32+I32-M32</f>
        <v>397.7</v>
      </c>
      <c r="R32" s="81">
        <f t="shared" ref="R32:R34" si="20">F32+J32-N32</f>
        <v>250</v>
      </c>
      <c r="S32" s="81">
        <f t="shared" ref="S32:S34" si="21">G32+K32-O32</f>
        <v>200</v>
      </c>
      <c r="T32" s="82">
        <f>COUNTIFS(Table3[5],"&lt;6",Table3[6],"YES",Table3[15],Balance!C32)</f>
        <v>0</v>
      </c>
      <c r="U32" s="82">
        <f>COUNTIFS(Table3[5],"&gt;5",Table3[6],"YES",Table3[15],Balance!C32)</f>
        <v>0</v>
      </c>
      <c r="V32" s="82">
        <f>BALANCE[[#This Row],[20]]+BALANCE[[#This Row],[19]]</f>
        <v>0</v>
      </c>
      <c r="W32" s="2"/>
    </row>
    <row r="33" spans="1:23" x14ac:dyDescent="0.35">
      <c r="A33" s="2"/>
      <c r="B33" s="84">
        <f>IF(C33="","",ROWS($A$9:A33))</f>
        <v>25</v>
      </c>
      <c r="C33" s="31">
        <f t="shared" si="5"/>
        <v>44280</v>
      </c>
      <c r="D33" s="83">
        <f t="shared" si="14"/>
        <v>550</v>
      </c>
      <c r="E33" s="83">
        <f t="shared" si="15"/>
        <v>397.7</v>
      </c>
      <c r="F33" s="83">
        <f t="shared" si="16"/>
        <v>250</v>
      </c>
      <c r="G33" s="83">
        <f t="shared" si="17"/>
        <v>200</v>
      </c>
      <c r="H33" s="78"/>
      <c r="I33" s="78"/>
      <c r="J33" s="78"/>
      <c r="K33" s="78"/>
      <c r="L33" s="83">
        <f>SUMIFS(Table3[11],Table3[5],"&lt;6",Table3[6],"YES",Table3[15],Balance!$C33)</f>
        <v>0</v>
      </c>
      <c r="M33" s="81">
        <f>SUMIFS(Table3[12],Table3[5],"&lt;6",Table3[6],"YES",Table3[15],Balance!$C33)</f>
        <v>0</v>
      </c>
      <c r="N33" s="83">
        <f>SUMIFS(Table3[11],Table3[5],"&gt;5",Table3[6],"YES",Table3[15],Balance!$C33)</f>
        <v>0</v>
      </c>
      <c r="O33" s="83">
        <f>SUMIFS(Table3[12],Table3[5],"&gt;5",Table3[6],"YES",Table3[15],Balance!$C33)</f>
        <v>0</v>
      </c>
      <c r="P33" s="81">
        <f t="shared" si="18"/>
        <v>550</v>
      </c>
      <c r="Q33" s="81">
        <f t="shared" si="19"/>
        <v>397.7</v>
      </c>
      <c r="R33" s="81">
        <f t="shared" si="20"/>
        <v>250</v>
      </c>
      <c r="S33" s="81">
        <f t="shared" si="21"/>
        <v>200</v>
      </c>
      <c r="T33" s="82">
        <f>COUNTIFS(Table3[5],"&lt;6",Table3[6],"YES",Table3[15],Balance!C33)</f>
        <v>0</v>
      </c>
      <c r="U33" s="82">
        <f>COUNTIFS(Table3[5],"&gt;5",Table3[6],"YES",Table3[15],Balance!C33)</f>
        <v>0</v>
      </c>
      <c r="V33" s="82">
        <f>BALANCE[[#This Row],[20]]+BALANCE[[#This Row],[19]]</f>
        <v>0</v>
      </c>
      <c r="W33" s="2"/>
    </row>
    <row r="34" spans="1:23" ht="15" thickBot="1" x14ac:dyDescent="0.4">
      <c r="A34" s="2"/>
      <c r="B34" s="84">
        <f>IF(C34="","",ROWS($A$9:A34))</f>
        <v>26</v>
      </c>
      <c r="C34" s="31">
        <f t="shared" si="5"/>
        <v>44281</v>
      </c>
      <c r="D34" s="83">
        <f t="shared" si="14"/>
        <v>550</v>
      </c>
      <c r="E34" s="83">
        <f t="shared" si="15"/>
        <v>397.7</v>
      </c>
      <c r="F34" s="83">
        <f t="shared" si="16"/>
        <v>250</v>
      </c>
      <c r="G34" s="83">
        <f t="shared" si="17"/>
        <v>200</v>
      </c>
      <c r="H34" s="79"/>
      <c r="I34" s="79"/>
      <c r="J34" s="79"/>
      <c r="K34" s="79"/>
      <c r="L34" s="83">
        <f>SUMIFS(Table3[11],Table3[5],"&lt;6",Table3[6],"YES",Table3[15],Balance!$C34)</f>
        <v>0</v>
      </c>
      <c r="M34" s="81">
        <f>SUMIFS(Table3[12],Table3[5],"&lt;6",Table3[6],"YES",Table3[15],Balance!$C34)</f>
        <v>0</v>
      </c>
      <c r="N34" s="83">
        <f>SUMIFS(Table3[11],Table3[5],"&gt;5",Table3[6],"YES",Table3[15],Balance!$C34)</f>
        <v>0</v>
      </c>
      <c r="O34" s="83">
        <f>SUMIFS(Table3[12],Table3[5],"&gt;5",Table3[6],"YES",Table3[15],Balance!$C34)</f>
        <v>0</v>
      </c>
      <c r="P34" s="81">
        <f t="shared" si="18"/>
        <v>550</v>
      </c>
      <c r="Q34" s="81">
        <f t="shared" si="19"/>
        <v>397.7</v>
      </c>
      <c r="R34" s="81">
        <f t="shared" si="20"/>
        <v>250</v>
      </c>
      <c r="S34" s="81">
        <f t="shared" si="21"/>
        <v>200</v>
      </c>
      <c r="T34" s="82">
        <f>COUNTIFS(Table3[5],"&lt;6",Table3[6],"YES",Table3[15],Balance!C34)</f>
        <v>0</v>
      </c>
      <c r="U34" s="82">
        <f>COUNTIFS(Table3[5],"&gt;5",Table3[6],"YES",Table3[15],Balance!C34)</f>
        <v>0</v>
      </c>
      <c r="V34" s="82">
        <f>BALANCE[[#This Row],[20]]+BALANCE[[#This Row],[19]]</f>
        <v>0</v>
      </c>
      <c r="W34" s="2"/>
    </row>
    <row r="35" spans="1:23" ht="15" thickTop="1" x14ac:dyDescent="0.35">
      <c r="A35" s="2"/>
      <c r="B35" s="84">
        <f>IF(C35="","",ROWS($A$9:A35))</f>
        <v>27</v>
      </c>
      <c r="C35" s="31">
        <f t="shared" si="5"/>
        <v>44282</v>
      </c>
      <c r="D35" s="83">
        <f t="shared" ref="D35:D42" si="22">P34</f>
        <v>550</v>
      </c>
      <c r="E35" s="83">
        <f t="shared" ref="E35:E42" si="23">Q34</f>
        <v>397.7</v>
      </c>
      <c r="F35" s="83">
        <f t="shared" ref="F35:F42" si="24">R34</f>
        <v>250</v>
      </c>
      <c r="G35" s="83">
        <f t="shared" ref="G35:G42" si="25">S34</f>
        <v>200</v>
      </c>
      <c r="H35" s="78"/>
      <c r="I35" s="78"/>
      <c r="J35" s="78"/>
      <c r="K35" s="78"/>
      <c r="L35" s="83">
        <f>SUMIFS(Table3[11],Table3[5],"&lt;6",Table3[6],"YES",Table3[15],Balance!$C35)</f>
        <v>0</v>
      </c>
      <c r="M35" s="81">
        <f>SUMIFS(Table3[12],Table3[5],"&lt;6",Table3[6],"YES",Table3[15],Balance!$C35)</f>
        <v>0</v>
      </c>
      <c r="N35" s="83">
        <f>SUMIFS(Table3[11],Table3[5],"&gt;5",Table3[6],"YES",Table3[15],Balance!$C35)</f>
        <v>0</v>
      </c>
      <c r="O35" s="83">
        <f>SUMIFS(Table3[12],Table3[5],"&gt;5",Table3[6],"YES",Table3[15],Balance!$C35)</f>
        <v>0</v>
      </c>
      <c r="P35" s="81">
        <f t="shared" ref="P35:P42" si="26">D35+H35-L35</f>
        <v>550</v>
      </c>
      <c r="Q35" s="81">
        <f t="shared" ref="Q35:Q42" si="27">E35+I35-M35</f>
        <v>397.7</v>
      </c>
      <c r="R35" s="81">
        <f t="shared" ref="R35:R42" si="28">F35+J35-N35</f>
        <v>250</v>
      </c>
      <c r="S35" s="81">
        <f t="shared" ref="S35:S42" si="29">G35+K35-O35</f>
        <v>200</v>
      </c>
      <c r="T35" s="82">
        <f>COUNTIFS(Table3[5],"&lt;6",Table3[6],"YES",Table3[15],Balance!C35)</f>
        <v>0</v>
      </c>
      <c r="U35" s="82">
        <f>COUNTIFS(Table3[5],"&gt;5",Table3[6],"YES",Table3[15],Balance!C35)</f>
        <v>0</v>
      </c>
      <c r="V35" s="82">
        <f>BALANCE[[#This Row],[20]]+BALANCE[[#This Row],[19]]</f>
        <v>0</v>
      </c>
      <c r="W35" s="2"/>
    </row>
    <row r="36" spans="1:23" x14ac:dyDescent="0.35">
      <c r="A36" s="2"/>
      <c r="B36" s="84">
        <f>IF(C36="","",ROWS($A$9:A36))</f>
        <v>28</v>
      </c>
      <c r="C36" s="31">
        <f t="shared" si="5"/>
        <v>44283</v>
      </c>
      <c r="D36" s="83">
        <f t="shared" si="22"/>
        <v>550</v>
      </c>
      <c r="E36" s="83">
        <f t="shared" si="23"/>
        <v>397.7</v>
      </c>
      <c r="F36" s="83">
        <f t="shared" si="24"/>
        <v>250</v>
      </c>
      <c r="G36" s="83">
        <f t="shared" si="25"/>
        <v>200</v>
      </c>
      <c r="H36" s="78"/>
      <c r="I36" s="78"/>
      <c r="J36" s="78"/>
      <c r="K36" s="78"/>
      <c r="L36" s="83">
        <f>SUMIFS(Table3[11],Table3[5],"&lt;6",Table3[6],"YES",Table3[15],Balance!$C36)</f>
        <v>0</v>
      </c>
      <c r="M36" s="81">
        <f>SUMIFS(Table3[12],Table3[5],"&lt;6",Table3[6],"YES",Table3[15],Balance!$C36)</f>
        <v>0</v>
      </c>
      <c r="N36" s="83">
        <f>SUMIFS(Table3[11],Table3[5],"&gt;5",Table3[6],"YES",Table3[15],Balance!$C36)</f>
        <v>0</v>
      </c>
      <c r="O36" s="83">
        <f>SUMIFS(Table3[12],Table3[5],"&gt;5",Table3[6],"YES",Table3[15],Balance!$C36)</f>
        <v>0</v>
      </c>
      <c r="P36" s="81">
        <f t="shared" si="26"/>
        <v>550</v>
      </c>
      <c r="Q36" s="81">
        <f t="shared" si="27"/>
        <v>397.7</v>
      </c>
      <c r="R36" s="81">
        <f t="shared" si="28"/>
        <v>250</v>
      </c>
      <c r="S36" s="81">
        <f t="shared" si="29"/>
        <v>200</v>
      </c>
      <c r="T36" s="82">
        <f>COUNTIFS(Table3[5],"&lt;6",Table3[6],"YES",Table3[15],Balance!C36)</f>
        <v>0</v>
      </c>
      <c r="U36" s="82">
        <f>COUNTIFS(Table3[5],"&gt;5",Table3[6],"YES",Table3[15],Balance!C36)</f>
        <v>0</v>
      </c>
      <c r="V36" s="82">
        <f>BALANCE[[#This Row],[20]]+BALANCE[[#This Row],[19]]</f>
        <v>0</v>
      </c>
      <c r="W36" s="2"/>
    </row>
    <row r="37" spans="1:23" ht="15" thickBot="1" x14ac:dyDescent="0.4">
      <c r="A37" s="2"/>
      <c r="B37" s="84">
        <f>IF(C37="","",ROWS($A$9:A37))</f>
        <v>29</v>
      </c>
      <c r="C37" s="31">
        <f t="shared" si="5"/>
        <v>44284</v>
      </c>
      <c r="D37" s="83">
        <f t="shared" si="22"/>
        <v>550</v>
      </c>
      <c r="E37" s="83">
        <f t="shared" si="23"/>
        <v>397.7</v>
      </c>
      <c r="F37" s="83">
        <f t="shared" si="24"/>
        <v>250</v>
      </c>
      <c r="G37" s="83">
        <f t="shared" si="25"/>
        <v>200</v>
      </c>
      <c r="H37" s="79"/>
      <c r="I37" s="79"/>
      <c r="J37" s="79"/>
      <c r="K37" s="79"/>
      <c r="L37" s="83">
        <f>SUMIFS(Table3[11],Table3[5],"&lt;6",Table3[6],"YES",Table3[15],Balance!$C37)</f>
        <v>0</v>
      </c>
      <c r="M37" s="81">
        <f>SUMIFS(Table3[12],Table3[5],"&lt;6",Table3[6],"YES",Table3[15],Balance!$C37)</f>
        <v>0</v>
      </c>
      <c r="N37" s="83">
        <f>SUMIFS(Table3[11],Table3[5],"&gt;5",Table3[6],"YES",Table3[15],Balance!$C37)</f>
        <v>0</v>
      </c>
      <c r="O37" s="83">
        <f>SUMIFS(Table3[12],Table3[5],"&gt;5",Table3[6],"YES",Table3[15],Balance!$C37)</f>
        <v>0</v>
      </c>
      <c r="P37" s="81">
        <f t="shared" si="26"/>
        <v>550</v>
      </c>
      <c r="Q37" s="81">
        <f t="shared" si="27"/>
        <v>397.7</v>
      </c>
      <c r="R37" s="81">
        <f t="shared" si="28"/>
        <v>250</v>
      </c>
      <c r="S37" s="81">
        <f t="shared" si="29"/>
        <v>200</v>
      </c>
      <c r="T37" s="82">
        <f>COUNTIFS(Table3[5],"&lt;6",Table3[6],"YES",Table3[15],Balance!C37)</f>
        <v>0</v>
      </c>
      <c r="U37" s="82">
        <f>COUNTIFS(Table3[5],"&gt;5",Table3[6],"YES",Table3[15],Balance!C37)</f>
        <v>0</v>
      </c>
      <c r="V37" s="82">
        <f>BALANCE[[#This Row],[20]]+BALANCE[[#This Row],[19]]</f>
        <v>0</v>
      </c>
      <c r="W37" s="2"/>
    </row>
    <row r="38" spans="1:23" ht="15" thickTop="1" x14ac:dyDescent="0.35">
      <c r="A38" s="2"/>
      <c r="B38" s="84">
        <f>IF(C38="","",ROWS($A$9:A38))</f>
        <v>30</v>
      </c>
      <c r="C38" s="31">
        <f t="shared" si="5"/>
        <v>44285</v>
      </c>
      <c r="D38" s="83">
        <f t="shared" si="22"/>
        <v>550</v>
      </c>
      <c r="E38" s="83">
        <f t="shared" si="23"/>
        <v>397.7</v>
      </c>
      <c r="F38" s="83">
        <f t="shared" si="24"/>
        <v>250</v>
      </c>
      <c r="G38" s="83">
        <f t="shared" si="25"/>
        <v>200</v>
      </c>
      <c r="H38" s="78"/>
      <c r="I38" s="78"/>
      <c r="J38" s="78"/>
      <c r="K38" s="78"/>
      <c r="L38" s="83">
        <f>SUMIFS(Table3[11],Table3[5],"&lt;6",Table3[6],"YES",Table3[15],Balance!$C38)</f>
        <v>0</v>
      </c>
      <c r="M38" s="81">
        <f>SUMIFS(Table3[12],Table3[5],"&lt;6",Table3[6],"YES",Table3[15],Balance!$C38)</f>
        <v>0</v>
      </c>
      <c r="N38" s="83">
        <f>SUMIFS(Table3[11],Table3[5],"&gt;5",Table3[6],"YES",Table3[15],Balance!$C38)</f>
        <v>0</v>
      </c>
      <c r="O38" s="83">
        <f>SUMIFS(Table3[12],Table3[5],"&gt;5",Table3[6],"YES",Table3[15],Balance!$C38)</f>
        <v>0</v>
      </c>
      <c r="P38" s="81">
        <f t="shared" si="26"/>
        <v>550</v>
      </c>
      <c r="Q38" s="81">
        <f t="shared" si="27"/>
        <v>397.7</v>
      </c>
      <c r="R38" s="81">
        <f t="shared" si="28"/>
        <v>250</v>
      </c>
      <c r="S38" s="81">
        <f t="shared" si="29"/>
        <v>200</v>
      </c>
      <c r="T38" s="82">
        <f>COUNTIFS(Table3[5],"&lt;6",Table3[6],"YES",Table3[15],Balance!C38)</f>
        <v>0</v>
      </c>
      <c r="U38" s="82">
        <f>COUNTIFS(Table3[5],"&gt;5",Table3[6],"YES",Table3[15],Balance!C38)</f>
        <v>0</v>
      </c>
      <c r="V38" s="82">
        <f>BALANCE[[#This Row],[20]]+BALANCE[[#This Row],[19]]</f>
        <v>0</v>
      </c>
      <c r="W38" s="2"/>
    </row>
    <row r="39" spans="1:23" x14ac:dyDescent="0.35">
      <c r="A39" s="2"/>
      <c r="B39" s="84">
        <f>IF(C39="","",ROWS($A$9:A39))</f>
        <v>31</v>
      </c>
      <c r="C39" s="31">
        <f t="shared" si="5"/>
        <v>44286</v>
      </c>
      <c r="D39" s="83">
        <f t="shared" si="22"/>
        <v>550</v>
      </c>
      <c r="E39" s="83">
        <f t="shared" si="23"/>
        <v>397.7</v>
      </c>
      <c r="F39" s="83">
        <f t="shared" si="24"/>
        <v>250</v>
      </c>
      <c r="G39" s="83">
        <f t="shared" si="25"/>
        <v>200</v>
      </c>
      <c r="H39" s="78"/>
      <c r="I39" s="78"/>
      <c r="J39" s="78"/>
      <c r="K39" s="78"/>
      <c r="L39" s="83">
        <f>SUMIFS(Table3[11],Table3[5],"&lt;6",Table3[6],"YES",Table3[15],Balance!$C39)</f>
        <v>0</v>
      </c>
      <c r="M39" s="81">
        <f>SUMIFS(Table3[12],Table3[5],"&lt;6",Table3[6],"YES",Table3[15],Balance!$C39)</f>
        <v>0</v>
      </c>
      <c r="N39" s="83">
        <f>SUMIFS(Table3[11],Table3[5],"&gt;5",Table3[6],"YES",Table3[15],Balance!$C39)</f>
        <v>0</v>
      </c>
      <c r="O39" s="83">
        <f>SUMIFS(Table3[12],Table3[5],"&gt;5",Table3[6],"YES",Table3[15],Balance!$C39)</f>
        <v>0</v>
      </c>
      <c r="P39" s="81">
        <f t="shared" si="26"/>
        <v>550</v>
      </c>
      <c r="Q39" s="81">
        <f t="shared" si="27"/>
        <v>397.7</v>
      </c>
      <c r="R39" s="81">
        <f t="shared" si="28"/>
        <v>250</v>
      </c>
      <c r="S39" s="81">
        <f t="shared" si="29"/>
        <v>200</v>
      </c>
      <c r="T39" s="82">
        <f>COUNTIFS(Table3[5],"&lt;6",Table3[6],"YES",Table3[15],Balance!C39)</f>
        <v>0</v>
      </c>
      <c r="U39" s="82">
        <f>COUNTIFS(Table3[5],"&gt;5",Table3[6],"YES",Table3[15],Balance!C39)</f>
        <v>0</v>
      </c>
      <c r="V39" s="82">
        <f>BALANCE[[#This Row],[20]]+BALANCE[[#This Row],[19]]</f>
        <v>0</v>
      </c>
      <c r="W39" s="2"/>
    </row>
    <row r="40" spans="1:23" ht="15" thickBot="1" x14ac:dyDescent="0.4">
      <c r="A40" s="2"/>
      <c r="B40" s="84">
        <f>IF(C40="","",ROWS($A$9:A40))</f>
        <v>32</v>
      </c>
      <c r="C40" s="31">
        <f t="shared" si="5"/>
        <v>44287</v>
      </c>
      <c r="D40" s="83">
        <f t="shared" si="22"/>
        <v>550</v>
      </c>
      <c r="E40" s="83">
        <f t="shared" si="23"/>
        <v>397.7</v>
      </c>
      <c r="F40" s="83">
        <f t="shared" si="24"/>
        <v>250</v>
      </c>
      <c r="G40" s="83">
        <f t="shared" si="25"/>
        <v>200</v>
      </c>
      <c r="H40" s="79"/>
      <c r="I40" s="79"/>
      <c r="J40" s="79"/>
      <c r="K40" s="79"/>
      <c r="L40" s="83">
        <f>SUMIFS(Table3[11],Table3[5],"&lt;6",Table3[6],"YES",Table3[15],Balance!$C40)</f>
        <v>0</v>
      </c>
      <c r="M40" s="81">
        <f>SUMIFS(Table3[12],Table3[5],"&lt;6",Table3[6],"YES",Table3[15],Balance!$C40)</f>
        <v>0</v>
      </c>
      <c r="N40" s="83">
        <f>SUMIFS(Table3[11],Table3[5],"&gt;5",Table3[6],"YES",Table3[15],Balance!$C40)</f>
        <v>0</v>
      </c>
      <c r="O40" s="83">
        <f>SUMIFS(Table3[12],Table3[5],"&gt;5",Table3[6],"YES",Table3[15],Balance!$C40)</f>
        <v>0</v>
      </c>
      <c r="P40" s="81">
        <f t="shared" si="26"/>
        <v>550</v>
      </c>
      <c r="Q40" s="81">
        <f t="shared" si="27"/>
        <v>397.7</v>
      </c>
      <c r="R40" s="81">
        <f t="shared" si="28"/>
        <v>250</v>
      </c>
      <c r="S40" s="81">
        <f t="shared" si="29"/>
        <v>200</v>
      </c>
      <c r="T40" s="82">
        <f>COUNTIFS(Table3[5],"&lt;6",Table3[6],"YES",Table3[15],Balance!C40)</f>
        <v>0</v>
      </c>
      <c r="U40" s="82">
        <f>COUNTIFS(Table3[5],"&gt;5",Table3[6],"YES",Table3[15],Balance!C40)</f>
        <v>0</v>
      </c>
      <c r="V40" s="82">
        <f>BALANCE[[#This Row],[20]]+BALANCE[[#This Row],[19]]</f>
        <v>0</v>
      </c>
      <c r="W40" s="2"/>
    </row>
    <row r="41" spans="1:23" ht="15" thickTop="1" x14ac:dyDescent="0.35">
      <c r="A41" s="2"/>
      <c r="B41" s="84">
        <f>IF(C41="","",ROWS($A$9:A41))</f>
        <v>33</v>
      </c>
      <c r="C41" s="31">
        <f t="shared" si="5"/>
        <v>44288</v>
      </c>
      <c r="D41" s="83">
        <f t="shared" si="22"/>
        <v>550</v>
      </c>
      <c r="E41" s="83">
        <f t="shared" si="23"/>
        <v>397.7</v>
      </c>
      <c r="F41" s="83">
        <f t="shared" si="24"/>
        <v>250</v>
      </c>
      <c r="G41" s="83">
        <f t="shared" si="25"/>
        <v>200</v>
      </c>
      <c r="H41" s="78"/>
      <c r="I41" s="78"/>
      <c r="J41" s="78"/>
      <c r="K41" s="78"/>
      <c r="L41" s="83">
        <f>SUMIFS(Table3[11],Table3[5],"&lt;6",Table3[6],"YES",Table3[15],Balance!$C41)</f>
        <v>0</v>
      </c>
      <c r="M41" s="81">
        <f>SUMIFS(Table3[12],Table3[5],"&lt;6",Table3[6],"YES",Table3[15],Balance!$C41)</f>
        <v>0</v>
      </c>
      <c r="N41" s="83">
        <f>SUMIFS(Table3[11],Table3[5],"&gt;5",Table3[6],"YES",Table3[15],Balance!$C41)</f>
        <v>0</v>
      </c>
      <c r="O41" s="83">
        <f>SUMIFS(Table3[12],Table3[5],"&gt;5",Table3[6],"YES",Table3[15],Balance!$C41)</f>
        <v>0</v>
      </c>
      <c r="P41" s="81">
        <f t="shared" si="26"/>
        <v>550</v>
      </c>
      <c r="Q41" s="81">
        <f t="shared" si="27"/>
        <v>397.7</v>
      </c>
      <c r="R41" s="81">
        <f t="shared" si="28"/>
        <v>250</v>
      </c>
      <c r="S41" s="81">
        <f t="shared" si="29"/>
        <v>200</v>
      </c>
      <c r="T41" s="82">
        <f>COUNTIFS(Table3[5],"&lt;6",Table3[6],"YES",Table3[15],Balance!C41)</f>
        <v>0</v>
      </c>
      <c r="U41" s="82">
        <f>COUNTIFS(Table3[5],"&gt;5",Table3[6],"YES",Table3[15],Balance!C41)</f>
        <v>0</v>
      </c>
      <c r="V41" s="82">
        <f>BALANCE[[#This Row],[20]]+BALANCE[[#This Row],[19]]</f>
        <v>0</v>
      </c>
      <c r="W41" s="2"/>
    </row>
    <row r="42" spans="1:23" x14ac:dyDescent="0.35">
      <c r="A42" s="2"/>
      <c r="B42" s="84">
        <f>IF(C42="","",ROWS($A$9:A42))</f>
        <v>34</v>
      </c>
      <c r="C42" s="31">
        <f t="shared" si="5"/>
        <v>44289</v>
      </c>
      <c r="D42" s="83">
        <f t="shared" si="22"/>
        <v>550</v>
      </c>
      <c r="E42" s="83">
        <f t="shared" si="23"/>
        <v>397.7</v>
      </c>
      <c r="F42" s="83">
        <f t="shared" si="24"/>
        <v>250</v>
      </c>
      <c r="G42" s="83">
        <f t="shared" si="25"/>
        <v>200</v>
      </c>
      <c r="H42" s="78"/>
      <c r="I42" s="78"/>
      <c r="J42" s="78"/>
      <c r="K42" s="78"/>
      <c r="L42" s="83">
        <f>SUMIFS(Table3[11],Table3[5],"&lt;6",Table3[6],"YES",Table3[15],Balance!$C42)</f>
        <v>0</v>
      </c>
      <c r="M42" s="81">
        <f>SUMIFS(Table3[12],Table3[5],"&lt;6",Table3[6],"YES",Table3[15],Balance!$C42)</f>
        <v>0</v>
      </c>
      <c r="N42" s="83">
        <f>SUMIFS(Table3[11],Table3[5],"&gt;5",Table3[6],"YES",Table3[15],Balance!$C42)</f>
        <v>0</v>
      </c>
      <c r="O42" s="83">
        <f>SUMIFS(Table3[12],Table3[5],"&gt;5",Table3[6],"YES",Table3[15],Balance!$C42)</f>
        <v>0</v>
      </c>
      <c r="P42" s="81">
        <f t="shared" si="26"/>
        <v>550</v>
      </c>
      <c r="Q42" s="81">
        <f t="shared" si="27"/>
        <v>397.7</v>
      </c>
      <c r="R42" s="81">
        <f t="shared" si="28"/>
        <v>250</v>
      </c>
      <c r="S42" s="81">
        <f t="shared" si="29"/>
        <v>200</v>
      </c>
      <c r="T42" s="82">
        <f>COUNTIFS(Table3[5],"&lt;6",Table3[6],"YES",Table3[15],Balance!C42)</f>
        <v>0</v>
      </c>
      <c r="U42" s="82">
        <f>COUNTIFS(Table3[5],"&gt;5",Table3[6],"YES",Table3[15],Balance!C42)</f>
        <v>0</v>
      </c>
      <c r="V42" s="82">
        <f>BALANCE[[#This Row],[20]]+BALANCE[[#This Row],[19]]</f>
        <v>0</v>
      </c>
      <c r="W42" s="2"/>
    </row>
    <row r="43" spans="1:23" x14ac:dyDescent="0.35">
      <c r="A43" s="2"/>
      <c r="B43" s="84">
        <f>IF(C43="","",ROWS($A$9:A43))</f>
        <v>35</v>
      </c>
      <c r="C43" s="31">
        <f t="shared" ref="C43:C60" si="30">IF(C42="","",(C42)+1)</f>
        <v>44290</v>
      </c>
      <c r="D43" s="83">
        <f t="shared" ref="D43:D60" si="31">P42</f>
        <v>550</v>
      </c>
      <c r="E43" s="83">
        <f t="shared" ref="E43:E60" si="32">Q42</f>
        <v>397.7</v>
      </c>
      <c r="F43" s="83">
        <f t="shared" ref="F43:F60" si="33">R42</f>
        <v>250</v>
      </c>
      <c r="G43" s="83">
        <f t="shared" ref="G43:G60" si="34">S42</f>
        <v>200</v>
      </c>
      <c r="H43" s="78"/>
      <c r="I43" s="78"/>
      <c r="J43" s="78"/>
      <c r="K43" s="78"/>
      <c r="L43" s="83">
        <f>SUMIFS(Table3[11],Table3[5],"&lt;6",Table3[6],"YES",Table3[15],Balance!$C43)</f>
        <v>0</v>
      </c>
      <c r="M43" s="81">
        <f>SUMIFS(Table3[12],Table3[5],"&lt;6",Table3[6],"YES",Table3[15],Balance!$C43)</f>
        <v>0</v>
      </c>
      <c r="N43" s="83">
        <f>SUMIFS(Table3[11],Table3[5],"&gt;5",Table3[6],"YES",Table3[15],Balance!$C43)</f>
        <v>0</v>
      </c>
      <c r="O43" s="83">
        <f>SUMIFS(Table3[12],Table3[5],"&gt;5",Table3[6],"YES",Table3[15],Balance!$C43)</f>
        <v>0</v>
      </c>
      <c r="P43" s="81">
        <f t="shared" ref="P43:P60" si="35">D43+H43-L43</f>
        <v>550</v>
      </c>
      <c r="Q43" s="81">
        <f t="shared" ref="Q43:Q60" si="36">E43+I43-M43</f>
        <v>397.7</v>
      </c>
      <c r="R43" s="81">
        <f t="shared" ref="R43:R60" si="37">F43+J43-N43</f>
        <v>250</v>
      </c>
      <c r="S43" s="81">
        <f t="shared" ref="S43:S60" si="38">G43+K43-O43</f>
        <v>200</v>
      </c>
      <c r="T43" s="82">
        <f>COUNTIFS(Table3[5],"&lt;6",Table3[6],"YES",Table3[15],Balance!C43)</f>
        <v>0</v>
      </c>
      <c r="U43" s="82">
        <f>COUNTIFS(Table3[5],"&gt;5",Table3[6],"YES",Table3[15],Balance!C43)</f>
        <v>0</v>
      </c>
      <c r="V43" s="82">
        <f>BALANCE[[#This Row],[20]]+BALANCE[[#This Row],[19]]</f>
        <v>0</v>
      </c>
      <c r="W43" s="2"/>
    </row>
    <row r="44" spans="1:23" x14ac:dyDescent="0.35">
      <c r="A44" s="2"/>
      <c r="B44" s="84">
        <f>IF(C44="","",ROWS($A$9:A44))</f>
        <v>36</v>
      </c>
      <c r="C44" s="31">
        <f t="shared" si="30"/>
        <v>44291</v>
      </c>
      <c r="D44" s="83">
        <f t="shared" si="31"/>
        <v>550</v>
      </c>
      <c r="E44" s="83">
        <f t="shared" si="32"/>
        <v>397.7</v>
      </c>
      <c r="F44" s="83">
        <f t="shared" si="33"/>
        <v>250</v>
      </c>
      <c r="G44" s="83">
        <f t="shared" si="34"/>
        <v>200</v>
      </c>
      <c r="H44" s="78"/>
      <c r="I44" s="78"/>
      <c r="J44" s="78"/>
      <c r="K44" s="78"/>
      <c r="L44" s="83">
        <f>SUMIFS(Table3[11],Table3[5],"&lt;6",Table3[6],"YES",Table3[15],Balance!$C44)</f>
        <v>0</v>
      </c>
      <c r="M44" s="81">
        <f>SUMIFS(Table3[12],Table3[5],"&lt;6",Table3[6],"YES",Table3[15],Balance!$C44)</f>
        <v>0</v>
      </c>
      <c r="N44" s="83">
        <f>SUMIFS(Table3[11],Table3[5],"&gt;5",Table3[6],"YES",Table3[15],Balance!$C44)</f>
        <v>0</v>
      </c>
      <c r="O44" s="83">
        <f>SUMIFS(Table3[12],Table3[5],"&gt;5",Table3[6],"YES",Table3[15],Balance!$C44)</f>
        <v>0</v>
      </c>
      <c r="P44" s="81">
        <f t="shared" si="35"/>
        <v>550</v>
      </c>
      <c r="Q44" s="81">
        <f t="shared" si="36"/>
        <v>397.7</v>
      </c>
      <c r="R44" s="81">
        <f t="shared" si="37"/>
        <v>250</v>
      </c>
      <c r="S44" s="81">
        <f t="shared" si="38"/>
        <v>200</v>
      </c>
      <c r="T44" s="82">
        <f>COUNTIFS(Table3[5],"&lt;6",Table3[6],"YES",Table3[15],Balance!C44)</f>
        <v>0</v>
      </c>
      <c r="U44" s="82">
        <f>COUNTIFS(Table3[5],"&gt;5",Table3[6],"YES",Table3[15],Balance!C44)</f>
        <v>0</v>
      </c>
      <c r="V44" s="82">
        <f>BALANCE[[#This Row],[20]]+BALANCE[[#This Row],[19]]</f>
        <v>0</v>
      </c>
      <c r="W44" s="2"/>
    </row>
    <row r="45" spans="1:23" x14ac:dyDescent="0.35">
      <c r="A45" s="2"/>
      <c r="B45" s="84">
        <f>IF(C45="","",ROWS($A$9:A45))</f>
        <v>37</v>
      </c>
      <c r="C45" s="31">
        <f t="shared" si="30"/>
        <v>44292</v>
      </c>
      <c r="D45" s="83">
        <f t="shared" si="31"/>
        <v>550</v>
      </c>
      <c r="E45" s="83">
        <f t="shared" si="32"/>
        <v>397.7</v>
      </c>
      <c r="F45" s="83">
        <f t="shared" si="33"/>
        <v>250</v>
      </c>
      <c r="G45" s="83">
        <f t="shared" si="34"/>
        <v>200</v>
      </c>
      <c r="H45" s="78"/>
      <c r="I45" s="78"/>
      <c r="J45" s="78"/>
      <c r="K45" s="78"/>
      <c r="L45" s="83">
        <f>SUMIFS(Table3[11],Table3[5],"&lt;6",Table3[6],"YES",Table3[15],Balance!$C45)</f>
        <v>0</v>
      </c>
      <c r="M45" s="81">
        <f>SUMIFS(Table3[12],Table3[5],"&lt;6",Table3[6],"YES",Table3[15],Balance!$C45)</f>
        <v>0</v>
      </c>
      <c r="N45" s="83">
        <f>SUMIFS(Table3[11],Table3[5],"&gt;5",Table3[6],"YES",Table3[15],Balance!$C45)</f>
        <v>0</v>
      </c>
      <c r="O45" s="83">
        <f>SUMIFS(Table3[12],Table3[5],"&gt;5",Table3[6],"YES",Table3[15],Balance!$C45)</f>
        <v>0</v>
      </c>
      <c r="P45" s="81">
        <f t="shared" si="35"/>
        <v>550</v>
      </c>
      <c r="Q45" s="81">
        <f t="shared" si="36"/>
        <v>397.7</v>
      </c>
      <c r="R45" s="81">
        <f t="shared" si="37"/>
        <v>250</v>
      </c>
      <c r="S45" s="81">
        <f t="shared" si="38"/>
        <v>200</v>
      </c>
      <c r="T45" s="82">
        <f>COUNTIFS(Table3[5],"&lt;6",Table3[6],"YES",Table3[15],Balance!C45)</f>
        <v>0</v>
      </c>
      <c r="U45" s="82">
        <f>COUNTIFS(Table3[5],"&gt;5",Table3[6],"YES",Table3[15],Balance!C45)</f>
        <v>0</v>
      </c>
      <c r="V45" s="82">
        <f>BALANCE[[#This Row],[20]]+BALANCE[[#This Row],[19]]</f>
        <v>0</v>
      </c>
      <c r="W45" s="2"/>
    </row>
    <row r="46" spans="1:23" x14ac:dyDescent="0.35">
      <c r="A46" s="2"/>
      <c r="B46" s="84">
        <f>IF(C46="","",ROWS($A$9:A46))</f>
        <v>38</v>
      </c>
      <c r="C46" s="31">
        <f t="shared" si="30"/>
        <v>44293</v>
      </c>
      <c r="D46" s="83">
        <f t="shared" si="31"/>
        <v>550</v>
      </c>
      <c r="E46" s="83">
        <f t="shared" si="32"/>
        <v>397.7</v>
      </c>
      <c r="F46" s="83">
        <f t="shared" si="33"/>
        <v>250</v>
      </c>
      <c r="G46" s="83">
        <f t="shared" si="34"/>
        <v>200</v>
      </c>
      <c r="H46" s="78"/>
      <c r="I46" s="78"/>
      <c r="J46" s="78"/>
      <c r="K46" s="78"/>
      <c r="L46" s="83">
        <f>SUMIFS(Table3[11],Table3[5],"&lt;6",Table3[6],"YES",Table3[15],Balance!$C46)</f>
        <v>0</v>
      </c>
      <c r="M46" s="81">
        <f>SUMIFS(Table3[12],Table3[5],"&lt;6",Table3[6],"YES",Table3[15],Balance!$C46)</f>
        <v>0</v>
      </c>
      <c r="N46" s="83">
        <f>SUMIFS(Table3[11],Table3[5],"&gt;5",Table3[6],"YES",Table3[15],Balance!$C46)</f>
        <v>0</v>
      </c>
      <c r="O46" s="83">
        <f>SUMIFS(Table3[12],Table3[5],"&gt;5",Table3[6],"YES",Table3[15],Balance!$C46)</f>
        <v>0</v>
      </c>
      <c r="P46" s="81">
        <f t="shared" si="35"/>
        <v>550</v>
      </c>
      <c r="Q46" s="81">
        <f t="shared" si="36"/>
        <v>397.7</v>
      </c>
      <c r="R46" s="81">
        <f t="shared" si="37"/>
        <v>250</v>
      </c>
      <c r="S46" s="81">
        <f t="shared" si="38"/>
        <v>200</v>
      </c>
      <c r="T46" s="82">
        <f>COUNTIFS(Table3[5],"&lt;6",Table3[6],"YES",Table3[15],Balance!C46)</f>
        <v>0</v>
      </c>
      <c r="U46" s="82">
        <f>COUNTIFS(Table3[5],"&gt;5",Table3[6],"YES",Table3[15],Balance!C46)</f>
        <v>0</v>
      </c>
      <c r="V46" s="82">
        <f>BALANCE[[#This Row],[20]]+BALANCE[[#This Row],[19]]</f>
        <v>0</v>
      </c>
      <c r="W46" s="2"/>
    </row>
    <row r="47" spans="1:23" x14ac:dyDescent="0.35">
      <c r="A47" s="2"/>
      <c r="B47" s="84">
        <f>IF(C47="","",ROWS($A$9:A47))</f>
        <v>39</v>
      </c>
      <c r="C47" s="31">
        <f t="shared" si="30"/>
        <v>44294</v>
      </c>
      <c r="D47" s="83">
        <f t="shared" si="31"/>
        <v>550</v>
      </c>
      <c r="E47" s="83">
        <f t="shared" si="32"/>
        <v>397.7</v>
      </c>
      <c r="F47" s="83">
        <f t="shared" si="33"/>
        <v>250</v>
      </c>
      <c r="G47" s="83">
        <f t="shared" si="34"/>
        <v>200</v>
      </c>
      <c r="H47" s="78"/>
      <c r="I47" s="78"/>
      <c r="J47" s="78"/>
      <c r="K47" s="78"/>
      <c r="L47" s="83">
        <f>SUMIFS(Table3[11],Table3[5],"&lt;6",Table3[6],"YES",Table3[15],Balance!$C47)</f>
        <v>0</v>
      </c>
      <c r="M47" s="81">
        <f>SUMIFS(Table3[12],Table3[5],"&lt;6",Table3[6],"YES",Table3[15],Balance!$C47)</f>
        <v>0</v>
      </c>
      <c r="N47" s="83">
        <f>SUMIFS(Table3[11],Table3[5],"&gt;5",Table3[6],"YES",Table3[15],Balance!$C47)</f>
        <v>0</v>
      </c>
      <c r="O47" s="83">
        <f>SUMIFS(Table3[12],Table3[5],"&gt;5",Table3[6],"YES",Table3[15],Balance!$C47)</f>
        <v>0</v>
      </c>
      <c r="P47" s="81">
        <f t="shared" si="35"/>
        <v>550</v>
      </c>
      <c r="Q47" s="81">
        <f t="shared" si="36"/>
        <v>397.7</v>
      </c>
      <c r="R47" s="81">
        <f t="shared" si="37"/>
        <v>250</v>
      </c>
      <c r="S47" s="81">
        <f t="shared" si="38"/>
        <v>200</v>
      </c>
      <c r="T47" s="82">
        <f>COUNTIFS(Table3[5],"&lt;6",Table3[6],"YES",Table3[15],Balance!C47)</f>
        <v>0</v>
      </c>
      <c r="U47" s="82">
        <f>COUNTIFS(Table3[5],"&gt;5",Table3[6],"YES",Table3[15],Balance!C47)</f>
        <v>0</v>
      </c>
      <c r="V47" s="82">
        <f>BALANCE[[#This Row],[20]]+BALANCE[[#This Row],[19]]</f>
        <v>0</v>
      </c>
      <c r="W47" s="2"/>
    </row>
    <row r="48" spans="1:23" x14ac:dyDescent="0.35">
      <c r="A48" s="2"/>
      <c r="B48" s="84">
        <f>IF(C48="","",ROWS($A$9:A48))</f>
        <v>40</v>
      </c>
      <c r="C48" s="31">
        <f t="shared" si="30"/>
        <v>44295</v>
      </c>
      <c r="D48" s="83">
        <f t="shared" si="31"/>
        <v>550</v>
      </c>
      <c r="E48" s="83">
        <f t="shared" si="32"/>
        <v>397.7</v>
      </c>
      <c r="F48" s="83">
        <f t="shared" si="33"/>
        <v>250</v>
      </c>
      <c r="G48" s="83">
        <f t="shared" si="34"/>
        <v>200</v>
      </c>
      <c r="H48" s="78"/>
      <c r="I48" s="78"/>
      <c r="J48" s="78"/>
      <c r="K48" s="78"/>
      <c r="L48" s="83">
        <f>SUMIFS(Table3[11],Table3[5],"&lt;6",Table3[6],"YES",Table3[15],Balance!$C48)</f>
        <v>0</v>
      </c>
      <c r="M48" s="81">
        <f>SUMIFS(Table3[12],Table3[5],"&lt;6",Table3[6],"YES",Table3[15],Balance!$C48)</f>
        <v>0</v>
      </c>
      <c r="N48" s="83">
        <f>SUMIFS(Table3[11],Table3[5],"&gt;5",Table3[6],"YES",Table3[15],Balance!$C48)</f>
        <v>0</v>
      </c>
      <c r="O48" s="83">
        <f>SUMIFS(Table3[12],Table3[5],"&gt;5",Table3[6],"YES",Table3[15],Balance!$C48)</f>
        <v>0</v>
      </c>
      <c r="P48" s="81">
        <f t="shared" si="35"/>
        <v>550</v>
      </c>
      <c r="Q48" s="81">
        <f t="shared" si="36"/>
        <v>397.7</v>
      </c>
      <c r="R48" s="81">
        <f t="shared" si="37"/>
        <v>250</v>
      </c>
      <c r="S48" s="81">
        <f t="shared" si="38"/>
        <v>200</v>
      </c>
      <c r="T48" s="82">
        <f>COUNTIFS(Table3[5],"&lt;6",Table3[6],"YES",Table3[15],Balance!C48)</f>
        <v>0</v>
      </c>
      <c r="U48" s="82">
        <f>COUNTIFS(Table3[5],"&gt;5",Table3[6],"YES",Table3[15],Balance!C48)</f>
        <v>0</v>
      </c>
      <c r="V48" s="82">
        <f>BALANCE[[#This Row],[20]]+BALANCE[[#This Row],[19]]</f>
        <v>0</v>
      </c>
      <c r="W48" s="2"/>
    </row>
    <row r="49" spans="1:23" x14ac:dyDescent="0.35">
      <c r="A49" s="2"/>
      <c r="B49" s="84">
        <f>IF(C49="","",ROWS($A$9:A49))</f>
        <v>41</v>
      </c>
      <c r="C49" s="31">
        <f t="shared" si="30"/>
        <v>44296</v>
      </c>
      <c r="D49" s="83">
        <f t="shared" si="31"/>
        <v>550</v>
      </c>
      <c r="E49" s="83">
        <f t="shared" si="32"/>
        <v>397.7</v>
      </c>
      <c r="F49" s="83">
        <f t="shared" si="33"/>
        <v>250</v>
      </c>
      <c r="G49" s="83">
        <f t="shared" si="34"/>
        <v>200</v>
      </c>
      <c r="H49" s="78"/>
      <c r="I49" s="78"/>
      <c r="J49" s="78"/>
      <c r="K49" s="78"/>
      <c r="L49" s="83">
        <f>SUMIFS(Table3[11],Table3[5],"&lt;6",Table3[6],"YES",Table3[15],Balance!$C49)</f>
        <v>0</v>
      </c>
      <c r="M49" s="81">
        <f>SUMIFS(Table3[12],Table3[5],"&lt;6",Table3[6],"YES",Table3[15],Balance!$C49)</f>
        <v>0</v>
      </c>
      <c r="N49" s="83">
        <f>SUMIFS(Table3[11],Table3[5],"&gt;5",Table3[6],"YES",Table3[15],Balance!$C49)</f>
        <v>0</v>
      </c>
      <c r="O49" s="83">
        <f>SUMIFS(Table3[12],Table3[5],"&gt;5",Table3[6],"YES",Table3[15],Balance!$C49)</f>
        <v>0</v>
      </c>
      <c r="P49" s="81">
        <f t="shared" si="35"/>
        <v>550</v>
      </c>
      <c r="Q49" s="81">
        <f t="shared" si="36"/>
        <v>397.7</v>
      </c>
      <c r="R49" s="81">
        <f t="shared" si="37"/>
        <v>250</v>
      </c>
      <c r="S49" s="81">
        <f t="shared" si="38"/>
        <v>200</v>
      </c>
      <c r="T49" s="82">
        <f>COUNTIFS(Table3[5],"&lt;6",Table3[6],"YES",Table3[15],Balance!C49)</f>
        <v>0</v>
      </c>
      <c r="U49" s="82">
        <f>COUNTIFS(Table3[5],"&gt;5",Table3[6],"YES",Table3[15],Balance!C49)</f>
        <v>0</v>
      </c>
      <c r="V49" s="82">
        <f>BALANCE[[#This Row],[20]]+BALANCE[[#This Row],[19]]</f>
        <v>0</v>
      </c>
      <c r="W49" s="2"/>
    </row>
    <row r="50" spans="1:23" ht="15.5" customHeight="1" x14ac:dyDescent="0.35">
      <c r="A50" s="2"/>
      <c r="B50" s="84">
        <f>IF(C50="","",ROWS($A$9:A50))</f>
        <v>42</v>
      </c>
      <c r="C50" s="31">
        <f t="shared" si="30"/>
        <v>44297</v>
      </c>
      <c r="D50" s="83">
        <f t="shared" si="31"/>
        <v>550</v>
      </c>
      <c r="E50" s="83">
        <f t="shared" si="32"/>
        <v>397.7</v>
      </c>
      <c r="F50" s="83">
        <f t="shared" si="33"/>
        <v>250</v>
      </c>
      <c r="G50" s="83">
        <f t="shared" si="34"/>
        <v>200</v>
      </c>
      <c r="H50" s="78"/>
      <c r="I50" s="78"/>
      <c r="J50" s="78"/>
      <c r="K50" s="78"/>
      <c r="L50" s="83">
        <f>SUMIFS(Table3[11],Table3[5],"&lt;6",Table3[6],"YES",Table3[15],Balance!$C50)</f>
        <v>0</v>
      </c>
      <c r="M50" s="81">
        <f>SUMIFS(Table3[12],Table3[5],"&lt;6",Table3[6],"YES",Table3[15],Balance!$C50)</f>
        <v>0</v>
      </c>
      <c r="N50" s="83">
        <f>SUMIFS(Table3[11],Table3[5],"&gt;5",Table3[6],"YES",Table3[15],Balance!$C50)</f>
        <v>0</v>
      </c>
      <c r="O50" s="83">
        <f>SUMIFS(Table3[12],Table3[5],"&gt;5",Table3[6],"YES",Table3[15],Balance!$C50)</f>
        <v>0</v>
      </c>
      <c r="P50" s="81">
        <f t="shared" si="35"/>
        <v>550</v>
      </c>
      <c r="Q50" s="81">
        <f t="shared" si="36"/>
        <v>397.7</v>
      </c>
      <c r="R50" s="81">
        <f t="shared" si="37"/>
        <v>250</v>
      </c>
      <c r="S50" s="81">
        <f t="shared" si="38"/>
        <v>200</v>
      </c>
      <c r="T50" s="82">
        <f>COUNTIFS(Table3[5],"&lt;6",Table3[6],"YES",Table3[15],Balance!C50)</f>
        <v>0</v>
      </c>
      <c r="U50" s="82">
        <f>COUNTIFS(Table3[5],"&gt;5",Table3[6],"YES",Table3[15],Balance!C50)</f>
        <v>0</v>
      </c>
      <c r="V50" s="82">
        <f>BALANCE[[#This Row],[20]]+BALANCE[[#This Row],[19]]</f>
        <v>0</v>
      </c>
      <c r="W50" s="2"/>
    </row>
    <row r="51" spans="1:23" x14ac:dyDescent="0.35">
      <c r="A51" s="2"/>
      <c r="B51" s="84">
        <f>IF(C51="","",ROWS($A$9:A51))</f>
        <v>43</v>
      </c>
      <c r="C51" s="31">
        <f t="shared" si="30"/>
        <v>44298</v>
      </c>
      <c r="D51" s="83">
        <f t="shared" si="31"/>
        <v>550</v>
      </c>
      <c r="E51" s="83">
        <f t="shared" si="32"/>
        <v>397.7</v>
      </c>
      <c r="F51" s="83">
        <f t="shared" si="33"/>
        <v>250</v>
      </c>
      <c r="G51" s="83">
        <f t="shared" si="34"/>
        <v>200</v>
      </c>
      <c r="H51" s="78"/>
      <c r="I51" s="78"/>
      <c r="J51" s="78"/>
      <c r="K51" s="78"/>
      <c r="L51" s="83">
        <f>SUMIFS(Table3[11],Table3[5],"&lt;6",Table3[6],"YES",Table3[15],Balance!$C51)</f>
        <v>0</v>
      </c>
      <c r="M51" s="81">
        <f>SUMIFS(Table3[12],Table3[5],"&lt;6",Table3[6],"YES",Table3[15],Balance!$C51)</f>
        <v>0</v>
      </c>
      <c r="N51" s="83">
        <f>SUMIFS(Table3[11],Table3[5],"&gt;5",Table3[6],"YES",Table3[15],Balance!$C51)</f>
        <v>0</v>
      </c>
      <c r="O51" s="83">
        <f>SUMIFS(Table3[12],Table3[5],"&gt;5",Table3[6],"YES",Table3[15],Balance!$C51)</f>
        <v>0</v>
      </c>
      <c r="P51" s="81">
        <f t="shared" si="35"/>
        <v>550</v>
      </c>
      <c r="Q51" s="81">
        <f t="shared" si="36"/>
        <v>397.7</v>
      </c>
      <c r="R51" s="81">
        <f t="shared" si="37"/>
        <v>250</v>
      </c>
      <c r="S51" s="81">
        <f t="shared" si="38"/>
        <v>200</v>
      </c>
      <c r="T51" s="82">
        <f>COUNTIFS(Table3[5],"&lt;6",Table3[6],"YES",Table3[15],Balance!C51)</f>
        <v>0</v>
      </c>
      <c r="U51" s="82">
        <f>COUNTIFS(Table3[5],"&gt;5",Table3[6],"YES",Table3[15],Balance!C51)</f>
        <v>0</v>
      </c>
      <c r="V51" s="82">
        <f>BALANCE[[#This Row],[20]]+BALANCE[[#This Row],[19]]</f>
        <v>0</v>
      </c>
      <c r="W51" s="2"/>
    </row>
    <row r="52" spans="1:23" x14ac:dyDescent="0.35">
      <c r="A52" s="2"/>
      <c r="B52" s="84">
        <f>IF(C52="","",ROWS($A$9:A52))</f>
        <v>44</v>
      </c>
      <c r="C52" s="31">
        <f t="shared" si="30"/>
        <v>44299</v>
      </c>
      <c r="D52" s="83">
        <f t="shared" si="31"/>
        <v>550</v>
      </c>
      <c r="E52" s="83">
        <f t="shared" si="32"/>
        <v>397.7</v>
      </c>
      <c r="F52" s="83">
        <f t="shared" si="33"/>
        <v>250</v>
      </c>
      <c r="G52" s="83">
        <f t="shared" si="34"/>
        <v>200</v>
      </c>
      <c r="H52" s="78"/>
      <c r="I52" s="78"/>
      <c r="J52" s="78"/>
      <c r="K52" s="78"/>
      <c r="L52" s="83">
        <f>SUMIFS(Table3[11],Table3[5],"&lt;6",Table3[6],"YES",Table3[15],Balance!$C52)</f>
        <v>0</v>
      </c>
      <c r="M52" s="81">
        <f>SUMIFS(Table3[12],Table3[5],"&lt;6",Table3[6],"YES",Table3[15],Balance!$C52)</f>
        <v>0</v>
      </c>
      <c r="N52" s="83">
        <f>SUMIFS(Table3[11],Table3[5],"&gt;5",Table3[6],"YES",Table3[15],Balance!$C52)</f>
        <v>0</v>
      </c>
      <c r="O52" s="83">
        <f>SUMIFS(Table3[12],Table3[5],"&gt;5",Table3[6],"YES",Table3[15],Balance!$C52)</f>
        <v>0</v>
      </c>
      <c r="P52" s="81">
        <f t="shared" si="35"/>
        <v>550</v>
      </c>
      <c r="Q52" s="81">
        <f t="shared" si="36"/>
        <v>397.7</v>
      </c>
      <c r="R52" s="81">
        <f t="shared" si="37"/>
        <v>250</v>
      </c>
      <c r="S52" s="81">
        <f t="shared" si="38"/>
        <v>200</v>
      </c>
      <c r="T52" s="82">
        <f>COUNTIFS(Table3[5],"&lt;6",Table3[6],"YES",Table3[15],Balance!C52)</f>
        <v>0</v>
      </c>
      <c r="U52" s="82">
        <f>COUNTIFS(Table3[5],"&gt;5",Table3[6],"YES",Table3[15],Balance!C52)</f>
        <v>0</v>
      </c>
      <c r="V52" s="82">
        <f>BALANCE[[#This Row],[20]]+BALANCE[[#This Row],[19]]</f>
        <v>0</v>
      </c>
      <c r="W52" s="2"/>
    </row>
    <row r="53" spans="1:23" x14ac:dyDescent="0.35">
      <c r="A53" s="2"/>
      <c r="B53" s="84">
        <f>IF(C53="","",ROWS($A$9:A53))</f>
        <v>45</v>
      </c>
      <c r="C53" s="31">
        <f t="shared" si="30"/>
        <v>44300</v>
      </c>
      <c r="D53" s="83">
        <f t="shared" si="31"/>
        <v>550</v>
      </c>
      <c r="E53" s="83">
        <f t="shared" si="32"/>
        <v>397.7</v>
      </c>
      <c r="F53" s="83">
        <f t="shared" si="33"/>
        <v>250</v>
      </c>
      <c r="G53" s="83">
        <f t="shared" si="34"/>
        <v>200</v>
      </c>
      <c r="H53" s="78"/>
      <c r="I53" s="78"/>
      <c r="J53" s="78"/>
      <c r="K53" s="78"/>
      <c r="L53" s="83">
        <f>SUMIFS(Table3[11],Table3[5],"&lt;6",Table3[6],"YES",Table3[15],Balance!$C53)</f>
        <v>0</v>
      </c>
      <c r="M53" s="81">
        <f>SUMIFS(Table3[12],Table3[5],"&lt;6",Table3[6],"YES",Table3[15],Balance!$C53)</f>
        <v>0</v>
      </c>
      <c r="N53" s="83">
        <f>SUMIFS(Table3[11],Table3[5],"&gt;5",Table3[6],"YES",Table3[15],Balance!$C53)</f>
        <v>0</v>
      </c>
      <c r="O53" s="83">
        <f>SUMIFS(Table3[12],Table3[5],"&gt;5",Table3[6],"YES",Table3[15],Balance!$C53)</f>
        <v>0</v>
      </c>
      <c r="P53" s="81">
        <f t="shared" si="35"/>
        <v>550</v>
      </c>
      <c r="Q53" s="81">
        <f t="shared" si="36"/>
        <v>397.7</v>
      </c>
      <c r="R53" s="81">
        <f t="shared" si="37"/>
        <v>250</v>
      </c>
      <c r="S53" s="81">
        <f t="shared" si="38"/>
        <v>200</v>
      </c>
      <c r="T53" s="82">
        <f>COUNTIFS(Table3[5],"&lt;6",Table3[6],"YES",Table3[15],Balance!C53)</f>
        <v>0</v>
      </c>
      <c r="U53" s="82">
        <f>COUNTIFS(Table3[5],"&gt;5",Table3[6],"YES",Table3[15],Balance!C53)</f>
        <v>0</v>
      </c>
      <c r="V53" s="82">
        <f>BALANCE[[#This Row],[20]]+BALANCE[[#This Row],[19]]</f>
        <v>0</v>
      </c>
      <c r="W53" s="2"/>
    </row>
    <row r="54" spans="1:23" x14ac:dyDescent="0.35">
      <c r="A54" s="2"/>
      <c r="B54" s="84">
        <f>IF(C54="","",ROWS($A$9:A54))</f>
        <v>46</v>
      </c>
      <c r="C54" s="31">
        <f t="shared" si="30"/>
        <v>44301</v>
      </c>
      <c r="D54" s="83">
        <f t="shared" si="31"/>
        <v>550</v>
      </c>
      <c r="E54" s="83">
        <f t="shared" si="32"/>
        <v>397.7</v>
      </c>
      <c r="F54" s="83">
        <f t="shared" si="33"/>
        <v>250</v>
      </c>
      <c r="G54" s="83">
        <f t="shared" si="34"/>
        <v>200</v>
      </c>
      <c r="H54" s="78"/>
      <c r="I54" s="78"/>
      <c r="J54" s="78"/>
      <c r="K54" s="78"/>
      <c r="L54" s="83">
        <f>SUMIFS(Table3[11],Table3[5],"&lt;6",Table3[6],"YES",Table3[15],Balance!$C54)</f>
        <v>0</v>
      </c>
      <c r="M54" s="81">
        <f>SUMIFS(Table3[12],Table3[5],"&lt;6",Table3[6],"YES",Table3[15],Balance!$C54)</f>
        <v>0</v>
      </c>
      <c r="N54" s="83">
        <f>SUMIFS(Table3[11],Table3[5],"&gt;5",Table3[6],"YES",Table3[15],Balance!$C54)</f>
        <v>0</v>
      </c>
      <c r="O54" s="83">
        <f>SUMIFS(Table3[12],Table3[5],"&gt;5",Table3[6],"YES",Table3[15],Balance!$C54)</f>
        <v>0</v>
      </c>
      <c r="P54" s="81">
        <f t="shared" si="35"/>
        <v>550</v>
      </c>
      <c r="Q54" s="81">
        <f t="shared" si="36"/>
        <v>397.7</v>
      </c>
      <c r="R54" s="81">
        <f t="shared" si="37"/>
        <v>250</v>
      </c>
      <c r="S54" s="81">
        <f t="shared" si="38"/>
        <v>200</v>
      </c>
      <c r="T54" s="82">
        <f>COUNTIFS(Table3[5],"&lt;6",Table3[6],"YES",Table3[15],Balance!C54)</f>
        <v>0</v>
      </c>
      <c r="U54" s="82">
        <f>COUNTIFS(Table3[5],"&gt;5",Table3[6],"YES",Table3[15],Balance!C54)</f>
        <v>0</v>
      </c>
      <c r="V54" s="82">
        <f>BALANCE[[#This Row],[20]]+BALANCE[[#This Row],[19]]</f>
        <v>0</v>
      </c>
      <c r="W54" s="2"/>
    </row>
    <row r="55" spans="1:23" x14ac:dyDescent="0.35">
      <c r="A55" s="2"/>
      <c r="B55" s="84">
        <f>IF(C55="","",ROWS($A$9:A55))</f>
        <v>47</v>
      </c>
      <c r="C55" s="31">
        <f t="shared" si="30"/>
        <v>44302</v>
      </c>
      <c r="D55" s="83">
        <f t="shared" si="31"/>
        <v>550</v>
      </c>
      <c r="E55" s="83">
        <f t="shared" si="32"/>
        <v>397.7</v>
      </c>
      <c r="F55" s="83">
        <f t="shared" si="33"/>
        <v>250</v>
      </c>
      <c r="G55" s="83">
        <f t="shared" si="34"/>
        <v>200</v>
      </c>
      <c r="H55" s="78"/>
      <c r="I55" s="78"/>
      <c r="J55" s="78"/>
      <c r="K55" s="78"/>
      <c r="L55" s="83">
        <f>SUMIFS(Table3[11],Table3[5],"&lt;6",Table3[6],"YES",Table3[15],Balance!$C55)</f>
        <v>0</v>
      </c>
      <c r="M55" s="81">
        <f>SUMIFS(Table3[12],Table3[5],"&lt;6",Table3[6],"YES",Table3[15],Balance!$C55)</f>
        <v>0</v>
      </c>
      <c r="N55" s="83">
        <f>SUMIFS(Table3[11],Table3[5],"&gt;5",Table3[6],"YES",Table3[15],Balance!$C55)</f>
        <v>0</v>
      </c>
      <c r="O55" s="83">
        <f>SUMIFS(Table3[12],Table3[5],"&gt;5",Table3[6],"YES",Table3[15],Balance!$C55)</f>
        <v>0</v>
      </c>
      <c r="P55" s="81">
        <f t="shared" si="35"/>
        <v>550</v>
      </c>
      <c r="Q55" s="81">
        <f t="shared" si="36"/>
        <v>397.7</v>
      </c>
      <c r="R55" s="81">
        <f t="shared" si="37"/>
        <v>250</v>
      </c>
      <c r="S55" s="81">
        <f t="shared" si="38"/>
        <v>200</v>
      </c>
      <c r="T55" s="82">
        <f>COUNTIFS(Table3[5],"&lt;6",Table3[6],"YES",Table3[15],Balance!C55)</f>
        <v>0</v>
      </c>
      <c r="U55" s="82">
        <f>COUNTIFS(Table3[5],"&gt;5",Table3[6],"YES",Table3[15],Balance!C55)</f>
        <v>0</v>
      </c>
      <c r="V55" s="82">
        <f>BALANCE[[#This Row],[20]]+BALANCE[[#This Row],[19]]</f>
        <v>0</v>
      </c>
      <c r="W55" s="2"/>
    </row>
    <row r="56" spans="1:23" x14ac:dyDescent="0.35">
      <c r="A56" s="2"/>
      <c r="B56" s="84">
        <f>IF(C56="","",ROWS($A$9:A56))</f>
        <v>48</v>
      </c>
      <c r="C56" s="31">
        <f t="shared" si="30"/>
        <v>44303</v>
      </c>
      <c r="D56" s="83">
        <f t="shared" si="31"/>
        <v>550</v>
      </c>
      <c r="E56" s="83">
        <f t="shared" si="32"/>
        <v>397.7</v>
      </c>
      <c r="F56" s="83">
        <f t="shared" si="33"/>
        <v>250</v>
      </c>
      <c r="G56" s="83">
        <f t="shared" si="34"/>
        <v>200</v>
      </c>
      <c r="H56" s="78"/>
      <c r="I56" s="78"/>
      <c r="J56" s="78"/>
      <c r="K56" s="78"/>
      <c r="L56" s="83">
        <f>SUMIFS(Table3[11],Table3[5],"&lt;6",Table3[6],"YES",Table3[15],Balance!$C56)</f>
        <v>0</v>
      </c>
      <c r="M56" s="81">
        <f>SUMIFS(Table3[12],Table3[5],"&lt;6",Table3[6],"YES",Table3[15],Balance!$C56)</f>
        <v>0</v>
      </c>
      <c r="N56" s="83">
        <f>SUMIFS(Table3[11],Table3[5],"&gt;5",Table3[6],"YES",Table3[15],Balance!$C56)</f>
        <v>0</v>
      </c>
      <c r="O56" s="83">
        <f>SUMIFS(Table3[12],Table3[5],"&gt;5",Table3[6],"YES",Table3[15],Balance!$C56)</f>
        <v>0</v>
      </c>
      <c r="P56" s="81">
        <f t="shared" si="35"/>
        <v>550</v>
      </c>
      <c r="Q56" s="81">
        <f t="shared" si="36"/>
        <v>397.7</v>
      </c>
      <c r="R56" s="81">
        <f t="shared" si="37"/>
        <v>250</v>
      </c>
      <c r="S56" s="81">
        <f t="shared" si="38"/>
        <v>200</v>
      </c>
      <c r="T56" s="82">
        <f>COUNTIFS(Table3[5],"&lt;6",Table3[6],"YES",Table3[15],Balance!C56)</f>
        <v>0</v>
      </c>
      <c r="U56" s="82">
        <f>COUNTIFS(Table3[5],"&gt;5",Table3[6],"YES",Table3[15],Balance!C56)</f>
        <v>0</v>
      </c>
      <c r="V56" s="82">
        <f>BALANCE[[#This Row],[20]]+BALANCE[[#This Row],[19]]</f>
        <v>0</v>
      </c>
      <c r="W56" s="2"/>
    </row>
    <row r="57" spans="1:23" x14ac:dyDescent="0.35">
      <c r="A57" s="2"/>
      <c r="B57" s="84">
        <f>IF(C57="","",ROWS($A$9:A57))</f>
        <v>49</v>
      </c>
      <c r="C57" s="31">
        <f t="shared" si="30"/>
        <v>44304</v>
      </c>
      <c r="D57" s="83">
        <f t="shared" si="31"/>
        <v>550</v>
      </c>
      <c r="E57" s="83">
        <f t="shared" si="32"/>
        <v>397.7</v>
      </c>
      <c r="F57" s="83">
        <f t="shared" si="33"/>
        <v>250</v>
      </c>
      <c r="G57" s="83">
        <f t="shared" si="34"/>
        <v>200</v>
      </c>
      <c r="H57" s="78"/>
      <c r="I57" s="78"/>
      <c r="J57" s="78"/>
      <c r="K57" s="78"/>
      <c r="L57" s="83">
        <f>SUMIFS(Table3[11],Table3[5],"&lt;6",Table3[6],"YES",Table3[15],Balance!$C57)</f>
        <v>0</v>
      </c>
      <c r="M57" s="81">
        <f>SUMIFS(Table3[12],Table3[5],"&lt;6",Table3[6],"YES",Table3[15],Balance!$C57)</f>
        <v>0</v>
      </c>
      <c r="N57" s="83">
        <f>SUMIFS(Table3[11],Table3[5],"&gt;5",Table3[6],"YES",Table3[15],Balance!$C57)</f>
        <v>0</v>
      </c>
      <c r="O57" s="83">
        <f>SUMIFS(Table3[12],Table3[5],"&gt;5",Table3[6],"YES",Table3[15],Balance!$C57)</f>
        <v>0</v>
      </c>
      <c r="P57" s="81">
        <f t="shared" si="35"/>
        <v>550</v>
      </c>
      <c r="Q57" s="81">
        <f t="shared" si="36"/>
        <v>397.7</v>
      </c>
      <c r="R57" s="81">
        <f t="shared" si="37"/>
        <v>250</v>
      </c>
      <c r="S57" s="81">
        <f t="shared" si="38"/>
        <v>200</v>
      </c>
      <c r="T57" s="82">
        <f>COUNTIFS(Table3[5],"&lt;6",Table3[6],"YES",Table3[15],Balance!C57)</f>
        <v>0</v>
      </c>
      <c r="U57" s="82">
        <f>COUNTIFS(Table3[5],"&gt;5",Table3[6],"YES",Table3[15],Balance!C57)</f>
        <v>0</v>
      </c>
      <c r="V57" s="82">
        <f>BALANCE[[#This Row],[20]]+BALANCE[[#This Row],[19]]</f>
        <v>0</v>
      </c>
      <c r="W57" s="2"/>
    </row>
    <row r="58" spans="1:23" x14ac:dyDescent="0.35">
      <c r="A58" s="2"/>
      <c r="B58" s="84">
        <f>IF(C58="","",ROWS($A$9:A58))</f>
        <v>50</v>
      </c>
      <c r="C58" s="31">
        <f t="shared" si="30"/>
        <v>44305</v>
      </c>
      <c r="D58" s="83">
        <f t="shared" si="31"/>
        <v>550</v>
      </c>
      <c r="E58" s="83">
        <f t="shared" si="32"/>
        <v>397.7</v>
      </c>
      <c r="F58" s="83">
        <f t="shared" si="33"/>
        <v>250</v>
      </c>
      <c r="G58" s="83">
        <f t="shared" si="34"/>
        <v>200</v>
      </c>
      <c r="H58" s="78"/>
      <c r="I58" s="78"/>
      <c r="J58" s="78"/>
      <c r="K58" s="78"/>
      <c r="L58" s="83">
        <f>SUMIFS(Table3[11],Table3[5],"&lt;6",Table3[6],"YES",Table3[15],Balance!$C58)</f>
        <v>0</v>
      </c>
      <c r="M58" s="81">
        <f>SUMIFS(Table3[12],Table3[5],"&lt;6",Table3[6],"YES",Table3[15],Balance!$C58)</f>
        <v>0</v>
      </c>
      <c r="N58" s="83">
        <f>SUMIFS(Table3[11],Table3[5],"&gt;5",Table3[6],"YES",Table3[15],Balance!$C58)</f>
        <v>0</v>
      </c>
      <c r="O58" s="83">
        <f>SUMIFS(Table3[12],Table3[5],"&gt;5",Table3[6],"YES",Table3[15],Balance!$C58)</f>
        <v>0</v>
      </c>
      <c r="P58" s="81">
        <f t="shared" si="35"/>
        <v>550</v>
      </c>
      <c r="Q58" s="81">
        <f t="shared" si="36"/>
        <v>397.7</v>
      </c>
      <c r="R58" s="81">
        <f t="shared" si="37"/>
        <v>250</v>
      </c>
      <c r="S58" s="81">
        <f t="shared" si="38"/>
        <v>200</v>
      </c>
      <c r="T58" s="82">
        <f>COUNTIFS(Table3[5],"&lt;6",Table3[6],"YES",Table3[15],Balance!C58)</f>
        <v>0</v>
      </c>
      <c r="U58" s="82">
        <f>COUNTIFS(Table3[5],"&gt;5",Table3[6],"YES",Table3[15],Balance!C58)</f>
        <v>0</v>
      </c>
      <c r="V58" s="82">
        <f>BALANCE[[#This Row],[20]]+BALANCE[[#This Row],[19]]</f>
        <v>0</v>
      </c>
      <c r="W58" s="2"/>
    </row>
    <row r="59" spans="1:23" x14ac:dyDescent="0.35">
      <c r="A59" s="2"/>
      <c r="B59" s="84">
        <f>IF(C59="","",ROWS($A$9:A59))</f>
        <v>51</v>
      </c>
      <c r="C59" s="31">
        <f t="shared" si="30"/>
        <v>44306</v>
      </c>
      <c r="D59" s="83">
        <f t="shared" si="31"/>
        <v>550</v>
      </c>
      <c r="E59" s="83">
        <f t="shared" si="32"/>
        <v>397.7</v>
      </c>
      <c r="F59" s="83">
        <f t="shared" si="33"/>
        <v>250</v>
      </c>
      <c r="G59" s="83">
        <f t="shared" si="34"/>
        <v>200</v>
      </c>
      <c r="H59" s="78"/>
      <c r="I59" s="78"/>
      <c r="J59" s="78"/>
      <c r="K59" s="78"/>
      <c r="L59" s="83">
        <f>SUMIFS(Table3[11],Table3[5],"&lt;6",Table3[6],"YES",Table3[15],Balance!$C59)</f>
        <v>0</v>
      </c>
      <c r="M59" s="81">
        <f>SUMIFS(Table3[12],Table3[5],"&lt;6",Table3[6],"YES",Table3[15],Balance!$C59)</f>
        <v>0</v>
      </c>
      <c r="N59" s="83">
        <f>SUMIFS(Table3[11],Table3[5],"&gt;5",Table3[6],"YES",Table3[15],Balance!$C59)</f>
        <v>0</v>
      </c>
      <c r="O59" s="83">
        <f>SUMIFS(Table3[12],Table3[5],"&gt;5",Table3[6],"YES",Table3[15],Balance!$C59)</f>
        <v>0</v>
      </c>
      <c r="P59" s="81">
        <f t="shared" si="35"/>
        <v>550</v>
      </c>
      <c r="Q59" s="81">
        <f t="shared" si="36"/>
        <v>397.7</v>
      </c>
      <c r="R59" s="81">
        <f t="shared" si="37"/>
        <v>250</v>
      </c>
      <c r="S59" s="81">
        <f t="shared" si="38"/>
        <v>200</v>
      </c>
      <c r="T59" s="82">
        <f>COUNTIFS(Table3[5],"&lt;6",Table3[6],"YES",Table3[15],Balance!C59)</f>
        <v>0</v>
      </c>
      <c r="U59" s="82">
        <f>COUNTIFS(Table3[5],"&gt;5",Table3[6],"YES",Table3[15],Balance!C59)</f>
        <v>0</v>
      </c>
      <c r="V59" s="82">
        <f>BALANCE[[#This Row],[20]]+BALANCE[[#This Row],[19]]</f>
        <v>0</v>
      </c>
      <c r="W59" s="2"/>
    </row>
    <row r="60" spans="1:23" x14ac:dyDescent="0.35">
      <c r="A60" s="2"/>
      <c r="B60" s="84">
        <f>IF(C60="","",ROWS($A$9:A60))</f>
        <v>52</v>
      </c>
      <c r="C60" s="31">
        <f t="shared" si="30"/>
        <v>44307</v>
      </c>
      <c r="D60" s="83">
        <f t="shared" si="31"/>
        <v>550</v>
      </c>
      <c r="E60" s="83">
        <f t="shared" si="32"/>
        <v>397.7</v>
      </c>
      <c r="F60" s="83">
        <f t="shared" si="33"/>
        <v>250</v>
      </c>
      <c r="G60" s="83">
        <f t="shared" si="34"/>
        <v>200</v>
      </c>
      <c r="H60" s="78"/>
      <c r="I60" s="78"/>
      <c r="J60" s="78"/>
      <c r="K60" s="78"/>
      <c r="L60" s="83">
        <f>SUMIFS(Table3[11],Table3[5],"&lt;6",Table3[6],"YES",Table3[15],Balance!$C60)</f>
        <v>0</v>
      </c>
      <c r="M60" s="81">
        <f>SUMIFS(Table3[12],Table3[5],"&lt;6",Table3[6],"YES",Table3[15],Balance!$C60)</f>
        <v>0</v>
      </c>
      <c r="N60" s="83">
        <f>SUMIFS(Table3[11],Table3[5],"&gt;5",Table3[6],"YES",Table3[15],Balance!$C60)</f>
        <v>0</v>
      </c>
      <c r="O60" s="83">
        <f>SUMIFS(Table3[12],Table3[5],"&gt;5",Table3[6],"YES",Table3[15],Balance!$C60)</f>
        <v>0</v>
      </c>
      <c r="P60" s="81">
        <f t="shared" si="35"/>
        <v>550</v>
      </c>
      <c r="Q60" s="81">
        <f t="shared" si="36"/>
        <v>397.7</v>
      </c>
      <c r="R60" s="81">
        <f t="shared" si="37"/>
        <v>250</v>
      </c>
      <c r="S60" s="81">
        <f t="shared" si="38"/>
        <v>200</v>
      </c>
      <c r="T60" s="82">
        <f>COUNTIFS(Table3[5],"&lt;6",Table3[6],"YES",Table3[15],Balance!C60)</f>
        <v>0</v>
      </c>
      <c r="U60" s="82">
        <f>COUNTIFS(Table3[5],"&gt;5",Table3[6],"YES",Table3[15],Balance!C60)</f>
        <v>0</v>
      </c>
      <c r="V60" s="82">
        <f>BALANCE[[#This Row],[20]]+BALANCE[[#This Row],[19]]</f>
        <v>0</v>
      </c>
      <c r="W60" s="2"/>
    </row>
    <row r="61" spans="1:23" x14ac:dyDescent="0.35">
      <c r="A61" s="2"/>
      <c r="B61" s="84">
        <f>IF(C61="","",ROWS($A$9:A61))</f>
        <v>53</v>
      </c>
      <c r="C61" s="31">
        <f t="shared" ref="C61:C66" si="39">IF(C60="","",(C60)+1)</f>
        <v>44308</v>
      </c>
      <c r="D61" s="83">
        <f t="shared" ref="D61:D66" si="40">P60</f>
        <v>550</v>
      </c>
      <c r="E61" s="83">
        <f t="shared" ref="E61:E66" si="41">Q60</f>
        <v>397.7</v>
      </c>
      <c r="F61" s="83">
        <f t="shared" ref="F61:F66" si="42">R60</f>
        <v>250</v>
      </c>
      <c r="G61" s="83">
        <f t="shared" ref="G61:G66" si="43">S60</f>
        <v>200</v>
      </c>
      <c r="H61" s="78"/>
      <c r="I61" s="78"/>
      <c r="J61" s="78"/>
      <c r="K61" s="78"/>
      <c r="L61" s="83">
        <f>SUMIFS(Table3[11],Table3[5],"&lt;6",Table3[6],"YES",Table3[15],Balance!$C61)</f>
        <v>0</v>
      </c>
      <c r="M61" s="81">
        <f>SUMIFS(Table3[12],Table3[5],"&lt;6",Table3[6],"YES",Table3[15],Balance!$C61)</f>
        <v>0</v>
      </c>
      <c r="N61" s="83">
        <f>SUMIFS(Table3[11],Table3[5],"&gt;5",Table3[6],"YES",Table3[15],Balance!$C61)</f>
        <v>0</v>
      </c>
      <c r="O61" s="83">
        <f>SUMIFS(Table3[12],Table3[5],"&gt;5",Table3[6],"YES",Table3[15],Balance!$C61)</f>
        <v>0</v>
      </c>
      <c r="P61" s="81">
        <f t="shared" ref="P61:P66" si="44">D61+H61-L61</f>
        <v>550</v>
      </c>
      <c r="Q61" s="81">
        <f t="shared" ref="Q61:Q66" si="45">E61+I61-M61</f>
        <v>397.7</v>
      </c>
      <c r="R61" s="81">
        <f t="shared" ref="R61:R66" si="46">F61+J61-N61</f>
        <v>250</v>
      </c>
      <c r="S61" s="81">
        <f t="shared" ref="S61:S66" si="47">G61+K61-O61</f>
        <v>200</v>
      </c>
      <c r="T61" s="82">
        <f>COUNTIFS(Table3[5],"&lt;6",Table3[6],"YES",Table3[15],Balance!C61)</f>
        <v>0</v>
      </c>
      <c r="U61" s="82">
        <f>COUNTIFS(Table3[5],"&gt;5",Table3[6],"YES",Table3[15],Balance!C61)</f>
        <v>0</v>
      </c>
      <c r="V61" s="82">
        <f>BALANCE[[#This Row],[20]]+BALANCE[[#This Row],[19]]</f>
        <v>0</v>
      </c>
      <c r="W61" s="2"/>
    </row>
    <row r="62" spans="1:23" x14ac:dyDescent="0.35">
      <c r="A62" s="2"/>
      <c r="B62" s="84">
        <f>IF(C62="","",ROWS($A$9:A62))</f>
        <v>54</v>
      </c>
      <c r="C62" s="31">
        <f t="shared" si="39"/>
        <v>44309</v>
      </c>
      <c r="D62" s="83">
        <f t="shared" si="40"/>
        <v>550</v>
      </c>
      <c r="E62" s="83">
        <f t="shared" si="41"/>
        <v>397.7</v>
      </c>
      <c r="F62" s="83">
        <f t="shared" si="42"/>
        <v>250</v>
      </c>
      <c r="G62" s="83">
        <f t="shared" si="43"/>
        <v>200</v>
      </c>
      <c r="H62" s="78"/>
      <c r="I62" s="78"/>
      <c r="J62" s="78"/>
      <c r="K62" s="78"/>
      <c r="L62" s="83">
        <f>SUMIFS(Table3[11],Table3[5],"&lt;6",Table3[6],"YES",Table3[15],Balance!$C62)</f>
        <v>0</v>
      </c>
      <c r="M62" s="81">
        <f>SUMIFS(Table3[12],Table3[5],"&lt;6",Table3[6],"YES",Table3[15],Balance!$C62)</f>
        <v>0</v>
      </c>
      <c r="N62" s="83">
        <f>SUMIFS(Table3[11],Table3[5],"&gt;5",Table3[6],"YES",Table3[15],Balance!$C62)</f>
        <v>0</v>
      </c>
      <c r="O62" s="83">
        <f>SUMIFS(Table3[12],Table3[5],"&gt;5",Table3[6],"YES",Table3[15],Balance!$C62)</f>
        <v>0</v>
      </c>
      <c r="P62" s="81">
        <f t="shared" si="44"/>
        <v>550</v>
      </c>
      <c r="Q62" s="81">
        <f t="shared" si="45"/>
        <v>397.7</v>
      </c>
      <c r="R62" s="81">
        <f t="shared" si="46"/>
        <v>250</v>
      </c>
      <c r="S62" s="81">
        <f t="shared" si="47"/>
        <v>200</v>
      </c>
      <c r="T62" s="82">
        <f>COUNTIFS(Table3[5],"&lt;6",Table3[6],"YES",Table3[15],Balance!C62)</f>
        <v>0</v>
      </c>
      <c r="U62" s="82">
        <f>COUNTIFS(Table3[5],"&gt;5",Table3[6],"YES",Table3[15],Balance!C62)</f>
        <v>0</v>
      </c>
      <c r="V62" s="82">
        <f>BALANCE[[#This Row],[20]]+BALANCE[[#This Row],[19]]</f>
        <v>0</v>
      </c>
      <c r="W62" s="2"/>
    </row>
    <row r="63" spans="1:23" x14ac:dyDescent="0.35">
      <c r="A63" s="2"/>
      <c r="B63" s="84">
        <f>IF(C63="","",ROWS($A$9:A63))</f>
        <v>55</v>
      </c>
      <c r="C63" s="31">
        <f t="shared" si="39"/>
        <v>44310</v>
      </c>
      <c r="D63" s="83">
        <f t="shared" si="40"/>
        <v>550</v>
      </c>
      <c r="E63" s="83">
        <f t="shared" si="41"/>
        <v>397.7</v>
      </c>
      <c r="F63" s="83">
        <f t="shared" si="42"/>
        <v>250</v>
      </c>
      <c r="G63" s="83">
        <f t="shared" si="43"/>
        <v>200</v>
      </c>
      <c r="H63" s="78"/>
      <c r="I63" s="78"/>
      <c r="J63" s="78"/>
      <c r="K63" s="78"/>
      <c r="L63" s="83">
        <f>SUMIFS(Table3[11],Table3[5],"&lt;6",Table3[6],"YES",Table3[15],Balance!$C63)</f>
        <v>0</v>
      </c>
      <c r="M63" s="81">
        <f>SUMIFS(Table3[12],Table3[5],"&lt;6",Table3[6],"YES",Table3[15],Balance!$C63)</f>
        <v>0</v>
      </c>
      <c r="N63" s="83">
        <f>SUMIFS(Table3[11],Table3[5],"&gt;5",Table3[6],"YES",Table3[15],Balance!$C63)</f>
        <v>0</v>
      </c>
      <c r="O63" s="83">
        <f>SUMIFS(Table3[12],Table3[5],"&gt;5",Table3[6],"YES",Table3[15],Balance!$C63)</f>
        <v>0</v>
      </c>
      <c r="P63" s="81">
        <f t="shared" si="44"/>
        <v>550</v>
      </c>
      <c r="Q63" s="81">
        <f t="shared" si="45"/>
        <v>397.7</v>
      </c>
      <c r="R63" s="81">
        <f t="shared" si="46"/>
        <v>250</v>
      </c>
      <c r="S63" s="81">
        <f t="shared" si="47"/>
        <v>200</v>
      </c>
      <c r="T63" s="82">
        <f>COUNTIFS(Table3[5],"&lt;6",Table3[6],"YES",Table3[15],Balance!C63)</f>
        <v>0</v>
      </c>
      <c r="U63" s="82">
        <f>COUNTIFS(Table3[5],"&gt;5",Table3[6],"YES",Table3[15],Balance!C63)</f>
        <v>0</v>
      </c>
      <c r="V63" s="82">
        <f>BALANCE[[#This Row],[20]]+BALANCE[[#This Row],[19]]</f>
        <v>0</v>
      </c>
      <c r="W63" s="2"/>
    </row>
    <row r="64" spans="1:23" x14ac:dyDescent="0.35">
      <c r="A64" s="2"/>
      <c r="B64" s="84">
        <f>IF(C64="","",ROWS($A$9:A64))</f>
        <v>56</v>
      </c>
      <c r="C64" s="31">
        <f t="shared" si="39"/>
        <v>44311</v>
      </c>
      <c r="D64" s="83">
        <f t="shared" si="40"/>
        <v>550</v>
      </c>
      <c r="E64" s="83">
        <f t="shared" si="41"/>
        <v>397.7</v>
      </c>
      <c r="F64" s="83">
        <f t="shared" si="42"/>
        <v>250</v>
      </c>
      <c r="G64" s="83">
        <f t="shared" si="43"/>
        <v>200</v>
      </c>
      <c r="H64" s="78"/>
      <c r="I64" s="78"/>
      <c r="J64" s="78"/>
      <c r="K64" s="78"/>
      <c r="L64" s="83">
        <f>SUMIFS(Table3[11],Table3[5],"&lt;6",Table3[6],"YES",Table3[15],Balance!$C64)</f>
        <v>0</v>
      </c>
      <c r="M64" s="81">
        <f>SUMIFS(Table3[12],Table3[5],"&lt;6",Table3[6],"YES",Table3[15],Balance!$C64)</f>
        <v>0</v>
      </c>
      <c r="N64" s="83">
        <f>SUMIFS(Table3[11],Table3[5],"&gt;5",Table3[6],"YES",Table3[15],Balance!$C64)</f>
        <v>0</v>
      </c>
      <c r="O64" s="83">
        <f>SUMIFS(Table3[12],Table3[5],"&gt;5",Table3[6],"YES",Table3[15],Balance!$C64)</f>
        <v>0</v>
      </c>
      <c r="P64" s="81">
        <f t="shared" si="44"/>
        <v>550</v>
      </c>
      <c r="Q64" s="81">
        <f t="shared" si="45"/>
        <v>397.7</v>
      </c>
      <c r="R64" s="81">
        <f t="shared" si="46"/>
        <v>250</v>
      </c>
      <c r="S64" s="81">
        <f t="shared" si="47"/>
        <v>200</v>
      </c>
      <c r="T64" s="82">
        <f>COUNTIFS(Table3[5],"&lt;6",Table3[6],"YES",Table3[15],Balance!C64)</f>
        <v>0</v>
      </c>
      <c r="U64" s="82">
        <f>COUNTIFS(Table3[5],"&gt;5",Table3[6],"YES",Table3[15],Balance!C64)</f>
        <v>0</v>
      </c>
      <c r="V64" s="82">
        <f>BALANCE[[#This Row],[20]]+BALANCE[[#This Row],[19]]</f>
        <v>0</v>
      </c>
      <c r="W64" s="2"/>
    </row>
    <row r="65" spans="1:23" x14ac:dyDescent="0.35">
      <c r="A65" s="2"/>
      <c r="B65" s="84">
        <f>IF(C65="","",ROWS($A$9:A65))</f>
        <v>57</v>
      </c>
      <c r="C65" s="31">
        <f t="shared" si="39"/>
        <v>44312</v>
      </c>
      <c r="D65" s="83">
        <f t="shared" si="40"/>
        <v>550</v>
      </c>
      <c r="E65" s="83">
        <f t="shared" si="41"/>
        <v>397.7</v>
      </c>
      <c r="F65" s="83">
        <f t="shared" si="42"/>
        <v>250</v>
      </c>
      <c r="G65" s="83">
        <f t="shared" si="43"/>
        <v>200</v>
      </c>
      <c r="H65" s="78"/>
      <c r="I65" s="78"/>
      <c r="J65" s="78"/>
      <c r="K65" s="78"/>
      <c r="L65" s="83">
        <f>SUMIFS(Table3[11],Table3[5],"&lt;6",Table3[6],"YES",Table3[15],Balance!$C65)</f>
        <v>0</v>
      </c>
      <c r="M65" s="81">
        <f>SUMIFS(Table3[12],Table3[5],"&lt;6",Table3[6],"YES",Table3[15],Balance!$C65)</f>
        <v>0</v>
      </c>
      <c r="N65" s="83">
        <f>SUMIFS(Table3[11],Table3[5],"&gt;5",Table3[6],"YES",Table3[15],Balance!$C65)</f>
        <v>0</v>
      </c>
      <c r="O65" s="83">
        <f>SUMIFS(Table3[12],Table3[5],"&gt;5",Table3[6],"YES",Table3[15],Balance!$C65)</f>
        <v>0</v>
      </c>
      <c r="P65" s="81">
        <f t="shared" si="44"/>
        <v>550</v>
      </c>
      <c r="Q65" s="81">
        <f t="shared" si="45"/>
        <v>397.7</v>
      </c>
      <c r="R65" s="81">
        <f t="shared" si="46"/>
        <v>250</v>
      </c>
      <c r="S65" s="81">
        <f t="shared" si="47"/>
        <v>200</v>
      </c>
      <c r="T65" s="82">
        <f>COUNTIFS(Table3[5],"&lt;6",Table3[6],"YES",Table3[15],Balance!C65)</f>
        <v>0</v>
      </c>
      <c r="U65" s="82">
        <f>COUNTIFS(Table3[5],"&gt;5",Table3[6],"YES",Table3[15],Balance!C65)</f>
        <v>0</v>
      </c>
      <c r="V65" s="82">
        <f>BALANCE[[#This Row],[20]]+BALANCE[[#This Row],[19]]</f>
        <v>0</v>
      </c>
      <c r="W65" s="2"/>
    </row>
    <row r="66" spans="1:23" x14ac:dyDescent="0.35">
      <c r="A66" s="2"/>
      <c r="B66" s="84">
        <f>IF(C66="","",ROWS($A$9:A66))</f>
        <v>58</v>
      </c>
      <c r="C66" s="31">
        <f t="shared" si="39"/>
        <v>44313</v>
      </c>
      <c r="D66" s="83">
        <f t="shared" si="40"/>
        <v>550</v>
      </c>
      <c r="E66" s="83">
        <f t="shared" si="41"/>
        <v>397.7</v>
      </c>
      <c r="F66" s="83">
        <f t="shared" si="42"/>
        <v>250</v>
      </c>
      <c r="G66" s="83">
        <f t="shared" si="43"/>
        <v>200</v>
      </c>
      <c r="H66" s="78"/>
      <c r="I66" s="78"/>
      <c r="J66" s="78"/>
      <c r="K66" s="78"/>
      <c r="L66" s="83">
        <f>SUMIFS(Table3[11],Table3[5],"&lt;6",Table3[6],"YES",Table3[15],Balance!$C66)</f>
        <v>0</v>
      </c>
      <c r="M66" s="81">
        <f>SUMIFS(Table3[12],Table3[5],"&lt;6",Table3[6],"YES",Table3[15],Balance!$C66)</f>
        <v>0</v>
      </c>
      <c r="N66" s="83">
        <f>SUMIFS(Table3[11],Table3[5],"&gt;5",Table3[6],"YES",Table3[15],Balance!$C66)</f>
        <v>0</v>
      </c>
      <c r="O66" s="83">
        <f>SUMIFS(Table3[12],Table3[5],"&gt;5",Table3[6],"YES",Table3[15],Balance!$C66)</f>
        <v>0</v>
      </c>
      <c r="P66" s="81">
        <f t="shared" si="44"/>
        <v>550</v>
      </c>
      <c r="Q66" s="81">
        <f t="shared" si="45"/>
        <v>397.7</v>
      </c>
      <c r="R66" s="81">
        <f t="shared" si="46"/>
        <v>250</v>
      </c>
      <c r="S66" s="81">
        <f t="shared" si="47"/>
        <v>200</v>
      </c>
      <c r="T66" s="82">
        <f>COUNTIFS(Table3[5],"&lt;6",Table3[6],"YES",Table3[15],Balance!C66)</f>
        <v>0</v>
      </c>
      <c r="U66" s="82">
        <f>COUNTIFS(Table3[5],"&gt;5",Table3[6],"YES",Table3[15],Balance!C66)</f>
        <v>0</v>
      </c>
      <c r="V66" s="82">
        <f>BALANCE[[#This Row],[20]]+BALANCE[[#This Row],[19]]</f>
        <v>0</v>
      </c>
      <c r="W66" s="2"/>
    </row>
    <row r="67" spans="1:23" x14ac:dyDescent="0.35">
      <c r="A67" s="2"/>
      <c r="B67" s="84">
        <f>IF(C67="","",ROWS($A$9:A67))</f>
        <v>59</v>
      </c>
      <c r="C67" s="31">
        <f t="shared" ref="C67:C71" si="48">IF(C66="","",(C66)+1)</f>
        <v>44314</v>
      </c>
      <c r="D67" s="83">
        <f t="shared" ref="D67:D71" si="49">P66</f>
        <v>550</v>
      </c>
      <c r="E67" s="83">
        <f t="shared" ref="E67:E71" si="50">Q66</f>
        <v>397.7</v>
      </c>
      <c r="F67" s="83">
        <f t="shared" ref="F67:F71" si="51">R66</f>
        <v>250</v>
      </c>
      <c r="G67" s="83">
        <f t="shared" ref="G67:G71" si="52">S66</f>
        <v>200</v>
      </c>
      <c r="H67" s="78"/>
      <c r="I67" s="78"/>
      <c r="J67" s="78"/>
      <c r="K67" s="78"/>
      <c r="L67" s="83">
        <f>SUMIFS(Table3[11],Table3[5],"&lt;6",Table3[6],"YES",Table3[15],Balance!$C67)</f>
        <v>0</v>
      </c>
      <c r="M67" s="81">
        <f>SUMIFS(Table3[12],Table3[5],"&lt;6",Table3[6],"YES",Table3[15],Balance!$C67)</f>
        <v>0</v>
      </c>
      <c r="N67" s="83">
        <f>SUMIFS(Table3[11],Table3[5],"&gt;5",Table3[6],"YES",Table3[15],Balance!$C67)</f>
        <v>0</v>
      </c>
      <c r="O67" s="83">
        <f>SUMIFS(Table3[12],Table3[5],"&gt;5",Table3[6],"YES",Table3[15],Balance!$C67)</f>
        <v>0</v>
      </c>
      <c r="P67" s="81">
        <f t="shared" ref="P67:P71" si="53">D67+H67-L67</f>
        <v>550</v>
      </c>
      <c r="Q67" s="81">
        <f t="shared" ref="Q67:Q71" si="54">E67+I67-M67</f>
        <v>397.7</v>
      </c>
      <c r="R67" s="81">
        <f t="shared" ref="R67:R71" si="55">F67+J67-N67</f>
        <v>250</v>
      </c>
      <c r="S67" s="81">
        <f t="shared" ref="S67:S71" si="56">G67+K67-O67</f>
        <v>200</v>
      </c>
      <c r="T67" s="82">
        <f>COUNTIFS(Table3[5],"&lt;6",Table3[6],"YES",Table3[15],Balance!C67)</f>
        <v>0</v>
      </c>
      <c r="U67" s="82">
        <f>COUNTIFS(Table3[5],"&gt;5",Table3[6],"YES",Table3[15],Balance!C67)</f>
        <v>0</v>
      </c>
      <c r="V67" s="82">
        <f>BALANCE[[#This Row],[20]]+BALANCE[[#This Row],[19]]</f>
        <v>0</v>
      </c>
      <c r="W67" s="2"/>
    </row>
    <row r="68" spans="1:23" x14ac:dyDescent="0.35">
      <c r="A68" s="2"/>
      <c r="B68" s="84">
        <f>IF(C68="","",ROWS($A$9:A68))</f>
        <v>60</v>
      </c>
      <c r="C68" s="31">
        <f t="shared" si="48"/>
        <v>44315</v>
      </c>
      <c r="D68" s="83">
        <f t="shared" si="49"/>
        <v>550</v>
      </c>
      <c r="E68" s="83">
        <f t="shared" si="50"/>
        <v>397.7</v>
      </c>
      <c r="F68" s="83">
        <f t="shared" si="51"/>
        <v>250</v>
      </c>
      <c r="G68" s="83">
        <f t="shared" si="52"/>
        <v>200</v>
      </c>
      <c r="H68" s="78"/>
      <c r="I68" s="78"/>
      <c r="J68" s="78"/>
      <c r="K68" s="78"/>
      <c r="L68" s="83">
        <f>SUMIFS(Table3[11],Table3[5],"&lt;6",Table3[6],"YES",Table3[15],Balance!$C68)</f>
        <v>0</v>
      </c>
      <c r="M68" s="81">
        <f>SUMIFS(Table3[12],Table3[5],"&lt;6",Table3[6],"YES",Table3[15],Balance!$C68)</f>
        <v>0</v>
      </c>
      <c r="N68" s="83">
        <f>SUMIFS(Table3[11],Table3[5],"&gt;5",Table3[6],"YES",Table3[15],Balance!$C68)</f>
        <v>0</v>
      </c>
      <c r="O68" s="83">
        <f>SUMIFS(Table3[12],Table3[5],"&gt;5",Table3[6],"YES",Table3[15],Balance!$C68)</f>
        <v>0</v>
      </c>
      <c r="P68" s="81">
        <f t="shared" si="53"/>
        <v>550</v>
      </c>
      <c r="Q68" s="81">
        <f t="shared" si="54"/>
        <v>397.7</v>
      </c>
      <c r="R68" s="81">
        <f t="shared" si="55"/>
        <v>250</v>
      </c>
      <c r="S68" s="81">
        <f t="shared" si="56"/>
        <v>200</v>
      </c>
      <c r="T68" s="82">
        <f>COUNTIFS(Table3[5],"&lt;6",Table3[6],"YES",Table3[15],Balance!C68)</f>
        <v>0</v>
      </c>
      <c r="U68" s="82">
        <f>COUNTIFS(Table3[5],"&gt;5",Table3[6],"YES",Table3[15],Balance!C68)</f>
        <v>0</v>
      </c>
      <c r="V68" s="82">
        <f>BALANCE[[#This Row],[20]]+BALANCE[[#This Row],[19]]</f>
        <v>0</v>
      </c>
      <c r="W68" s="2"/>
    </row>
    <row r="69" spans="1:23" x14ac:dyDescent="0.35">
      <c r="A69" s="2"/>
      <c r="B69" s="84">
        <f>IF(C69="","",ROWS($A$9:A69))</f>
        <v>61</v>
      </c>
      <c r="C69" s="31">
        <f t="shared" si="48"/>
        <v>44316</v>
      </c>
      <c r="D69" s="83">
        <f t="shared" si="49"/>
        <v>550</v>
      </c>
      <c r="E69" s="83">
        <f t="shared" si="50"/>
        <v>397.7</v>
      </c>
      <c r="F69" s="83">
        <f t="shared" si="51"/>
        <v>250</v>
      </c>
      <c r="G69" s="83">
        <f t="shared" si="52"/>
        <v>200</v>
      </c>
      <c r="H69" s="78"/>
      <c r="I69" s="78"/>
      <c r="J69" s="78"/>
      <c r="K69" s="78"/>
      <c r="L69" s="83">
        <f>SUMIFS(Table3[11],Table3[5],"&lt;6",Table3[6],"YES",Table3[15],Balance!$C69)</f>
        <v>0</v>
      </c>
      <c r="M69" s="81">
        <f>SUMIFS(Table3[12],Table3[5],"&lt;6",Table3[6],"YES",Table3[15],Balance!$C69)</f>
        <v>0</v>
      </c>
      <c r="N69" s="83">
        <f>SUMIFS(Table3[11],Table3[5],"&gt;5",Table3[6],"YES",Table3[15],Balance!$C69)</f>
        <v>0</v>
      </c>
      <c r="O69" s="83">
        <f>SUMIFS(Table3[12],Table3[5],"&gt;5",Table3[6],"YES",Table3[15],Balance!$C69)</f>
        <v>0</v>
      </c>
      <c r="P69" s="81">
        <f t="shared" si="53"/>
        <v>550</v>
      </c>
      <c r="Q69" s="81">
        <f t="shared" si="54"/>
        <v>397.7</v>
      </c>
      <c r="R69" s="81">
        <f t="shared" si="55"/>
        <v>250</v>
      </c>
      <c r="S69" s="81">
        <f t="shared" si="56"/>
        <v>200</v>
      </c>
      <c r="T69" s="82">
        <f>COUNTIFS(Table3[5],"&lt;6",Table3[6],"YES",Table3[15],Balance!C69)</f>
        <v>0</v>
      </c>
      <c r="U69" s="82">
        <f>COUNTIFS(Table3[5],"&gt;5",Table3[6],"YES",Table3[15],Balance!C69)</f>
        <v>0</v>
      </c>
      <c r="V69" s="82">
        <f>BALANCE[[#This Row],[20]]+BALANCE[[#This Row],[19]]</f>
        <v>0</v>
      </c>
      <c r="W69" s="2"/>
    </row>
    <row r="70" spans="1:23" x14ac:dyDescent="0.35">
      <c r="A70" s="2"/>
      <c r="B70" s="84">
        <f>IF(C70="","",ROWS($A$9:A70))</f>
        <v>62</v>
      </c>
      <c r="C70" s="31">
        <f t="shared" si="48"/>
        <v>44317</v>
      </c>
      <c r="D70" s="83">
        <f t="shared" si="49"/>
        <v>550</v>
      </c>
      <c r="E70" s="83">
        <f t="shared" si="50"/>
        <v>397.7</v>
      </c>
      <c r="F70" s="83">
        <f t="shared" si="51"/>
        <v>250</v>
      </c>
      <c r="G70" s="83">
        <f t="shared" si="52"/>
        <v>200</v>
      </c>
      <c r="H70" s="78"/>
      <c r="I70" s="78"/>
      <c r="J70" s="78"/>
      <c r="K70" s="78"/>
      <c r="L70" s="83">
        <f>SUMIFS(Table3[11],Table3[5],"&lt;6",Table3[6],"YES",Table3[15],Balance!$C70)</f>
        <v>0</v>
      </c>
      <c r="M70" s="81">
        <f>SUMIFS(Table3[12],Table3[5],"&lt;6",Table3[6],"YES",Table3[15],Balance!$C70)</f>
        <v>0</v>
      </c>
      <c r="N70" s="83">
        <f>SUMIFS(Table3[11],Table3[5],"&gt;5",Table3[6],"YES",Table3[15],Balance!$C70)</f>
        <v>0</v>
      </c>
      <c r="O70" s="83">
        <f>SUMIFS(Table3[12],Table3[5],"&gt;5",Table3[6],"YES",Table3[15],Balance!$C70)</f>
        <v>0</v>
      </c>
      <c r="P70" s="81">
        <f t="shared" si="53"/>
        <v>550</v>
      </c>
      <c r="Q70" s="81">
        <f t="shared" si="54"/>
        <v>397.7</v>
      </c>
      <c r="R70" s="81">
        <f t="shared" si="55"/>
        <v>250</v>
      </c>
      <c r="S70" s="81">
        <f t="shared" si="56"/>
        <v>200</v>
      </c>
      <c r="T70" s="82">
        <f>COUNTIFS(Table3[5],"&lt;6",Table3[6],"YES",Table3[15],Balance!C70)</f>
        <v>0</v>
      </c>
      <c r="U70" s="82">
        <f>COUNTIFS(Table3[5],"&gt;5",Table3[6],"YES",Table3[15],Balance!C70)</f>
        <v>0</v>
      </c>
      <c r="V70" s="82">
        <f>BALANCE[[#This Row],[20]]+BALANCE[[#This Row],[19]]</f>
        <v>0</v>
      </c>
      <c r="W70" s="2"/>
    </row>
    <row r="71" spans="1:23" x14ac:dyDescent="0.35">
      <c r="A71" s="2"/>
      <c r="B71" s="84">
        <f>IF(C71="","",ROWS($A$9:A71))</f>
        <v>63</v>
      </c>
      <c r="C71" s="31">
        <f t="shared" si="48"/>
        <v>44318</v>
      </c>
      <c r="D71" s="83">
        <f t="shared" si="49"/>
        <v>550</v>
      </c>
      <c r="E71" s="83">
        <f t="shared" si="50"/>
        <v>397.7</v>
      </c>
      <c r="F71" s="83">
        <f t="shared" si="51"/>
        <v>250</v>
      </c>
      <c r="G71" s="83">
        <f t="shared" si="52"/>
        <v>200</v>
      </c>
      <c r="H71" s="78"/>
      <c r="I71" s="78"/>
      <c r="J71" s="78"/>
      <c r="K71" s="78"/>
      <c r="L71" s="83">
        <f>SUMIFS(Table3[11],Table3[5],"&lt;6",Table3[6],"YES",Table3[15],Balance!$C71)</f>
        <v>0</v>
      </c>
      <c r="M71" s="81">
        <f>SUMIFS(Table3[12],Table3[5],"&lt;6",Table3[6],"YES",Table3[15],Balance!$C71)</f>
        <v>0</v>
      </c>
      <c r="N71" s="83">
        <f>SUMIFS(Table3[11],Table3[5],"&gt;5",Table3[6],"YES",Table3[15],Balance!$C71)</f>
        <v>0</v>
      </c>
      <c r="O71" s="83">
        <f>SUMIFS(Table3[12],Table3[5],"&gt;5",Table3[6],"YES",Table3[15],Balance!$C71)</f>
        <v>0</v>
      </c>
      <c r="P71" s="81">
        <f t="shared" si="53"/>
        <v>550</v>
      </c>
      <c r="Q71" s="81">
        <f t="shared" si="54"/>
        <v>397.7</v>
      </c>
      <c r="R71" s="81">
        <f t="shared" si="55"/>
        <v>250</v>
      </c>
      <c r="S71" s="81">
        <f t="shared" si="56"/>
        <v>200</v>
      </c>
      <c r="T71" s="82">
        <f>COUNTIFS(Table3[5],"&lt;6",Table3[6],"YES",Table3[15],Balance!C71)</f>
        <v>0</v>
      </c>
      <c r="U71" s="82">
        <f>COUNTIFS(Table3[5],"&gt;5",Table3[6],"YES",Table3[15],Balance!C71)</f>
        <v>0</v>
      </c>
      <c r="V71" s="82">
        <f>BALANCE[[#This Row],[20]]+BALANCE[[#This Row],[19]]</f>
        <v>0</v>
      </c>
      <c r="W71" s="2"/>
    </row>
    <row r="72" spans="1:23" x14ac:dyDescent="0.35">
      <c r="A72" s="2"/>
      <c r="W72" s="2"/>
    </row>
  </sheetData>
  <sheetProtection password="CEFC" sheet="1" objects="1" scenarios="1" formatColumns="0" formatRows="0"/>
  <mergeCells count="16">
    <mergeCell ref="T5:V6"/>
    <mergeCell ref="B2:S2"/>
    <mergeCell ref="R6:S6"/>
    <mergeCell ref="H5:K5"/>
    <mergeCell ref="H6:I6"/>
    <mergeCell ref="J6:K6"/>
    <mergeCell ref="B5:B7"/>
    <mergeCell ref="C5:C7"/>
    <mergeCell ref="D5:G5"/>
    <mergeCell ref="L5:O5"/>
    <mergeCell ref="P5:S5"/>
    <mergeCell ref="D6:E6"/>
    <mergeCell ref="F6:G6"/>
    <mergeCell ref="L6:M6"/>
    <mergeCell ref="N6:O6"/>
    <mergeCell ref="P6:Q6"/>
  </mergeCells>
  <pageMargins left="0.7" right="0.7" top="0.75" bottom="0.75" header="0.3" footer="0.3"/>
  <pageSetup paperSize="9" scale="61" fitToHeight="0" orientation="landscape" verticalDpi="0" r:id="rId1"/>
  <drawing r:id="rId2"/>
  <legacyDrawing r:id="rId3"/>
  <tableParts count="1">
    <tablePart r:id="rId4"/>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002060"/>
    <pageSetUpPr fitToPage="1"/>
  </sheetPr>
  <dimension ref="A1:Q23"/>
  <sheetViews>
    <sheetView showGridLines="0" zoomScaleNormal="100" workbookViewId="0">
      <selection activeCell="M5" sqref="M5"/>
    </sheetView>
  </sheetViews>
  <sheetFormatPr defaultRowHeight="14.5" x14ac:dyDescent="0.35"/>
  <cols>
    <col min="1" max="1" width="2.36328125" customWidth="1"/>
    <col min="2" max="2" width="14.54296875" customWidth="1"/>
    <col min="3" max="4" width="14.54296875" style="14" customWidth="1"/>
    <col min="5" max="5" width="10.08984375" customWidth="1"/>
    <col min="6" max="6" width="10.1796875" customWidth="1"/>
    <col min="7" max="8" width="12.7265625" customWidth="1"/>
    <col min="9" max="9" width="11.08984375" customWidth="1"/>
    <col min="10" max="14" width="12.7265625" customWidth="1"/>
    <col min="15" max="15" width="3" customWidth="1"/>
    <col min="17" max="17" width="10.453125" bestFit="1" customWidth="1"/>
  </cols>
  <sheetData>
    <row r="1" spans="1:17" x14ac:dyDescent="0.35">
      <c r="A1" s="2"/>
      <c r="B1" s="2"/>
      <c r="C1" s="2"/>
      <c r="D1" s="2"/>
      <c r="E1" s="2"/>
      <c r="F1" s="2"/>
      <c r="G1" s="2"/>
      <c r="H1" s="2"/>
      <c r="I1" s="2"/>
      <c r="J1" s="2"/>
      <c r="K1" s="2"/>
      <c r="L1" s="2"/>
      <c r="M1" s="2"/>
      <c r="N1" s="2"/>
      <c r="O1" s="2"/>
    </row>
    <row r="2" spans="1:17" ht="25" x14ac:dyDescent="0.5">
      <c r="A2" s="2"/>
      <c r="B2" s="249" t="str">
        <f>DASHBOARD!B2</f>
        <v>कार्यालय प्रधानाचार्य राजकीय उच्च माध्यमिक विद्यालय 13डीओएल, श्री गंगानगर</v>
      </c>
      <c r="C2" s="249"/>
      <c r="D2" s="249"/>
      <c r="E2" s="249"/>
      <c r="F2" s="249"/>
      <c r="G2" s="249"/>
      <c r="H2" s="249"/>
      <c r="I2" s="249"/>
      <c r="J2" s="249"/>
      <c r="K2" s="249"/>
      <c r="L2" s="249"/>
      <c r="M2" s="249"/>
      <c r="N2" s="249"/>
      <c r="O2" s="2"/>
    </row>
    <row r="3" spans="1:17" ht="15" thickBot="1" x14ac:dyDescent="0.4">
      <c r="A3" s="2"/>
      <c r="O3" s="2"/>
    </row>
    <row r="4" spans="1:17" s="14" customFormat="1" ht="23.5" customHeight="1" thickTop="1" thickBot="1" x14ac:dyDescent="0.4">
      <c r="A4" s="2"/>
      <c r="L4" s="67" t="s">
        <v>1124</v>
      </c>
      <c r="M4" s="76">
        <v>44275</v>
      </c>
      <c r="O4" s="2"/>
    </row>
    <row r="5" spans="1:17" ht="28" customHeight="1" thickTop="1" x14ac:dyDescent="0.35">
      <c r="A5" s="2"/>
      <c r="L5" s="66"/>
      <c r="O5" s="2"/>
      <c r="Q5" s="65"/>
    </row>
    <row r="6" spans="1:17" ht="33.5" customHeight="1" x14ac:dyDescent="0.35">
      <c r="A6" s="2"/>
      <c r="B6" s="247" t="s">
        <v>6</v>
      </c>
      <c r="C6" s="247" t="s">
        <v>1104</v>
      </c>
      <c r="D6" s="247" t="s">
        <v>1081</v>
      </c>
      <c r="E6" s="250" t="s">
        <v>3</v>
      </c>
      <c r="F6" s="251"/>
      <c r="G6" s="250" t="s">
        <v>1176</v>
      </c>
      <c r="H6" s="251"/>
      <c r="I6" s="250" t="s">
        <v>7</v>
      </c>
      <c r="J6" s="251"/>
      <c r="K6" s="250" t="s">
        <v>11</v>
      </c>
      <c r="L6" s="251"/>
      <c r="M6" s="250" t="s">
        <v>12</v>
      </c>
      <c r="N6" s="251"/>
      <c r="O6" s="2"/>
    </row>
    <row r="7" spans="1:17" ht="25.5" customHeight="1" x14ac:dyDescent="0.35">
      <c r="A7" s="2"/>
      <c r="B7" s="248"/>
      <c r="C7" s="248"/>
      <c r="D7" s="248"/>
      <c r="E7" s="11" t="s">
        <v>4</v>
      </c>
      <c r="F7" s="11" t="s">
        <v>5</v>
      </c>
      <c r="G7" s="11" t="s">
        <v>4</v>
      </c>
      <c r="H7" s="11" t="s">
        <v>5</v>
      </c>
      <c r="I7" s="11" t="s">
        <v>4</v>
      </c>
      <c r="J7" s="11" t="s">
        <v>5</v>
      </c>
      <c r="K7" s="11" t="s">
        <v>4</v>
      </c>
      <c r="L7" s="11" t="s">
        <v>5</v>
      </c>
      <c r="M7" s="11" t="s">
        <v>4</v>
      </c>
      <c r="N7" s="11" t="s">
        <v>5</v>
      </c>
      <c r="O7" s="2"/>
    </row>
    <row r="8" spans="1:17" x14ac:dyDescent="0.35">
      <c r="A8" s="2"/>
      <c r="B8" s="6" t="s">
        <v>8</v>
      </c>
      <c r="C8" s="104">
        <f>Enrolment!$U$7+Enrolment!$U$8+Enrolment!$U$9+Enrolment!$U$10+Enrolment!$U$11</f>
        <v>71</v>
      </c>
      <c r="D8" s="64">
        <f>IFERROR(VLOOKUP($M$4,BALANCE[[2]:[21]],18,0),"FILL CORRECT DATA")</f>
        <v>2</v>
      </c>
      <c r="E8" s="105">
        <f>VLOOKUP('Daily Report'!$M$4,BALANCE[[2]:[21]],2,0)</f>
        <v>550</v>
      </c>
      <c r="F8" s="105">
        <f>VLOOKUP('Daily Report'!$M$4,BALANCE[[2]:[21]],3,0)</f>
        <v>400</v>
      </c>
      <c r="G8" s="105">
        <f>VLOOKUP('Daily Report'!$M$4,BALANCE[[2]:[21]],6,0)</f>
        <v>0</v>
      </c>
      <c r="H8" s="105">
        <f>VLOOKUP('Daily Report'!$M$4,BALANCE[[2]:[21]],7,0)</f>
        <v>0</v>
      </c>
      <c r="I8" s="106">
        <f>E8+G8</f>
        <v>550</v>
      </c>
      <c r="J8" s="106">
        <f>F8+H8</f>
        <v>400</v>
      </c>
      <c r="K8" s="105">
        <f>VLOOKUP('Daily Report'!$M$4,BALANCE[[2]:[21]],10,0)</f>
        <v>0</v>
      </c>
      <c r="L8" s="105">
        <f>VLOOKUP('Daily Report'!$M$4,BALANCE[[2]:[21]],11,0)</f>
        <v>2.2999999999999998</v>
      </c>
      <c r="M8" s="106">
        <f>I8-K8</f>
        <v>550</v>
      </c>
      <c r="N8" s="106">
        <f>J8-L8</f>
        <v>397.7</v>
      </c>
      <c r="O8" s="2"/>
    </row>
    <row r="9" spans="1:17" x14ac:dyDescent="0.35">
      <c r="A9" s="2"/>
      <c r="B9" s="6" t="s">
        <v>9</v>
      </c>
      <c r="C9" s="104">
        <f>Enrolment!$U$12+Enrolment!$U$13+Enrolment!U14</f>
        <v>51</v>
      </c>
      <c r="D9" s="64">
        <f>IFERROR(VLOOKUP($M$4,BALANCE[[2]:[21]],19,0),"FILL CORRECT DATA")</f>
        <v>0</v>
      </c>
      <c r="E9" s="105">
        <f>VLOOKUP('Daily Report'!$M$4,BALANCE[[2]:[21]],4,0)</f>
        <v>250</v>
      </c>
      <c r="F9" s="105">
        <f>VLOOKUP('Daily Report'!$M$4,BALANCE[[2]:[21]],5,0)</f>
        <v>200</v>
      </c>
      <c r="G9" s="105">
        <f>VLOOKUP('Daily Report'!$M$4,BALANCE[[2]:[21]],8,0)</f>
        <v>0</v>
      </c>
      <c r="H9" s="105">
        <f>VLOOKUP('Daily Report'!$M$4,BALANCE[[2]:[21]],9,0)</f>
        <v>0</v>
      </c>
      <c r="I9" s="106">
        <f>E9+G9</f>
        <v>250</v>
      </c>
      <c r="J9" s="106">
        <f>F9+H9</f>
        <v>200</v>
      </c>
      <c r="K9" s="105">
        <f>VLOOKUP('Daily Report'!$M$4,BALANCE[[2]:[21]],12,0)</f>
        <v>0</v>
      </c>
      <c r="L9" s="105">
        <f>VLOOKUP('Daily Report'!$M$4,BALANCE[[2]:[21]],13,0)</f>
        <v>0</v>
      </c>
      <c r="M9" s="106">
        <f>I9-K9</f>
        <v>250</v>
      </c>
      <c r="N9" s="106">
        <f>J9-L9</f>
        <v>200</v>
      </c>
      <c r="O9" s="2"/>
    </row>
    <row r="10" spans="1:17" ht="15.5" x14ac:dyDescent="0.35">
      <c r="A10" s="2"/>
      <c r="B10" s="12" t="s">
        <v>10</v>
      </c>
      <c r="C10" s="107">
        <f t="shared" ref="C10:N10" si="0">SUM(C8:C9)</f>
        <v>122</v>
      </c>
      <c r="D10" s="107">
        <f t="shared" si="0"/>
        <v>2</v>
      </c>
      <c r="E10" s="108">
        <f t="shared" si="0"/>
        <v>800</v>
      </c>
      <c r="F10" s="108">
        <f t="shared" si="0"/>
        <v>600</v>
      </c>
      <c r="G10" s="108">
        <f t="shared" si="0"/>
        <v>0</v>
      </c>
      <c r="H10" s="108">
        <f t="shared" si="0"/>
        <v>0</v>
      </c>
      <c r="I10" s="108">
        <f t="shared" si="0"/>
        <v>800</v>
      </c>
      <c r="J10" s="108">
        <f t="shared" si="0"/>
        <v>600</v>
      </c>
      <c r="K10" s="108">
        <f t="shared" si="0"/>
        <v>0</v>
      </c>
      <c r="L10" s="108">
        <f t="shared" si="0"/>
        <v>2.2999999999999998</v>
      </c>
      <c r="M10" s="108">
        <f t="shared" si="0"/>
        <v>800</v>
      </c>
      <c r="N10" s="108">
        <f t="shared" si="0"/>
        <v>597.70000000000005</v>
      </c>
      <c r="O10" s="2"/>
    </row>
    <row r="11" spans="1:17" s="14" customFormat="1" x14ac:dyDescent="0.35">
      <c r="A11" s="2"/>
      <c r="O11" s="2"/>
    </row>
    <row r="12" spans="1:17" s="14" customFormat="1" x14ac:dyDescent="0.35">
      <c r="A12" s="2"/>
      <c r="O12" s="2"/>
    </row>
    <row r="13" spans="1:17" s="14" customFormat="1" x14ac:dyDescent="0.35">
      <c r="A13" s="2"/>
      <c r="L13" s="246" t="str">
        <f>DASHBOARD!S3</f>
        <v>प्रधानाचार्य</v>
      </c>
      <c r="M13" s="246"/>
      <c r="O13" s="2"/>
    </row>
    <row r="14" spans="1:17" s="14" customFormat="1" x14ac:dyDescent="0.35">
      <c r="A14" s="2"/>
      <c r="L14" s="246" t="str">
        <f>DASHBOARD!S4</f>
        <v>राजकीय उच्च माध्यमिक विद्यालय</v>
      </c>
      <c r="M14" s="246"/>
      <c r="O14" s="2"/>
    </row>
    <row r="15" spans="1:17" s="14" customFormat="1" x14ac:dyDescent="0.35">
      <c r="A15" s="2"/>
      <c r="L15" s="246" t="str">
        <f>DASHBOARD!S5</f>
        <v>13डीओएल, श्री गंगानगर</v>
      </c>
      <c r="M15" s="246"/>
      <c r="O15" s="2"/>
    </row>
    <row r="16" spans="1:17" s="14" customFormat="1" x14ac:dyDescent="0.35">
      <c r="A16" s="2"/>
      <c r="O16" s="2"/>
    </row>
    <row r="17" spans="1:15" x14ac:dyDescent="0.35">
      <c r="A17" s="2"/>
      <c r="O17" s="2"/>
    </row>
    <row r="18" spans="1:15" x14ac:dyDescent="0.35">
      <c r="A18" s="2"/>
      <c r="B18" s="2"/>
      <c r="C18" s="2"/>
      <c r="D18" s="2"/>
      <c r="E18" s="2"/>
      <c r="F18" s="2"/>
      <c r="G18" s="2"/>
      <c r="H18" s="2"/>
      <c r="I18" s="2"/>
      <c r="J18" s="2"/>
      <c r="K18" s="2"/>
      <c r="L18" s="2"/>
      <c r="M18" s="2"/>
      <c r="N18" s="2"/>
      <c r="O18" s="2"/>
    </row>
    <row r="19" spans="1:15" x14ac:dyDescent="0.35">
      <c r="A19" s="14"/>
      <c r="N19" s="14"/>
      <c r="O19" s="14"/>
    </row>
    <row r="20" spans="1:15" x14ac:dyDescent="0.35">
      <c r="A20" s="14"/>
      <c r="N20" s="14"/>
      <c r="O20" s="14"/>
    </row>
    <row r="21" spans="1:15" x14ac:dyDescent="0.35">
      <c r="A21" s="14"/>
      <c r="N21" s="14"/>
      <c r="O21" s="14"/>
    </row>
    <row r="22" spans="1:15" x14ac:dyDescent="0.35">
      <c r="A22" s="14"/>
      <c r="N22" s="14"/>
      <c r="O22" s="14"/>
    </row>
    <row r="23" spans="1:15" x14ac:dyDescent="0.35">
      <c r="O23" s="14"/>
    </row>
  </sheetData>
  <sheetProtection password="CEFC" sheet="1" objects="1" scenarios="1" formatColumns="0" formatRows="0"/>
  <mergeCells count="12">
    <mergeCell ref="B2:N2"/>
    <mergeCell ref="E6:F6"/>
    <mergeCell ref="G6:H6"/>
    <mergeCell ref="I6:J6"/>
    <mergeCell ref="K6:L6"/>
    <mergeCell ref="M6:N6"/>
    <mergeCell ref="L14:M14"/>
    <mergeCell ref="L13:M13"/>
    <mergeCell ref="L15:M15"/>
    <mergeCell ref="B6:B7"/>
    <mergeCell ref="C6:C7"/>
    <mergeCell ref="D6:D7"/>
  </mergeCells>
  <pageMargins left="0.7" right="0.7" top="0.75" bottom="0.75" header="0.3" footer="0.3"/>
  <pageSetup paperSize="9" scale="80" fitToHeight="0" orientation="landscape" verticalDpi="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7030A0"/>
    <pageSetUpPr fitToPage="1"/>
  </sheetPr>
  <dimension ref="A1:I37"/>
  <sheetViews>
    <sheetView showGridLines="0" topLeftCell="A4" workbookViewId="0">
      <selection activeCell="J19" sqref="J19"/>
    </sheetView>
  </sheetViews>
  <sheetFormatPr defaultRowHeight="14.5" x14ac:dyDescent="0.35"/>
  <cols>
    <col min="1" max="1" width="3.08984375" customWidth="1"/>
    <col min="2" max="2" width="21" customWidth="1"/>
    <col min="3" max="3" width="10.453125" customWidth="1"/>
    <col min="4" max="4" width="9.90625" style="15" customWidth="1"/>
    <col min="5" max="5" width="12.36328125" style="15" customWidth="1"/>
    <col min="6" max="7" width="12" customWidth="1"/>
    <col min="8" max="8" width="14.6328125" customWidth="1"/>
    <col min="9" max="9" width="3.36328125" customWidth="1"/>
  </cols>
  <sheetData>
    <row r="1" spans="1:9" x14ac:dyDescent="0.35">
      <c r="A1" s="2"/>
      <c r="B1" s="2"/>
      <c r="C1" s="2"/>
      <c r="D1" s="34"/>
      <c r="E1" s="34"/>
      <c r="F1" s="2"/>
      <c r="G1" s="2"/>
      <c r="H1" s="2"/>
      <c r="I1" s="2"/>
    </row>
    <row r="2" spans="1:9" ht="24.5" customHeight="1" x14ac:dyDescent="0.35">
      <c r="A2" s="2"/>
      <c r="B2" s="253" t="str">
        <f>DASHBOARD!B2</f>
        <v>कार्यालय प्रधानाचार्य राजकीय उच्च माध्यमिक विद्यालय 13डीओएल, श्री गंगानगर</v>
      </c>
      <c r="C2" s="253"/>
      <c r="D2" s="253"/>
      <c r="E2" s="253"/>
      <c r="F2" s="253"/>
      <c r="G2" s="253"/>
      <c r="H2" s="253"/>
      <c r="I2" s="2"/>
    </row>
    <row r="3" spans="1:9" x14ac:dyDescent="0.35">
      <c r="A3" s="2"/>
      <c r="B3" t="s">
        <v>1130</v>
      </c>
      <c r="G3" t="s">
        <v>1108</v>
      </c>
      <c r="I3" s="2"/>
    </row>
    <row r="4" spans="1:9" s="14" customFormat="1" x14ac:dyDescent="0.35">
      <c r="A4" s="2"/>
      <c r="B4" s="80" t="s">
        <v>1131</v>
      </c>
      <c r="D4" s="15"/>
      <c r="E4" s="15"/>
      <c r="I4" s="2"/>
    </row>
    <row r="5" spans="1:9" s="14" customFormat="1" x14ac:dyDescent="0.35">
      <c r="A5" s="2"/>
      <c r="B5" s="80" t="s">
        <v>1132</v>
      </c>
      <c r="D5" s="15"/>
      <c r="E5" s="15"/>
      <c r="I5" s="2"/>
    </row>
    <row r="6" spans="1:9" s="14" customFormat="1" ht="34.5" customHeight="1" thickBot="1" x14ac:dyDescent="0.4">
      <c r="A6" s="2"/>
      <c r="B6" s="259" t="s">
        <v>1189</v>
      </c>
      <c r="C6" s="259"/>
      <c r="D6" s="259"/>
      <c r="E6" s="259"/>
      <c r="F6" s="259"/>
      <c r="G6" s="259"/>
      <c r="H6" s="259"/>
      <c r="I6" s="2"/>
    </row>
    <row r="7" spans="1:9" ht="15" thickBot="1" x14ac:dyDescent="0.4">
      <c r="A7" s="2"/>
      <c r="G7" s="98" t="s">
        <v>1133</v>
      </c>
      <c r="H7" s="111">
        <v>44275</v>
      </c>
      <c r="I7" s="2"/>
    </row>
    <row r="8" spans="1:9" x14ac:dyDescent="0.35">
      <c r="A8" s="2"/>
      <c r="I8" s="2"/>
    </row>
    <row r="9" spans="1:9" s="32" customFormat="1" ht="37.5" customHeight="1" x14ac:dyDescent="0.35">
      <c r="A9" s="9"/>
      <c r="B9" s="112" t="s">
        <v>1103</v>
      </c>
      <c r="C9" s="112" t="s">
        <v>6</v>
      </c>
      <c r="D9" s="112" t="s">
        <v>1104</v>
      </c>
      <c r="E9" s="112" t="s">
        <v>1105</v>
      </c>
      <c r="F9" s="112" t="s">
        <v>1106</v>
      </c>
      <c r="G9" s="112" t="s">
        <v>1107</v>
      </c>
      <c r="H9" s="112" t="s">
        <v>1108</v>
      </c>
      <c r="I9" s="2"/>
    </row>
    <row r="10" spans="1:9" x14ac:dyDescent="0.35">
      <c r="A10" s="2"/>
      <c r="B10" s="257" t="s">
        <v>1111</v>
      </c>
      <c r="C10" s="109" t="s">
        <v>1109</v>
      </c>
      <c r="D10" s="118">
        <f>Enrolment!$U$7+Enrolment!$U$8+Enrolment!$U$9+Enrolment!$U$10+Enrolment!$U$11</f>
        <v>71</v>
      </c>
      <c r="E10" s="118">
        <f>IFERROR(VLOOKUP($H$7,BALANCE[[2]:[21]],18,0),"FILL CORRECT DATA")</f>
        <v>2</v>
      </c>
      <c r="F10" s="105">
        <f>VLOOKUP($H$7,BALANCE[[2]:[21]],10,0)</f>
        <v>0</v>
      </c>
      <c r="G10" s="105">
        <f>VLOOKUP(H7,BALANCE[[2]:[21]],11,0)</f>
        <v>2.2999999999999998</v>
      </c>
      <c r="H10" s="119">
        <f>H7</f>
        <v>44275</v>
      </c>
      <c r="I10" s="2"/>
    </row>
    <row r="11" spans="1:9" x14ac:dyDescent="0.35">
      <c r="A11" s="2"/>
      <c r="B11" s="258"/>
      <c r="C11" s="109" t="s">
        <v>1110</v>
      </c>
      <c r="D11" s="118">
        <f>Enrolment!$U$12+Enrolment!$U$13+Enrolment!F16</f>
        <v>33</v>
      </c>
      <c r="E11" s="118">
        <f>IFERROR(VLOOKUP($H$7,BALANCE[[2]:[21]],19,0),"FILL CORRECT DATA")</f>
        <v>0</v>
      </c>
      <c r="F11" s="105">
        <f>VLOOKUP(H7,BALANCE[[2]:[21]],12,0)</f>
        <v>0</v>
      </c>
      <c r="G11" s="105">
        <f>VLOOKUP(H7,BALANCE[[2]:[21]],13,0)</f>
        <v>0</v>
      </c>
      <c r="H11" s="119">
        <f>H7</f>
        <v>44275</v>
      </c>
      <c r="I11" s="2"/>
    </row>
    <row r="12" spans="1:9" x14ac:dyDescent="0.35">
      <c r="A12" s="2"/>
      <c r="B12" s="254" t="s">
        <v>1112</v>
      </c>
      <c r="C12" s="109" t="s">
        <v>1109</v>
      </c>
      <c r="D12" s="110"/>
      <c r="E12" s="110"/>
      <c r="F12" s="113"/>
      <c r="G12" s="113"/>
      <c r="H12" s="113"/>
      <c r="I12" s="2"/>
    </row>
    <row r="13" spans="1:9" x14ac:dyDescent="0.35">
      <c r="A13" s="2"/>
      <c r="B13" s="254"/>
      <c r="C13" s="109" t="s">
        <v>1110</v>
      </c>
      <c r="D13" s="110"/>
      <c r="E13" s="110"/>
      <c r="F13" s="113"/>
      <c r="G13" s="113"/>
      <c r="H13" s="113"/>
      <c r="I13" s="2"/>
    </row>
    <row r="14" spans="1:9" x14ac:dyDescent="0.35">
      <c r="A14" s="2"/>
      <c r="B14" s="254" t="s">
        <v>1113</v>
      </c>
      <c r="C14" s="109" t="s">
        <v>1109</v>
      </c>
      <c r="D14" s="110"/>
      <c r="E14" s="110"/>
      <c r="F14" s="113"/>
      <c r="G14" s="113"/>
      <c r="H14" s="113"/>
      <c r="I14" s="2"/>
    </row>
    <row r="15" spans="1:9" x14ac:dyDescent="0.35">
      <c r="A15" s="2"/>
      <c r="B15" s="254"/>
      <c r="C15" s="109" t="s">
        <v>1110</v>
      </c>
      <c r="D15" s="110"/>
      <c r="E15" s="110"/>
      <c r="F15" s="113"/>
      <c r="G15" s="113"/>
      <c r="H15" s="113"/>
      <c r="I15" s="2"/>
    </row>
    <row r="16" spans="1:9" x14ac:dyDescent="0.35">
      <c r="A16" s="2"/>
      <c r="B16" s="254" t="s">
        <v>1114</v>
      </c>
      <c r="C16" s="109" t="s">
        <v>1109</v>
      </c>
      <c r="D16" s="110"/>
      <c r="E16" s="110"/>
      <c r="F16" s="113"/>
      <c r="G16" s="113"/>
      <c r="H16" s="113"/>
      <c r="I16" s="2"/>
    </row>
    <row r="17" spans="1:9" x14ac:dyDescent="0.35">
      <c r="A17" s="2"/>
      <c r="B17" s="254"/>
      <c r="C17" s="109" t="s">
        <v>1110</v>
      </c>
      <c r="D17" s="110"/>
      <c r="E17" s="110"/>
      <c r="F17" s="113"/>
      <c r="G17" s="113"/>
      <c r="H17" s="113"/>
      <c r="I17" s="2"/>
    </row>
    <row r="18" spans="1:9" x14ac:dyDescent="0.35">
      <c r="A18" s="2"/>
      <c r="B18" s="254" t="s">
        <v>1115</v>
      </c>
      <c r="C18" s="109" t="s">
        <v>1109</v>
      </c>
      <c r="D18" s="110"/>
      <c r="E18" s="110"/>
      <c r="F18" s="113"/>
      <c r="G18" s="113"/>
      <c r="H18" s="113"/>
      <c r="I18" s="2"/>
    </row>
    <row r="19" spans="1:9" x14ac:dyDescent="0.35">
      <c r="A19" s="2"/>
      <c r="B19" s="254"/>
      <c r="C19" s="109" t="s">
        <v>1110</v>
      </c>
      <c r="D19" s="110"/>
      <c r="E19" s="110"/>
      <c r="F19" s="113"/>
      <c r="G19" s="113"/>
      <c r="H19" s="113"/>
      <c r="I19" s="2"/>
    </row>
    <row r="20" spans="1:9" x14ac:dyDescent="0.35">
      <c r="A20" s="2"/>
      <c r="B20" s="254"/>
      <c r="C20" s="109" t="s">
        <v>1109</v>
      </c>
      <c r="D20" s="110"/>
      <c r="E20" s="110"/>
      <c r="F20" s="113"/>
      <c r="G20" s="113"/>
      <c r="H20" s="113"/>
      <c r="I20" s="2"/>
    </row>
    <row r="21" spans="1:9" s="14" customFormat="1" x14ac:dyDescent="0.35">
      <c r="A21" s="2"/>
      <c r="B21" s="254"/>
      <c r="C21" s="109" t="s">
        <v>1110</v>
      </c>
      <c r="D21" s="114"/>
      <c r="E21" s="114"/>
      <c r="F21" s="115"/>
      <c r="G21" s="115"/>
      <c r="H21" s="115"/>
      <c r="I21" s="2"/>
    </row>
    <row r="22" spans="1:9" s="14" customFormat="1" x14ac:dyDescent="0.35">
      <c r="A22" s="2"/>
      <c r="B22" s="254"/>
      <c r="C22" s="116" t="s">
        <v>1109</v>
      </c>
      <c r="D22" s="114"/>
      <c r="E22" s="114"/>
      <c r="F22" s="115"/>
      <c r="G22" s="115"/>
      <c r="H22" s="115"/>
      <c r="I22" s="2"/>
    </row>
    <row r="23" spans="1:9" s="14" customFormat="1" x14ac:dyDescent="0.35">
      <c r="A23" s="2"/>
      <c r="B23" s="254"/>
      <c r="C23" s="116" t="s">
        <v>1110</v>
      </c>
      <c r="D23" s="114"/>
      <c r="E23" s="114"/>
      <c r="F23" s="115"/>
      <c r="G23" s="115"/>
      <c r="H23" s="115"/>
      <c r="I23" s="2"/>
    </row>
    <row r="24" spans="1:9" s="14" customFormat="1" x14ac:dyDescent="0.35">
      <c r="A24" s="2"/>
      <c r="B24" s="254"/>
      <c r="C24" s="109" t="s">
        <v>1109</v>
      </c>
      <c r="D24" s="114"/>
      <c r="E24" s="114"/>
      <c r="F24" s="115"/>
      <c r="G24" s="115"/>
      <c r="H24" s="115"/>
      <c r="I24" s="2"/>
    </row>
    <row r="25" spans="1:9" s="14" customFormat="1" x14ac:dyDescent="0.35">
      <c r="A25" s="2"/>
      <c r="B25" s="254"/>
      <c r="C25" s="109" t="s">
        <v>1110</v>
      </c>
      <c r="D25" s="114"/>
      <c r="E25" s="114"/>
      <c r="F25" s="115"/>
      <c r="G25" s="115"/>
      <c r="H25" s="115"/>
      <c r="I25" s="2"/>
    </row>
    <row r="26" spans="1:9" s="14" customFormat="1" x14ac:dyDescent="0.35">
      <c r="A26" s="2"/>
      <c r="B26" s="255"/>
      <c r="C26" s="109" t="s">
        <v>1109</v>
      </c>
      <c r="D26" s="114"/>
      <c r="E26" s="114"/>
      <c r="F26" s="115"/>
      <c r="G26" s="115"/>
      <c r="H26" s="115"/>
      <c r="I26" s="2"/>
    </row>
    <row r="27" spans="1:9" x14ac:dyDescent="0.35">
      <c r="A27" s="2"/>
      <c r="B27" s="256"/>
      <c r="C27" s="109" t="s">
        <v>1110</v>
      </c>
      <c r="D27" s="110"/>
      <c r="E27" s="110"/>
      <c r="F27" s="113"/>
      <c r="G27" s="113"/>
      <c r="H27" s="113"/>
      <c r="I27" s="2"/>
    </row>
    <row r="28" spans="1:9" s="14" customFormat="1" x14ac:dyDescent="0.35">
      <c r="A28" s="2"/>
      <c r="B28" s="80"/>
      <c r="C28" s="80"/>
      <c r="D28" s="117"/>
      <c r="E28" s="117"/>
      <c r="F28" s="80"/>
      <c r="G28" s="80"/>
      <c r="H28" s="80"/>
      <c r="I28" s="2"/>
    </row>
    <row r="29" spans="1:9" x14ac:dyDescent="0.35">
      <c r="A29" s="2"/>
      <c r="B29" s="80"/>
      <c r="C29" s="80"/>
      <c r="D29" s="117"/>
      <c r="E29" s="117"/>
      <c r="F29" s="80"/>
      <c r="G29" s="252" t="str">
        <f>DASHBOARD!S3</f>
        <v>प्रधानाचार्य</v>
      </c>
      <c r="H29" s="252"/>
      <c r="I29" s="2"/>
    </row>
    <row r="30" spans="1:9" x14ac:dyDescent="0.35">
      <c r="A30" s="2"/>
      <c r="B30" s="80"/>
      <c r="C30" s="80"/>
      <c r="D30" s="117"/>
      <c r="E30" s="117"/>
      <c r="F30" s="80"/>
      <c r="G30" s="252" t="str">
        <f>DASHBOARD!S4</f>
        <v>राजकीय उच्च माध्यमिक विद्यालय</v>
      </c>
      <c r="H30" s="252"/>
      <c r="I30" s="2"/>
    </row>
    <row r="31" spans="1:9" x14ac:dyDescent="0.35">
      <c r="A31" s="2"/>
      <c r="B31" s="80"/>
      <c r="C31" s="80"/>
      <c r="D31" s="117"/>
      <c r="E31" s="117"/>
      <c r="F31" s="80"/>
      <c r="G31" s="252" t="str">
        <f>DASHBOARD!S5</f>
        <v>13डीओएल, श्री गंगानगर</v>
      </c>
      <c r="H31" s="252"/>
      <c r="I31" s="2"/>
    </row>
    <row r="32" spans="1:9" x14ac:dyDescent="0.35">
      <c r="A32" s="2"/>
      <c r="B32" s="80"/>
      <c r="C32" s="80"/>
      <c r="D32" s="117"/>
      <c r="E32" s="117"/>
      <c r="F32" s="80"/>
      <c r="G32" s="80"/>
      <c r="H32" s="80"/>
      <c r="I32" s="2"/>
    </row>
    <row r="33" spans="1:9" x14ac:dyDescent="0.35">
      <c r="A33" s="2"/>
      <c r="B33" s="2"/>
      <c r="C33" s="2"/>
      <c r="D33" s="34"/>
      <c r="E33" s="34"/>
      <c r="F33" s="2"/>
      <c r="G33" s="2"/>
      <c r="H33" s="2"/>
      <c r="I33" s="2"/>
    </row>
    <row r="34" spans="1:9" x14ac:dyDescent="0.35">
      <c r="B34" s="14"/>
      <c r="C34" s="14"/>
      <c r="F34" s="14"/>
      <c r="G34" s="14"/>
      <c r="H34" s="14"/>
    </row>
    <row r="35" spans="1:9" x14ac:dyDescent="0.35">
      <c r="B35" s="14"/>
      <c r="C35" s="14"/>
      <c r="F35" s="14"/>
      <c r="G35" s="14"/>
      <c r="H35" s="14"/>
    </row>
    <row r="36" spans="1:9" x14ac:dyDescent="0.35">
      <c r="B36" s="14"/>
      <c r="C36" s="14"/>
      <c r="F36" s="14"/>
      <c r="G36" s="14"/>
      <c r="H36" s="14"/>
    </row>
    <row r="37" spans="1:9" x14ac:dyDescent="0.35">
      <c r="B37" s="14"/>
      <c r="C37" s="14"/>
      <c r="F37" s="14"/>
      <c r="G37" s="14"/>
      <c r="H37" s="14"/>
    </row>
  </sheetData>
  <sheetProtection password="CEFC" sheet="1" objects="1" scenarios="1" formatColumns="0" formatRows="0"/>
  <mergeCells count="14">
    <mergeCell ref="G29:H29"/>
    <mergeCell ref="G30:H30"/>
    <mergeCell ref="G31:H31"/>
    <mergeCell ref="B2:H2"/>
    <mergeCell ref="B20:B21"/>
    <mergeCell ref="B22:B23"/>
    <mergeCell ref="B24:B25"/>
    <mergeCell ref="B26:B27"/>
    <mergeCell ref="B16:B17"/>
    <mergeCell ref="B18:B19"/>
    <mergeCell ref="B10:B11"/>
    <mergeCell ref="B12:B13"/>
    <mergeCell ref="B14:B15"/>
    <mergeCell ref="B6:H6"/>
  </mergeCells>
  <pageMargins left="0.7" right="0.7" top="0.75" bottom="0.75" header="0.3" footer="0.3"/>
  <pageSetup paperSize="9" scale="94" fitToHeight="0"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11</vt:i4>
      </vt:variant>
    </vt:vector>
  </HeadingPairs>
  <TitlesOfParts>
    <vt:vector size="20" baseType="lpstr">
      <vt:lpstr>INTRO</vt:lpstr>
      <vt:lpstr>DASHBOARD</vt:lpstr>
      <vt:lpstr>SD</vt:lpstr>
      <vt:lpstr>STUDATA</vt:lpstr>
      <vt:lpstr>Distribution</vt:lpstr>
      <vt:lpstr>Enrolment</vt:lpstr>
      <vt:lpstr>Balance</vt:lpstr>
      <vt:lpstr>Daily Report</vt:lpstr>
      <vt:lpstr>PEEO Daily REPORT</vt:lpstr>
      <vt:lpstr>_21_11_2020</vt:lpstr>
      <vt:lpstr>_22_11_2020</vt:lpstr>
      <vt:lpstr>_23_11_2020</vt:lpstr>
      <vt:lpstr>Distribution</vt:lpstr>
      <vt:lpstr>Balance!Print_Area</vt:lpstr>
      <vt:lpstr>'Daily Report'!Print_Area</vt:lpstr>
      <vt:lpstr>DASHBOARD!Print_Area</vt:lpstr>
      <vt:lpstr>Distribution!Print_Area</vt:lpstr>
      <vt:lpstr>'PEEO Daily REPORT'!Print_Area</vt:lpstr>
      <vt:lpstr>STUDATA</vt:lpstr>
      <vt:lpstr>Table2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2021-03-20T03:29:48Z</cp:lastPrinted>
  <dcterms:created xsi:type="dcterms:W3CDTF">2020-11-20T11:26:11Z</dcterms:created>
  <dcterms:modified xsi:type="dcterms:W3CDTF">2021-03-20T03:59:55Z</dcterms:modified>
</cp:coreProperties>
</file>