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667"/>
  </bookViews>
  <sheets>
    <sheet name="Instruction" sheetId="10" r:id="rId1"/>
    <sheet name="General" sheetId="1" r:id="rId2"/>
    <sheet name="Enrollment" sheetId="5" r:id="rId3"/>
    <sheet name="Student Record" sheetId="6" r:id="rId4"/>
    <sheet name="Prapti Raseed" sheetId="2" r:id="rId5"/>
    <sheet name="Balance" sheetId="9" r:id="rId6"/>
    <sheet name="Total Vitrit by date" sheetId="7" r:id="rId7"/>
    <sheet name="Per Day Suchna" sheetId="3" r:id="rId8"/>
    <sheet name="GT upto date" sheetId="8" r:id="rId9"/>
  </sheets>
  <definedNames>
    <definedName name="balance">Balance!$B$4:$N$36</definedName>
    <definedName name="class">'Prapti Raseed'!$D:$D</definedName>
    <definedName name="class_1">'Prapti Raseed'!$D$5:$D$304</definedName>
    <definedName name="date">'Prapti Raseed'!$I:$I</definedName>
    <definedName name="date_1">'Prapti Raseed'!$I$5:$I$304</definedName>
    <definedName name="_xlnm.Print_Titles" localSheetId="5">Balance!$4:$5</definedName>
    <definedName name="_xlnm.Print_Titles" localSheetId="4">'Prapti Raseed'!$3:$4</definedName>
    <definedName name="rice">'Prapti Raseed'!$F$5:$F$304</definedName>
    <definedName name="s_type">General!$K:$K</definedName>
    <definedName name="wheat">'Prapti Raseed'!$E$5:$E$304</definedName>
  </definedNames>
  <calcPr calcId="144525"/>
</workbook>
</file>

<file path=xl/calcChain.xml><?xml version="1.0" encoding="utf-8"?>
<calcChain xmlns="http://schemas.openxmlformats.org/spreadsheetml/2006/main">
  <c r="D44" i="2" l="1"/>
  <c r="J7" i="9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I7" i="9"/>
  <c r="I8" i="9"/>
  <c r="I9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G7" i="9"/>
  <c r="G8" i="9"/>
  <c r="G9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B6" i="9" l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F6" i="9"/>
  <c r="E6" i="9"/>
  <c r="D6" i="9"/>
  <c r="C6" i="9"/>
  <c r="A1" i="5"/>
  <c r="A1" i="9"/>
  <c r="J2" i="3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E8" i="8"/>
  <c r="D8" i="8"/>
  <c r="C9" i="8"/>
  <c r="C10" i="8"/>
  <c r="C11" i="8"/>
  <c r="C12" i="8"/>
  <c r="C13" i="8"/>
  <c r="C14" i="8"/>
  <c r="C15" i="8"/>
  <c r="C8" i="8"/>
  <c r="A1" i="8"/>
  <c r="A1" i="7"/>
  <c r="F13" i="1" l="1"/>
  <c r="B13" i="1"/>
  <c r="A1" i="3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E304" i="2" l="1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59" i="2"/>
  <c r="I10" i="9" l="1"/>
  <c r="G10" i="9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220" i="2"/>
  <c r="C220" i="2"/>
  <c r="D220" i="2"/>
  <c r="B221" i="2"/>
  <c r="C221" i="2"/>
  <c r="D221" i="2"/>
  <c r="B222" i="2"/>
  <c r="C222" i="2"/>
  <c r="D222" i="2"/>
  <c r="B223" i="2"/>
  <c r="C223" i="2"/>
  <c r="D223" i="2"/>
  <c r="B224" i="2"/>
  <c r="C224" i="2"/>
  <c r="D224" i="2"/>
  <c r="B225" i="2"/>
  <c r="C225" i="2"/>
  <c r="D225" i="2"/>
  <c r="B226" i="2"/>
  <c r="C226" i="2"/>
  <c r="D226" i="2"/>
  <c r="B227" i="2"/>
  <c r="C227" i="2"/>
  <c r="D227" i="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B234" i="2"/>
  <c r="C234" i="2"/>
  <c r="D234" i="2"/>
  <c r="B235" i="2"/>
  <c r="C235" i="2"/>
  <c r="D235" i="2"/>
  <c r="B236" i="2"/>
  <c r="C236" i="2"/>
  <c r="D236" i="2"/>
  <c r="B237" i="2"/>
  <c r="C237" i="2"/>
  <c r="D237" i="2"/>
  <c r="B238" i="2"/>
  <c r="C238" i="2"/>
  <c r="D238" i="2"/>
  <c r="B239" i="2"/>
  <c r="C239" i="2"/>
  <c r="D239" i="2"/>
  <c r="B240" i="2"/>
  <c r="C240" i="2"/>
  <c r="D240" i="2"/>
  <c r="B241" i="2"/>
  <c r="C241" i="2"/>
  <c r="D241" i="2"/>
  <c r="B242" i="2"/>
  <c r="C242" i="2"/>
  <c r="D242" i="2"/>
  <c r="B243" i="2"/>
  <c r="C243" i="2"/>
  <c r="D243" i="2"/>
  <c r="B244" i="2"/>
  <c r="C244" i="2"/>
  <c r="D244" i="2"/>
  <c r="B245" i="2"/>
  <c r="C245" i="2"/>
  <c r="D245" i="2"/>
  <c r="B246" i="2"/>
  <c r="C246" i="2"/>
  <c r="D246" i="2"/>
  <c r="B247" i="2"/>
  <c r="C247" i="2"/>
  <c r="D247" i="2"/>
  <c r="B248" i="2"/>
  <c r="C248" i="2"/>
  <c r="D248" i="2"/>
  <c r="B249" i="2"/>
  <c r="C249" i="2"/>
  <c r="D249" i="2"/>
  <c r="B250" i="2"/>
  <c r="C250" i="2"/>
  <c r="D250" i="2"/>
  <c r="B251" i="2"/>
  <c r="C251" i="2"/>
  <c r="D251" i="2"/>
  <c r="B252" i="2"/>
  <c r="C252" i="2"/>
  <c r="D252" i="2"/>
  <c r="B253" i="2"/>
  <c r="C253" i="2"/>
  <c r="D253" i="2"/>
  <c r="B254" i="2"/>
  <c r="C254" i="2"/>
  <c r="D254" i="2"/>
  <c r="B255" i="2"/>
  <c r="C255" i="2"/>
  <c r="D255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270" i="2"/>
  <c r="C270" i="2"/>
  <c r="D270" i="2"/>
  <c r="B271" i="2"/>
  <c r="C271" i="2"/>
  <c r="D271" i="2"/>
  <c r="B272" i="2"/>
  <c r="C272" i="2"/>
  <c r="D272" i="2"/>
  <c r="B273" i="2"/>
  <c r="C273" i="2"/>
  <c r="D273" i="2"/>
  <c r="B274" i="2"/>
  <c r="C274" i="2"/>
  <c r="D274" i="2"/>
  <c r="B275" i="2"/>
  <c r="C275" i="2"/>
  <c r="D275" i="2"/>
  <c r="B276" i="2"/>
  <c r="C276" i="2"/>
  <c r="D276" i="2"/>
  <c r="B277" i="2"/>
  <c r="C277" i="2"/>
  <c r="D277" i="2"/>
  <c r="B278" i="2"/>
  <c r="C278" i="2"/>
  <c r="D278" i="2"/>
  <c r="B279" i="2"/>
  <c r="C279" i="2"/>
  <c r="D279" i="2"/>
  <c r="B280" i="2"/>
  <c r="C280" i="2"/>
  <c r="D280" i="2"/>
  <c r="B281" i="2"/>
  <c r="C281" i="2"/>
  <c r="D281" i="2"/>
  <c r="B282" i="2"/>
  <c r="C282" i="2"/>
  <c r="D282" i="2"/>
  <c r="B283" i="2"/>
  <c r="C283" i="2"/>
  <c r="D283" i="2"/>
  <c r="B284" i="2"/>
  <c r="C284" i="2"/>
  <c r="D284" i="2"/>
  <c r="B285" i="2"/>
  <c r="C285" i="2"/>
  <c r="D285" i="2"/>
  <c r="B286" i="2"/>
  <c r="C286" i="2"/>
  <c r="D286" i="2"/>
  <c r="B287" i="2"/>
  <c r="C287" i="2"/>
  <c r="D287" i="2"/>
  <c r="B288" i="2"/>
  <c r="C288" i="2"/>
  <c r="D288" i="2"/>
  <c r="B289" i="2"/>
  <c r="C289" i="2"/>
  <c r="D289" i="2"/>
  <c r="B290" i="2"/>
  <c r="C290" i="2"/>
  <c r="D290" i="2"/>
  <c r="B291" i="2"/>
  <c r="C291" i="2"/>
  <c r="D291" i="2"/>
  <c r="B292" i="2"/>
  <c r="C292" i="2"/>
  <c r="D292" i="2"/>
  <c r="B293" i="2"/>
  <c r="C293" i="2"/>
  <c r="D293" i="2"/>
  <c r="B294" i="2"/>
  <c r="C294" i="2"/>
  <c r="D294" i="2"/>
  <c r="B295" i="2"/>
  <c r="C295" i="2"/>
  <c r="D295" i="2"/>
  <c r="B296" i="2"/>
  <c r="C296" i="2"/>
  <c r="D296" i="2"/>
  <c r="B297" i="2"/>
  <c r="C297" i="2"/>
  <c r="D297" i="2"/>
  <c r="B298" i="2"/>
  <c r="C298" i="2"/>
  <c r="D298" i="2"/>
  <c r="B299" i="2"/>
  <c r="C299" i="2"/>
  <c r="D299" i="2"/>
  <c r="B300" i="2"/>
  <c r="C300" i="2"/>
  <c r="D300" i="2"/>
  <c r="B301" i="2"/>
  <c r="C301" i="2"/>
  <c r="D301" i="2"/>
  <c r="B302" i="2"/>
  <c r="C302" i="2"/>
  <c r="D302" i="2"/>
  <c r="B303" i="2"/>
  <c r="C303" i="2"/>
  <c r="D303" i="2"/>
  <c r="B304" i="2"/>
  <c r="C304" i="2"/>
  <c r="D304" i="2"/>
  <c r="D5" i="2"/>
  <c r="C5" i="2"/>
  <c r="B5" i="2"/>
  <c r="A1" i="2"/>
  <c r="F10" i="8" l="1"/>
  <c r="I6" i="9"/>
  <c r="H6" i="9"/>
  <c r="L6" i="9" s="1"/>
  <c r="J6" i="9"/>
  <c r="N6" i="9" s="1"/>
  <c r="G5" i="2"/>
  <c r="E5" i="2" s="1"/>
  <c r="G6" i="9" s="1"/>
  <c r="F13" i="8"/>
  <c r="B12" i="7"/>
  <c r="F12" i="8"/>
  <c r="F11" i="8"/>
  <c r="G15" i="8"/>
  <c r="G11" i="8"/>
  <c r="F8" i="8"/>
  <c r="C10" i="7"/>
  <c r="G14" i="8"/>
  <c r="G10" i="8"/>
  <c r="H10" i="8" s="1"/>
  <c r="C9" i="7"/>
  <c r="C5" i="7"/>
  <c r="G13" i="8"/>
  <c r="D21" i="8" s="1"/>
  <c r="G9" i="8"/>
  <c r="C12" i="7"/>
  <c r="C8" i="7"/>
  <c r="B5" i="7"/>
  <c r="G12" i="8"/>
  <c r="G8" i="8"/>
  <c r="C11" i="7"/>
  <c r="C7" i="7"/>
  <c r="C6" i="7"/>
  <c r="B5" i="3"/>
  <c r="B6" i="3"/>
  <c r="G74" i="2"/>
  <c r="B9" i="7"/>
  <c r="D9" i="7" s="1"/>
  <c r="B11" i="7"/>
  <c r="D11" i="7" s="1"/>
  <c r="B7" i="7"/>
  <c r="D7" i="7" s="1"/>
  <c r="F14" i="8"/>
  <c r="H14" i="8" s="1"/>
  <c r="B10" i="7"/>
  <c r="B8" i="7"/>
  <c r="D8" i="7" s="1"/>
  <c r="M6" i="9"/>
  <c r="E7" i="9" s="1"/>
  <c r="C6" i="3" s="1"/>
  <c r="K6" i="9"/>
  <c r="C7" i="9" s="1"/>
  <c r="C5" i="3" s="1"/>
  <c r="E124" i="2"/>
  <c r="E116" i="2"/>
  <c r="E108" i="2"/>
  <c r="E96" i="2"/>
  <c r="E88" i="2"/>
  <c r="E80" i="2"/>
  <c r="E133" i="2"/>
  <c r="E125" i="2"/>
  <c r="E117" i="2"/>
  <c r="E113" i="2"/>
  <c r="E105" i="2"/>
  <c r="E101" i="2"/>
  <c r="E97" i="2"/>
  <c r="E89" i="2"/>
  <c r="E81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F15" i="8" s="1"/>
  <c r="E136" i="2"/>
  <c r="E132" i="2"/>
  <c r="E128" i="2"/>
  <c r="E120" i="2"/>
  <c r="E112" i="2"/>
  <c r="E104" i="2"/>
  <c r="E100" i="2"/>
  <c r="E92" i="2"/>
  <c r="E84" i="2"/>
  <c r="E76" i="2"/>
  <c r="E137" i="2"/>
  <c r="E129" i="2"/>
  <c r="E121" i="2"/>
  <c r="E109" i="2"/>
  <c r="E93" i="2"/>
  <c r="E85" i="2"/>
  <c r="E77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F7" i="9"/>
  <c r="D7" i="9"/>
  <c r="B6" i="7" l="1"/>
  <c r="D6" i="7" s="1"/>
  <c r="F9" i="8"/>
  <c r="H11" i="8"/>
  <c r="D19" i="8"/>
  <c r="D20" i="8"/>
  <c r="F20" i="8" s="1"/>
  <c r="H15" i="8"/>
  <c r="D5" i="7"/>
  <c r="H13" i="8"/>
  <c r="C17" i="7"/>
  <c r="C13" i="7"/>
  <c r="C19" i="7"/>
  <c r="H8" i="8"/>
  <c r="H12" i="8"/>
  <c r="C18" i="7"/>
  <c r="F6" i="3" s="1"/>
  <c r="D10" i="7"/>
  <c r="D12" i="7"/>
  <c r="L7" i="9"/>
  <c r="D8" i="9" s="1"/>
  <c r="L8" i="9" s="1"/>
  <c r="D9" i="9" s="1"/>
  <c r="L9" i="9" s="1"/>
  <c r="D10" i="9" s="1"/>
  <c r="L10" i="9" s="1"/>
  <c r="D11" i="9" s="1"/>
  <c r="L11" i="9" s="1"/>
  <c r="D12" i="9" s="1"/>
  <c r="L12" i="9" s="1"/>
  <c r="D13" i="9" s="1"/>
  <c r="L13" i="9" s="1"/>
  <c r="D14" i="9" s="1"/>
  <c r="L14" i="9" s="1"/>
  <c r="D15" i="9" s="1"/>
  <c r="L15" i="9" s="1"/>
  <c r="D16" i="9" s="1"/>
  <c r="L16" i="9" s="1"/>
  <c r="D17" i="9" s="1"/>
  <c r="L17" i="9" s="1"/>
  <c r="D18" i="9" s="1"/>
  <c r="L18" i="9" s="1"/>
  <c r="D19" i="9" s="1"/>
  <c r="L19" i="9" s="1"/>
  <c r="D20" i="9" s="1"/>
  <c r="L20" i="9" s="1"/>
  <c r="D21" i="9" s="1"/>
  <c r="L21" i="9" s="1"/>
  <c r="D22" i="9" s="1"/>
  <c r="L22" i="9" s="1"/>
  <c r="D23" i="9" s="1"/>
  <c r="L23" i="9" s="1"/>
  <c r="D24" i="9" s="1"/>
  <c r="L24" i="9" s="1"/>
  <c r="D25" i="9" s="1"/>
  <c r="L25" i="9" s="1"/>
  <c r="D26" i="9" s="1"/>
  <c r="L26" i="9" s="1"/>
  <c r="D27" i="9" s="1"/>
  <c r="L27" i="9" s="1"/>
  <c r="D28" i="9" s="1"/>
  <c r="L28" i="9" s="1"/>
  <c r="D29" i="9" s="1"/>
  <c r="L29" i="9" s="1"/>
  <c r="D30" i="9" s="1"/>
  <c r="L30" i="9" s="1"/>
  <c r="D31" i="9" s="1"/>
  <c r="L31" i="9" s="1"/>
  <c r="D32" i="9" s="1"/>
  <c r="L32" i="9" s="1"/>
  <c r="D33" i="9" s="1"/>
  <c r="L33" i="9" s="1"/>
  <c r="D34" i="9" s="1"/>
  <c r="L34" i="9" s="1"/>
  <c r="D35" i="9" s="1"/>
  <c r="L35" i="9" s="1"/>
  <c r="D36" i="9" s="1"/>
  <c r="L36" i="9" s="1"/>
  <c r="D5" i="3"/>
  <c r="N7" i="9"/>
  <c r="F8" i="9" s="1"/>
  <c r="N8" i="9" s="1"/>
  <c r="F9" i="9" s="1"/>
  <c r="N9" i="9" s="1"/>
  <c r="F10" i="9" s="1"/>
  <c r="N10" i="9" s="1"/>
  <c r="F11" i="9" s="1"/>
  <c r="N11" i="9" s="1"/>
  <c r="F12" i="9" s="1"/>
  <c r="N12" i="9" s="1"/>
  <c r="F13" i="9" s="1"/>
  <c r="N13" i="9" s="1"/>
  <c r="F14" i="9" s="1"/>
  <c r="N14" i="9" s="1"/>
  <c r="F15" i="9" s="1"/>
  <c r="N15" i="9" s="1"/>
  <c r="F16" i="9" s="1"/>
  <c r="N16" i="9" s="1"/>
  <c r="F17" i="9" s="1"/>
  <c r="N17" i="9" s="1"/>
  <c r="F18" i="9" s="1"/>
  <c r="N18" i="9" s="1"/>
  <c r="F19" i="9" s="1"/>
  <c r="N19" i="9" s="1"/>
  <c r="F20" i="9" s="1"/>
  <c r="N20" i="9" s="1"/>
  <c r="F21" i="9" s="1"/>
  <c r="N21" i="9" s="1"/>
  <c r="F22" i="9" s="1"/>
  <c r="N22" i="9" s="1"/>
  <c r="F23" i="9" s="1"/>
  <c r="N23" i="9" s="1"/>
  <c r="F24" i="9" s="1"/>
  <c r="N24" i="9" s="1"/>
  <c r="F25" i="9" s="1"/>
  <c r="N25" i="9" s="1"/>
  <c r="F26" i="9" s="1"/>
  <c r="N26" i="9" s="1"/>
  <c r="F27" i="9" s="1"/>
  <c r="N27" i="9" s="1"/>
  <c r="F28" i="9" s="1"/>
  <c r="N28" i="9" s="1"/>
  <c r="F29" i="9" s="1"/>
  <c r="N29" i="9" s="1"/>
  <c r="F30" i="9" s="1"/>
  <c r="N30" i="9" s="1"/>
  <c r="F31" i="9" s="1"/>
  <c r="N31" i="9" s="1"/>
  <c r="F32" i="9" s="1"/>
  <c r="N32" i="9" s="1"/>
  <c r="F33" i="9" s="1"/>
  <c r="N33" i="9" s="1"/>
  <c r="F34" i="9" s="1"/>
  <c r="N34" i="9" s="1"/>
  <c r="F35" i="9" s="1"/>
  <c r="N35" i="9" s="1"/>
  <c r="F36" i="9" s="1"/>
  <c r="N36" i="9" s="1"/>
  <c r="D6" i="3"/>
  <c r="M7" i="9"/>
  <c r="E8" i="9" s="1"/>
  <c r="M8" i="9" s="1"/>
  <c r="E9" i="9" s="1"/>
  <c r="M9" i="9" s="1"/>
  <c r="E10" i="9" s="1"/>
  <c r="M10" i="9" s="1"/>
  <c r="E11" i="9" s="1"/>
  <c r="M11" i="9" s="1"/>
  <c r="E12" i="9" s="1"/>
  <c r="M12" i="9" s="1"/>
  <c r="E13" i="9" s="1"/>
  <c r="M13" i="9" s="1"/>
  <c r="E14" i="9" s="1"/>
  <c r="M14" i="9" s="1"/>
  <c r="E15" i="9" s="1"/>
  <c r="M15" i="9" s="1"/>
  <c r="E16" i="9" s="1"/>
  <c r="M16" i="9" s="1"/>
  <c r="E17" i="9" s="1"/>
  <c r="M17" i="9" s="1"/>
  <c r="E18" i="9" s="1"/>
  <c r="M18" i="9" s="1"/>
  <c r="E19" i="9" s="1"/>
  <c r="M19" i="9" s="1"/>
  <c r="E20" i="9" s="1"/>
  <c r="M20" i="9" s="1"/>
  <c r="E21" i="9" s="1"/>
  <c r="M21" i="9" s="1"/>
  <c r="E22" i="9" s="1"/>
  <c r="M22" i="9" s="1"/>
  <c r="E23" i="9" s="1"/>
  <c r="M23" i="9" s="1"/>
  <c r="E24" i="9" s="1"/>
  <c r="M24" i="9" s="1"/>
  <c r="E25" i="9" s="1"/>
  <c r="M25" i="9" s="1"/>
  <c r="E26" i="9" s="1"/>
  <c r="M26" i="9" s="1"/>
  <c r="E27" i="9" s="1"/>
  <c r="M27" i="9" s="1"/>
  <c r="E28" i="9" s="1"/>
  <c r="M28" i="9" s="1"/>
  <c r="E29" i="9" s="1"/>
  <c r="M29" i="9" s="1"/>
  <c r="E30" i="9" s="1"/>
  <c r="M30" i="9" s="1"/>
  <c r="E31" i="9" s="1"/>
  <c r="M31" i="9" s="1"/>
  <c r="E32" i="9" s="1"/>
  <c r="M32" i="9" s="1"/>
  <c r="E33" i="9" s="1"/>
  <c r="M33" i="9" s="1"/>
  <c r="E34" i="9" s="1"/>
  <c r="M34" i="9" s="1"/>
  <c r="E35" i="9" s="1"/>
  <c r="M35" i="9" s="1"/>
  <c r="E36" i="9" s="1"/>
  <c r="M36" i="9" s="1"/>
  <c r="K7" i="9"/>
  <c r="C8" i="9" s="1"/>
  <c r="K8" i="9" s="1"/>
  <c r="C9" i="9" s="1"/>
  <c r="K9" i="9" s="1"/>
  <c r="C10" i="9" s="1"/>
  <c r="K10" i="9" s="1"/>
  <c r="C11" i="9" s="1"/>
  <c r="K11" i="9" s="1"/>
  <c r="C12" i="9" s="1"/>
  <c r="K12" i="9" s="1"/>
  <c r="C13" i="9" s="1"/>
  <c r="K13" i="9" s="1"/>
  <c r="C14" i="9" s="1"/>
  <c r="K14" i="9" s="1"/>
  <c r="C15" i="9" s="1"/>
  <c r="K15" i="9" s="1"/>
  <c r="C16" i="9" s="1"/>
  <c r="K16" i="9" s="1"/>
  <c r="C17" i="9" s="1"/>
  <c r="K17" i="9" s="1"/>
  <c r="C18" i="9" s="1"/>
  <c r="K18" i="9" s="1"/>
  <c r="C19" i="9" s="1"/>
  <c r="K19" i="9" s="1"/>
  <c r="C20" i="9" s="1"/>
  <c r="K20" i="9" s="1"/>
  <c r="C21" i="9" s="1"/>
  <c r="K21" i="9" s="1"/>
  <c r="C22" i="9" s="1"/>
  <c r="K22" i="9" s="1"/>
  <c r="C23" i="9" s="1"/>
  <c r="K23" i="9" s="1"/>
  <c r="C24" i="9" s="1"/>
  <c r="K24" i="9" s="1"/>
  <c r="C25" i="9" s="1"/>
  <c r="K25" i="9" s="1"/>
  <c r="C26" i="9" s="1"/>
  <c r="K26" i="9" s="1"/>
  <c r="C27" i="9" s="1"/>
  <c r="K27" i="9" s="1"/>
  <c r="C28" i="9" s="1"/>
  <c r="K28" i="9" s="1"/>
  <c r="C29" i="9" s="1"/>
  <c r="K29" i="9" s="1"/>
  <c r="C30" i="9" s="1"/>
  <c r="K30" i="9" s="1"/>
  <c r="C31" i="9" s="1"/>
  <c r="K31" i="9" s="1"/>
  <c r="C32" i="9" s="1"/>
  <c r="K32" i="9" s="1"/>
  <c r="C33" i="9" s="1"/>
  <c r="K33" i="9" s="1"/>
  <c r="C34" i="9" s="1"/>
  <c r="K34" i="9" s="1"/>
  <c r="C35" i="9" s="1"/>
  <c r="K35" i="9" s="1"/>
  <c r="C36" i="9" s="1"/>
  <c r="K36" i="9" s="1"/>
  <c r="B13" i="7" l="1"/>
  <c r="C16" i="7"/>
  <c r="F5" i="3" s="1"/>
  <c r="H9" i="8"/>
  <c r="D18" i="8"/>
  <c r="F18" i="8" s="1"/>
  <c r="D13" i="7"/>
  <c r="G6" i="3"/>
  <c r="H6" i="3" s="1"/>
  <c r="G5" i="3"/>
  <c r="D18" i="7"/>
  <c r="E5" i="3"/>
  <c r="E6" i="3"/>
  <c r="H5" i="3" l="1"/>
  <c r="D16" i="7"/>
</calcChain>
</file>

<file path=xl/comments1.xml><?xml version="1.0" encoding="utf-8"?>
<comments xmlns="http://schemas.openxmlformats.org/spreadsheetml/2006/main">
  <authors>
    <author>admin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यहाँ वो डेट भरे जिल डेट से खाद्यान्न वितरण शुरू किया है 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जिस दिन का डाटा भेजना हो वो दिनाक लिखे</t>
        </r>
      </text>
    </comment>
  </commentList>
</comments>
</file>

<file path=xl/sharedStrings.xml><?xml version="1.0" encoding="utf-8"?>
<sst xmlns="http://schemas.openxmlformats.org/spreadsheetml/2006/main" count="1057" uniqueCount="328">
  <si>
    <t>dqy fnol</t>
  </si>
  <si>
    <t>d{kk 1 ls 5</t>
  </si>
  <si>
    <t>d{kk 6 ls 8</t>
  </si>
  <si>
    <t>d{kk 1 ls 5 ds cPpks dks nh tkus okyh dqy [kk|kkUu dh ek=k ¼izfr Nk=@Nk=k½</t>
  </si>
  <si>
    <t>d{kk 6 ls 8 ds cPpks dks nh tkus okyh dqy [kk|kkUu dh ek=k ¼izfr Nk=@Nk=k½</t>
  </si>
  <si>
    <t>Ø-la-</t>
  </si>
  <si>
    <t>uke fo|kFkhZ</t>
  </si>
  <si>
    <t>ekrk&amp;firk@vfHkHkkod dk uke</t>
  </si>
  <si>
    <t>d{kk</t>
  </si>
  <si>
    <t>[kk|kUu izkIrdRrkZ ds gLrk{kj</t>
  </si>
  <si>
    <t>fnukad</t>
  </si>
  <si>
    <t>xsgwa</t>
  </si>
  <si>
    <t>pkoy</t>
  </si>
  <si>
    <t>;ksx</t>
  </si>
  <si>
    <t>fo|ky; dk izdkj</t>
  </si>
  <si>
    <t>fo|kfFkZ;ksa dh la[;k ftudks [kk|kUu forj.k fd;k x;k</t>
  </si>
  <si>
    <t>miyC/k djk;s x, [kk|kUu dh ek=k ¼eSfVªd Vu esa½</t>
  </si>
  <si>
    <t>[kk|kUu forj.k mijkUr 'ks"k [k|kUu</t>
  </si>
  <si>
    <t>vfrfjDr [kk|kUu dh vko';drk</t>
  </si>
  <si>
    <t>jktdh; mPp ek/;fed fo|ky;] :iiqjk ¼CykWd&amp;dqpkeu flVh½ ukxkSj</t>
  </si>
  <si>
    <t>fo|ky; dk izdkj&amp;</t>
  </si>
  <si>
    <t>d{kk 1 ls 12</t>
  </si>
  <si>
    <t>d{kk 1 l 10</t>
  </si>
  <si>
    <t>enjlk</t>
  </si>
  <si>
    <t>xsgqa</t>
  </si>
  <si>
    <t>fo|kfFkZ;ksa ds ekrk&amp;firk@vfHkHkkod dks miyC/k djk;s tk jgs [kk|kkUu dh izkfIr jlhn</t>
  </si>
  <si>
    <t>A</t>
  </si>
  <si>
    <t>TOTAL</t>
  </si>
  <si>
    <t>Sr.No.</t>
  </si>
  <si>
    <t>Class</t>
  </si>
  <si>
    <t>General</t>
  </si>
  <si>
    <t>Boys</t>
  </si>
  <si>
    <t>Girls</t>
  </si>
  <si>
    <t>Total</t>
  </si>
  <si>
    <t>ST</t>
  </si>
  <si>
    <t>SC</t>
  </si>
  <si>
    <t>OBC</t>
  </si>
  <si>
    <t>SBC</t>
  </si>
  <si>
    <t>Total Enrollment</t>
  </si>
  <si>
    <t>Miniority Enrollment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</si>
  <si>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</si>
  <si>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</si>
  <si>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</si>
  <si>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</si>
  <si>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</si>
  <si>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</si>
  <si>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</si>
  <si>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</si>
  <si>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</si>
  <si>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</si>
  <si>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</si>
  <si>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</si>
  <si>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</si>
  <si>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</si>
  <si>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</si>
  <si>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</si>
  <si>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</si>
  <si>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</si>
  <si>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</si>
  <si>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</si>
  <si>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</si>
  <si>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</si>
  <si>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</si>
  <si>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</si>
  <si>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</si>
  <si>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</si>
  <si>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</si>
  <si>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</si>
  <si>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</si>
  <si>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AAYUSHI MEGHWAL</t>
  </si>
  <si>
    <t>MUKESH KUMAR</t>
  </si>
  <si>
    <t>GULAB DEVI</t>
  </si>
  <si>
    <t>F</t>
  </si>
  <si>
    <t>GOVT. SENIOR SECONDARY SCHOOL ROOPPURA (219967)</t>
  </si>
  <si>
    <t>ROOPPURA,KUCHAMAN CITY,ROOPPURA,341508</t>
  </si>
  <si>
    <t>N</t>
  </si>
  <si>
    <t>None</t>
  </si>
  <si>
    <t>CHIRAG MEGHWAL</t>
  </si>
  <si>
    <t>MULARAM</t>
  </si>
  <si>
    <t>NIRMALA DEVI</t>
  </si>
  <si>
    <t>M</t>
  </si>
  <si>
    <t>Divanshu Dustawa</t>
  </si>
  <si>
    <t>Onkar Lal</t>
  </si>
  <si>
    <t>Pushpa Devi</t>
  </si>
  <si>
    <t>GAJENDRA MEGHWAL</t>
  </si>
  <si>
    <t>KUMBHARAM</t>
  </si>
  <si>
    <t>NIRMALA</t>
  </si>
  <si>
    <t>HIMANSHU KALA</t>
  </si>
  <si>
    <t>BALDEVA RAM</t>
  </si>
  <si>
    <t>JAMNA DEVI</t>
  </si>
  <si>
    <t>Jayant Meghwal</t>
  </si>
  <si>
    <t>Nawal Kishore</t>
  </si>
  <si>
    <t>Sunita</t>
  </si>
  <si>
    <t>Nikita Yogi</t>
  </si>
  <si>
    <t>Mukesh Yogi</t>
  </si>
  <si>
    <t>Surgyan</t>
  </si>
  <si>
    <t>Y</t>
  </si>
  <si>
    <t>VIKAS KUMAR</t>
  </si>
  <si>
    <t>LICHMAN RAM</t>
  </si>
  <si>
    <t>PUNAM DEVI</t>
  </si>
  <si>
    <t>Bhavesh Shingh</t>
  </si>
  <si>
    <t>Chatar Singh</t>
  </si>
  <si>
    <t>Kailash Kanwar</t>
  </si>
  <si>
    <t>GEN</t>
  </si>
  <si>
    <t>HARSHITA MEGHWAL</t>
  </si>
  <si>
    <t>ASHOK</t>
  </si>
  <si>
    <t>GANGA DEVI</t>
  </si>
  <si>
    <t>Hindu</t>
  </si>
  <si>
    <t>ROOPPURA,KUCHAMAN CITY,KUCHAMAN CITY,341508</t>
  </si>
  <si>
    <t>No</t>
  </si>
  <si>
    <t>HIMANSHU SINGH</t>
  </si>
  <si>
    <t>RAM SINGH</t>
  </si>
  <si>
    <t>RENU KANWAR</t>
  </si>
  <si>
    <t>POONAM DEVI</t>
  </si>
  <si>
    <t>GIRDHARI LAL</t>
  </si>
  <si>
    <t>MUNNI DEVI</t>
  </si>
  <si>
    <t>JASRANA,KUCHAMAN CITY,JSARANA,341508</t>
  </si>
  <si>
    <t>PRIYANSHU</t>
  </si>
  <si>
    <t>BALDEV RAM</t>
  </si>
  <si>
    <t>RAJU DEVI</t>
  </si>
  <si>
    <t>Teena Rajpurohit</t>
  </si>
  <si>
    <t>Om Singh</t>
  </si>
  <si>
    <t>Surgyan Kanwar</t>
  </si>
  <si>
    <t>Rooppura,Kuchaman City,Rooppura,341508</t>
  </si>
  <si>
    <t>HIMANSHU DUSTAWA</t>
  </si>
  <si>
    <t>ONKAR LAL</t>
  </si>
  <si>
    <t>PUSHPA DEVI</t>
  </si>
  <si>
    <t>XXXX2877</t>
  </si>
  <si>
    <t>VPO- ROOPPURA,Kuchaman City,Rooppura,341508</t>
  </si>
  <si>
    <t>Krishan</t>
  </si>
  <si>
    <t>Kumbha Ram</t>
  </si>
  <si>
    <t>Nirmala Devi</t>
  </si>
  <si>
    <t>Mohit Singh</t>
  </si>
  <si>
    <t>Rajendra Singh</t>
  </si>
  <si>
    <t>Sonu Kanwar</t>
  </si>
  <si>
    <t>MONIKA</t>
  </si>
  <si>
    <t>KUMBHA RAM</t>
  </si>
  <si>
    <t>NEMARAM</t>
  </si>
  <si>
    <t>MANBHARI</t>
  </si>
  <si>
    <t>XXXX6991</t>
  </si>
  <si>
    <t>YWFOSQW</t>
  </si>
  <si>
    <t>MONU KANWAR</t>
  </si>
  <si>
    <t>DILIP SINGH</t>
  </si>
  <si>
    <t>KAMLESH KANWAR</t>
  </si>
  <si>
    <t>XXXX1973</t>
  </si>
  <si>
    <t>PUSHPENDRA JANGID</t>
  </si>
  <si>
    <t>SURESH KUMAR JANGID</t>
  </si>
  <si>
    <t>MANJU DEVI</t>
  </si>
  <si>
    <t>RITU KANWAR</t>
  </si>
  <si>
    <t>RAJENDRA SINGH</t>
  </si>
  <si>
    <t>MEERA KANWAR</t>
  </si>
  <si>
    <t>VASU KANWAR</t>
  </si>
  <si>
    <t>CHANCHAL KANWAR</t>
  </si>
  <si>
    <t>JAYVEER SINGH</t>
  </si>
  <si>
    <t>SURGYAN KANWAR</t>
  </si>
  <si>
    <t>XXXX7294</t>
  </si>
  <si>
    <t>DIGU KANWAR</t>
  </si>
  <si>
    <t>MAHAVEER SINGH</t>
  </si>
  <si>
    <t>KAUSHALYA KANWAR</t>
  </si>
  <si>
    <t>XXXX5440</t>
  </si>
  <si>
    <t>Dimple Meghwal</t>
  </si>
  <si>
    <t>Rajkumar</t>
  </si>
  <si>
    <t>Sonu Devi</t>
  </si>
  <si>
    <t>HARISH</t>
  </si>
  <si>
    <t>PAPPU RAM</t>
  </si>
  <si>
    <t>LICHHMA DEVI</t>
  </si>
  <si>
    <t>ROOPPURA,KUCHAMAN CITY,,341508</t>
  </si>
  <si>
    <t>HARSHVARDHAN JANGIR</t>
  </si>
  <si>
    <t>SAMPAT LAL JANGIR</t>
  </si>
  <si>
    <t>SANTOSH JANGIR</t>
  </si>
  <si>
    <t>VPO- ROOPPURA,KUCHAMAN CITY,ROOPPURA,341508</t>
  </si>
  <si>
    <t>KRISHNA</t>
  </si>
  <si>
    <t>BHOMARAM</t>
  </si>
  <si>
    <t>BHANWARI DEVI</t>
  </si>
  <si>
    <t>LOKENDRA SINGH RATHORE</t>
  </si>
  <si>
    <t>CHATAR SINGH</t>
  </si>
  <si>
    <t>PINKU KANWAR</t>
  </si>
  <si>
    <t>Pawan Singh</t>
  </si>
  <si>
    <t>SAVITA KANWAR</t>
  </si>
  <si>
    <t>TANU KANWAR</t>
  </si>
  <si>
    <t>YUVRAAJ SINGH RATHORE</t>
  </si>
  <si>
    <t>NARENDRA SINGH</t>
  </si>
  <si>
    <t>REKHA KANWAR</t>
  </si>
  <si>
    <t>Abhinav Kala</t>
  </si>
  <si>
    <t>GAJRAJ</t>
  </si>
  <si>
    <t>GIRDHARILAL</t>
  </si>
  <si>
    <t>HANSRAJ SINGH</t>
  </si>
  <si>
    <t>NARPAT SINGH</t>
  </si>
  <si>
    <t>BHANWAR KANWAR</t>
  </si>
  <si>
    <t>KARAN SINGH</t>
  </si>
  <si>
    <t>GOPAL SINGH</t>
  </si>
  <si>
    <t>DEVI KANWAR</t>
  </si>
  <si>
    <t>VPO- ROOPPURA,KUCHAMAN,ROPPURA,341508</t>
  </si>
  <si>
    <t>LAKSHITA</t>
  </si>
  <si>
    <t>NEMA RAM</t>
  </si>
  <si>
    <t>MANBHARI DEVI</t>
  </si>
  <si>
    <t>XXXX9356</t>
  </si>
  <si>
    <t>LAKSHITA JANGID</t>
  </si>
  <si>
    <t>SHYAM SUNDAR</t>
  </si>
  <si>
    <t>SONA DEVI</t>
  </si>
  <si>
    <t>NIKITA PARIHAR</t>
  </si>
  <si>
    <t>BHAWNI SHANKAR</t>
  </si>
  <si>
    <t>SITA DEVI</t>
  </si>
  <si>
    <t>Kukanwali,Kuchaman City,Kukanwali,341519</t>
  </si>
  <si>
    <t>SURENDRA KUMAR</t>
  </si>
  <si>
    <t>DHANNA RAM</t>
  </si>
  <si>
    <t>DHEERAJ KANWAR</t>
  </si>
  <si>
    <t>XXXX4619</t>
  </si>
  <si>
    <t>GUTIYA</t>
  </si>
  <si>
    <t>MOOLARAM</t>
  </si>
  <si>
    <t>XXXX3243</t>
  </si>
  <si>
    <t>HANSRAJ SWAMI</t>
  </si>
  <si>
    <t>MAHAVEER SWAMI</t>
  </si>
  <si>
    <t>KIRAN DEVI</t>
  </si>
  <si>
    <t>XXXX4392</t>
  </si>
  <si>
    <t>JITENDRA MEGHWAL</t>
  </si>
  <si>
    <t>PRABHU RAM</t>
  </si>
  <si>
    <t>MANJU MEGHWAL</t>
  </si>
  <si>
    <t>XXXX3376</t>
  </si>
  <si>
    <t>KOMAL KANWAR</t>
  </si>
  <si>
    <t>KRISHAN KUMAR</t>
  </si>
  <si>
    <t>SHRAWAN KUMAR</t>
  </si>
  <si>
    <t>LOKPAL SINGH</t>
  </si>
  <si>
    <t>SURENDRA SINGH</t>
  </si>
  <si>
    <t>MANJU KANWAR</t>
  </si>
  <si>
    <t>ROSHAN MEGHWAL</t>
  </si>
  <si>
    <t>NAWAL KISHORE</t>
  </si>
  <si>
    <t>SUNITA DEVI</t>
  </si>
  <si>
    <t>XXXX6286</t>
  </si>
  <si>
    <t>SHELENDRA SINGH</t>
  </si>
  <si>
    <t>RAJU SINGH</t>
  </si>
  <si>
    <t>SANTOSH KANWAR</t>
  </si>
  <si>
    <t>XXXX1415</t>
  </si>
  <si>
    <t>YMYKKOS</t>
  </si>
  <si>
    <t>WARD NO 08,DANTARAMGARH,VILL-MOTLAWAS,332702</t>
  </si>
  <si>
    <t>SONU KUMARI</t>
  </si>
  <si>
    <t>BHOMA RAM</t>
  </si>
  <si>
    <t>MANNI DEVI</t>
  </si>
  <si>
    <t>XXXX6662</t>
  </si>
  <si>
    <t>SUNIL KUMAR</t>
  </si>
  <si>
    <t>AJAY PRATAP SINGH</t>
  </si>
  <si>
    <t>UMMED SINGH</t>
  </si>
  <si>
    <t>SURESH KANWAR</t>
  </si>
  <si>
    <t>XXXX7908</t>
  </si>
  <si>
    <t>YWBDOFK</t>
  </si>
  <si>
    <t>BIPASHA</t>
  </si>
  <si>
    <t>SURESH KUMAR</t>
  </si>
  <si>
    <t>PREM DEVI</t>
  </si>
  <si>
    <t>HANSRAJ MEGHWAL</t>
  </si>
  <si>
    <t>MOTI RAM</t>
  </si>
  <si>
    <t>JITENDRA</t>
  </si>
  <si>
    <t>SHRAWAN RAM MEGHWAL</t>
  </si>
  <si>
    <t>KHUSHI JANGID</t>
  </si>
  <si>
    <t>XXXX7996</t>
  </si>
  <si>
    <t>BAL SINGH</t>
  </si>
  <si>
    <t>MAGAN KANWAR</t>
  </si>
  <si>
    <t>MANJEET SINGH</t>
  </si>
  <si>
    <t>BABU SINGH</t>
  </si>
  <si>
    <t>BHAGWATI KNAWAR</t>
  </si>
  <si>
    <t>XXXX3624</t>
  </si>
  <si>
    <t>NIKITA MEGHWAL</t>
  </si>
  <si>
    <t>MOOLA RAM</t>
  </si>
  <si>
    <t>XXXX7624</t>
  </si>
  <si>
    <t>PALAK KANWAR</t>
  </si>
  <si>
    <t>MANOHAR SINGH</t>
  </si>
  <si>
    <t>PAPPU KANWAR</t>
  </si>
  <si>
    <t>XXXX3273</t>
  </si>
  <si>
    <t>PARMENDRA SINGH</t>
  </si>
  <si>
    <t>PARWATI KANWAR</t>
  </si>
  <si>
    <t>PRIYA KANWAR RATHORE</t>
  </si>
  <si>
    <t>MAHENDRA SINGH</t>
  </si>
  <si>
    <t>BABLU KANWAR</t>
  </si>
  <si>
    <t>XXXX1249</t>
  </si>
  <si>
    <t>RAHUL KANWAR</t>
  </si>
  <si>
    <t>SAJJAN SINGH</t>
  </si>
  <si>
    <t>CHAND KANWAR</t>
  </si>
  <si>
    <t>YGKAYBS</t>
  </si>
  <si>
    <t>RASHMI SWAMI</t>
  </si>
  <si>
    <t>SUNIL POUD</t>
  </si>
  <si>
    <t>BHINVA RAM POUD</t>
  </si>
  <si>
    <t>XXXX8772</t>
  </si>
  <si>
    <t>JASRANA,KUCHAMAN CITY,,341508</t>
  </si>
  <si>
    <t>YASHODA KANWAR</t>
  </si>
  <si>
    <t>YOGIRAJ SINGH</t>
  </si>
  <si>
    <t>LAXMAN SINGH</t>
  </si>
  <si>
    <t>DARIYAV KANWAR</t>
  </si>
  <si>
    <t>fo|ky; esa vo'ks"k [kk|kUu d{kk 1 ls 5</t>
  </si>
  <si>
    <t>fo|ky; esa vo'ks"k [kk|kUu d{kk 6 ls 8</t>
  </si>
  <si>
    <t>jkT; ljdkj }kjk fu/kkZfjr ek=k</t>
  </si>
  <si>
    <t>[kk|kkUu dh ek=k
¼fdyksxzke esa½</t>
  </si>
  <si>
    <t>Date</t>
  </si>
  <si>
    <t>Wheat</t>
  </si>
  <si>
    <t>Rice</t>
  </si>
  <si>
    <t>Date-</t>
  </si>
  <si>
    <t>Total Class 1 to 5</t>
  </si>
  <si>
    <t>Total Class 6 to 8</t>
  </si>
  <si>
    <t>fo|kfFkZ;ksa dks forfjr [kk|kUu</t>
  </si>
  <si>
    <t>ykHkkfUor fo|kFkhZ</t>
  </si>
  <si>
    <t>forfjr [kk|kUu</t>
  </si>
  <si>
    <t>dqy ukekadu</t>
  </si>
  <si>
    <t>dqy</t>
  </si>
  <si>
    <t>ckyd</t>
  </si>
  <si>
    <t>ckfydk</t>
  </si>
  <si>
    <t>fnukad ---------------------- ls fnukad ---------------------- rd</t>
  </si>
  <si>
    <t>fnukad ¼ftl fnu dh lwpuk Hkstuh gS &amp;½</t>
  </si>
  <si>
    <t>Daily Balance Sheet</t>
  </si>
  <si>
    <t>Opening Balance
(Class 1 to 5)</t>
  </si>
  <si>
    <t>Opening Balance
(Class 6 to 8)</t>
  </si>
  <si>
    <t>Remaing Balance
(Class 1 to 5)</t>
  </si>
  <si>
    <t>Remaing Balance
(Class 6 to 8)</t>
  </si>
  <si>
    <t>[kk|kUu forj.k fnukad &amp;</t>
  </si>
  <si>
    <t>ukekadu l= 2020&amp;21</t>
  </si>
  <si>
    <t>Distribution for date
(Class 6 to 8)</t>
  </si>
  <si>
    <t>Distribution for date
(Class 1 to 5)</t>
  </si>
  <si>
    <t>jktLFkku ljdkj vk;qDrky; feM Ms ehy ;kstuk ds vkns'kkuqlkj dksfoM&amp;19 ds dkj.k fo|ky; cUn jgus dh vof/k esa xzh"ekodk'k esa fo|kfFkZ;ksa dks feM Ms ehy ;kstukUrxZr [kk|kUu forj.k fd;k tkuk gS A bl gsrq eSaus ,d ,Dlsy izksxzke cuk;k gS A vk'kk djrk gw vki yksxks dks blls cgqr enn feysxh A</t>
  </si>
  <si>
    <t>How to use this Sheet</t>
  </si>
  <si>
    <t>Now it is ready you can print it</t>
  </si>
  <si>
    <t>For any Problem Call us</t>
  </si>
  <si>
    <t>1. in "General Sheet" you feel your school name, balance of mdm for class 1 to 5 &amp; class 6 to 8</t>
  </si>
  <si>
    <t>2. In "Enrollment Sheet" you copy your enrollment data from "SHALADARPAN" REPORT&lt;CLASSWISE ENROLLMENT&lt; and copy from Sr. No. 1 to end and paste in this sheet from colom A6</t>
  </si>
  <si>
    <t>3. In "Student Record Sheet" open "SHALADARPAN" DOWNLOAD&lt;Studend Detail Data&lt; open this sheet and Press ctrl+A and then after ctrl+C and paste in "Student Record Sheet" from colom A1</t>
  </si>
  <si>
    <t>4. In "Prapti Raseed Sheet" Fill Only Rice Quantity and the date of distribution</t>
  </si>
  <si>
    <r>
      <t xml:space="preserve">Mr Ashwini Kumar, Senior Teacher, GSSS Rooppura </t>
    </r>
    <r>
      <rPr>
        <sz val="14"/>
        <color rgb="FFFF0000"/>
        <rFont val="Calibri"/>
        <family val="2"/>
        <scheme val="minor"/>
      </rPr>
      <t>MOBILE NO.- +91 9166023711</t>
    </r>
  </si>
  <si>
    <r>
      <t>Mr Javed Khan, Senior Teacher, GSSS Anandpura</t>
    </r>
    <r>
      <rPr>
        <sz val="14"/>
        <color rgb="FFFF0000"/>
        <rFont val="Calibri"/>
        <family val="2"/>
        <scheme val="minor"/>
      </rPr>
      <t xml:space="preserve"> MOBILE NO. - +91 9828870908</t>
    </r>
  </si>
  <si>
    <t>xq:tuksa ueLdkj]</t>
  </si>
  <si>
    <t>Email</t>
  </si>
  <si>
    <t>sspkctakumar@gmail.com</t>
  </si>
  <si>
    <r>
      <rPr>
        <b/>
        <sz val="14"/>
        <rFont val="Calibri"/>
        <family val="2"/>
        <scheme val="minor"/>
      </rPr>
      <t>PASSWORD</t>
    </r>
    <r>
      <rPr>
        <b/>
        <sz val="14"/>
        <color rgb="FFFF0000"/>
        <rFont val="Calibri"/>
        <family val="2"/>
        <scheme val="minor"/>
      </rPr>
      <t xml:space="preserve"> - copypaste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</si>
</sst>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.##\ &quot;KG&quot;"/>
    <numFmt numFmtId="165" formatCode="##.###\ &quot;KG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Kruti Dev 010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Kruti Dev 010"/>
    </font>
    <font>
      <b/>
      <sz val="16"/>
      <color theme="1"/>
      <name val="Kruti Dev 010"/>
    </font>
    <font>
      <b/>
      <sz val="20"/>
      <color theme="1"/>
      <name val="Kruti Dev 010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Kruti Dev 010"/>
    </font>
    <font>
      <b/>
      <sz val="14"/>
      <color theme="1"/>
      <name val="Kruti Dev 010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Kruti Dev 010"/>
    </font>
    <font>
      <sz val="12"/>
      <color theme="1"/>
      <name val="Calibri"/>
      <family val="2"/>
      <scheme val="minor"/>
    </font>
    <font>
      <b/>
      <sz val="24"/>
      <color theme="1"/>
      <name val="Kruti Dev 010"/>
    </font>
    <font>
      <b/>
      <sz val="16"/>
      <color theme="1"/>
      <name val="Calibri"/>
      <family val="2"/>
      <scheme val="minor"/>
    </font>
    <font>
      <b/>
      <sz val="20"/>
      <color rgb="FFFF0000"/>
      <name val="Kruti Dev 010"/>
    </font>
    <font>
      <b/>
      <sz val="18"/>
      <color rgb="FFFF0000"/>
      <name val="Kruti Dev 010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Kruti Dev 010"/>
    </font>
    <font>
      <sz val="14"/>
      <color theme="1"/>
      <name val="Calibri"/>
      <family val="2"/>
      <scheme val="minor"/>
    </font>
    <font>
      <b/>
      <sz val="16"/>
      <color rgb="FFFF0000"/>
      <name val="Kruti Dev 010"/>
    </font>
    <font>
      <b/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4" fillId="4" borderId="1" xfId="1" applyNumberForma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14" fontId="0" fillId="0" borderId="6" xfId="0" applyNumberFormat="1" applyBorder="1" applyAlignment="1">
      <alignment wrapText="1"/>
    </xf>
    <xf numFmtId="0" fontId="0" fillId="0" borderId="0" xfId="0" applyBorder="1"/>
    <xf numFmtId="0" fontId="10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top" wrapText="1"/>
    </xf>
    <xf numFmtId="1" fontId="9" fillId="4" borderId="9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Alignment="1">
      <alignment horizontal="left" wrapText="1"/>
    </xf>
    <xf numFmtId="0" fontId="26" fillId="0" borderId="0" xfId="0" applyFont="1"/>
    <xf numFmtId="0" fontId="26" fillId="0" borderId="0" xfId="0" applyFont="1" applyAlignment="1">
      <alignment horizontal="left" wrapText="1"/>
    </xf>
    <xf numFmtId="0" fontId="27" fillId="0" borderId="0" xfId="0" applyFont="1" applyFill="1" applyAlignment="1">
      <alignment horizontal="left" vertical="center"/>
    </xf>
    <xf numFmtId="0" fontId="28" fillId="0" borderId="0" xfId="1" applyFont="1" applyAlignment="1">
      <alignment horizontal="center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/>
      <protection hidden="1"/>
    </xf>
    <xf numFmtId="14" fontId="10" fillId="0" borderId="1" xfId="0" applyNumberFormat="1" applyFont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locked="0"/>
    </xf>
    <xf numFmtId="0" fontId="16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0" fontId="15" fillId="2" borderId="0" xfId="0" applyFont="1" applyFill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vertical="center"/>
      <protection hidden="1"/>
    </xf>
    <xf numFmtId="164" fontId="18" fillId="0" borderId="1" xfId="0" applyNumberFormat="1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1" fillId="2" borderId="0" xfId="0" applyFont="1" applyFill="1" applyAlignment="1" applyProtection="1">
      <alignment horizontal="center"/>
      <protection hidden="1"/>
    </xf>
    <xf numFmtId="14" fontId="3" fillId="0" borderId="2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65" fontId="10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64" fontId="3" fillId="0" borderId="7" xfId="0" applyNumberFormat="1" applyFont="1" applyBorder="1" applyAlignment="1" applyProtection="1">
      <alignment horizontal="center" vertical="center"/>
      <protection hidden="1"/>
    </xf>
    <xf numFmtId="164" fontId="3" fillId="0" borderId="9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pkctakuma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__doPostBack('ctl00$ContentPlaceHolder1$lbl_Min_tot','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6" sqref="M6"/>
    </sheetView>
  </sheetViews>
  <sheetFormatPr defaultRowHeight="15" x14ac:dyDescent="0.25"/>
  <sheetData>
    <row r="1" spans="1:10" ht="34.5" customHeight="1" x14ac:dyDescent="0.3">
      <c r="A1" s="42" t="s">
        <v>324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75" customHeight="1" x14ac:dyDescent="0.3">
      <c r="A2" s="39" t="s">
        <v>314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4.95" customHeight="1" x14ac:dyDescent="0.25">
      <c r="A3" s="37" t="s">
        <v>315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36.75" customHeight="1" x14ac:dyDescent="0.3">
      <c r="A4" s="41" t="s">
        <v>318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55.5" customHeight="1" x14ac:dyDescent="0.3">
      <c r="A5" s="41" t="s">
        <v>319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58.5" customHeight="1" x14ac:dyDescent="0.3">
      <c r="A6" s="41" t="s">
        <v>320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9.5" customHeight="1" x14ac:dyDescent="0.3">
      <c r="A7" s="40" t="s">
        <v>321</v>
      </c>
      <c r="B7" s="40"/>
      <c r="C7" s="40"/>
      <c r="D7" s="40"/>
      <c r="E7" s="40"/>
      <c r="F7" s="40"/>
      <c r="G7" s="40"/>
      <c r="H7" s="40"/>
      <c r="I7" s="40"/>
      <c r="J7" s="40"/>
    </row>
    <row r="9" spans="1:10" ht="18.75" x14ac:dyDescent="0.3">
      <c r="A9" s="36" t="s">
        <v>316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8.75" x14ac:dyDescent="0.3">
      <c r="A10" s="105"/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0" ht="18.75" x14ac:dyDescent="0.3">
      <c r="A11" s="36" t="s">
        <v>327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18.75" x14ac:dyDescent="0.3">
      <c r="A13" s="36" t="s">
        <v>317</v>
      </c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8.75" x14ac:dyDescent="0.3">
      <c r="A14" s="40" t="s">
        <v>322</v>
      </c>
    </row>
    <row r="15" spans="1:10" ht="18.75" x14ac:dyDescent="0.3">
      <c r="A15" s="40" t="s">
        <v>323</v>
      </c>
    </row>
    <row r="17" spans="1:10" ht="18.75" x14ac:dyDescent="0.3">
      <c r="A17" s="36" t="s">
        <v>325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21" x14ac:dyDescent="0.35">
      <c r="A18" s="43" t="s">
        <v>326</v>
      </c>
      <c r="B18" s="43"/>
      <c r="C18" s="43"/>
      <c r="D18" s="43"/>
      <c r="E18" s="43"/>
      <c r="F18" s="43"/>
      <c r="G18" s="43"/>
      <c r="H18" s="43"/>
      <c r="I18" s="43"/>
      <c r="J18" s="43"/>
    </row>
  </sheetData>
  <mergeCells count="10">
    <mergeCell ref="A13:J13"/>
    <mergeCell ref="A17:J17"/>
    <mergeCell ref="A18:J18"/>
    <mergeCell ref="A11:J11"/>
    <mergeCell ref="A2:J2"/>
    <mergeCell ref="A5:J5"/>
    <mergeCell ref="A6:J6"/>
    <mergeCell ref="A3:J3"/>
    <mergeCell ref="A9:J9"/>
    <mergeCell ref="A4:J4"/>
  </mergeCells>
  <hyperlinks>
    <hyperlink ref="A18" r:id="rId1"/>
  </hyperlinks>
  <pageMargins left="0.23622047244094491" right="0.23622047244094491" top="0.39370078740157483" bottom="0.39370078740157483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85" zoomScaleNormal="85" zoomScaleSheetLayoutView="85" workbookViewId="0">
      <selection activeCell="H7" sqref="H7"/>
    </sheetView>
  </sheetViews>
  <sheetFormatPr defaultRowHeight="15" x14ac:dyDescent="0.25"/>
  <cols>
    <col min="1" max="1" width="11" bestFit="1" customWidth="1"/>
    <col min="2" max="2" width="27.85546875" customWidth="1"/>
    <col min="3" max="3" width="28" customWidth="1"/>
    <col min="10" max="10" width="15" customWidth="1"/>
    <col min="11" max="11" width="35.85546875" hidden="1" customWidth="1"/>
  </cols>
  <sheetData>
    <row r="1" spans="1:11" ht="26.25" x14ac:dyDescent="0.4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5" t="s">
        <v>1</v>
      </c>
    </row>
    <row r="2" spans="1:11" ht="18.75" x14ac:dyDescent="0.25">
      <c r="K2" s="15" t="s">
        <v>2</v>
      </c>
    </row>
    <row r="3" spans="1:11" ht="20.25" x14ac:dyDescent="0.3">
      <c r="A3" s="1" t="s">
        <v>20</v>
      </c>
      <c r="C3" s="16" t="s">
        <v>1</v>
      </c>
      <c r="E3" s="23" t="s">
        <v>310</v>
      </c>
      <c r="F3" s="23"/>
      <c r="G3" s="23"/>
      <c r="H3" s="24">
        <v>43993</v>
      </c>
      <c r="I3" s="25"/>
      <c r="J3" s="26"/>
      <c r="K3" s="15" t="s">
        <v>21</v>
      </c>
    </row>
    <row r="4" spans="1:11" ht="18.75" x14ac:dyDescent="0.25">
      <c r="K4" s="15" t="s">
        <v>22</v>
      </c>
    </row>
    <row r="5" spans="1:11" ht="20.25" x14ac:dyDescent="0.3">
      <c r="A5" s="22" t="s">
        <v>288</v>
      </c>
      <c r="B5" s="22"/>
      <c r="C5" s="22"/>
      <c r="K5" s="15" t="s">
        <v>23</v>
      </c>
    </row>
    <row r="6" spans="1:11" ht="66.75" customHeight="1" x14ac:dyDescent="0.25">
      <c r="A6" s="13" t="s">
        <v>0</v>
      </c>
      <c r="B6" s="14" t="s">
        <v>3</v>
      </c>
      <c r="C6" s="14" t="s">
        <v>4</v>
      </c>
    </row>
    <row r="7" spans="1:11" ht="29.25" customHeight="1" x14ac:dyDescent="0.25">
      <c r="A7" s="3">
        <v>94</v>
      </c>
      <c r="B7" s="4">
        <v>9.4</v>
      </c>
      <c r="C7" s="4">
        <v>14.1</v>
      </c>
    </row>
    <row r="10" spans="1:11" ht="23.25" customHeight="1" x14ac:dyDescent="0.25">
      <c r="A10" s="20" t="s">
        <v>286</v>
      </c>
      <c r="B10" s="20"/>
      <c r="C10" s="20"/>
      <c r="E10" s="20" t="s">
        <v>287</v>
      </c>
      <c r="F10" s="20"/>
      <c r="G10" s="20"/>
      <c r="H10" s="20"/>
      <c r="I10" s="20"/>
      <c r="J10" s="20"/>
    </row>
    <row r="11" spans="1:11" ht="24.95" customHeight="1" x14ac:dyDescent="0.25">
      <c r="A11" s="2" t="s">
        <v>24</v>
      </c>
      <c r="B11" s="21">
        <v>615.5</v>
      </c>
      <c r="C11" s="21"/>
      <c r="E11" s="2" t="s">
        <v>24</v>
      </c>
      <c r="F11" s="21">
        <v>700.6</v>
      </c>
      <c r="G11" s="21"/>
      <c r="H11" s="21"/>
      <c r="I11" s="21"/>
      <c r="J11" s="21"/>
    </row>
    <row r="12" spans="1:11" ht="24.95" customHeight="1" x14ac:dyDescent="0.25">
      <c r="A12" s="2" t="s">
        <v>12</v>
      </c>
      <c r="B12" s="21">
        <v>300.14999999999998</v>
      </c>
      <c r="C12" s="21"/>
      <c r="E12" s="2" t="s">
        <v>12</v>
      </c>
      <c r="F12" s="21">
        <v>400.17</v>
      </c>
      <c r="G12" s="21"/>
      <c r="H12" s="21"/>
      <c r="I12" s="21"/>
      <c r="J12" s="21"/>
    </row>
    <row r="13" spans="1:11" ht="24.95" customHeight="1" x14ac:dyDescent="0.25">
      <c r="A13" s="2" t="s">
        <v>13</v>
      </c>
      <c r="B13" s="21">
        <f>SUM(B11:B12)</f>
        <v>915.65</v>
      </c>
      <c r="C13" s="21"/>
      <c r="E13" s="2" t="s">
        <v>13</v>
      </c>
      <c r="F13" s="21">
        <f>SUM(F11:F12)</f>
        <v>1100.77</v>
      </c>
      <c r="G13" s="21"/>
      <c r="H13" s="21"/>
      <c r="I13" s="21"/>
      <c r="J13" s="21"/>
    </row>
    <row r="14" spans="1:11" ht="22.5" customHeight="1" x14ac:dyDescent="0.25"/>
  </sheetData>
  <mergeCells count="12">
    <mergeCell ref="B13:C13"/>
    <mergeCell ref="F13:J13"/>
    <mergeCell ref="E10:J10"/>
    <mergeCell ref="F11:J11"/>
    <mergeCell ref="F12:J12"/>
    <mergeCell ref="A1:J1"/>
    <mergeCell ref="A10:C10"/>
    <mergeCell ref="B11:C11"/>
    <mergeCell ref="B12:C12"/>
    <mergeCell ref="A5:C5"/>
    <mergeCell ref="E3:G3"/>
    <mergeCell ref="H3:J3"/>
  </mergeCells>
  <dataValidations count="1">
    <dataValidation type="list" allowBlank="1" showInputMessage="1" showErrorMessage="1" sqref="C3">
      <formula1>s_type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view="pageBreakPreview" zoomScale="85" zoomScaleNormal="100" zoomScaleSheetLayoutView="85" workbookViewId="0">
      <selection activeCell="T20" sqref="T20"/>
    </sheetView>
  </sheetViews>
  <sheetFormatPr defaultRowHeight="15" x14ac:dyDescent="0.25"/>
  <cols>
    <col min="1" max="1" width="4.7109375" customWidth="1"/>
    <col min="2" max="2" width="5.42578125" customWidth="1"/>
    <col min="3" max="23" width="6.28515625" customWidth="1"/>
  </cols>
  <sheetData>
    <row r="1" spans="1:23" ht="26.25" x14ac:dyDescent="0.4">
      <c r="A1" s="27" t="str">
        <f>General!A1</f>
        <v>jktdh; mPp ek/;fed fo|ky;] :iiqjk ¼CykWd&amp;dqpkeu flVh½ ukxkSj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5" customHeigh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3.25" x14ac:dyDescent="0.25">
      <c r="A3" s="28" t="s">
        <v>311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32.25" customHeight="1" x14ac:dyDescent="0.25">
      <c r="A4" s="30" t="s">
        <v>28</v>
      </c>
      <c r="B4" s="32" t="s">
        <v>29</v>
      </c>
      <c r="C4" s="29" t="s">
        <v>30</v>
      </c>
      <c r="D4" s="29"/>
      <c r="E4" s="29"/>
      <c r="F4" s="29" t="s">
        <v>34</v>
      </c>
      <c r="G4" s="29"/>
      <c r="H4" s="29"/>
      <c r="I4" s="29" t="s">
        <v>35</v>
      </c>
      <c r="J4" s="29"/>
      <c r="K4" s="29"/>
      <c r="L4" s="29" t="s">
        <v>36</v>
      </c>
      <c r="M4" s="29"/>
      <c r="N4" s="29"/>
      <c r="O4" s="29" t="s">
        <v>37</v>
      </c>
      <c r="P4" s="29"/>
      <c r="Q4" s="29"/>
      <c r="R4" s="29" t="s">
        <v>38</v>
      </c>
      <c r="S4" s="29"/>
      <c r="T4" s="29"/>
      <c r="U4" s="29" t="s">
        <v>39</v>
      </c>
      <c r="V4" s="29"/>
      <c r="W4" s="29"/>
    </row>
    <row r="5" spans="1:23" ht="24.95" customHeight="1" x14ac:dyDescent="0.25">
      <c r="A5" s="31"/>
      <c r="B5" s="33"/>
      <c r="C5" s="12" t="s">
        <v>31</v>
      </c>
      <c r="D5" s="12" t="s">
        <v>32</v>
      </c>
      <c r="E5" s="12" t="s">
        <v>33</v>
      </c>
      <c r="F5" s="12" t="s">
        <v>31</v>
      </c>
      <c r="G5" s="12" t="s">
        <v>32</v>
      </c>
      <c r="H5" s="12" t="s">
        <v>33</v>
      </c>
      <c r="I5" s="12" t="s">
        <v>31</v>
      </c>
      <c r="J5" s="12" t="s">
        <v>32</v>
      </c>
      <c r="K5" s="12" t="s">
        <v>33</v>
      </c>
      <c r="L5" s="12" t="s">
        <v>31</v>
      </c>
      <c r="M5" s="12" t="s">
        <v>32</v>
      </c>
      <c r="N5" s="12" t="s">
        <v>33</v>
      </c>
      <c r="O5" s="12" t="s">
        <v>31</v>
      </c>
      <c r="P5" s="12" t="s">
        <v>32</v>
      </c>
      <c r="Q5" s="12" t="s">
        <v>33</v>
      </c>
      <c r="R5" s="12" t="s">
        <v>31</v>
      </c>
      <c r="S5" s="12" t="s">
        <v>32</v>
      </c>
      <c r="T5" s="12" t="s">
        <v>33</v>
      </c>
      <c r="U5" s="12" t="s">
        <v>31</v>
      </c>
      <c r="V5" s="12" t="s">
        <v>32</v>
      </c>
      <c r="W5" s="12" t="s">
        <v>33</v>
      </c>
    </row>
    <row r="6" spans="1:23" x14ac:dyDescent="0.25">
      <c r="A6" s="5">
        <v>1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18">
        <v>0</v>
      </c>
      <c r="S6" s="18">
        <v>0</v>
      </c>
      <c r="T6" s="18">
        <v>0</v>
      </c>
      <c r="U6" s="5">
        <v>0</v>
      </c>
      <c r="V6" s="5">
        <v>0</v>
      </c>
      <c r="W6" s="5">
        <v>0</v>
      </c>
    </row>
    <row r="7" spans="1:23" x14ac:dyDescent="0.25">
      <c r="A7" s="5">
        <v>2</v>
      </c>
      <c r="B7" s="5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6</v>
      </c>
      <c r="J7" s="5">
        <v>1</v>
      </c>
      <c r="K7" s="5">
        <v>7</v>
      </c>
      <c r="L7" s="5">
        <v>0</v>
      </c>
      <c r="M7" s="5">
        <v>1</v>
      </c>
      <c r="N7" s="5">
        <v>1</v>
      </c>
      <c r="O7" s="5">
        <v>0</v>
      </c>
      <c r="P7" s="5">
        <v>0</v>
      </c>
      <c r="Q7" s="5">
        <v>0</v>
      </c>
      <c r="R7" s="18">
        <v>6</v>
      </c>
      <c r="S7" s="18">
        <v>2</v>
      </c>
      <c r="T7" s="18">
        <v>8</v>
      </c>
      <c r="U7" s="5">
        <v>0</v>
      </c>
      <c r="V7" s="5">
        <v>0</v>
      </c>
      <c r="W7" s="5">
        <v>0</v>
      </c>
    </row>
    <row r="8" spans="1:23" x14ac:dyDescent="0.25">
      <c r="A8" s="5">
        <v>3</v>
      </c>
      <c r="B8" s="5">
        <v>3</v>
      </c>
      <c r="C8" s="5">
        <v>1</v>
      </c>
      <c r="D8" s="5">
        <v>1</v>
      </c>
      <c r="E8" s="5">
        <v>2</v>
      </c>
      <c r="F8" s="5">
        <v>0</v>
      </c>
      <c r="G8" s="5">
        <v>0</v>
      </c>
      <c r="H8" s="5">
        <v>0</v>
      </c>
      <c r="I8" s="5">
        <v>0</v>
      </c>
      <c r="J8" s="5">
        <v>2</v>
      </c>
      <c r="K8" s="5">
        <v>2</v>
      </c>
      <c r="L8" s="5">
        <v>2</v>
      </c>
      <c r="M8" s="5">
        <v>0</v>
      </c>
      <c r="N8" s="5">
        <v>2</v>
      </c>
      <c r="O8" s="5">
        <v>0</v>
      </c>
      <c r="P8" s="5">
        <v>0</v>
      </c>
      <c r="Q8" s="5">
        <v>0</v>
      </c>
      <c r="R8" s="18">
        <v>3</v>
      </c>
      <c r="S8" s="18">
        <v>3</v>
      </c>
      <c r="T8" s="18">
        <v>6</v>
      </c>
      <c r="U8" s="5">
        <v>0</v>
      </c>
      <c r="V8" s="5">
        <v>0</v>
      </c>
      <c r="W8" s="5">
        <v>0</v>
      </c>
    </row>
    <row r="9" spans="1:23" x14ac:dyDescent="0.25">
      <c r="A9" s="5">
        <v>4</v>
      </c>
      <c r="B9" s="5">
        <v>4</v>
      </c>
      <c r="C9" s="5">
        <v>1</v>
      </c>
      <c r="D9" s="5">
        <v>2</v>
      </c>
      <c r="E9" s="5">
        <v>3</v>
      </c>
      <c r="F9" s="5">
        <v>0</v>
      </c>
      <c r="G9" s="5">
        <v>0</v>
      </c>
      <c r="H9" s="5">
        <v>0</v>
      </c>
      <c r="I9" s="5">
        <v>2</v>
      </c>
      <c r="J9" s="5">
        <v>2</v>
      </c>
      <c r="K9" s="5">
        <v>4</v>
      </c>
      <c r="L9" s="5">
        <v>1</v>
      </c>
      <c r="M9" s="5">
        <v>1</v>
      </c>
      <c r="N9" s="5">
        <v>2</v>
      </c>
      <c r="O9" s="5">
        <v>0</v>
      </c>
      <c r="P9" s="5">
        <v>0</v>
      </c>
      <c r="Q9" s="5">
        <v>0</v>
      </c>
      <c r="R9" s="18">
        <v>4</v>
      </c>
      <c r="S9" s="18">
        <v>5</v>
      </c>
      <c r="T9" s="18">
        <v>9</v>
      </c>
      <c r="U9" s="5">
        <v>0</v>
      </c>
      <c r="V9" s="5">
        <v>0</v>
      </c>
      <c r="W9" s="5">
        <v>0</v>
      </c>
    </row>
    <row r="10" spans="1:23" x14ac:dyDescent="0.25">
      <c r="A10" s="5">
        <v>5</v>
      </c>
      <c r="B10" s="5">
        <v>5</v>
      </c>
      <c r="C10" s="5">
        <v>3</v>
      </c>
      <c r="D10" s="5">
        <v>4</v>
      </c>
      <c r="E10" s="5">
        <v>7</v>
      </c>
      <c r="F10" s="5">
        <v>0</v>
      </c>
      <c r="G10" s="5">
        <v>0</v>
      </c>
      <c r="H10" s="5">
        <v>0</v>
      </c>
      <c r="I10" s="5">
        <v>1</v>
      </c>
      <c r="J10" s="5">
        <v>2</v>
      </c>
      <c r="K10" s="5">
        <v>3</v>
      </c>
      <c r="L10" s="5">
        <v>1</v>
      </c>
      <c r="M10" s="5">
        <v>0</v>
      </c>
      <c r="N10" s="5">
        <v>1</v>
      </c>
      <c r="O10" s="5">
        <v>0</v>
      </c>
      <c r="P10" s="5">
        <v>0</v>
      </c>
      <c r="Q10" s="5">
        <v>0</v>
      </c>
      <c r="R10" s="18">
        <v>5</v>
      </c>
      <c r="S10" s="18">
        <v>6</v>
      </c>
      <c r="T10" s="18">
        <v>11</v>
      </c>
      <c r="U10" s="5">
        <v>0</v>
      </c>
      <c r="V10" s="5">
        <v>0</v>
      </c>
      <c r="W10" s="5">
        <v>0</v>
      </c>
    </row>
    <row r="11" spans="1:23" x14ac:dyDescent="0.25">
      <c r="A11" s="5">
        <v>6</v>
      </c>
      <c r="B11" s="5">
        <v>6</v>
      </c>
      <c r="C11" s="5">
        <v>2</v>
      </c>
      <c r="D11" s="5">
        <v>0</v>
      </c>
      <c r="E11" s="5">
        <v>2</v>
      </c>
      <c r="F11" s="5">
        <v>0</v>
      </c>
      <c r="G11" s="5">
        <v>0</v>
      </c>
      <c r="H11" s="5">
        <v>0</v>
      </c>
      <c r="I11" s="5">
        <v>3</v>
      </c>
      <c r="J11" s="5">
        <v>2</v>
      </c>
      <c r="K11" s="5">
        <v>5</v>
      </c>
      <c r="L11" s="5">
        <v>0</v>
      </c>
      <c r="M11" s="5">
        <v>1</v>
      </c>
      <c r="N11" s="5">
        <v>1</v>
      </c>
      <c r="O11" s="5">
        <v>0</v>
      </c>
      <c r="P11" s="5">
        <v>0</v>
      </c>
      <c r="Q11" s="5">
        <v>0</v>
      </c>
      <c r="R11" s="18">
        <v>5</v>
      </c>
      <c r="S11" s="18">
        <v>3</v>
      </c>
      <c r="T11" s="18">
        <v>8</v>
      </c>
      <c r="U11" s="5">
        <v>0</v>
      </c>
      <c r="V11" s="5">
        <v>0</v>
      </c>
      <c r="W11" s="5">
        <v>0</v>
      </c>
    </row>
    <row r="12" spans="1:23" x14ac:dyDescent="0.25">
      <c r="A12" s="5">
        <v>7</v>
      </c>
      <c r="B12" s="5">
        <v>7</v>
      </c>
      <c r="C12" s="5">
        <v>2</v>
      </c>
      <c r="D12" s="5">
        <v>2</v>
      </c>
      <c r="E12" s="5">
        <v>4</v>
      </c>
      <c r="F12" s="5">
        <v>0</v>
      </c>
      <c r="G12" s="5">
        <v>0</v>
      </c>
      <c r="H12" s="5">
        <v>0</v>
      </c>
      <c r="I12" s="5">
        <v>3</v>
      </c>
      <c r="J12" s="5">
        <v>3</v>
      </c>
      <c r="K12" s="5">
        <v>6</v>
      </c>
      <c r="L12" s="5">
        <v>1</v>
      </c>
      <c r="M12" s="5">
        <v>0</v>
      </c>
      <c r="N12" s="5">
        <v>1</v>
      </c>
      <c r="O12" s="5">
        <v>0</v>
      </c>
      <c r="P12" s="5">
        <v>0</v>
      </c>
      <c r="Q12" s="5">
        <v>0</v>
      </c>
      <c r="R12" s="18">
        <v>6</v>
      </c>
      <c r="S12" s="18">
        <v>5</v>
      </c>
      <c r="T12" s="18">
        <v>11</v>
      </c>
      <c r="U12" s="5">
        <v>0</v>
      </c>
      <c r="V12" s="5">
        <v>0</v>
      </c>
      <c r="W12" s="5">
        <v>0</v>
      </c>
    </row>
    <row r="13" spans="1:23" x14ac:dyDescent="0.25">
      <c r="A13" s="5">
        <v>8</v>
      </c>
      <c r="B13" s="5">
        <v>8</v>
      </c>
      <c r="C13" s="5">
        <v>4</v>
      </c>
      <c r="D13" s="5">
        <v>5</v>
      </c>
      <c r="E13" s="5">
        <v>9</v>
      </c>
      <c r="F13" s="5">
        <v>0</v>
      </c>
      <c r="G13" s="5">
        <v>0</v>
      </c>
      <c r="H13" s="5">
        <v>0</v>
      </c>
      <c r="I13" s="5">
        <v>2</v>
      </c>
      <c r="J13" s="5">
        <v>2</v>
      </c>
      <c r="K13" s="5">
        <v>4</v>
      </c>
      <c r="L13" s="5">
        <v>1</v>
      </c>
      <c r="M13" s="5">
        <v>2</v>
      </c>
      <c r="N13" s="5">
        <v>3</v>
      </c>
      <c r="O13" s="5">
        <v>0</v>
      </c>
      <c r="P13" s="5">
        <v>0</v>
      </c>
      <c r="Q13" s="5">
        <v>0</v>
      </c>
      <c r="R13" s="18">
        <v>7</v>
      </c>
      <c r="S13" s="18">
        <v>9</v>
      </c>
      <c r="T13" s="18">
        <v>16</v>
      </c>
      <c r="U13" s="5">
        <v>0</v>
      </c>
      <c r="V13" s="5">
        <v>0</v>
      </c>
      <c r="W13" s="5">
        <v>0</v>
      </c>
    </row>
    <row r="14" spans="1:23" x14ac:dyDescent="0.25">
      <c r="A14" s="5">
        <v>9</v>
      </c>
      <c r="B14" s="5">
        <v>9</v>
      </c>
      <c r="C14" s="5">
        <v>0</v>
      </c>
      <c r="D14" s="5">
        <v>7</v>
      </c>
      <c r="E14" s="5">
        <v>7</v>
      </c>
      <c r="F14" s="5">
        <v>0</v>
      </c>
      <c r="G14" s="5">
        <v>0</v>
      </c>
      <c r="H14" s="5">
        <v>0</v>
      </c>
      <c r="I14" s="5">
        <v>1</v>
      </c>
      <c r="J14" s="5">
        <v>2</v>
      </c>
      <c r="K14" s="5">
        <v>3</v>
      </c>
      <c r="L14" s="5">
        <v>2</v>
      </c>
      <c r="M14" s="5">
        <v>3</v>
      </c>
      <c r="N14" s="5">
        <v>5</v>
      </c>
      <c r="O14" s="5">
        <v>0</v>
      </c>
      <c r="P14" s="5">
        <v>0</v>
      </c>
      <c r="Q14" s="5">
        <v>0</v>
      </c>
      <c r="R14" s="18">
        <v>3</v>
      </c>
      <c r="S14" s="18">
        <v>12</v>
      </c>
      <c r="T14" s="18">
        <v>15</v>
      </c>
      <c r="U14" s="5">
        <v>0</v>
      </c>
      <c r="V14" s="5">
        <v>0</v>
      </c>
      <c r="W14" s="5">
        <v>0</v>
      </c>
    </row>
    <row r="15" spans="1:23" x14ac:dyDescent="0.25">
      <c r="A15" s="6">
        <v>10</v>
      </c>
      <c r="B15" s="6">
        <v>10</v>
      </c>
      <c r="C15" s="6">
        <v>9</v>
      </c>
      <c r="D15" s="6">
        <v>5</v>
      </c>
      <c r="E15" s="6">
        <v>14</v>
      </c>
      <c r="F15" s="6">
        <v>0</v>
      </c>
      <c r="G15" s="6">
        <v>0</v>
      </c>
      <c r="H15" s="6">
        <v>0</v>
      </c>
      <c r="I15" s="6">
        <v>8</v>
      </c>
      <c r="J15" s="6">
        <v>0</v>
      </c>
      <c r="K15" s="6">
        <v>8</v>
      </c>
      <c r="L15" s="6">
        <v>5</v>
      </c>
      <c r="M15" s="6">
        <v>3</v>
      </c>
      <c r="N15" s="6">
        <v>8</v>
      </c>
      <c r="O15" s="6">
        <v>1</v>
      </c>
      <c r="P15" s="6">
        <v>0</v>
      </c>
      <c r="Q15" s="6">
        <v>1</v>
      </c>
      <c r="R15" s="18">
        <v>23</v>
      </c>
      <c r="S15" s="18">
        <v>8</v>
      </c>
      <c r="T15" s="18">
        <v>31</v>
      </c>
      <c r="U15" s="6">
        <v>0</v>
      </c>
      <c r="V15" s="6">
        <v>0</v>
      </c>
      <c r="W15" s="6">
        <v>0</v>
      </c>
    </row>
    <row r="16" spans="1:23" x14ac:dyDescent="0.25">
      <c r="A16" s="5">
        <v>11</v>
      </c>
      <c r="B16" s="5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18">
        <v>0</v>
      </c>
      <c r="S16" s="18">
        <v>0</v>
      </c>
      <c r="T16" s="18">
        <v>0</v>
      </c>
      <c r="U16" s="5">
        <v>0</v>
      </c>
      <c r="V16" s="5">
        <v>0</v>
      </c>
      <c r="W16" s="5">
        <v>0</v>
      </c>
    </row>
    <row r="17" spans="1:23" x14ac:dyDescent="0.25">
      <c r="A17" s="5">
        <v>12</v>
      </c>
      <c r="B17" s="5">
        <v>12</v>
      </c>
      <c r="C17" s="5">
        <v>3</v>
      </c>
      <c r="D17" s="5">
        <v>4</v>
      </c>
      <c r="E17" s="5">
        <v>7</v>
      </c>
      <c r="F17" s="5">
        <v>0</v>
      </c>
      <c r="G17" s="5">
        <v>0</v>
      </c>
      <c r="H17" s="5">
        <v>0</v>
      </c>
      <c r="I17" s="5">
        <v>2</v>
      </c>
      <c r="J17" s="5">
        <v>2</v>
      </c>
      <c r="K17" s="5">
        <v>4</v>
      </c>
      <c r="L17" s="5">
        <v>5</v>
      </c>
      <c r="M17" s="5">
        <v>4</v>
      </c>
      <c r="N17" s="5">
        <v>9</v>
      </c>
      <c r="O17" s="5">
        <v>0</v>
      </c>
      <c r="P17" s="5">
        <v>0</v>
      </c>
      <c r="Q17" s="5">
        <v>0</v>
      </c>
      <c r="R17" s="18">
        <v>10</v>
      </c>
      <c r="S17" s="18">
        <v>10</v>
      </c>
      <c r="T17" s="18">
        <v>20</v>
      </c>
      <c r="U17" s="5">
        <v>0</v>
      </c>
      <c r="V17" s="5">
        <v>0</v>
      </c>
      <c r="W17" s="5">
        <v>0</v>
      </c>
    </row>
    <row r="18" spans="1:23" ht="15.75" customHeight="1" x14ac:dyDescent="0.25">
      <c r="A18" s="34" t="s">
        <v>27</v>
      </c>
      <c r="B18" s="35"/>
      <c r="C18" s="18">
        <v>25</v>
      </c>
      <c r="D18" s="18">
        <v>30</v>
      </c>
      <c r="E18" s="18">
        <v>55</v>
      </c>
      <c r="F18" s="18">
        <v>0</v>
      </c>
      <c r="G18" s="18">
        <v>0</v>
      </c>
      <c r="H18" s="18">
        <v>0</v>
      </c>
      <c r="I18" s="18">
        <v>28</v>
      </c>
      <c r="J18" s="18">
        <v>18</v>
      </c>
      <c r="K18" s="18">
        <v>46</v>
      </c>
      <c r="L18" s="18">
        <v>18</v>
      </c>
      <c r="M18" s="18">
        <v>15</v>
      </c>
      <c r="N18" s="18">
        <v>33</v>
      </c>
      <c r="O18" s="18">
        <v>1</v>
      </c>
      <c r="P18" s="18">
        <v>0</v>
      </c>
      <c r="Q18" s="18">
        <v>1</v>
      </c>
      <c r="R18" s="18">
        <v>72</v>
      </c>
      <c r="S18" s="18">
        <v>63</v>
      </c>
      <c r="T18" s="18">
        <v>135</v>
      </c>
      <c r="U18" s="18">
        <v>0</v>
      </c>
      <c r="V18" s="18">
        <v>0</v>
      </c>
      <c r="W18" s="7">
        <v>0</v>
      </c>
    </row>
  </sheetData>
  <mergeCells count="12">
    <mergeCell ref="A18:B18"/>
    <mergeCell ref="C4:E4"/>
    <mergeCell ref="F4:H4"/>
    <mergeCell ref="I4:K4"/>
    <mergeCell ref="L4:N4"/>
    <mergeCell ref="A1:W1"/>
    <mergeCell ref="A3:W3"/>
    <mergeCell ref="R4:T4"/>
    <mergeCell ref="U4:W4"/>
    <mergeCell ref="A4:A5"/>
    <mergeCell ref="B4:B5"/>
    <mergeCell ref="O4:Q4"/>
  </mergeCells>
  <hyperlinks>
    <hyperlink ref="W18" r:id="rId1" display="javascript:__doPostBack('ctl00$ContentPlaceHolder1$lbl_Min_tot','')"/>
  </hyperlinks>
  <pageMargins left="0.25" right="0.25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showGridLines="0" zoomScale="85" zoomScaleNormal="85" workbookViewId="0">
      <selection activeCell="A2" sqref="A2"/>
    </sheetView>
  </sheetViews>
  <sheetFormatPr defaultRowHeight="15" x14ac:dyDescent="0.25"/>
  <cols>
    <col min="1" max="1" width="5.42578125" style="11" bestFit="1" customWidth="1"/>
    <col min="2" max="2" width="7.5703125" style="11" bestFit="1" customWidth="1"/>
    <col min="3" max="3" width="6" style="11" bestFit="1" customWidth="1"/>
    <col min="4" max="4" width="10.42578125" style="11" bestFit="1" customWidth="1"/>
    <col min="5" max="5" width="25.85546875" style="11" bestFit="1" customWidth="1"/>
    <col min="6" max="6" width="10.5703125" style="11" bestFit="1" customWidth="1"/>
    <col min="7" max="7" width="25" style="11" bestFit="1" customWidth="1"/>
    <col min="8" max="8" width="21.140625" style="11" bestFit="1" customWidth="1"/>
    <col min="9" max="9" width="7.7109375" style="11" bestFit="1" customWidth="1"/>
    <col min="10" max="10" width="10.42578125" style="11" bestFit="1" customWidth="1"/>
    <col min="11" max="11" width="11.42578125" style="11" bestFit="1" customWidth="1"/>
    <col min="12" max="12" width="16.5703125" style="11" bestFit="1" customWidth="1"/>
    <col min="13" max="13" width="24.7109375" style="11" bestFit="1" customWidth="1"/>
    <col min="14" max="14" width="24.140625" style="11" bestFit="1" customWidth="1"/>
    <col min="15" max="15" width="8.85546875" style="11" bestFit="1" customWidth="1"/>
    <col min="16" max="16" width="8.28515625" style="11" bestFit="1" customWidth="1"/>
    <col min="17" max="17" width="19.28515625" style="11" bestFit="1" customWidth="1"/>
    <col min="18" max="18" width="36.5703125" style="11" bestFit="1" customWidth="1"/>
    <col min="19" max="19" width="17.85546875" style="11" bestFit="1" customWidth="1"/>
    <col min="20" max="20" width="20.28515625" style="11" bestFit="1" customWidth="1"/>
    <col min="21" max="21" width="16.5703125" style="11" bestFit="1" customWidth="1"/>
    <col min="22" max="23" width="36.5703125" style="11" bestFit="1" customWidth="1"/>
    <col min="24" max="24" width="22.5703125" style="11" bestFit="1" customWidth="1"/>
    <col min="25" max="25" width="12.42578125" style="11" bestFit="1" customWidth="1"/>
    <col min="26" max="26" width="10" style="11" bestFit="1" customWidth="1"/>
    <col min="27" max="27" width="14.7109375" style="11" bestFit="1" customWidth="1"/>
    <col min="28" max="28" width="23.5703125" style="11" bestFit="1" customWidth="1"/>
    <col min="29" max="29" width="20" style="11" bestFit="1" customWidth="1"/>
    <col min="30" max="30" width="20.140625" style="11" bestFit="1" customWidth="1"/>
    <col min="31" max="16384" width="9.140625" style="11"/>
  </cols>
  <sheetData>
    <row r="1" spans="1:30" ht="30" x14ac:dyDescent="0.25">
      <c r="A1" s="8" t="s">
        <v>29</v>
      </c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8" t="s">
        <v>46</v>
      </c>
      <c r="I1" s="8" t="s">
        <v>47</v>
      </c>
      <c r="J1" s="8" t="s">
        <v>48</v>
      </c>
      <c r="K1" s="8" t="s">
        <v>49</v>
      </c>
      <c r="L1" s="8" t="s">
        <v>50</v>
      </c>
      <c r="M1" s="8" t="s">
        <v>51</v>
      </c>
      <c r="N1" s="8" t="s">
        <v>52</v>
      </c>
      <c r="O1" s="8" t="s">
        <v>53</v>
      </c>
      <c r="P1" s="8" t="s">
        <v>54</v>
      </c>
      <c r="Q1" s="8" t="s">
        <v>55</v>
      </c>
      <c r="R1" s="8" t="s">
        <v>56</v>
      </c>
      <c r="S1" s="8" t="s">
        <v>57</v>
      </c>
      <c r="T1" s="8" t="s">
        <v>58</v>
      </c>
      <c r="U1" s="8" t="s">
        <v>59</v>
      </c>
      <c r="V1" s="8" t="s">
        <v>60</v>
      </c>
      <c r="W1" s="8" t="s">
        <v>61</v>
      </c>
      <c r="X1" s="8" t="s">
        <v>62</v>
      </c>
      <c r="Y1" s="8" t="s">
        <v>63</v>
      </c>
      <c r="Z1" s="8" t="s">
        <v>64</v>
      </c>
      <c r="AA1" s="8" t="s">
        <v>65</v>
      </c>
      <c r="AB1" s="8" t="s">
        <v>66</v>
      </c>
      <c r="AC1" s="8" t="s">
        <v>67</v>
      </c>
      <c r="AD1" s="8" t="s">
        <v>68</v>
      </c>
    </row>
    <row r="2" spans="1:30" ht="30" x14ac:dyDescent="0.25">
      <c r="A2" s="9">
        <v>2</v>
      </c>
      <c r="B2" s="9" t="s">
        <v>26</v>
      </c>
      <c r="C2" s="9">
        <v>522</v>
      </c>
      <c r="D2" s="10">
        <v>43664</v>
      </c>
      <c r="E2" s="9" t="s">
        <v>69</v>
      </c>
      <c r="F2" s="9"/>
      <c r="G2" s="9" t="s">
        <v>70</v>
      </c>
      <c r="H2" s="9" t="s">
        <v>71</v>
      </c>
      <c r="I2" s="9" t="s">
        <v>72</v>
      </c>
      <c r="J2" s="10">
        <v>41703</v>
      </c>
      <c r="K2" s="9"/>
      <c r="L2" s="9"/>
      <c r="M2" s="9"/>
      <c r="N2" s="9"/>
      <c r="O2" s="9" t="s">
        <v>35</v>
      </c>
      <c r="P2" s="9"/>
      <c r="Q2" s="9"/>
      <c r="R2" s="9" t="s">
        <v>73</v>
      </c>
      <c r="S2" s="9">
        <v>8140912304</v>
      </c>
      <c r="T2" s="9"/>
      <c r="U2" s="9"/>
      <c r="V2" s="9">
        <v>8955455685</v>
      </c>
      <c r="W2" s="9" t="s">
        <v>74</v>
      </c>
      <c r="X2" s="9">
        <v>0</v>
      </c>
      <c r="Y2" s="9" t="s">
        <v>75</v>
      </c>
      <c r="Z2" s="9" t="s">
        <v>75</v>
      </c>
      <c r="AA2" s="9"/>
      <c r="AB2" s="9">
        <v>6</v>
      </c>
      <c r="AC2" s="9" t="s">
        <v>76</v>
      </c>
      <c r="AD2" s="9">
        <v>0</v>
      </c>
    </row>
    <row r="3" spans="1:30" ht="30" x14ac:dyDescent="0.25">
      <c r="A3" s="9">
        <v>2</v>
      </c>
      <c r="B3" s="9" t="s">
        <v>26</v>
      </c>
      <c r="C3" s="9">
        <v>513</v>
      </c>
      <c r="D3" s="10">
        <v>43657</v>
      </c>
      <c r="E3" s="9" t="s">
        <v>77</v>
      </c>
      <c r="F3" s="9"/>
      <c r="G3" s="9" t="s">
        <v>78</v>
      </c>
      <c r="H3" s="9" t="s">
        <v>79</v>
      </c>
      <c r="I3" s="9" t="s">
        <v>80</v>
      </c>
      <c r="J3" s="10">
        <v>42003</v>
      </c>
      <c r="K3" s="9"/>
      <c r="L3" s="9"/>
      <c r="M3" s="9"/>
      <c r="N3" s="9"/>
      <c r="O3" s="9" t="s">
        <v>35</v>
      </c>
      <c r="P3" s="9"/>
      <c r="Q3" s="9"/>
      <c r="R3" s="9" t="s">
        <v>73</v>
      </c>
      <c r="S3" s="9">
        <v>8140912304</v>
      </c>
      <c r="T3" s="9"/>
      <c r="U3" s="9"/>
      <c r="V3" s="9">
        <v>9414422651</v>
      </c>
      <c r="W3" s="9" t="s">
        <v>74</v>
      </c>
      <c r="X3" s="9">
        <v>0</v>
      </c>
      <c r="Y3" s="9" t="s">
        <v>75</v>
      </c>
      <c r="Z3" s="9" t="s">
        <v>75</v>
      </c>
      <c r="AA3" s="9"/>
      <c r="AB3" s="9">
        <v>6</v>
      </c>
      <c r="AC3" s="9" t="s">
        <v>76</v>
      </c>
      <c r="AD3" s="9">
        <v>0</v>
      </c>
    </row>
    <row r="4" spans="1:30" ht="30" x14ac:dyDescent="0.25">
      <c r="A4" s="9">
        <v>2</v>
      </c>
      <c r="B4" s="9" t="s">
        <v>26</v>
      </c>
      <c r="C4" s="9">
        <v>525</v>
      </c>
      <c r="D4" s="10">
        <v>43664</v>
      </c>
      <c r="E4" s="9" t="s">
        <v>81</v>
      </c>
      <c r="F4" s="9"/>
      <c r="G4" s="9" t="s">
        <v>82</v>
      </c>
      <c r="H4" s="9" t="s">
        <v>83</v>
      </c>
      <c r="I4" s="9" t="s">
        <v>80</v>
      </c>
      <c r="J4" s="10">
        <v>41836</v>
      </c>
      <c r="K4" s="9"/>
      <c r="L4" s="9"/>
      <c r="M4" s="9"/>
      <c r="N4" s="9"/>
      <c r="O4" s="9" t="s">
        <v>35</v>
      </c>
      <c r="P4" s="9"/>
      <c r="Q4" s="9"/>
      <c r="R4" s="9" t="s">
        <v>73</v>
      </c>
      <c r="S4" s="9">
        <v>8140912304</v>
      </c>
      <c r="T4" s="9"/>
      <c r="U4" s="9"/>
      <c r="V4" s="9">
        <v>9414422651</v>
      </c>
      <c r="W4" s="9" t="s">
        <v>74</v>
      </c>
      <c r="X4" s="9">
        <v>0</v>
      </c>
      <c r="Y4" s="9" t="s">
        <v>75</v>
      </c>
      <c r="Z4" s="9" t="s">
        <v>75</v>
      </c>
      <c r="AA4" s="9"/>
      <c r="AB4" s="9">
        <v>6</v>
      </c>
      <c r="AC4" s="9" t="s">
        <v>76</v>
      </c>
      <c r="AD4" s="9">
        <v>0</v>
      </c>
    </row>
    <row r="5" spans="1:30" ht="30" x14ac:dyDescent="0.25">
      <c r="A5" s="9">
        <v>2</v>
      </c>
      <c r="B5" s="9" t="s">
        <v>26</v>
      </c>
      <c r="C5" s="9">
        <v>515</v>
      </c>
      <c r="D5" s="10">
        <v>43657</v>
      </c>
      <c r="E5" s="9" t="s">
        <v>84</v>
      </c>
      <c r="F5" s="9"/>
      <c r="G5" s="9" t="s">
        <v>85</v>
      </c>
      <c r="H5" s="9" t="s">
        <v>86</v>
      </c>
      <c r="I5" s="9" t="s">
        <v>80</v>
      </c>
      <c r="J5" s="10">
        <v>41807</v>
      </c>
      <c r="K5" s="9"/>
      <c r="L5" s="9"/>
      <c r="M5" s="9"/>
      <c r="N5" s="9"/>
      <c r="O5" s="9" t="s">
        <v>35</v>
      </c>
      <c r="P5" s="9"/>
      <c r="Q5" s="9"/>
      <c r="R5" s="9" t="s">
        <v>73</v>
      </c>
      <c r="S5" s="9">
        <v>8140912304</v>
      </c>
      <c r="T5" s="9"/>
      <c r="U5" s="9"/>
      <c r="V5" s="9">
        <v>9799654210</v>
      </c>
      <c r="W5" s="9" t="s">
        <v>74</v>
      </c>
      <c r="X5" s="9">
        <v>0</v>
      </c>
      <c r="Y5" s="9" t="s">
        <v>75</v>
      </c>
      <c r="Z5" s="9" t="s">
        <v>75</v>
      </c>
      <c r="AA5" s="9"/>
      <c r="AB5" s="9">
        <v>6</v>
      </c>
      <c r="AC5" s="9" t="s">
        <v>76</v>
      </c>
      <c r="AD5" s="9">
        <v>0</v>
      </c>
    </row>
    <row r="6" spans="1:30" ht="30" x14ac:dyDescent="0.25">
      <c r="A6" s="9">
        <v>2</v>
      </c>
      <c r="B6" s="9" t="s">
        <v>26</v>
      </c>
      <c r="C6" s="9">
        <v>510</v>
      </c>
      <c r="D6" s="10">
        <v>43656</v>
      </c>
      <c r="E6" s="9" t="s">
        <v>87</v>
      </c>
      <c r="F6" s="9"/>
      <c r="G6" s="9" t="s">
        <v>88</v>
      </c>
      <c r="H6" s="9" t="s">
        <v>89</v>
      </c>
      <c r="I6" s="9" t="s">
        <v>80</v>
      </c>
      <c r="J6" s="10">
        <v>41403</v>
      </c>
      <c r="K6" s="9"/>
      <c r="L6" s="9"/>
      <c r="M6" s="9"/>
      <c r="N6" s="9"/>
      <c r="O6" s="9" t="s">
        <v>35</v>
      </c>
      <c r="P6" s="9"/>
      <c r="Q6" s="9"/>
      <c r="R6" s="9" t="s">
        <v>73</v>
      </c>
      <c r="S6" s="9">
        <v>8140912304</v>
      </c>
      <c r="T6" s="9"/>
      <c r="U6" s="9"/>
      <c r="V6" s="9">
        <v>9928157370</v>
      </c>
      <c r="W6" s="9" t="s">
        <v>74</v>
      </c>
      <c r="X6" s="9">
        <v>0</v>
      </c>
      <c r="Y6" s="9" t="s">
        <v>75</v>
      </c>
      <c r="Z6" s="9" t="s">
        <v>75</v>
      </c>
      <c r="AA6" s="9"/>
      <c r="AB6" s="9">
        <v>7</v>
      </c>
      <c r="AC6" s="9" t="s">
        <v>76</v>
      </c>
      <c r="AD6" s="9">
        <v>0</v>
      </c>
    </row>
    <row r="7" spans="1:30" ht="30" x14ac:dyDescent="0.25">
      <c r="A7" s="9">
        <v>2</v>
      </c>
      <c r="B7" s="9" t="s">
        <v>26</v>
      </c>
      <c r="C7" s="9">
        <v>514</v>
      </c>
      <c r="D7" s="10">
        <v>43657</v>
      </c>
      <c r="E7" s="9" t="s">
        <v>90</v>
      </c>
      <c r="F7" s="9"/>
      <c r="G7" s="9" t="s">
        <v>91</v>
      </c>
      <c r="H7" s="9" t="s">
        <v>92</v>
      </c>
      <c r="I7" s="9" t="s">
        <v>80</v>
      </c>
      <c r="J7" s="10">
        <v>42005</v>
      </c>
      <c r="K7" s="9"/>
      <c r="L7" s="9"/>
      <c r="M7" s="9"/>
      <c r="N7" s="9"/>
      <c r="O7" s="9" t="s">
        <v>35</v>
      </c>
      <c r="P7" s="9"/>
      <c r="Q7" s="9"/>
      <c r="R7" s="9" t="s">
        <v>73</v>
      </c>
      <c r="S7" s="9">
        <v>8140912304</v>
      </c>
      <c r="T7" s="9"/>
      <c r="U7" s="9"/>
      <c r="V7" s="9">
        <v>9983931015</v>
      </c>
      <c r="W7" s="9" t="s">
        <v>74</v>
      </c>
      <c r="X7" s="9">
        <v>0</v>
      </c>
      <c r="Y7" s="9" t="s">
        <v>75</v>
      </c>
      <c r="Z7" s="9" t="s">
        <v>75</v>
      </c>
      <c r="AA7" s="9"/>
      <c r="AB7" s="9">
        <v>5</v>
      </c>
      <c r="AC7" s="9" t="s">
        <v>76</v>
      </c>
      <c r="AD7" s="9">
        <v>0</v>
      </c>
    </row>
    <row r="8" spans="1:30" ht="30" x14ac:dyDescent="0.25">
      <c r="A8" s="9">
        <v>2</v>
      </c>
      <c r="B8" s="9" t="s">
        <v>26</v>
      </c>
      <c r="C8" s="9">
        <v>547</v>
      </c>
      <c r="D8" s="9"/>
      <c r="E8" s="9" t="s">
        <v>93</v>
      </c>
      <c r="F8" s="9"/>
      <c r="G8" s="9" t="s">
        <v>94</v>
      </c>
      <c r="H8" s="9" t="s">
        <v>95</v>
      </c>
      <c r="I8" s="9" t="s">
        <v>72</v>
      </c>
      <c r="J8" s="10">
        <v>41917</v>
      </c>
      <c r="K8" s="9"/>
      <c r="L8" s="9"/>
      <c r="M8" s="9"/>
      <c r="N8" s="9"/>
      <c r="O8" s="9" t="s">
        <v>36</v>
      </c>
      <c r="P8" s="9"/>
      <c r="Q8" s="9"/>
      <c r="R8" s="9" t="s">
        <v>73</v>
      </c>
      <c r="S8" s="9">
        <v>8140912304</v>
      </c>
      <c r="T8" s="9"/>
      <c r="U8" s="9"/>
      <c r="V8" s="9">
        <v>0</v>
      </c>
      <c r="W8" s="9"/>
      <c r="X8" s="9"/>
      <c r="Y8" s="9" t="s">
        <v>75</v>
      </c>
      <c r="Z8" s="9" t="s">
        <v>96</v>
      </c>
      <c r="AA8" s="9"/>
      <c r="AB8" s="9">
        <v>6</v>
      </c>
      <c r="AC8" s="9"/>
      <c r="AD8" s="9">
        <v>0</v>
      </c>
    </row>
    <row r="9" spans="1:30" ht="30" x14ac:dyDescent="0.25">
      <c r="A9" s="9">
        <v>2</v>
      </c>
      <c r="B9" s="9" t="s">
        <v>26</v>
      </c>
      <c r="C9" s="9">
        <v>524</v>
      </c>
      <c r="D9" s="10">
        <v>43664</v>
      </c>
      <c r="E9" s="9" t="s">
        <v>97</v>
      </c>
      <c r="F9" s="9"/>
      <c r="G9" s="9" t="s">
        <v>98</v>
      </c>
      <c r="H9" s="9" t="s">
        <v>99</v>
      </c>
      <c r="I9" s="9" t="s">
        <v>80</v>
      </c>
      <c r="J9" s="10">
        <v>41634</v>
      </c>
      <c r="K9" s="9"/>
      <c r="L9" s="9"/>
      <c r="M9" s="9"/>
      <c r="N9" s="9"/>
      <c r="O9" s="9" t="s">
        <v>35</v>
      </c>
      <c r="P9" s="9"/>
      <c r="Q9" s="9"/>
      <c r="R9" s="9" t="s">
        <v>73</v>
      </c>
      <c r="S9" s="9">
        <v>8140912304</v>
      </c>
      <c r="T9" s="9"/>
      <c r="U9" s="9"/>
      <c r="V9" s="9">
        <v>9414422651</v>
      </c>
      <c r="W9" s="9" t="s">
        <v>74</v>
      </c>
      <c r="X9" s="9">
        <v>0</v>
      </c>
      <c r="Y9" s="9" t="s">
        <v>75</v>
      </c>
      <c r="Z9" s="9" t="s">
        <v>75</v>
      </c>
      <c r="AA9" s="9"/>
      <c r="AB9" s="9">
        <v>7</v>
      </c>
      <c r="AC9" s="9" t="s">
        <v>76</v>
      </c>
      <c r="AD9" s="9">
        <v>0</v>
      </c>
    </row>
    <row r="10" spans="1:30" ht="30" x14ac:dyDescent="0.25">
      <c r="A10" s="9">
        <v>3</v>
      </c>
      <c r="B10" s="9" t="s">
        <v>26</v>
      </c>
      <c r="C10" s="9">
        <v>536</v>
      </c>
      <c r="D10" s="10">
        <v>43669</v>
      </c>
      <c r="E10" s="9" t="s">
        <v>100</v>
      </c>
      <c r="F10" s="9"/>
      <c r="G10" s="9" t="s">
        <v>101</v>
      </c>
      <c r="H10" s="9" t="s">
        <v>102</v>
      </c>
      <c r="I10" s="9" t="s">
        <v>80</v>
      </c>
      <c r="J10" s="10">
        <v>41639</v>
      </c>
      <c r="K10" s="9"/>
      <c r="L10" s="9"/>
      <c r="M10" s="9"/>
      <c r="N10" s="9"/>
      <c r="O10" s="9" t="s">
        <v>103</v>
      </c>
      <c r="P10" s="9"/>
      <c r="Q10" s="9"/>
      <c r="R10" s="9" t="s">
        <v>73</v>
      </c>
      <c r="S10" s="9">
        <v>8140912304</v>
      </c>
      <c r="T10" s="9"/>
      <c r="U10" s="9"/>
      <c r="V10" s="9">
        <v>9414422651</v>
      </c>
      <c r="W10" s="9" t="s">
        <v>74</v>
      </c>
      <c r="X10" s="9">
        <v>0</v>
      </c>
      <c r="Y10" s="9" t="s">
        <v>75</v>
      </c>
      <c r="Z10" s="9" t="s">
        <v>75</v>
      </c>
      <c r="AA10" s="9"/>
      <c r="AB10" s="9">
        <v>7</v>
      </c>
      <c r="AC10" s="9" t="s">
        <v>76</v>
      </c>
      <c r="AD10" s="9">
        <v>0</v>
      </c>
    </row>
    <row r="11" spans="1:30" ht="30" x14ac:dyDescent="0.25">
      <c r="A11" s="9">
        <v>3</v>
      </c>
      <c r="B11" s="9" t="s">
        <v>26</v>
      </c>
      <c r="C11" s="9">
        <v>416</v>
      </c>
      <c r="D11" s="10">
        <v>43279</v>
      </c>
      <c r="E11" s="9" t="s">
        <v>104</v>
      </c>
      <c r="F11" s="9"/>
      <c r="G11" s="9" t="s">
        <v>105</v>
      </c>
      <c r="H11" s="9" t="s">
        <v>106</v>
      </c>
      <c r="I11" s="9" t="s">
        <v>72</v>
      </c>
      <c r="J11" s="10">
        <v>41537</v>
      </c>
      <c r="K11" s="9"/>
      <c r="L11" s="9"/>
      <c r="M11" s="9"/>
      <c r="N11" s="9"/>
      <c r="O11" s="9" t="s">
        <v>35</v>
      </c>
      <c r="P11" s="9" t="s">
        <v>107</v>
      </c>
      <c r="Q11" s="9"/>
      <c r="R11" s="9" t="s">
        <v>73</v>
      </c>
      <c r="S11" s="9">
        <v>8140912304</v>
      </c>
      <c r="T11" s="9"/>
      <c r="U11" s="9"/>
      <c r="V11" s="9">
        <v>7742036479</v>
      </c>
      <c r="W11" s="9" t="s">
        <v>108</v>
      </c>
      <c r="X11" s="9">
        <v>0</v>
      </c>
      <c r="Y11" s="9" t="s">
        <v>75</v>
      </c>
      <c r="Z11" s="9" t="s">
        <v>75</v>
      </c>
      <c r="AA11" s="9" t="s">
        <v>109</v>
      </c>
      <c r="AB11" s="9">
        <v>7</v>
      </c>
      <c r="AC11" s="9" t="s">
        <v>76</v>
      </c>
      <c r="AD11" s="9">
        <v>1</v>
      </c>
    </row>
    <row r="12" spans="1:30" ht="30" x14ac:dyDescent="0.25">
      <c r="A12" s="9">
        <v>3</v>
      </c>
      <c r="B12" s="9" t="s">
        <v>26</v>
      </c>
      <c r="C12" s="9">
        <v>445</v>
      </c>
      <c r="D12" s="10">
        <v>43292</v>
      </c>
      <c r="E12" s="9" t="s">
        <v>110</v>
      </c>
      <c r="F12" s="9"/>
      <c r="G12" s="9" t="s">
        <v>111</v>
      </c>
      <c r="H12" s="9" t="s">
        <v>112</v>
      </c>
      <c r="I12" s="9" t="s">
        <v>80</v>
      </c>
      <c r="J12" s="10">
        <v>41537</v>
      </c>
      <c r="K12" s="9"/>
      <c r="L12" s="9"/>
      <c r="M12" s="9"/>
      <c r="N12" s="9"/>
      <c r="O12" s="9" t="s">
        <v>36</v>
      </c>
      <c r="P12" s="9" t="s">
        <v>107</v>
      </c>
      <c r="Q12" s="9"/>
      <c r="R12" s="9" t="s">
        <v>73</v>
      </c>
      <c r="S12" s="9">
        <v>8140912304</v>
      </c>
      <c r="T12" s="9"/>
      <c r="U12" s="9"/>
      <c r="V12" s="9">
        <v>9660623146</v>
      </c>
      <c r="W12" s="9" t="s">
        <v>74</v>
      </c>
      <c r="X12" s="9">
        <v>0</v>
      </c>
      <c r="Y12" s="9" t="s">
        <v>75</v>
      </c>
      <c r="Z12" s="9" t="s">
        <v>75</v>
      </c>
      <c r="AA12" s="9" t="s">
        <v>109</v>
      </c>
      <c r="AB12" s="9">
        <v>7</v>
      </c>
      <c r="AC12" s="9" t="s">
        <v>76</v>
      </c>
      <c r="AD12" s="9">
        <v>1</v>
      </c>
    </row>
    <row r="13" spans="1:30" ht="30" x14ac:dyDescent="0.25">
      <c r="A13" s="9">
        <v>3</v>
      </c>
      <c r="B13" s="9" t="s">
        <v>26</v>
      </c>
      <c r="C13" s="9">
        <v>432</v>
      </c>
      <c r="D13" s="10">
        <v>43290</v>
      </c>
      <c r="E13" s="9" t="s">
        <v>113</v>
      </c>
      <c r="F13" s="9"/>
      <c r="G13" s="9" t="s">
        <v>114</v>
      </c>
      <c r="H13" s="9" t="s">
        <v>115</v>
      </c>
      <c r="I13" s="9" t="s">
        <v>72</v>
      </c>
      <c r="J13" s="10">
        <v>41456</v>
      </c>
      <c r="K13" s="9"/>
      <c r="L13" s="9"/>
      <c r="M13" s="9"/>
      <c r="N13" s="9"/>
      <c r="O13" s="9" t="s">
        <v>35</v>
      </c>
      <c r="P13" s="9" t="s">
        <v>107</v>
      </c>
      <c r="Q13" s="9"/>
      <c r="R13" s="9" t="s">
        <v>73</v>
      </c>
      <c r="S13" s="9">
        <v>8140912304</v>
      </c>
      <c r="T13" s="9"/>
      <c r="U13" s="9"/>
      <c r="V13" s="9">
        <v>9414422651</v>
      </c>
      <c r="W13" s="9" t="s">
        <v>116</v>
      </c>
      <c r="X13" s="9">
        <v>0</v>
      </c>
      <c r="Y13" s="9" t="s">
        <v>75</v>
      </c>
      <c r="Z13" s="9" t="s">
        <v>75</v>
      </c>
      <c r="AA13" s="9" t="s">
        <v>109</v>
      </c>
      <c r="AB13" s="9">
        <v>7</v>
      </c>
      <c r="AC13" s="9" t="s">
        <v>76</v>
      </c>
      <c r="AD13" s="9">
        <v>0</v>
      </c>
    </row>
    <row r="14" spans="1:30" ht="30" x14ac:dyDescent="0.25">
      <c r="A14" s="9">
        <v>3</v>
      </c>
      <c r="B14" s="9" t="s">
        <v>26</v>
      </c>
      <c r="C14" s="9">
        <v>431</v>
      </c>
      <c r="D14" s="10">
        <v>43290</v>
      </c>
      <c r="E14" s="9" t="s">
        <v>117</v>
      </c>
      <c r="F14" s="9"/>
      <c r="G14" s="9" t="s">
        <v>118</v>
      </c>
      <c r="H14" s="9" t="s">
        <v>119</v>
      </c>
      <c r="I14" s="9" t="s">
        <v>80</v>
      </c>
      <c r="J14" s="10">
        <v>41469</v>
      </c>
      <c r="K14" s="9"/>
      <c r="L14" s="9"/>
      <c r="M14" s="9"/>
      <c r="N14" s="9"/>
      <c r="O14" s="9" t="s">
        <v>36</v>
      </c>
      <c r="P14" s="9" t="s">
        <v>107</v>
      </c>
      <c r="Q14" s="9"/>
      <c r="R14" s="9" t="s">
        <v>73</v>
      </c>
      <c r="S14" s="9">
        <v>8140912304</v>
      </c>
      <c r="T14" s="9"/>
      <c r="U14" s="9"/>
      <c r="V14" s="9">
        <v>7742036479</v>
      </c>
      <c r="W14" s="9" t="s">
        <v>108</v>
      </c>
      <c r="X14" s="9">
        <v>0</v>
      </c>
      <c r="Y14" s="9" t="s">
        <v>75</v>
      </c>
      <c r="Z14" s="9" t="s">
        <v>75</v>
      </c>
      <c r="AA14" s="9" t="s">
        <v>109</v>
      </c>
      <c r="AB14" s="9">
        <v>7</v>
      </c>
      <c r="AC14" s="9" t="s">
        <v>76</v>
      </c>
      <c r="AD14" s="9">
        <v>0</v>
      </c>
    </row>
    <row r="15" spans="1:30" ht="30" x14ac:dyDescent="0.25">
      <c r="A15" s="9">
        <v>3</v>
      </c>
      <c r="B15" s="9" t="s">
        <v>26</v>
      </c>
      <c r="C15" s="9">
        <v>537</v>
      </c>
      <c r="D15" s="10">
        <v>43669</v>
      </c>
      <c r="E15" s="9" t="s">
        <v>120</v>
      </c>
      <c r="F15" s="9"/>
      <c r="G15" s="9" t="s">
        <v>121</v>
      </c>
      <c r="H15" s="9" t="s">
        <v>122</v>
      </c>
      <c r="I15" s="9" t="s">
        <v>72</v>
      </c>
      <c r="J15" s="10">
        <v>41196</v>
      </c>
      <c r="K15" s="9"/>
      <c r="L15" s="9"/>
      <c r="M15" s="9"/>
      <c r="N15" s="9"/>
      <c r="O15" s="9" t="s">
        <v>103</v>
      </c>
      <c r="P15" s="9"/>
      <c r="Q15" s="9"/>
      <c r="R15" s="9" t="s">
        <v>73</v>
      </c>
      <c r="S15" s="9">
        <v>8140912304</v>
      </c>
      <c r="T15" s="9"/>
      <c r="U15" s="9"/>
      <c r="V15" s="9">
        <v>9414422651</v>
      </c>
      <c r="W15" s="9" t="s">
        <v>123</v>
      </c>
      <c r="X15" s="9">
        <v>0</v>
      </c>
      <c r="Y15" s="9" t="s">
        <v>75</v>
      </c>
      <c r="Z15" s="9" t="s">
        <v>75</v>
      </c>
      <c r="AA15" s="9"/>
      <c r="AB15" s="9">
        <v>8</v>
      </c>
      <c r="AC15" s="9" t="s">
        <v>76</v>
      </c>
      <c r="AD15" s="9">
        <v>0</v>
      </c>
    </row>
    <row r="16" spans="1:30" ht="30" x14ac:dyDescent="0.25">
      <c r="A16" s="9">
        <v>4</v>
      </c>
      <c r="B16" s="9" t="s">
        <v>26</v>
      </c>
      <c r="C16" s="9">
        <v>331</v>
      </c>
      <c r="D16" s="10">
        <v>42907</v>
      </c>
      <c r="E16" s="9" t="s">
        <v>124</v>
      </c>
      <c r="F16" s="9"/>
      <c r="G16" s="9" t="s">
        <v>125</v>
      </c>
      <c r="H16" s="9" t="s">
        <v>126</v>
      </c>
      <c r="I16" s="9" t="s">
        <v>80</v>
      </c>
      <c r="J16" s="10">
        <v>41233</v>
      </c>
      <c r="K16" s="9"/>
      <c r="L16" s="9"/>
      <c r="M16" s="9"/>
      <c r="N16" s="9"/>
      <c r="O16" s="9" t="s">
        <v>35</v>
      </c>
      <c r="P16" s="9" t="s">
        <v>107</v>
      </c>
      <c r="Q16" s="9"/>
      <c r="R16" s="9" t="s">
        <v>73</v>
      </c>
      <c r="S16" s="9">
        <v>8140912304</v>
      </c>
      <c r="T16" s="9" t="s">
        <v>127</v>
      </c>
      <c r="U16" s="9"/>
      <c r="V16" s="9">
        <v>9772410095</v>
      </c>
      <c r="W16" s="9" t="s">
        <v>128</v>
      </c>
      <c r="X16" s="9">
        <v>50000</v>
      </c>
      <c r="Y16" s="9" t="s">
        <v>75</v>
      </c>
      <c r="Z16" s="9" t="s">
        <v>75</v>
      </c>
      <c r="AA16" s="9" t="s">
        <v>109</v>
      </c>
      <c r="AB16" s="9">
        <v>8</v>
      </c>
      <c r="AC16" s="9" t="s">
        <v>76</v>
      </c>
      <c r="AD16" s="9">
        <v>1</v>
      </c>
    </row>
    <row r="17" spans="1:30" ht="30" x14ac:dyDescent="0.25">
      <c r="A17" s="9">
        <v>4</v>
      </c>
      <c r="B17" s="9" t="s">
        <v>26</v>
      </c>
      <c r="C17" s="9">
        <v>523</v>
      </c>
      <c r="D17" s="10">
        <v>43664</v>
      </c>
      <c r="E17" s="9" t="s">
        <v>129</v>
      </c>
      <c r="F17" s="9"/>
      <c r="G17" s="9" t="s">
        <v>130</v>
      </c>
      <c r="H17" s="9" t="s">
        <v>131</v>
      </c>
      <c r="I17" s="9" t="s">
        <v>80</v>
      </c>
      <c r="J17" s="10">
        <v>40782</v>
      </c>
      <c r="K17" s="9"/>
      <c r="L17" s="9"/>
      <c r="M17" s="9"/>
      <c r="N17" s="9"/>
      <c r="O17" s="9" t="s">
        <v>35</v>
      </c>
      <c r="P17" s="9"/>
      <c r="Q17" s="9"/>
      <c r="R17" s="9" t="s">
        <v>73</v>
      </c>
      <c r="S17" s="9">
        <v>8140912304</v>
      </c>
      <c r="T17" s="9"/>
      <c r="U17" s="9"/>
      <c r="V17" s="9">
        <v>9414422615</v>
      </c>
      <c r="W17" s="9" t="s">
        <v>123</v>
      </c>
      <c r="X17" s="9">
        <v>0</v>
      </c>
      <c r="Y17" s="9" t="s">
        <v>75</v>
      </c>
      <c r="Z17" s="9" t="s">
        <v>75</v>
      </c>
      <c r="AA17" s="9"/>
      <c r="AB17" s="9">
        <v>9</v>
      </c>
      <c r="AC17" s="9" t="s">
        <v>76</v>
      </c>
      <c r="AD17" s="9">
        <v>0</v>
      </c>
    </row>
    <row r="18" spans="1:30" ht="30" x14ac:dyDescent="0.25">
      <c r="A18" s="9">
        <v>4</v>
      </c>
      <c r="B18" s="9" t="s">
        <v>26</v>
      </c>
      <c r="C18" s="9">
        <v>509</v>
      </c>
      <c r="D18" s="10">
        <v>43652</v>
      </c>
      <c r="E18" s="9" t="s">
        <v>132</v>
      </c>
      <c r="F18" s="9"/>
      <c r="G18" s="9" t="s">
        <v>133</v>
      </c>
      <c r="H18" s="9" t="s">
        <v>134</v>
      </c>
      <c r="I18" s="9" t="s">
        <v>80</v>
      </c>
      <c r="J18" s="10">
        <v>41031</v>
      </c>
      <c r="K18" s="9"/>
      <c r="L18" s="9"/>
      <c r="M18" s="9"/>
      <c r="N18" s="9"/>
      <c r="O18" s="9" t="s">
        <v>103</v>
      </c>
      <c r="P18" s="9"/>
      <c r="Q18" s="9"/>
      <c r="R18" s="9" t="s">
        <v>73</v>
      </c>
      <c r="S18" s="9">
        <v>8140912304</v>
      </c>
      <c r="T18" s="9"/>
      <c r="U18" s="9"/>
      <c r="V18" s="9">
        <v>9414422615</v>
      </c>
      <c r="W18" s="9" t="s">
        <v>123</v>
      </c>
      <c r="X18" s="9">
        <v>0</v>
      </c>
      <c r="Y18" s="9" t="s">
        <v>75</v>
      </c>
      <c r="Z18" s="9" t="s">
        <v>75</v>
      </c>
      <c r="AA18" s="9"/>
      <c r="AB18" s="9">
        <v>8</v>
      </c>
      <c r="AC18" s="9" t="s">
        <v>76</v>
      </c>
      <c r="AD18" s="9">
        <v>0</v>
      </c>
    </row>
    <row r="19" spans="1:30" ht="30" x14ac:dyDescent="0.25">
      <c r="A19" s="9">
        <v>4</v>
      </c>
      <c r="B19" s="9" t="s">
        <v>26</v>
      </c>
      <c r="C19" s="9">
        <v>368</v>
      </c>
      <c r="D19" s="10">
        <v>42920</v>
      </c>
      <c r="E19" s="9" t="s">
        <v>135</v>
      </c>
      <c r="F19" s="9"/>
      <c r="G19" s="9" t="s">
        <v>136</v>
      </c>
      <c r="H19" s="9" t="s">
        <v>79</v>
      </c>
      <c r="I19" s="9" t="s">
        <v>72</v>
      </c>
      <c r="J19" s="10">
        <v>41208</v>
      </c>
      <c r="K19" s="9"/>
      <c r="L19" s="9"/>
      <c r="M19" s="9"/>
      <c r="N19" s="9"/>
      <c r="O19" s="9" t="s">
        <v>35</v>
      </c>
      <c r="P19" s="9" t="s">
        <v>107</v>
      </c>
      <c r="Q19" s="9"/>
      <c r="R19" s="9" t="s">
        <v>73</v>
      </c>
      <c r="S19" s="9">
        <v>8140912304</v>
      </c>
      <c r="T19" s="9"/>
      <c r="U19" s="9"/>
      <c r="V19" s="9">
        <v>9413037944</v>
      </c>
      <c r="W19" s="9" t="s">
        <v>128</v>
      </c>
      <c r="X19" s="9">
        <v>60000</v>
      </c>
      <c r="Y19" s="9" t="s">
        <v>75</v>
      </c>
      <c r="Z19" s="9" t="s">
        <v>75</v>
      </c>
      <c r="AA19" s="9" t="s">
        <v>109</v>
      </c>
      <c r="AB19" s="9">
        <v>8</v>
      </c>
      <c r="AC19" s="9" t="s">
        <v>76</v>
      </c>
      <c r="AD19" s="9">
        <v>1</v>
      </c>
    </row>
    <row r="20" spans="1:30" ht="30" x14ac:dyDescent="0.25">
      <c r="A20" s="9">
        <v>4</v>
      </c>
      <c r="B20" s="9" t="s">
        <v>26</v>
      </c>
      <c r="C20" s="9">
        <v>546</v>
      </c>
      <c r="D20" s="10">
        <v>43304</v>
      </c>
      <c r="E20" s="9" t="s">
        <v>135</v>
      </c>
      <c r="F20" s="9"/>
      <c r="G20" s="9" t="s">
        <v>137</v>
      </c>
      <c r="H20" s="9" t="s">
        <v>138</v>
      </c>
      <c r="I20" s="9" t="s">
        <v>72</v>
      </c>
      <c r="J20" s="10">
        <v>40544</v>
      </c>
      <c r="K20" s="9"/>
      <c r="L20" s="9"/>
      <c r="M20" s="9"/>
      <c r="N20" s="9"/>
      <c r="O20" s="9" t="s">
        <v>35</v>
      </c>
      <c r="P20" s="9"/>
      <c r="Q20" s="9"/>
      <c r="R20" s="9" t="s">
        <v>73</v>
      </c>
      <c r="S20" s="9">
        <v>8140912304</v>
      </c>
      <c r="T20" s="9" t="s">
        <v>139</v>
      </c>
      <c r="U20" s="9" t="s">
        <v>140</v>
      </c>
      <c r="V20" s="9">
        <v>0</v>
      </c>
      <c r="W20" s="9"/>
      <c r="X20" s="9"/>
      <c r="Y20" s="9" t="s">
        <v>75</v>
      </c>
      <c r="Z20" s="9" t="s">
        <v>75</v>
      </c>
      <c r="AA20" s="9"/>
      <c r="AB20" s="9">
        <v>9</v>
      </c>
      <c r="AC20" s="9"/>
      <c r="AD20" s="9">
        <v>2</v>
      </c>
    </row>
    <row r="21" spans="1:30" ht="30" x14ac:dyDescent="0.25">
      <c r="A21" s="9">
        <v>4</v>
      </c>
      <c r="B21" s="9" t="s">
        <v>26</v>
      </c>
      <c r="C21" s="9">
        <v>341</v>
      </c>
      <c r="D21" s="10">
        <v>42910</v>
      </c>
      <c r="E21" s="9" t="s">
        <v>141</v>
      </c>
      <c r="F21" s="9"/>
      <c r="G21" s="9" t="s">
        <v>142</v>
      </c>
      <c r="H21" s="9" t="s">
        <v>143</v>
      </c>
      <c r="I21" s="9" t="s">
        <v>72</v>
      </c>
      <c r="J21" s="10">
        <v>41549</v>
      </c>
      <c r="K21" s="9"/>
      <c r="L21" s="9"/>
      <c r="M21" s="9"/>
      <c r="N21" s="9"/>
      <c r="O21" s="9" t="s">
        <v>103</v>
      </c>
      <c r="P21" s="9" t="s">
        <v>107</v>
      </c>
      <c r="Q21" s="9"/>
      <c r="R21" s="9" t="s">
        <v>73</v>
      </c>
      <c r="S21" s="9">
        <v>8140912304</v>
      </c>
      <c r="T21" s="9" t="s">
        <v>144</v>
      </c>
      <c r="U21" s="9"/>
      <c r="V21" s="9">
        <v>9413037944</v>
      </c>
      <c r="W21" s="9" t="s">
        <v>128</v>
      </c>
      <c r="X21" s="9">
        <v>60000</v>
      </c>
      <c r="Y21" s="9" t="s">
        <v>75</v>
      </c>
      <c r="Z21" s="9" t="s">
        <v>75</v>
      </c>
      <c r="AA21" s="9" t="s">
        <v>109</v>
      </c>
      <c r="AB21" s="9">
        <v>7</v>
      </c>
      <c r="AC21" s="9" t="s">
        <v>76</v>
      </c>
      <c r="AD21" s="9">
        <v>1</v>
      </c>
    </row>
    <row r="22" spans="1:30" ht="30" x14ac:dyDescent="0.25">
      <c r="A22" s="9">
        <v>4</v>
      </c>
      <c r="B22" s="9" t="s">
        <v>26</v>
      </c>
      <c r="C22" s="9">
        <v>356</v>
      </c>
      <c r="D22" s="10">
        <v>42915</v>
      </c>
      <c r="E22" s="9" t="s">
        <v>145</v>
      </c>
      <c r="F22" s="9"/>
      <c r="G22" s="9" t="s">
        <v>146</v>
      </c>
      <c r="H22" s="9" t="s">
        <v>147</v>
      </c>
      <c r="I22" s="9" t="s">
        <v>80</v>
      </c>
      <c r="J22" s="10">
        <v>41360</v>
      </c>
      <c r="K22" s="9"/>
      <c r="L22" s="9"/>
      <c r="M22" s="9"/>
      <c r="N22" s="9"/>
      <c r="O22" s="9" t="s">
        <v>36</v>
      </c>
      <c r="P22" s="9" t="s">
        <v>107</v>
      </c>
      <c r="Q22" s="9"/>
      <c r="R22" s="9" t="s">
        <v>73</v>
      </c>
      <c r="S22" s="9">
        <v>8140912304</v>
      </c>
      <c r="T22" s="9"/>
      <c r="U22" s="9"/>
      <c r="V22" s="9">
        <v>9571654356</v>
      </c>
      <c r="W22" s="9" t="s">
        <v>128</v>
      </c>
      <c r="X22" s="9">
        <v>60000</v>
      </c>
      <c r="Y22" s="9" t="s">
        <v>75</v>
      </c>
      <c r="Z22" s="9" t="s">
        <v>75</v>
      </c>
      <c r="AA22" s="9" t="s">
        <v>109</v>
      </c>
      <c r="AB22" s="9">
        <v>7</v>
      </c>
      <c r="AC22" s="9" t="s">
        <v>76</v>
      </c>
      <c r="AD22" s="9">
        <v>1</v>
      </c>
    </row>
    <row r="23" spans="1:30" ht="30" x14ac:dyDescent="0.25">
      <c r="A23" s="9">
        <v>4</v>
      </c>
      <c r="B23" s="9" t="s">
        <v>26</v>
      </c>
      <c r="C23" s="9">
        <v>348</v>
      </c>
      <c r="D23" s="10">
        <v>42914</v>
      </c>
      <c r="E23" s="9" t="s">
        <v>148</v>
      </c>
      <c r="F23" s="9"/>
      <c r="G23" s="9" t="s">
        <v>149</v>
      </c>
      <c r="H23" s="9" t="s">
        <v>150</v>
      </c>
      <c r="I23" s="9" t="s">
        <v>72</v>
      </c>
      <c r="J23" s="10">
        <v>40909</v>
      </c>
      <c r="K23" s="9"/>
      <c r="L23" s="9"/>
      <c r="M23" s="9"/>
      <c r="N23" s="9"/>
      <c r="O23" s="9" t="s">
        <v>103</v>
      </c>
      <c r="P23" s="9" t="s">
        <v>107</v>
      </c>
      <c r="Q23" s="9"/>
      <c r="R23" s="9" t="s">
        <v>73</v>
      </c>
      <c r="S23" s="9">
        <v>8140912304</v>
      </c>
      <c r="T23" s="9"/>
      <c r="U23" s="9"/>
      <c r="V23" s="9">
        <v>9001135738</v>
      </c>
      <c r="W23" s="9" t="s">
        <v>128</v>
      </c>
      <c r="X23" s="9">
        <v>84000</v>
      </c>
      <c r="Y23" s="9" t="s">
        <v>75</v>
      </c>
      <c r="Z23" s="9" t="s">
        <v>75</v>
      </c>
      <c r="AA23" s="9" t="s">
        <v>109</v>
      </c>
      <c r="AB23" s="9">
        <v>8</v>
      </c>
      <c r="AC23" s="9" t="s">
        <v>76</v>
      </c>
      <c r="AD23" s="9">
        <v>1</v>
      </c>
    </row>
    <row r="24" spans="1:30" ht="30" x14ac:dyDescent="0.25">
      <c r="A24" s="9">
        <v>4</v>
      </c>
      <c r="B24" s="9" t="s">
        <v>26</v>
      </c>
      <c r="C24" s="9">
        <v>342</v>
      </c>
      <c r="D24" s="10">
        <v>42910</v>
      </c>
      <c r="E24" s="9" t="s">
        <v>151</v>
      </c>
      <c r="F24" s="9"/>
      <c r="G24" s="9" t="s">
        <v>111</v>
      </c>
      <c r="H24" s="9" t="s">
        <v>112</v>
      </c>
      <c r="I24" s="9" t="s">
        <v>72</v>
      </c>
      <c r="J24" s="10">
        <v>40836</v>
      </c>
      <c r="K24" s="9"/>
      <c r="L24" s="9"/>
      <c r="M24" s="9"/>
      <c r="N24" s="9"/>
      <c r="O24" s="9" t="s">
        <v>36</v>
      </c>
      <c r="P24" s="9" t="s">
        <v>107</v>
      </c>
      <c r="Q24" s="9"/>
      <c r="R24" s="9" t="s">
        <v>73</v>
      </c>
      <c r="S24" s="9">
        <v>8140912304</v>
      </c>
      <c r="T24" s="9"/>
      <c r="U24" s="9"/>
      <c r="V24" s="9">
        <v>8696798577</v>
      </c>
      <c r="W24" s="9" t="s">
        <v>128</v>
      </c>
      <c r="X24" s="9">
        <v>70000</v>
      </c>
      <c r="Y24" s="9" t="s">
        <v>75</v>
      </c>
      <c r="Z24" s="9" t="s">
        <v>75</v>
      </c>
      <c r="AA24" s="9" t="s">
        <v>109</v>
      </c>
      <c r="AB24" s="9">
        <v>9</v>
      </c>
      <c r="AC24" s="9" t="s">
        <v>76</v>
      </c>
      <c r="AD24" s="9">
        <v>1</v>
      </c>
    </row>
    <row r="25" spans="1:30" ht="30" x14ac:dyDescent="0.25">
      <c r="A25" s="9">
        <v>5</v>
      </c>
      <c r="B25" s="9" t="s">
        <v>26</v>
      </c>
      <c r="C25" s="9">
        <v>408</v>
      </c>
      <c r="D25" s="10">
        <v>42955</v>
      </c>
      <c r="E25" s="9" t="s">
        <v>152</v>
      </c>
      <c r="F25" s="9"/>
      <c r="G25" s="9" t="s">
        <v>153</v>
      </c>
      <c r="H25" s="9" t="s">
        <v>154</v>
      </c>
      <c r="I25" s="9" t="s">
        <v>72</v>
      </c>
      <c r="J25" s="10">
        <v>40736</v>
      </c>
      <c r="K25" s="9"/>
      <c r="L25" s="9"/>
      <c r="M25" s="9"/>
      <c r="N25" s="9"/>
      <c r="O25" s="9" t="s">
        <v>103</v>
      </c>
      <c r="P25" s="9" t="s">
        <v>107</v>
      </c>
      <c r="Q25" s="9"/>
      <c r="R25" s="9" t="s">
        <v>73</v>
      </c>
      <c r="S25" s="9">
        <v>8140912304</v>
      </c>
      <c r="T25" s="9" t="s">
        <v>155</v>
      </c>
      <c r="U25" s="9"/>
      <c r="V25" s="9">
        <v>9829548534</v>
      </c>
      <c r="W25" s="9" t="s">
        <v>128</v>
      </c>
      <c r="X25" s="9">
        <v>60000</v>
      </c>
      <c r="Y25" s="9" t="s">
        <v>75</v>
      </c>
      <c r="Z25" s="9" t="s">
        <v>75</v>
      </c>
      <c r="AA25" s="9" t="s">
        <v>109</v>
      </c>
      <c r="AB25" s="9">
        <v>9</v>
      </c>
      <c r="AC25" s="9" t="s">
        <v>76</v>
      </c>
      <c r="AD25" s="9">
        <v>1</v>
      </c>
    </row>
    <row r="26" spans="1:30" ht="30" x14ac:dyDescent="0.25">
      <c r="A26" s="9">
        <v>5</v>
      </c>
      <c r="B26" s="9" t="s">
        <v>26</v>
      </c>
      <c r="C26" s="9">
        <v>332</v>
      </c>
      <c r="D26" s="10">
        <v>42907</v>
      </c>
      <c r="E26" s="9" t="s">
        <v>156</v>
      </c>
      <c r="F26" s="9"/>
      <c r="G26" s="9" t="s">
        <v>157</v>
      </c>
      <c r="H26" s="9" t="s">
        <v>158</v>
      </c>
      <c r="I26" s="9" t="s">
        <v>72</v>
      </c>
      <c r="J26" s="10">
        <v>40618</v>
      </c>
      <c r="K26" s="9"/>
      <c r="L26" s="9"/>
      <c r="M26" s="9"/>
      <c r="N26" s="9"/>
      <c r="O26" s="9" t="s">
        <v>103</v>
      </c>
      <c r="P26" s="9" t="s">
        <v>107</v>
      </c>
      <c r="Q26" s="9"/>
      <c r="R26" s="9" t="s">
        <v>73</v>
      </c>
      <c r="S26" s="9">
        <v>8140912304</v>
      </c>
      <c r="T26" s="9" t="s">
        <v>159</v>
      </c>
      <c r="U26" s="9"/>
      <c r="V26" s="9">
        <v>8094639455</v>
      </c>
      <c r="W26" s="9" t="s">
        <v>128</v>
      </c>
      <c r="X26" s="9">
        <v>50000</v>
      </c>
      <c r="Y26" s="9" t="s">
        <v>75</v>
      </c>
      <c r="Z26" s="9" t="s">
        <v>75</v>
      </c>
      <c r="AA26" s="9" t="s">
        <v>109</v>
      </c>
      <c r="AB26" s="9">
        <v>9</v>
      </c>
      <c r="AC26" s="9" t="s">
        <v>76</v>
      </c>
      <c r="AD26" s="9">
        <v>1</v>
      </c>
    </row>
    <row r="27" spans="1:30" ht="30" x14ac:dyDescent="0.25">
      <c r="A27" s="9">
        <v>5</v>
      </c>
      <c r="B27" s="9" t="s">
        <v>26</v>
      </c>
      <c r="C27" s="9">
        <v>512</v>
      </c>
      <c r="D27" s="10">
        <v>43656</v>
      </c>
      <c r="E27" s="9" t="s">
        <v>160</v>
      </c>
      <c r="F27" s="9"/>
      <c r="G27" s="9" t="s">
        <v>161</v>
      </c>
      <c r="H27" s="9" t="s">
        <v>162</v>
      </c>
      <c r="I27" s="9" t="s">
        <v>72</v>
      </c>
      <c r="J27" s="10">
        <v>40373</v>
      </c>
      <c r="K27" s="9"/>
      <c r="L27" s="9"/>
      <c r="M27" s="9"/>
      <c r="N27" s="9"/>
      <c r="O27" s="9" t="s">
        <v>35</v>
      </c>
      <c r="P27" s="9"/>
      <c r="Q27" s="9"/>
      <c r="R27" s="9" t="s">
        <v>73</v>
      </c>
      <c r="S27" s="9">
        <v>8140912304</v>
      </c>
      <c r="T27" s="9"/>
      <c r="U27" s="9"/>
      <c r="V27" s="9">
        <v>9414422615</v>
      </c>
      <c r="W27" s="9" t="s">
        <v>123</v>
      </c>
      <c r="X27" s="9">
        <v>0</v>
      </c>
      <c r="Y27" s="9" t="s">
        <v>75</v>
      </c>
      <c r="Z27" s="9" t="s">
        <v>75</v>
      </c>
      <c r="AA27" s="9"/>
      <c r="AB27" s="9">
        <v>10</v>
      </c>
      <c r="AC27" s="9" t="s">
        <v>76</v>
      </c>
      <c r="AD27" s="9">
        <v>0</v>
      </c>
    </row>
    <row r="28" spans="1:30" ht="30" x14ac:dyDescent="0.25">
      <c r="A28" s="9">
        <v>5</v>
      </c>
      <c r="B28" s="9" t="s">
        <v>26</v>
      </c>
      <c r="C28" s="9">
        <v>470</v>
      </c>
      <c r="D28" s="10">
        <v>43301</v>
      </c>
      <c r="E28" s="9" t="s">
        <v>163</v>
      </c>
      <c r="F28" s="9"/>
      <c r="G28" s="9" t="s">
        <v>164</v>
      </c>
      <c r="H28" s="9" t="s">
        <v>165</v>
      </c>
      <c r="I28" s="9" t="s">
        <v>80</v>
      </c>
      <c r="J28" s="10">
        <v>40671</v>
      </c>
      <c r="K28" s="9"/>
      <c r="L28" s="9"/>
      <c r="M28" s="9"/>
      <c r="N28" s="9"/>
      <c r="O28" s="9" t="s">
        <v>35</v>
      </c>
      <c r="P28" s="9" t="s">
        <v>107</v>
      </c>
      <c r="Q28" s="9"/>
      <c r="R28" s="9" t="s">
        <v>73</v>
      </c>
      <c r="S28" s="9">
        <v>8140912304</v>
      </c>
      <c r="T28" s="9"/>
      <c r="U28" s="9"/>
      <c r="V28" s="9">
        <v>7742036479</v>
      </c>
      <c r="W28" s="9" t="s">
        <v>166</v>
      </c>
      <c r="X28" s="9">
        <v>0</v>
      </c>
      <c r="Y28" s="9" t="s">
        <v>75</v>
      </c>
      <c r="Z28" s="9" t="s">
        <v>75</v>
      </c>
      <c r="AA28" s="9" t="s">
        <v>109</v>
      </c>
      <c r="AB28" s="9">
        <v>9</v>
      </c>
      <c r="AC28" s="9" t="s">
        <v>76</v>
      </c>
      <c r="AD28" s="9">
        <v>0</v>
      </c>
    </row>
    <row r="29" spans="1:30" ht="30" x14ac:dyDescent="0.25">
      <c r="A29" s="9">
        <v>5</v>
      </c>
      <c r="B29" s="9" t="s">
        <v>26</v>
      </c>
      <c r="C29" s="9">
        <v>301</v>
      </c>
      <c r="D29" s="10">
        <v>42563</v>
      </c>
      <c r="E29" s="9" t="s">
        <v>167</v>
      </c>
      <c r="F29" s="9"/>
      <c r="G29" s="9" t="s">
        <v>168</v>
      </c>
      <c r="H29" s="9" t="s">
        <v>169</v>
      </c>
      <c r="I29" s="9" t="s">
        <v>80</v>
      </c>
      <c r="J29" s="10">
        <v>40995</v>
      </c>
      <c r="K29" s="9"/>
      <c r="L29" s="9"/>
      <c r="M29" s="9"/>
      <c r="N29" s="9"/>
      <c r="O29" s="9" t="s">
        <v>36</v>
      </c>
      <c r="P29" s="9" t="s">
        <v>107</v>
      </c>
      <c r="Q29" s="9"/>
      <c r="R29" s="9" t="s">
        <v>73</v>
      </c>
      <c r="S29" s="9">
        <v>8140912304</v>
      </c>
      <c r="T29" s="9"/>
      <c r="U29" s="9"/>
      <c r="V29" s="9">
        <v>7073426099</v>
      </c>
      <c r="W29" s="9" t="s">
        <v>170</v>
      </c>
      <c r="X29" s="9">
        <v>0</v>
      </c>
      <c r="Y29" s="9" t="s">
        <v>75</v>
      </c>
      <c r="Z29" s="9" t="s">
        <v>75</v>
      </c>
      <c r="AA29" s="9" t="s">
        <v>109</v>
      </c>
      <c r="AB29" s="9">
        <v>8</v>
      </c>
      <c r="AC29" s="9" t="s">
        <v>76</v>
      </c>
      <c r="AD29" s="9">
        <v>1</v>
      </c>
    </row>
    <row r="30" spans="1:30" ht="30" x14ac:dyDescent="0.25">
      <c r="A30" s="9">
        <v>5</v>
      </c>
      <c r="B30" s="9" t="s">
        <v>26</v>
      </c>
      <c r="C30" s="9">
        <v>326</v>
      </c>
      <c r="D30" s="10">
        <v>42656</v>
      </c>
      <c r="E30" s="9" t="s">
        <v>171</v>
      </c>
      <c r="F30" s="9"/>
      <c r="G30" s="9" t="s">
        <v>172</v>
      </c>
      <c r="H30" s="9" t="s">
        <v>173</v>
      </c>
      <c r="I30" s="9" t="s">
        <v>72</v>
      </c>
      <c r="J30" s="10">
        <v>40746</v>
      </c>
      <c r="K30" s="9"/>
      <c r="L30" s="9"/>
      <c r="M30" s="9"/>
      <c r="N30" s="9"/>
      <c r="O30" s="9" t="s">
        <v>35</v>
      </c>
      <c r="P30" s="9" t="s">
        <v>107</v>
      </c>
      <c r="Q30" s="9"/>
      <c r="R30" s="9" t="s">
        <v>73</v>
      </c>
      <c r="S30" s="9">
        <v>8140912304</v>
      </c>
      <c r="T30" s="9"/>
      <c r="U30" s="9"/>
      <c r="V30" s="9">
        <v>9783820049</v>
      </c>
      <c r="W30" s="9" t="s">
        <v>170</v>
      </c>
      <c r="X30" s="9">
        <v>0</v>
      </c>
      <c r="Y30" s="9" t="s">
        <v>75</v>
      </c>
      <c r="Z30" s="9" t="s">
        <v>75</v>
      </c>
      <c r="AA30" s="9" t="s">
        <v>109</v>
      </c>
      <c r="AB30" s="9">
        <v>9</v>
      </c>
      <c r="AC30" s="9" t="s">
        <v>76</v>
      </c>
      <c r="AD30" s="9">
        <v>1</v>
      </c>
    </row>
    <row r="31" spans="1:30" ht="30" x14ac:dyDescent="0.25">
      <c r="A31" s="9">
        <v>5</v>
      </c>
      <c r="B31" s="9" t="s">
        <v>26</v>
      </c>
      <c r="C31" s="9">
        <v>320</v>
      </c>
      <c r="D31" s="10">
        <v>42570</v>
      </c>
      <c r="E31" s="9" t="s">
        <v>174</v>
      </c>
      <c r="F31" s="9"/>
      <c r="G31" s="9" t="s">
        <v>175</v>
      </c>
      <c r="H31" s="9" t="s">
        <v>176</v>
      </c>
      <c r="I31" s="9" t="s">
        <v>80</v>
      </c>
      <c r="J31" s="10">
        <v>40907</v>
      </c>
      <c r="K31" s="9"/>
      <c r="L31" s="9"/>
      <c r="M31" s="9"/>
      <c r="N31" s="9"/>
      <c r="O31" s="9" t="s">
        <v>103</v>
      </c>
      <c r="P31" s="9" t="s">
        <v>107</v>
      </c>
      <c r="Q31" s="9"/>
      <c r="R31" s="9" t="s">
        <v>73</v>
      </c>
      <c r="S31" s="9">
        <v>8140912304</v>
      </c>
      <c r="T31" s="9"/>
      <c r="U31" s="9"/>
      <c r="V31" s="9">
        <v>9982123148</v>
      </c>
      <c r="W31" s="9" t="s">
        <v>170</v>
      </c>
      <c r="X31" s="9">
        <v>0</v>
      </c>
      <c r="Y31" s="9" t="s">
        <v>75</v>
      </c>
      <c r="Z31" s="9" t="s">
        <v>75</v>
      </c>
      <c r="AA31" s="9" t="s">
        <v>109</v>
      </c>
      <c r="AB31" s="9">
        <v>9</v>
      </c>
      <c r="AC31" s="9" t="s">
        <v>76</v>
      </c>
      <c r="AD31" s="9">
        <v>1</v>
      </c>
    </row>
    <row r="32" spans="1:30" ht="30" x14ac:dyDescent="0.25">
      <c r="A32" s="9">
        <v>5</v>
      </c>
      <c r="B32" s="9" t="s">
        <v>26</v>
      </c>
      <c r="C32" s="9">
        <v>508</v>
      </c>
      <c r="D32" s="10">
        <v>43652</v>
      </c>
      <c r="E32" s="9" t="s">
        <v>177</v>
      </c>
      <c r="F32" s="9"/>
      <c r="G32" s="9" t="s">
        <v>133</v>
      </c>
      <c r="H32" s="9" t="s">
        <v>134</v>
      </c>
      <c r="I32" s="9" t="s">
        <v>80</v>
      </c>
      <c r="J32" s="10">
        <v>40512</v>
      </c>
      <c r="K32" s="9"/>
      <c r="L32" s="9"/>
      <c r="M32" s="9"/>
      <c r="N32" s="9"/>
      <c r="O32" s="9" t="s">
        <v>103</v>
      </c>
      <c r="P32" s="9"/>
      <c r="Q32" s="9"/>
      <c r="R32" s="9" t="s">
        <v>73</v>
      </c>
      <c r="S32" s="9">
        <v>8140912304</v>
      </c>
      <c r="T32" s="9"/>
      <c r="U32" s="9"/>
      <c r="V32" s="9">
        <v>9414422615</v>
      </c>
      <c r="W32" s="9" t="s">
        <v>123</v>
      </c>
      <c r="X32" s="9">
        <v>0</v>
      </c>
      <c r="Y32" s="9" t="s">
        <v>75</v>
      </c>
      <c r="Z32" s="9" t="s">
        <v>75</v>
      </c>
      <c r="AA32" s="9"/>
      <c r="AB32" s="9">
        <v>10</v>
      </c>
      <c r="AC32" s="9" t="s">
        <v>76</v>
      </c>
      <c r="AD32" s="9">
        <v>0</v>
      </c>
    </row>
    <row r="33" spans="1:30" ht="30" x14ac:dyDescent="0.25">
      <c r="A33" s="9">
        <v>5</v>
      </c>
      <c r="B33" s="9" t="s">
        <v>26</v>
      </c>
      <c r="C33" s="9">
        <v>364</v>
      </c>
      <c r="D33" s="10">
        <v>42919</v>
      </c>
      <c r="E33" s="9" t="s">
        <v>178</v>
      </c>
      <c r="F33" s="9"/>
      <c r="G33" s="9" t="s">
        <v>111</v>
      </c>
      <c r="H33" s="9" t="s">
        <v>112</v>
      </c>
      <c r="I33" s="9" t="s">
        <v>72</v>
      </c>
      <c r="J33" s="10">
        <v>40314</v>
      </c>
      <c r="K33" s="9"/>
      <c r="L33" s="9"/>
      <c r="M33" s="9"/>
      <c r="N33" s="9"/>
      <c r="O33" s="9" t="s">
        <v>103</v>
      </c>
      <c r="P33" s="9" t="s">
        <v>107</v>
      </c>
      <c r="Q33" s="9"/>
      <c r="R33" s="9" t="s">
        <v>73</v>
      </c>
      <c r="S33" s="9">
        <v>8140912304</v>
      </c>
      <c r="T33" s="9"/>
      <c r="U33" s="9"/>
      <c r="V33" s="9">
        <v>8696798577</v>
      </c>
      <c r="W33" s="9" t="s">
        <v>128</v>
      </c>
      <c r="X33" s="9">
        <v>60000</v>
      </c>
      <c r="Y33" s="9" t="s">
        <v>75</v>
      </c>
      <c r="Z33" s="9" t="s">
        <v>75</v>
      </c>
      <c r="AA33" s="9" t="s">
        <v>109</v>
      </c>
      <c r="AB33" s="9">
        <v>10</v>
      </c>
      <c r="AC33" s="9" t="s">
        <v>76</v>
      </c>
      <c r="AD33" s="9">
        <v>1</v>
      </c>
    </row>
    <row r="34" spans="1:30" ht="30" x14ac:dyDescent="0.25">
      <c r="A34" s="9">
        <v>5</v>
      </c>
      <c r="B34" s="9" t="s">
        <v>26</v>
      </c>
      <c r="C34" s="9">
        <v>346</v>
      </c>
      <c r="D34" s="10">
        <v>42914</v>
      </c>
      <c r="E34" s="9" t="s">
        <v>179</v>
      </c>
      <c r="F34" s="9"/>
      <c r="G34" s="9" t="s">
        <v>149</v>
      </c>
      <c r="H34" s="9" t="s">
        <v>150</v>
      </c>
      <c r="I34" s="9" t="s">
        <v>72</v>
      </c>
      <c r="J34" s="10">
        <v>40365</v>
      </c>
      <c r="K34" s="9"/>
      <c r="L34" s="9"/>
      <c r="M34" s="9"/>
      <c r="N34" s="9"/>
      <c r="O34" s="9" t="s">
        <v>103</v>
      </c>
      <c r="P34" s="9" t="s">
        <v>107</v>
      </c>
      <c r="Q34" s="9"/>
      <c r="R34" s="9" t="s">
        <v>73</v>
      </c>
      <c r="S34" s="9">
        <v>8140912304</v>
      </c>
      <c r="T34" s="9"/>
      <c r="U34" s="9"/>
      <c r="V34" s="9">
        <v>9001135738</v>
      </c>
      <c r="W34" s="9" t="s">
        <v>128</v>
      </c>
      <c r="X34" s="9">
        <v>84000</v>
      </c>
      <c r="Y34" s="9" t="s">
        <v>75</v>
      </c>
      <c r="Z34" s="9" t="s">
        <v>75</v>
      </c>
      <c r="AA34" s="9" t="s">
        <v>109</v>
      </c>
      <c r="AB34" s="9">
        <v>10</v>
      </c>
      <c r="AC34" s="9" t="s">
        <v>76</v>
      </c>
      <c r="AD34" s="9">
        <v>1</v>
      </c>
    </row>
    <row r="35" spans="1:30" ht="30" x14ac:dyDescent="0.25">
      <c r="A35" s="9">
        <v>5</v>
      </c>
      <c r="B35" s="9" t="s">
        <v>26</v>
      </c>
      <c r="C35" s="9">
        <v>417</v>
      </c>
      <c r="D35" s="10">
        <v>43279</v>
      </c>
      <c r="E35" s="9" t="s">
        <v>180</v>
      </c>
      <c r="F35" s="9"/>
      <c r="G35" s="9" t="s">
        <v>181</v>
      </c>
      <c r="H35" s="9" t="s">
        <v>182</v>
      </c>
      <c r="I35" s="9" t="s">
        <v>80</v>
      </c>
      <c r="J35" s="10">
        <v>40388</v>
      </c>
      <c r="K35" s="9"/>
      <c r="L35" s="9"/>
      <c r="M35" s="9"/>
      <c r="N35" s="9"/>
      <c r="O35" s="9" t="s">
        <v>103</v>
      </c>
      <c r="P35" s="9" t="s">
        <v>107</v>
      </c>
      <c r="Q35" s="9"/>
      <c r="R35" s="9" t="s">
        <v>73</v>
      </c>
      <c r="S35" s="9">
        <v>8140912304</v>
      </c>
      <c r="T35" s="9"/>
      <c r="U35" s="9"/>
      <c r="V35" s="9">
        <v>7742036479</v>
      </c>
      <c r="W35" s="9" t="s">
        <v>166</v>
      </c>
      <c r="X35" s="9">
        <v>0</v>
      </c>
      <c r="Y35" s="9" t="s">
        <v>75</v>
      </c>
      <c r="Z35" s="9" t="s">
        <v>75</v>
      </c>
      <c r="AA35" s="9" t="s">
        <v>109</v>
      </c>
      <c r="AB35" s="9">
        <v>10</v>
      </c>
      <c r="AC35" s="9" t="s">
        <v>76</v>
      </c>
      <c r="AD35" s="9">
        <v>1</v>
      </c>
    </row>
    <row r="36" spans="1:30" ht="30" x14ac:dyDescent="0.25">
      <c r="A36" s="9">
        <v>6</v>
      </c>
      <c r="B36" s="9" t="s">
        <v>26</v>
      </c>
      <c r="C36" s="9">
        <v>511</v>
      </c>
      <c r="D36" s="10">
        <v>43656</v>
      </c>
      <c r="E36" s="9" t="s">
        <v>183</v>
      </c>
      <c r="F36" s="9"/>
      <c r="G36" s="9" t="s">
        <v>161</v>
      </c>
      <c r="H36" s="9" t="s">
        <v>162</v>
      </c>
      <c r="I36" s="9" t="s">
        <v>80</v>
      </c>
      <c r="J36" s="10">
        <v>39604</v>
      </c>
      <c r="K36" s="9"/>
      <c r="L36" s="9"/>
      <c r="M36" s="9"/>
      <c r="N36" s="9"/>
      <c r="O36" s="9" t="s">
        <v>35</v>
      </c>
      <c r="P36" s="9"/>
      <c r="Q36" s="9"/>
      <c r="R36" s="9" t="s">
        <v>73</v>
      </c>
      <c r="S36" s="9">
        <v>8140912304</v>
      </c>
      <c r="T36" s="9"/>
      <c r="U36" s="9"/>
      <c r="V36" s="9">
        <v>9414422615</v>
      </c>
      <c r="W36" s="9" t="s">
        <v>123</v>
      </c>
      <c r="X36" s="9">
        <v>0</v>
      </c>
      <c r="Y36" s="9" t="s">
        <v>75</v>
      </c>
      <c r="Z36" s="9" t="s">
        <v>75</v>
      </c>
      <c r="AA36" s="9"/>
      <c r="AB36" s="9">
        <v>12</v>
      </c>
      <c r="AC36" s="9" t="s">
        <v>76</v>
      </c>
      <c r="AD36" s="9">
        <v>0</v>
      </c>
    </row>
    <row r="37" spans="1:30" ht="30" x14ac:dyDescent="0.25">
      <c r="A37" s="9">
        <v>6</v>
      </c>
      <c r="B37" s="9" t="s">
        <v>26</v>
      </c>
      <c r="C37" s="9">
        <v>213</v>
      </c>
      <c r="D37" s="10">
        <v>42186</v>
      </c>
      <c r="E37" s="9" t="s">
        <v>184</v>
      </c>
      <c r="F37" s="9"/>
      <c r="G37" s="9" t="s">
        <v>185</v>
      </c>
      <c r="H37" s="9" t="s">
        <v>115</v>
      </c>
      <c r="I37" s="9" t="s">
        <v>80</v>
      </c>
      <c r="J37" s="10">
        <v>40632</v>
      </c>
      <c r="K37" s="9"/>
      <c r="L37" s="9"/>
      <c r="M37" s="9"/>
      <c r="N37" s="9"/>
      <c r="O37" s="9" t="s">
        <v>35</v>
      </c>
      <c r="P37" s="9" t="s">
        <v>107</v>
      </c>
      <c r="Q37" s="9"/>
      <c r="R37" s="9" t="s">
        <v>73</v>
      </c>
      <c r="S37" s="9">
        <v>8140912304</v>
      </c>
      <c r="T37" s="9"/>
      <c r="U37" s="9"/>
      <c r="V37" s="9">
        <v>9462791908</v>
      </c>
      <c r="W37" s="9" t="s">
        <v>170</v>
      </c>
      <c r="X37" s="9">
        <v>0</v>
      </c>
      <c r="Y37" s="9" t="s">
        <v>75</v>
      </c>
      <c r="Z37" s="9" t="s">
        <v>75</v>
      </c>
      <c r="AA37" s="9" t="s">
        <v>109</v>
      </c>
      <c r="AB37" s="9">
        <v>9</v>
      </c>
      <c r="AC37" s="9" t="s">
        <v>76</v>
      </c>
      <c r="AD37" s="9">
        <v>1</v>
      </c>
    </row>
    <row r="38" spans="1:30" ht="30" x14ac:dyDescent="0.25">
      <c r="A38" s="9">
        <v>6</v>
      </c>
      <c r="B38" s="9" t="s">
        <v>26</v>
      </c>
      <c r="C38" s="9">
        <v>412</v>
      </c>
      <c r="D38" s="10">
        <v>42186</v>
      </c>
      <c r="E38" s="9" t="s">
        <v>186</v>
      </c>
      <c r="F38" s="9"/>
      <c r="G38" s="9" t="s">
        <v>187</v>
      </c>
      <c r="H38" s="9" t="s">
        <v>188</v>
      </c>
      <c r="I38" s="9" t="s">
        <v>80</v>
      </c>
      <c r="J38" s="10">
        <v>40676</v>
      </c>
      <c r="K38" s="9"/>
      <c r="L38" s="9"/>
      <c r="M38" s="9"/>
      <c r="N38" s="9"/>
      <c r="O38" s="9" t="s">
        <v>103</v>
      </c>
      <c r="P38" s="9" t="s">
        <v>107</v>
      </c>
      <c r="Q38" s="9"/>
      <c r="R38" s="9" t="s">
        <v>73</v>
      </c>
      <c r="S38" s="9">
        <v>8140912304</v>
      </c>
      <c r="T38" s="9"/>
      <c r="U38" s="9"/>
      <c r="V38" s="9">
        <v>7689893683</v>
      </c>
      <c r="W38" s="9" t="s">
        <v>170</v>
      </c>
      <c r="X38" s="9">
        <v>0</v>
      </c>
      <c r="Y38" s="9" t="s">
        <v>75</v>
      </c>
      <c r="Z38" s="9" t="s">
        <v>75</v>
      </c>
      <c r="AA38" s="9" t="s">
        <v>109</v>
      </c>
      <c r="AB38" s="9">
        <v>9</v>
      </c>
      <c r="AC38" s="9" t="s">
        <v>76</v>
      </c>
      <c r="AD38" s="9">
        <v>1</v>
      </c>
    </row>
    <row r="39" spans="1:30" ht="45" x14ac:dyDescent="0.25">
      <c r="A39" s="9">
        <v>6</v>
      </c>
      <c r="B39" s="9" t="s">
        <v>26</v>
      </c>
      <c r="C39" s="9">
        <v>184</v>
      </c>
      <c r="D39" s="10">
        <v>40823</v>
      </c>
      <c r="E39" s="9" t="s">
        <v>189</v>
      </c>
      <c r="F39" s="9"/>
      <c r="G39" s="9" t="s">
        <v>190</v>
      </c>
      <c r="H39" s="9" t="s">
        <v>191</v>
      </c>
      <c r="I39" s="9" t="s">
        <v>80</v>
      </c>
      <c r="J39" s="10">
        <v>40823</v>
      </c>
      <c r="K39" s="9"/>
      <c r="L39" s="9"/>
      <c r="M39" s="9"/>
      <c r="N39" s="9"/>
      <c r="O39" s="9" t="s">
        <v>103</v>
      </c>
      <c r="P39" s="9" t="s">
        <v>107</v>
      </c>
      <c r="Q39" s="9"/>
      <c r="R39" s="9" t="s">
        <v>73</v>
      </c>
      <c r="S39" s="9">
        <v>8140912304</v>
      </c>
      <c r="T39" s="9"/>
      <c r="U39" s="9"/>
      <c r="V39" s="9">
        <v>9571764835</v>
      </c>
      <c r="W39" s="9" t="s">
        <v>192</v>
      </c>
      <c r="X39" s="9">
        <v>60000</v>
      </c>
      <c r="Y39" s="9" t="s">
        <v>75</v>
      </c>
      <c r="Z39" s="9" t="s">
        <v>75</v>
      </c>
      <c r="AA39" s="9" t="s">
        <v>109</v>
      </c>
      <c r="AB39" s="9">
        <v>9</v>
      </c>
      <c r="AC39" s="9" t="s">
        <v>76</v>
      </c>
      <c r="AD39" s="9">
        <v>1</v>
      </c>
    </row>
    <row r="40" spans="1:30" ht="30" x14ac:dyDescent="0.25">
      <c r="A40" s="9">
        <v>6</v>
      </c>
      <c r="B40" s="9" t="s">
        <v>26</v>
      </c>
      <c r="C40" s="9">
        <v>545</v>
      </c>
      <c r="D40" s="10">
        <v>43305</v>
      </c>
      <c r="E40" s="9" t="s">
        <v>193</v>
      </c>
      <c r="F40" s="9"/>
      <c r="G40" s="9" t="s">
        <v>194</v>
      </c>
      <c r="H40" s="9" t="s">
        <v>195</v>
      </c>
      <c r="I40" s="9" t="s">
        <v>72</v>
      </c>
      <c r="J40" s="10">
        <v>39987</v>
      </c>
      <c r="K40" s="9"/>
      <c r="L40" s="9"/>
      <c r="M40" s="9"/>
      <c r="N40" s="9"/>
      <c r="O40" s="9" t="s">
        <v>35</v>
      </c>
      <c r="P40" s="9"/>
      <c r="Q40" s="9"/>
      <c r="R40" s="9" t="s">
        <v>73</v>
      </c>
      <c r="S40" s="9">
        <v>8140912304</v>
      </c>
      <c r="T40" s="9" t="s">
        <v>196</v>
      </c>
      <c r="U40" s="9"/>
      <c r="V40" s="9">
        <v>0</v>
      </c>
      <c r="W40" s="9"/>
      <c r="X40" s="9"/>
      <c r="Y40" s="9" t="s">
        <v>75</v>
      </c>
      <c r="Z40" s="9" t="s">
        <v>75</v>
      </c>
      <c r="AA40" s="9"/>
      <c r="AB40" s="9">
        <v>11</v>
      </c>
      <c r="AC40" s="9"/>
      <c r="AD40" s="9">
        <v>1</v>
      </c>
    </row>
    <row r="41" spans="1:30" ht="30" x14ac:dyDescent="0.25">
      <c r="A41" s="9">
        <v>6</v>
      </c>
      <c r="B41" s="9" t="s">
        <v>26</v>
      </c>
      <c r="C41" s="9">
        <v>420</v>
      </c>
      <c r="D41" s="10">
        <v>43280</v>
      </c>
      <c r="E41" s="9" t="s">
        <v>197</v>
      </c>
      <c r="F41" s="9"/>
      <c r="G41" s="9" t="s">
        <v>198</v>
      </c>
      <c r="H41" s="9" t="s">
        <v>199</v>
      </c>
      <c r="I41" s="9" t="s">
        <v>72</v>
      </c>
      <c r="J41" s="10">
        <v>40078</v>
      </c>
      <c r="K41" s="9"/>
      <c r="L41" s="9"/>
      <c r="M41" s="9"/>
      <c r="N41" s="9"/>
      <c r="O41" s="9" t="s">
        <v>36</v>
      </c>
      <c r="P41" s="9" t="s">
        <v>107</v>
      </c>
      <c r="Q41" s="9"/>
      <c r="R41" s="9" t="s">
        <v>73</v>
      </c>
      <c r="S41" s="9">
        <v>8140912304</v>
      </c>
      <c r="T41" s="9"/>
      <c r="U41" s="9"/>
      <c r="V41" s="9">
        <v>7742036479</v>
      </c>
      <c r="W41" s="9" t="s">
        <v>166</v>
      </c>
      <c r="X41" s="9">
        <v>0</v>
      </c>
      <c r="Y41" s="9" t="s">
        <v>75</v>
      </c>
      <c r="Z41" s="9" t="s">
        <v>75</v>
      </c>
      <c r="AA41" s="9" t="s">
        <v>109</v>
      </c>
      <c r="AB41" s="9">
        <v>11</v>
      </c>
      <c r="AC41" s="9" t="s">
        <v>76</v>
      </c>
      <c r="AD41" s="9">
        <v>1</v>
      </c>
    </row>
    <row r="42" spans="1:30" ht="30" x14ac:dyDescent="0.25">
      <c r="A42" s="9">
        <v>6</v>
      </c>
      <c r="B42" s="9" t="s">
        <v>26</v>
      </c>
      <c r="C42" s="9">
        <v>385</v>
      </c>
      <c r="D42" s="10">
        <v>42927</v>
      </c>
      <c r="E42" s="9" t="s">
        <v>200</v>
      </c>
      <c r="F42" s="9"/>
      <c r="G42" s="9" t="s">
        <v>201</v>
      </c>
      <c r="H42" s="9" t="s">
        <v>202</v>
      </c>
      <c r="I42" s="9" t="s">
        <v>72</v>
      </c>
      <c r="J42" s="10">
        <v>40870</v>
      </c>
      <c r="K42" s="9"/>
      <c r="L42" s="9"/>
      <c r="M42" s="9"/>
      <c r="N42" s="9"/>
      <c r="O42" s="9" t="s">
        <v>35</v>
      </c>
      <c r="P42" s="9" t="s">
        <v>107</v>
      </c>
      <c r="Q42" s="9"/>
      <c r="R42" s="9" t="s">
        <v>73</v>
      </c>
      <c r="S42" s="9">
        <v>8140912304</v>
      </c>
      <c r="T42" s="9"/>
      <c r="U42" s="9"/>
      <c r="V42" s="9">
        <v>9252629183</v>
      </c>
      <c r="W42" s="9" t="s">
        <v>203</v>
      </c>
      <c r="X42" s="9">
        <v>84000</v>
      </c>
      <c r="Y42" s="9" t="s">
        <v>75</v>
      </c>
      <c r="Z42" s="9" t="s">
        <v>75</v>
      </c>
      <c r="AA42" s="9" t="s">
        <v>109</v>
      </c>
      <c r="AB42" s="9">
        <v>9</v>
      </c>
      <c r="AC42" s="9" t="s">
        <v>76</v>
      </c>
      <c r="AD42" s="9">
        <v>0</v>
      </c>
    </row>
    <row r="43" spans="1:30" ht="30" x14ac:dyDescent="0.25">
      <c r="A43" s="9">
        <v>6</v>
      </c>
      <c r="B43" s="9" t="s">
        <v>26</v>
      </c>
      <c r="C43" s="9">
        <v>329</v>
      </c>
      <c r="D43" s="10">
        <v>42907</v>
      </c>
      <c r="E43" s="9" t="s">
        <v>204</v>
      </c>
      <c r="F43" s="9"/>
      <c r="G43" s="9" t="s">
        <v>205</v>
      </c>
      <c r="H43" s="9" t="s">
        <v>173</v>
      </c>
      <c r="I43" s="9" t="s">
        <v>80</v>
      </c>
      <c r="J43" s="10">
        <v>40004</v>
      </c>
      <c r="K43" s="9"/>
      <c r="L43" s="9"/>
      <c r="M43" s="9"/>
      <c r="N43" s="9"/>
      <c r="O43" s="9" t="s">
        <v>35</v>
      </c>
      <c r="P43" s="9" t="s">
        <v>107</v>
      </c>
      <c r="Q43" s="9"/>
      <c r="R43" s="9" t="s">
        <v>73</v>
      </c>
      <c r="S43" s="9">
        <v>8140912304</v>
      </c>
      <c r="T43" s="9"/>
      <c r="U43" s="9"/>
      <c r="V43" s="9">
        <v>9649589960</v>
      </c>
      <c r="W43" s="9" t="s">
        <v>128</v>
      </c>
      <c r="X43" s="9">
        <v>50000</v>
      </c>
      <c r="Y43" s="9" t="s">
        <v>75</v>
      </c>
      <c r="Z43" s="9" t="s">
        <v>75</v>
      </c>
      <c r="AA43" s="9" t="s">
        <v>109</v>
      </c>
      <c r="AB43" s="9">
        <v>11</v>
      </c>
      <c r="AC43" s="9" t="s">
        <v>76</v>
      </c>
      <c r="AD43" s="9">
        <v>1</v>
      </c>
    </row>
    <row r="44" spans="1:30" ht="30" x14ac:dyDescent="0.25">
      <c r="A44" s="9">
        <v>7</v>
      </c>
      <c r="B44" s="9" t="s">
        <v>26</v>
      </c>
      <c r="C44" s="9">
        <v>333</v>
      </c>
      <c r="D44" s="10">
        <v>42907</v>
      </c>
      <c r="E44" s="9" t="s">
        <v>206</v>
      </c>
      <c r="F44" s="9"/>
      <c r="G44" s="9" t="s">
        <v>157</v>
      </c>
      <c r="H44" s="9" t="s">
        <v>158</v>
      </c>
      <c r="I44" s="9" t="s">
        <v>72</v>
      </c>
      <c r="J44" s="10">
        <v>40102</v>
      </c>
      <c r="K44" s="9"/>
      <c r="L44" s="9"/>
      <c r="M44" s="9"/>
      <c r="N44" s="9"/>
      <c r="O44" s="9" t="s">
        <v>103</v>
      </c>
      <c r="P44" s="9" t="s">
        <v>107</v>
      </c>
      <c r="Q44" s="9"/>
      <c r="R44" s="9" t="s">
        <v>73</v>
      </c>
      <c r="S44" s="9">
        <v>8140912304</v>
      </c>
      <c r="T44" s="9" t="s">
        <v>207</v>
      </c>
      <c r="U44" s="9"/>
      <c r="V44" s="9">
        <v>8094639455</v>
      </c>
      <c r="W44" s="9" t="s">
        <v>128</v>
      </c>
      <c r="X44" s="9">
        <v>50000</v>
      </c>
      <c r="Y44" s="9" t="s">
        <v>75</v>
      </c>
      <c r="Z44" s="9" t="s">
        <v>75</v>
      </c>
      <c r="AA44" s="9" t="s">
        <v>109</v>
      </c>
      <c r="AB44" s="9">
        <v>11</v>
      </c>
      <c r="AC44" s="9" t="s">
        <v>76</v>
      </c>
      <c r="AD44" s="9">
        <v>1</v>
      </c>
    </row>
    <row r="45" spans="1:30" ht="30" x14ac:dyDescent="0.25">
      <c r="A45" s="9">
        <v>7</v>
      </c>
      <c r="B45" s="9" t="s">
        <v>26</v>
      </c>
      <c r="C45" s="9">
        <v>239</v>
      </c>
      <c r="D45" s="10">
        <v>42186</v>
      </c>
      <c r="E45" s="9" t="s">
        <v>208</v>
      </c>
      <c r="F45" s="9"/>
      <c r="G45" s="9" t="s">
        <v>209</v>
      </c>
      <c r="H45" s="9" t="s">
        <v>79</v>
      </c>
      <c r="I45" s="9" t="s">
        <v>72</v>
      </c>
      <c r="J45" s="10">
        <v>40304</v>
      </c>
      <c r="K45" s="9"/>
      <c r="L45" s="9"/>
      <c r="M45" s="9"/>
      <c r="N45" s="9"/>
      <c r="O45" s="9" t="s">
        <v>35</v>
      </c>
      <c r="P45" s="9" t="s">
        <v>107</v>
      </c>
      <c r="Q45" s="9"/>
      <c r="R45" s="9" t="s">
        <v>73</v>
      </c>
      <c r="S45" s="9">
        <v>8140912304</v>
      </c>
      <c r="T45" s="9" t="s">
        <v>210</v>
      </c>
      <c r="U45" s="9"/>
      <c r="V45" s="9">
        <v>9828855191</v>
      </c>
      <c r="W45" s="9" t="s">
        <v>170</v>
      </c>
      <c r="X45" s="9">
        <v>250000</v>
      </c>
      <c r="Y45" s="9" t="s">
        <v>75</v>
      </c>
      <c r="Z45" s="9" t="s">
        <v>75</v>
      </c>
      <c r="AA45" s="9" t="s">
        <v>109</v>
      </c>
      <c r="AB45" s="9">
        <v>10</v>
      </c>
      <c r="AC45" s="9" t="s">
        <v>76</v>
      </c>
      <c r="AD45" s="9">
        <v>1</v>
      </c>
    </row>
    <row r="46" spans="1:30" ht="30" x14ac:dyDescent="0.25">
      <c r="A46" s="9">
        <v>7</v>
      </c>
      <c r="B46" s="9" t="s">
        <v>26</v>
      </c>
      <c r="C46" s="9">
        <v>237</v>
      </c>
      <c r="D46" s="10">
        <v>42186</v>
      </c>
      <c r="E46" s="9" t="s">
        <v>211</v>
      </c>
      <c r="F46" s="9"/>
      <c r="G46" s="9" t="s">
        <v>212</v>
      </c>
      <c r="H46" s="9" t="s">
        <v>213</v>
      </c>
      <c r="I46" s="9" t="s">
        <v>80</v>
      </c>
      <c r="J46" s="10">
        <v>40431</v>
      </c>
      <c r="K46" s="9"/>
      <c r="L46" s="9"/>
      <c r="M46" s="9"/>
      <c r="N46" s="9"/>
      <c r="O46" s="9" t="s">
        <v>36</v>
      </c>
      <c r="P46" s="9" t="s">
        <v>107</v>
      </c>
      <c r="Q46" s="9"/>
      <c r="R46" s="9" t="s">
        <v>73</v>
      </c>
      <c r="S46" s="9">
        <v>8140912304</v>
      </c>
      <c r="T46" s="9" t="s">
        <v>214</v>
      </c>
      <c r="U46" s="9"/>
      <c r="V46" s="9">
        <v>9983931015</v>
      </c>
      <c r="W46" s="9" t="s">
        <v>170</v>
      </c>
      <c r="X46" s="9">
        <v>32000</v>
      </c>
      <c r="Y46" s="9" t="s">
        <v>75</v>
      </c>
      <c r="Z46" s="9" t="s">
        <v>75</v>
      </c>
      <c r="AA46" s="9" t="s">
        <v>109</v>
      </c>
      <c r="AB46" s="9">
        <v>10</v>
      </c>
      <c r="AC46" s="9" t="s">
        <v>76</v>
      </c>
      <c r="AD46" s="9">
        <v>1</v>
      </c>
    </row>
    <row r="47" spans="1:30" ht="30" x14ac:dyDescent="0.25">
      <c r="A47" s="9">
        <v>7</v>
      </c>
      <c r="B47" s="9" t="s">
        <v>26</v>
      </c>
      <c r="C47" s="9">
        <v>233</v>
      </c>
      <c r="D47" s="10">
        <v>42186</v>
      </c>
      <c r="E47" s="9" t="s">
        <v>215</v>
      </c>
      <c r="F47" s="9"/>
      <c r="G47" s="9" t="s">
        <v>216</v>
      </c>
      <c r="H47" s="9" t="s">
        <v>217</v>
      </c>
      <c r="I47" s="9" t="s">
        <v>80</v>
      </c>
      <c r="J47" s="10">
        <v>40048</v>
      </c>
      <c r="K47" s="9"/>
      <c r="L47" s="9"/>
      <c r="M47" s="9"/>
      <c r="N47" s="9"/>
      <c r="O47" s="9" t="s">
        <v>35</v>
      </c>
      <c r="P47" s="9" t="s">
        <v>107</v>
      </c>
      <c r="Q47" s="9"/>
      <c r="R47" s="9" t="s">
        <v>73</v>
      </c>
      <c r="S47" s="9">
        <v>8140912304</v>
      </c>
      <c r="T47" s="9" t="s">
        <v>218</v>
      </c>
      <c r="U47" s="9"/>
      <c r="V47" s="9">
        <v>9460384767</v>
      </c>
      <c r="W47" s="9" t="s">
        <v>170</v>
      </c>
      <c r="X47" s="9">
        <v>36000</v>
      </c>
      <c r="Y47" s="9" t="s">
        <v>75</v>
      </c>
      <c r="Z47" s="9" t="s">
        <v>75</v>
      </c>
      <c r="AA47" s="9" t="s">
        <v>109</v>
      </c>
      <c r="AB47" s="9">
        <v>11</v>
      </c>
      <c r="AC47" s="9" t="s">
        <v>76</v>
      </c>
      <c r="AD47" s="9">
        <v>1</v>
      </c>
    </row>
    <row r="48" spans="1:30" ht="30" x14ac:dyDescent="0.25">
      <c r="A48" s="9">
        <v>7</v>
      </c>
      <c r="B48" s="9" t="s">
        <v>26</v>
      </c>
      <c r="C48" s="9">
        <v>347</v>
      </c>
      <c r="D48" s="10">
        <v>42914</v>
      </c>
      <c r="E48" s="9" t="s">
        <v>219</v>
      </c>
      <c r="F48" s="9"/>
      <c r="G48" s="9" t="s">
        <v>149</v>
      </c>
      <c r="H48" s="9" t="s">
        <v>150</v>
      </c>
      <c r="I48" s="9" t="s">
        <v>72</v>
      </c>
      <c r="J48" s="10">
        <v>39818</v>
      </c>
      <c r="K48" s="9"/>
      <c r="L48" s="9"/>
      <c r="M48" s="9"/>
      <c r="N48" s="9"/>
      <c r="O48" s="9" t="s">
        <v>103</v>
      </c>
      <c r="P48" s="9" t="s">
        <v>107</v>
      </c>
      <c r="Q48" s="9"/>
      <c r="R48" s="9" t="s">
        <v>73</v>
      </c>
      <c r="S48" s="9">
        <v>8140912304</v>
      </c>
      <c r="T48" s="9"/>
      <c r="U48" s="9"/>
      <c r="V48" s="9">
        <v>9001135738</v>
      </c>
      <c r="W48" s="9" t="s">
        <v>128</v>
      </c>
      <c r="X48" s="9">
        <v>84000</v>
      </c>
      <c r="Y48" s="9" t="s">
        <v>75</v>
      </c>
      <c r="Z48" s="9" t="s">
        <v>75</v>
      </c>
      <c r="AA48" s="9" t="s">
        <v>109</v>
      </c>
      <c r="AB48" s="9">
        <v>11</v>
      </c>
      <c r="AC48" s="9" t="s">
        <v>76</v>
      </c>
      <c r="AD48" s="9">
        <v>1</v>
      </c>
    </row>
    <row r="49" spans="1:30" ht="30" x14ac:dyDescent="0.25">
      <c r="A49" s="9">
        <v>7</v>
      </c>
      <c r="B49" s="9" t="s">
        <v>26</v>
      </c>
      <c r="C49" s="9">
        <v>236</v>
      </c>
      <c r="D49" s="10">
        <v>42186</v>
      </c>
      <c r="E49" s="9" t="s">
        <v>220</v>
      </c>
      <c r="F49" s="9"/>
      <c r="G49" s="9" t="s">
        <v>221</v>
      </c>
      <c r="H49" s="9" t="s">
        <v>113</v>
      </c>
      <c r="I49" s="9" t="s">
        <v>80</v>
      </c>
      <c r="J49" s="10">
        <v>39969</v>
      </c>
      <c r="K49" s="9"/>
      <c r="L49" s="9"/>
      <c r="M49" s="9"/>
      <c r="N49" s="9"/>
      <c r="O49" s="9" t="s">
        <v>35</v>
      </c>
      <c r="P49" s="9" t="s">
        <v>107</v>
      </c>
      <c r="Q49" s="9"/>
      <c r="R49" s="9" t="s">
        <v>73</v>
      </c>
      <c r="S49" s="9">
        <v>8140912304</v>
      </c>
      <c r="T49" s="9"/>
      <c r="U49" s="9"/>
      <c r="V49" s="9">
        <v>9828265783</v>
      </c>
      <c r="W49" s="9" t="s">
        <v>170</v>
      </c>
      <c r="X49" s="9">
        <v>40000</v>
      </c>
      <c r="Y49" s="9" t="s">
        <v>75</v>
      </c>
      <c r="Z49" s="9" t="s">
        <v>75</v>
      </c>
      <c r="AA49" s="9" t="s">
        <v>109</v>
      </c>
      <c r="AB49" s="9">
        <v>11</v>
      </c>
      <c r="AC49" s="9" t="s">
        <v>76</v>
      </c>
      <c r="AD49" s="9">
        <v>1</v>
      </c>
    </row>
    <row r="50" spans="1:30" ht="30" x14ac:dyDescent="0.25">
      <c r="A50" s="9">
        <v>7</v>
      </c>
      <c r="B50" s="9" t="s">
        <v>26</v>
      </c>
      <c r="C50" s="9">
        <v>238</v>
      </c>
      <c r="D50" s="10">
        <v>42186</v>
      </c>
      <c r="E50" s="9" t="s">
        <v>222</v>
      </c>
      <c r="F50" s="9"/>
      <c r="G50" s="9" t="s">
        <v>223</v>
      </c>
      <c r="H50" s="9" t="s">
        <v>224</v>
      </c>
      <c r="I50" s="9" t="s">
        <v>80</v>
      </c>
      <c r="J50" s="10">
        <v>40456</v>
      </c>
      <c r="K50" s="9"/>
      <c r="L50" s="9"/>
      <c r="M50" s="9"/>
      <c r="N50" s="9"/>
      <c r="O50" s="9" t="s">
        <v>103</v>
      </c>
      <c r="P50" s="9" t="s">
        <v>107</v>
      </c>
      <c r="Q50" s="9"/>
      <c r="R50" s="9" t="s">
        <v>73</v>
      </c>
      <c r="S50" s="9">
        <v>8140912304</v>
      </c>
      <c r="T50" s="9"/>
      <c r="U50" s="9"/>
      <c r="V50" s="9">
        <v>9649691203</v>
      </c>
      <c r="W50" s="9" t="s">
        <v>170</v>
      </c>
      <c r="X50" s="9">
        <v>36000</v>
      </c>
      <c r="Y50" s="9" t="s">
        <v>75</v>
      </c>
      <c r="Z50" s="9" t="s">
        <v>75</v>
      </c>
      <c r="AA50" s="9" t="s">
        <v>109</v>
      </c>
      <c r="AB50" s="9">
        <v>10</v>
      </c>
      <c r="AC50" s="9" t="s">
        <v>76</v>
      </c>
      <c r="AD50" s="9">
        <v>1</v>
      </c>
    </row>
    <row r="51" spans="1:30" ht="30" x14ac:dyDescent="0.25">
      <c r="A51" s="9">
        <v>7</v>
      </c>
      <c r="B51" s="9" t="s">
        <v>26</v>
      </c>
      <c r="C51" s="9">
        <v>232</v>
      </c>
      <c r="D51" s="10">
        <v>42186</v>
      </c>
      <c r="E51" s="9" t="s">
        <v>225</v>
      </c>
      <c r="F51" s="9"/>
      <c r="G51" s="9" t="s">
        <v>226</v>
      </c>
      <c r="H51" s="9" t="s">
        <v>227</v>
      </c>
      <c r="I51" s="9" t="s">
        <v>72</v>
      </c>
      <c r="J51" s="10">
        <v>40309</v>
      </c>
      <c r="K51" s="9"/>
      <c r="L51" s="9"/>
      <c r="M51" s="9"/>
      <c r="N51" s="9"/>
      <c r="O51" s="9" t="s">
        <v>35</v>
      </c>
      <c r="P51" s="9" t="s">
        <v>107</v>
      </c>
      <c r="Q51" s="9"/>
      <c r="R51" s="9" t="s">
        <v>73</v>
      </c>
      <c r="S51" s="9">
        <v>8140912304</v>
      </c>
      <c r="T51" s="9" t="s">
        <v>228</v>
      </c>
      <c r="U51" s="9"/>
      <c r="V51" s="9">
        <v>9983931015</v>
      </c>
      <c r="W51" s="9" t="s">
        <v>170</v>
      </c>
      <c r="X51" s="9">
        <v>36000</v>
      </c>
      <c r="Y51" s="9" t="s">
        <v>75</v>
      </c>
      <c r="Z51" s="9" t="s">
        <v>75</v>
      </c>
      <c r="AA51" s="9" t="s">
        <v>109</v>
      </c>
      <c r="AB51" s="9">
        <v>10</v>
      </c>
      <c r="AC51" s="9" t="s">
        <v>76</v>
      </c>
      <c r="AD51" s="9">
        <v>1</v>
      </c>
    </row>
    <row r="52" spans="1:30" ht="30" x14ac:dyDescent="0.25">
      <c r="A52" s="9">
        <v>7</v>
      </c>
      <c r="B52" s="9" t="s">
        <v>26</v>
      </c>
      <c r="C52" s="9">
        <v>517</v>
      </c>
      <c r="D52" s="10">
        <v>42571</v>
      </c>
      <c r="E52" s="9" t="s">
        <v>229</v>
      </c>
      <c r="F52" s="9"/>
      <c r="G52" s="9" t="s">
        <v>230</v>
      </c>
      <c r="H52" s="9" t="s">
        <v>231</v>
      </c>
      <c r="I52" s="9" t="s">
        <v>80</v>
      </c>
      <c r="J52" s="10">
        <v>40410</v>
      </c>
      <c r="K52" s="9"/>
      <c r="L52" s="9"/>
      <c r="M52" s="9"/>
      <c r="N52" s="9"/>
      <c r="O52" s="9" t="s">
        <v>103</v>
      </c>
      <c r="P52" s="9" t="s">
        <v>107</v>
      </c>
      <c r="Q52" s="9"/>
      <c r="R52" s="9" t="s">
        <v>73</v>
      </c>
      <c r="S52" s="9">
        <v>8140912304</v>
      </c>
      <c r="T52" s="9" t="s">
        <v>232</v>
      </c>
      <c r="U52" s="9" t="s">
        <v>233</v>
      </c>
      <c r="V52" s="9">
        <v>7340350434</v>
      </c>
      <c r="W52" s="9" t="s">
        <v>234</v>
      </c>
      <c r="X52" s="9">
        <v>55000</v>
      </c>
      <c r="Y52" s="9" t="s">
        <v>75</v>
      </c>
      <c r="Z52" s="9" t="s">
        <v>75</v>
      </c>
      <c r="AA52" s="9" t="s">
        <v>109</v>
      </c>
      <c r="AB52" s="9">
        <v>10</v>
      </c>
      <c r="AC52" s="9" t="s">
        <v>76</v>
      </c>
      <c r="AD52" s="9">
        <v>1</v>
      </c>
    </row>
    <row r="53" spans="1:30" ht="30" x14ac:dyDescent="0.25">
      <c r="A53" s="9">
        <v>7</v>
      </c>
      <c r="B53" s="9" t="s">
        <v>26</v>
      </c>
      <c r="C53" s="9">
        <v>235</v>
      </c>
      <c r="D53" s="10">
        <v>42186</v>
      </c>
      <c r="E53" s="9" t="s">
        <v>235</v>
      </c>
      <c r="F53" s="9"/>
      <c r="G53" s="9" t="s">
        <v>236</v>
      </c>
      <c r="H53" s="9" t="s">
        <v>237</v>
      </c>
      <c r="I53" s="9" t="s">
        <v>72</v>
      </c>
      <c r="J53" s="10">
        <v>39941</v>
      </c>
      <c r="K53" s="9"/>
      <c r="L53" s="9"/>
      <c r="M53" s="9"/>
      <c r="N53" s="9"/>
      <c r="O53" s="9" t="s">
        <v>35</v>
      </c>
      <c r="P53" s="9" t="s">
        <v>107</v>
      </c>
      <c r="Q53" s="9"/>
      <c r="R53" s="9" t="s">
        <v>73</v>
      </c>
      <c r="S53" s="9">
        <v>8140912304</v>
      </c>
      <c r="T53" s="9" t="s">
        <v>238</v>
      </c>
      <c r="U53" s="9"/>
      <c r="V53" s="9">
        <v>7734847329</v>
      </c>
      <c r="W53" s="9" t="s">
        <v>170</v>
      </c>
      <c r="X53" s="9">
        <v>36000</v>
      </c>
      <c r="Y53" s="9" t="s">
        <v>75</v>
      </c>
      <c r="Z53" s="9" t="s">
        <v>75</v>
      </c>
      <c r="AA53" s="9" t="s">
        <v>109</v>
      </c>
      <c r="AB53" s="9">
        <v>11</v>
      </c>
      <c r="AC53" s="9" t="s">
        <v>76</v>
      </c>
      <c r="AD53" s="9">
        <v>1</v>
      </c>
    </row>
    <row r="54" spans="1:30" ht="30" x14ac:dyDescent="0.25">
      <c r="A54" s="9">
        <v>7</v>
      </c>
      <c r="B54" s="9" t="s">
        <v>26</v>
      </c>
      <c r="C54" s="9">
        <v>330</v>
      </c>
      <c r="D54" s="10">
        <v>42907</v>
      </c>
      <c r="E54" s="9" t="s">
        <v>239</v>
      </c>
      <c r="F54" s="9"/>
      <c r="G54" s="9" t="s">
        <v>205</v>
      </c>
      <c r="H54" s="9" t="s">
        <v>173</v>
      </c>
      <c r="I54" s="9" t="s">
        <v>80</v>
      </c>
      <c r="J54" s="10">
        <v>39309</v>
      </c>
      <c r="K54" s="9"/>
      <c r="L54" s="9"/>
      <c r="M54" s="9"/>
      <c r="N54" s="9"/>
      <c r="O54" s="9" t="s">
        <v>35</v>
      </c>
      <c r="P54" s="9" t="s">
        <v>107</v>
      </c>
      <c r="Q54" s="9"/>
      <c r="R54" s="9" t="s">
        <v>73</v>
      </c>
      <c r="S54" s="9">
        <v>8140912304</v>
      </c>
      <c r="T54" s="9"/>
      <c r="U54" s="9"/>
      <c r="V54" s="9">
        <v>9649589960</v>
      </c>
      <c r="W54" s="9" t="s">
        <v>128</v>
      </c>
      <c r="X54" s="9">
        <v>50000</v>
      </c>
      <c r="Y54" s="9" t="s">
        <v>75</v>
      </c>
      <c r="Z54" s="9" t="s">
        <v>75</v>
      </c>
      <c r="AA54" s="9" t="s">
        <v>109</v>
      </c>
      <c r="AB54" s="9">
        <v>13</v>
      </c>
      <c r="AC54" s="9" t="s">
        <v>76</v>
      </c>
      <c r="AD54" s="9">
        <v>1</v>
      </c>
    </row>
    <row r="55" spans="1:30" ht="30" x14ac:dyDescent="0.25">
      <c r="A55" s="9">
        <v>8</v>
      </c>
      <c r="B55" s="9" t="s">
        <v>26</v>
      </c>
      <c r="C55" s="9">
        <v>360</v>
      </c>
      <c r="D55" s="10">
        <v>40040</v>
      </c>
      <c r="E55" s="9" t="s">
        <v>240</v>
      </c>
      <c r="F55" s="9"/>
      <c r="G55" s="9" t="s">
        <v>241</v>
      </c>
      <c r="H55" s="9" t="s">
        <v>242</v>
      </c>
      <c r="I55" s="9" t="s">
        <v>80</v>
      </c>
      <c r="J55" s="10">
        <v>40040</v>
      </c>
      <c r="K55" s="9"/>
      <c r="L55" s="9"/>
      <c r="M55" s="9"/>
      <c r="N55" s="9"/>
      <c r="O55" s="9" t="s">
        <v>103</v>
      </c>
      <c r="P55" s="9" t="s">
        <v>107</v>
      </c>
      <c r="Q55" s="9"/>
      <c r="R55" s="9" t="s">
        <v>73</v>
      </c>
      <c r="S55" s="9">
        <v>8140912304</v>
      </c>
      <c r="T55" s="9" t="s">
        <v>243</v>
      </c>
      <c r="U55" s="9" t="s">
        <v>244</v>
      </c>
      <c r="V55" s="9">
        <v>9413037944</v>
      </c>
      <c r="W55" s="9" t="s">
        <v>128</v>
      </c>
      <c r="X55" s="9">
        <v>60000</v>
      </c>
      <c r="Y55" s="9" t="s">
        <v>75</v>
      </c>
      <c r="Z55" s="9" t="s">
        <v>75</v>
      </c>
      <c r="AA55" s="9" t="s">
        <v>109</v>
      </c>
      <c r="AB55" s="9">
        <v>11</v>
      </c>
      <c r="AC55" s="9" t="s">
        <v>76</v>
      </c>
      <c r="AD55" s="9">
        <v>1</v>
      </c>
    </row>
    <row r="56" spans="1:30" ht="30" x14ac:dyDescent="0.25">
      <c r="A56" s="9">
        <v>8</v>
      </c>
      <c r="B56" s="9" t="s">
        <v>26</v>
      </c>
      <c r="C56" s="9">
        <v>242</v>
      </c>
      <c r="D56" s="10">
        <v>42186</v>
      </c>
      <c r="E56" s="9" t="s">
        <v>245</v>
      </c>
      <c r="F56" s="9"/>
      <c r="G56" s="9" t="s">
        <v>246</v>
      </c>
      <c r="H56" s="9" t="s">
        <v>247</v>
      </c>
      <c r="I56" s="9" t="s">
        <v>72</v>
      </c>
      <c r="J56" s="10">
        <v>39648</v>
      </c>
      <c r="K56" s="9"/>
      <c r="L56" s="9"/>
      <c r="M56" s="9"/>
      <c r="N56" s="9"/>
      <c r="O56" s="9" t="s">
        <v>35</v>
      </c>
      <c r="P56" s="9" t="s">
        <v>107</v>
      </c>
      <c r="Q56" s="9"/>
      <c r="R56" s="9" t="s">
        <v>73</v>
      </c>
      <c r="S56" s="9">
        <v>8140912304</v>
      </c>
      <c r="T56" s="9"/>
      <c r="U56" s="9"/>
      <c r="V56" s="9">
        <v>7568432225</v>
      </c>
      <c r="W56" s="9" t="s">
        <v>170</v>
      </c>
      <c r="X56" s="9">
        <v>35000</v>
      </c>
      <c r="Y56" s="9" t="s">
        <v>75</v>
      </c>
      <c r="Z56" s="9" t="s">
        <v>75</v>
      </c>
      <c r="AA56" s="9" t="s">
        <v>109</v>
      </c>
      <c r="AB56" s="9">
        <v>12</v>
      </c>
      <c r="AC56" s="9" t="s">
        <v>76</v>
      </c>
      <c r="AD56" s="9">
        <v>1</v>
      </c>
    </row>
    <row r="57" spans="1:30" ht="30" x14ac:dyDescent="0.25">
      <c r="A57" s="9">
        <v>8</v>
      </c>
      <c r="B57" s="9" t="s">
        <v>26</v>
      </c>
      <c r="C57" s="9">
        <v>319</v>
      </c>
      <c r="D57" s="10">
        <v>42540</v>
      </c>
      <c r="E57" s="9" t="s">
        <v>248</v>
      </c>
      <c r="F57" s="9"/>
      <c r="G57" s="9" t="s">
        <v>249</v>
      </c>
      <c r="H57" s="9" t="s">
        <v>227</v>
      </c>
      <c r="I57" s="9" t="s">
        <v>80</v>
      </c>
      <c r="J57" s="10">
        <v>39489</v>
      </c>
      <c r="K57" s="9"/>
      <c r="L57" s="9"/>
      <c r="M57" s="9"/>
      <c r="N57" s="9"/>
      <c r="O57" s="9" t="s">
        <v>35</v>
      </c>
      <c r="P57" s="9" t="s">
        <v>107</v>
      </c>
      <c r="Q57" s="9"/>
      <c r="R57" s="9" t="s">
        <v>73</v>
      </c>
      <c r="S57" s="9">
        <v>8140912304</v>
      </c>
      <c r="T57" s="9"/>
      <c r="U57" s="9"/>
      <c r="V57" s="9">
        <v>9413037944</v>
      </c>
      <c r="W57" s="9" t="s">
        <v>170</v>
      </c>
      <c r="X57" s="9">
        <v>0</v>
      </c>
      <c r="Y57" s="9" t="s">
        <v>75</v>
      </c>
      <c r="Z57" s="9" t="s">
        <v>75</v>
      </c>
      <c r="AA57" s="9" t="s">
        <v>109</v>
      </c>
      <c r="AB57" s="9">
        <v>12</v>
      </c>
      <c r="AC57" s="9" t="s">
        <v>76</v>
      </c>
      <c r="AD57" s="9">
        <v>1</v>
      </c>
    </row>
    <row r="58" spans="1:30" ht="30" x14ac:dyDescent="0.25">
      <c r="A58" s="9">
        <v>8</v>
      </c>
      <c r="B58" s="9" t="s">
        <v>26</v>
      </c>
      <c r="C58" s="9">
        <v>243</v>
      </c>
      <c r="D58" s="10">
        <v>42186</v>
      </c>
      <c r="E58" s="9" t="s">
        <v>250</v>
      </c>
      <c r="F58" s="9"/>
      <c r="G58" s="9" t="s">
        <v>251</v>
      </c>
      <c r="H58" s="9" t="s">
        <v>113</v>
      </c>
      <c r="I58" s="9" t="s">
        <v>80</v>
      </c>
      <c r="J58" s="10">
        <v>39417</v>
      </c>
      <c r="K58" s="9"/>
      <c r="L58" s="9"/>
      <c r="M58" s="9"/>
      <c r="N58" s="9"/>
      <c r="O58" s="9" t="s">
        <v>35</v>
      </c>
      <c r="P58" s="9" t="s">
        <v>107</v>
      </c>
      <c r="Q58" s="9"/>
      <c r="R58" s="9" t="s">
        <v>73</v>
      </c>
      <c r="S58" s="9">
        <v>8140912304</v>
      </c>
      <c r="T58" s="9"/>
      <c r="U58" s="9"/>
      <c r="V58" s="9">
        <v>9828265783</v>
      </c>
      <c r="W58" s="9" t="s">
        <v>170</v>
      </c>
      <c r="X58" s="9">
        <v>50000</v>
      </c>
      <c r="Y58" s="9" t="s">
        <v>75</v>
      </c>
      <c r="Z58" s="9" t="s">
        <v>75</v>
      </c>
      <c r="AA58" s="9" t="s">
        <v>109</v>
      </c>
      <c r="AB58" s="9">
        <v>13</v>
      </c>
      <c r="AC58" s="9" t="s">
        <v>76</v>
      </c>
      <c r="AD58" s="9">
        <v>1</v>
      </c>
    </row>
    <row r="59" spans="1:30" ht="30" x14ac:dyDescent="0.25">
      <c r="A59" s="9">
        <v>8</v>
      </c>
      <c r="B59" s="9" t="s">
        <v>26</v>
      </c>
      <c r="C59" s="9">
        <v>421</v>
      </c>
      <c r="D59" s="10">
        <v>43280</v>
      </c>
      <c r="E59" s="9" t="s">
        <v>252</v>
      </c>
      <c r="F59" s="9"/>
      <c r="G59" s="9" t="s">
        <v>198</v>
      </c>
      <c r="H59" s="9" t="s">
        <v>199</v>
      </c>
      <c r="I59" s="9" t="s">
        <v>72</v>
      </c>
      <c r="J59" s="10">
        <v>38886</v>
      </c>
      <c r="K59" s="9"/>
      <c r="L59" s="9"/>
      <c r="M59" s="9"/>
      <c r="N59" s="9"/>
      <c r="O59" s="9" t="s">
        <v>36</v>
      </c>
      <c r="P59" s="9" t="s">
        <v>107</v>
      </c>
      <c r="Q59" s="9"/>
      <c r="R59" s="9" t="s">
        <v>73</v>
      </c>
      <c r="S59" s="9">
        <v>8140912304</v>
      </c>
      <c r="T59" s="9" t="s">
        <v>253</v>
      </c>
      <c r="U59" s="9"/>
      <c r="V59" s="9">
        <v>7742036479</v>
      </c>
      <c r="W59" s="9" t="s">
        <v>166</v>
      </c>
      <c r="X59" s="9">
        <v>60000</v>
      </c>
      <c r="Y59" s="9" t="s">
        <v>75</v>
      </c>
      <c r="Z59" s="9" t="s">
        <v>75</v>
      </c>
      <c r="AA59" s="9" t="s">
        <v>109</v>
      </c>
      <c r="AB59" s="9">
        <v>14</v>
      </c>
      <c r="AC59" s="9" t="s">
        <v>76</v>
      </c>
      <c r="AD59" s="9">
        <v>1</v>
      </c>
    </row>
    <row r="60" spans="1:30" ht="30" x14ac:dyDescent="0.25">
      <c r="A60" s="9">
        <v>8</v>
      </c>
      <c r="B60" s="9" t="s">
        <v>26</v>
      </c>
      <c r="C60" s="9">
        <v>240</v>
      </c>
      <c r="D60" s="10">
        <v>42186</v>
      </c>
      <c r="E60" s="9" t="s">
        <v>219</v>
      </c>
      <c r="F60" s="9"/>
      <c r="G60" s="9" t="s">
        <v>254</v>
      </c>
      <c r="H60" s="9" t="s">
        <v>255</v>
      </c>
      <c r="I60" s="9" t="s">
        <v>72</v>
      </c>
      <c r="J60" s="10">
        <v>39963</v>
      </c>
      <c r="K60" s="9"/>
      <c r="L60" s="9"/>
      <c r="M60" s="9"/>
      <c r="N60" s="9"/>
      <c r="O60" s="9" t="s">
        <v>103</v>
      </c>
      <c r="P60" s="9" t="s">
        <v>107</v>
      </c>
      <c r="Q60" s="9"/>
      <c r="R60" s="9" t="s">
        <v>73</v>
      </c>
      <c r="S60" s="9">
        <v>8140912304</v>
      </c>
      <c r="T60" s="9"/>
      <c r="U60" s="9"/>
      <c r="V60" s="9">
        <v>9649691203</v>
      </c>
      <c r="W60" s="9" t="s">
        <v>170</v>
      </c>
      <c r="X60" s="9">
        <v>40000</v>
      </c>
      <c r="Y60" s="9" t="s">
        <v>75</v>
      </c>
      <c r="Z60" s="9" t="s">
        <v>75</v>
      </c>
      <c r="AA60" s="9" t="s">
        <v>109</v>
      </c>
      <c r="AB60" s="9">
        <v>11</v>
      </c>
      <c r="AC60" s="9" t="s">
        <v>76</v>
      </c>
      <c r="AD60" s="9">
        <v>1</v>
      </c>
    </row>
    <row r="61" spans="1:30" ht="30" x14ac:dyDescent="0.25">
      <c r="A61" s="9">
        <v>8</v>
      </c>
      <c r="B61" s="9" t="s">
        <v>26</v>
      </c>
      <c r="C61" s="9">
        <v>380</v>
      </c>
      <c r="D61" s="10">
        <v>42926</v>
      </c>
      <c r="E61" s="9" t="s">
        <v>256</v>
      </c>
      <c r="F61" s="9"/>
      <c r="G61" s="9" t="s">
        <v>257</v>
      </c>
      <c r="H61" s="9" t="s">
        <v>258</v>
      </c>
      <c r="I61" s="9" t="s">
        <v>80</v>
      </c>
      <c r="J61" s="10">
        <v>39758</v>
      </c>
      <c r="K61" s="9"/>
      <c r="L61" s="9"/>
      <c r="M61" s="9"/>
      <c r="N61" s="9"/>
      <c r="O61" s="9" t="s">
        <v>103</v>
      </c>
      <c r="P61" s="9" t="s">
        <v>107</v>
      </c>
      <c r="Q61" s="9"/>
      <c r="R61" s="9" t="s">
        <v>73</v>
      </c>
      <c r="S61" s="9">
        <v>8140912304</v>
      </c>
      <c r="T61" s="9" t="s">
        <v>259</v>
      </c>
      <c r="U61" s="9"/>
      <c r="V61" s="9">
        <v>9783720154</v>
      </c>
      <c r="W61" s="9" t="s">
        <v>128</v>
      </c>
      <c r="X61" s="9">
        <v>60000</v>
      </c>
      <c r="Y61" s="9" t="s">
        <v>75</v>
      </c>
      <c r="Z61" s="9" t="s">
        <v>75</v>
      </c>
      <c r="AA61" s="9" t="s">
        <v>109</v>
      </c>
      <c r="AB61" s="9">
        <v>12</v>
      </c>
      <c r="AC61" s="9" t="s">
        <v>76</v>
      </c>
      <c r="AD61" s="9">
        <v>1</v>
      </c>
    </row>
    <row r="62" spans="1:30" ht="30" x14ac:dyDescent="0.25">
      <c r="A62" s="9">
        <v>8</v>
      </c>
      <c r="B62" s="9" t="s">
        <v>26</v>
      </c>
      <c r="C62" s="9">
        <v>245</v>
      </c>
      <c r="D62" s="10">
        <v>42186</v>
      </c>
      <c r="E62" s="9" t="s">
        <v>260</v>
      </c>
      <c r="F62" s="9"/>
      <c r="G62" s="9" t="s">
        <v>261</v>
      </c>
      <c r="H62" s="9" t="s">
        <v>79</v>
      </c>
      <c r="I62" s="9" t="s">
        <v>72</v>
      </c>
      <c r="J62" s="10">
        <v>39296</v>
      </c>
      <c r="K62" s="9"/>
      <c r="L62" s="9"/>
      <c r="M62" s="9"/>
      <c r="N62" s="9"/>
      <c r="O62" s="9" t="s">
        <v>35</v>
      </c>
      <c r="P62" s="9" t="s">
        <v>107</v>
      </c>
      <c r="Q62" s="9"/>
      <c r="R62" s="9" t="s">
        <v>73</v>
      </c>
      <c r="S62" s="9">
        <v>8140912304</v>
      </c>
      <c r="T62" s="9" t="s">
        <v>262</v>
      </c>
      <c r="U62" s="9"/>
      <c r="V62" s="9">
        <v>9828855192</v>
      </c>
      <c r="W62" s="9" t="s">
        <v>170</v>
      </c>
      <c r="X62" s="9">
        <v>36000</v>
      </c>
      <c r="Y62" s="9" t="s">
        <v>75</v>
      </c>
      <c r="Z62" s="9" t="s">
        <v>75</v>
      </c>
      <c r="AA62" s="9" t="s">
        <v>109</v>
      </c>
      <c r="AB62" s="9">
        <v>13</v>
      </c>
      <c r="AC62" s="9" t="s">
        <v>76</v>
      </c>
      <c r="AD62" s="9">
        <v>1</v>
      </c>
    </row>
    <row r="63" spans="1:30" ht="30" x14ac:dyDescent="0.25">
      <c r="A63" s="9">
        <v>8</v>
      </c>
      <c r="B63" s="9" t="s">
        <v>26</v>
      </c>
      <c r="C63" s="9">
        <v>314</v>
      </c>
      <c r="D63" s="10">
        <v>42540</v>
      </c>
      <c r="E63" s="9" t="s">
        <v>263</v>
      </c>
      <c r="F63" s="9"/>
      <c r="G63" s="9" t="s">
        <v>264</v>
      </c>
      <c r="H63" s="9" t="s">
        <v>265</v>
      </c>
      <c r="I63" s="9" t="s">
        <v>72</v>
      </c>
      <c r="J63" s="10">
        <v>38763</v>
      </c>
      <c r="K63" s="9"/>
      <c r="L63" s="9"/>
      <c r="M63" s="9"/>
      <c r="N63" s="9"/>
      <c r="O63" s="9" t="s">
        <v>103</v>
      </c>
      <c r="P63" s="9" t="s">
        <v>107</v>
      </c>
      <c r="Q63" s="9"/>
      <c r="R63" s="9" t="s">
        <v>73</v>
      </c>
      <c r="S63" s="9">
        <v>8140912304</v>
      </c>
      <c r="T63" s="9" t="s">
        <v>266</v>
      </c>
      <c r="U63" s="9"/>
      <c r="V63" s="9">
        <v>9887998427</v>
      </c>
      <c r="W63" s="9" t="s">
        <v>170</v>
      </c>
      <c r="X63" s="9">
        <v>0</v>
      </c>
      <c r="Y63" s="9" t="s">
        <v>75</v>
      </c>
      <c r="Z63" s="9" t="s">
        <v>75</v>
      </c>
      <c r="AA63" s="9" t="s">
        <v>109</v>
      </c>
      <c r="AB63" s="9">
        <v>14</v>
      </c>
      <c r="AC63" s="9" t="s">
        <v>76</v>
      </c>
      <c r="AD63" s="9">
        <v>1</v>
      </c>
    </row>
    <row r="64" spans="1:30" ht="30" x14ac:dyDescent="0.25">
      <c r="A64" s="9">
        <v>8</v>
      </c>
      <c r="B64" s="9" t="s">
        <v>26</v>
      </c>
      <c r="C64" s="9">
        <v>222</v>
      </c>
      <c r="D64" s="10">
        <v>42186</v>
      </c>
      <c r="E64" s="9" t="s">
        <v>267</v>
      </c>
      <c r="F64" s="9"/>
      <c r="G64" s="9" t="s">
        <v>187</v>
      </c>
      <c r="H64" s="9" t="s">
        <v>268</v>
      </c>
      <c r="I64" s="9" t="s">
        <v>80</v>
      </c>
      <c r="J64" s="10">
        <v>39421</v>
      </c>
      <c r="K64" s="9"/>
      <c r="L64" s="9"/>
      <c r="M64" s="9"/>
      <c r="N64" s="9"/>
      <c r="O64" s="9" t="s">
        <v>103</v>
      </c>
      <c r="P64" s="9" t="s">
        <v>107</v>
      </c>
      <c r="Q64" s="9"/>
      <c r="R64" s="9" t="s">
        <v>73</v>
      </c>
      <c r="S64" s="9">
        <v>8140912304</v>
      </c>
      <c r="T64" s="9"/>
      <c r="U64" s="9"/>
      <c r="V64" s="9">
        <v>8239346588</v>
      </c>
      <c r="W64" s="9" t="s">
        <v>170</v>
      </c>
      <c r="X64" s="9">
        <v>30000</v>
      </c>
      <c r="Y64" s="9" t="s">
        <v>75</v>
      </c>
      <c r="Z64" s="9" t="s">
        <v>75</v>
      </c>
      <c r="AA64" s="9" t="s">
        <v>109</v>
      </c>
      <c r="AB64" s="9">
        <v>13</v>
      </c>
      <c r="AC64" s="9" t="s">
        <v>76</v>
      </c>
      <c r="AD64" s="9">
        <v>1</v>
      </c>
    </row>
    <row r="65" spans="1:30" ht="30" x14ac:dyDescent="0.25">
      <c r="A65" s="9">
        <v>8</v>
      </c>
      <c r="B65" s="9" t="s">
        <v>26</v>
      </c>
      <c r="C65" s="9">
        <v>400</v>
      </c>
      <c r="D65" s="10">
        <v>42945</v>
      </c>
      <c r="E65" s="9" t="s">
        <v>269</v>
      </c>
      <c r="F65" s="9"/>
      <c r="G65" s="9" t="s">
        <v>270</v>
      </c>
      <c r="H65" s="9" t="s">
        <v>271</v>
      </c>
      <c r="I65" s="9" t="s">
        <v>72</v>
      </c>
      <c r="J65" s="10">
        <v>39941</v>
      </c>
      <c r="K65" s="9"/>
      <c r="L65" s="9"/>
      <c r="M65" s="9"/>
      <c r="N65" s="9"/>
      <c r="O65" s="9" t="s">
        <v>103</v>
      </c>
      <c r="P65" s="9" t="s">
        <v>107</v>
      </c>
      <c r="Q65" s="9"/>
      <c r="R65" s="9" t="s">
        <v>73</v>
      </c>
      <c r="S65" s="9">
        <v>8140912304</v>
      </c>
      <c r="T65" s="9" t="s">
        <v>272</v>
      </c>
      <c r="U65" s="9"/>
      <c r="V65" s="9">
        <v>8003033359</v>
      </c>
      <c r="W65" s="9" t="s">
        <v>128</v>
      </c>
      <c r="X65" s="9">
        <v>115000</v>
      </c>
      <c r="Y65" s="9" t="s">
        <v>75</v>
      </c>
      <c r="Z65" s="9" t="s">
        <v>75</v>
      </c>
      <c r="AA65" s="9" t="s">
        <v>109</v>
      </c>
      <c r="AB65" s="9">
        <v>11</v>
      </c>
      <c r="AC65" s="9" t="s">
        <v>76</v>
      </c>
      <c r="AD65" s="9">
        <v>1</v>
      </c>
    </row>
    <row r="66" spans="1:30" ht="30" x14ac:dyDescent="0.25">
      <c r="A66" s="9">
        <v>8</v>
      </c>
      <c r="B66" s="9" t="s">
        <v>26</v>
      </c>
      <c r="C66" s="9">
        <v>214</v>
      </c>
      <c r="D66" s="10">
        <v>42186</v>
      </c>
      <c r="E66" s="9" t="s">
        <v>273</v>
      </c>
      <c r="F66" s="9"/>
      <c r="G66" s="9" t="s">
        <v>274</v>
      </c>
      <c r="H66" s="9" t="s">
        <v>275</v>
      </c>
      <c r="I66" s="9" t="s">
        <v>72</v>
      </c>
      <c r="J66" s="10">
        <v>39636</v>
      </c>
      <c r="K66" s="9"/>
      <c r="L66" s="9"/>
      <c r="M66" s="9"/>
      <c r="N66" s="9"/>
      <c r="O66" s="9" t="s">
        <v>103</v>
      </c>
      <c r="P66" s="9" t="s">
        <v>107</v>
      </c>
      <c r="Q66" s="9"/>
      <c r="R66" s="9" t="s">
        <v>73</v>
      </c>
      <c r="S66" s="9">
        <v>8140912304</v>
      </c>
      <c r="T66" s="9"/>
      <c r="U66" s="9" t="s">
        <v>276</v>
      </c>
      <c r="V66" s="9">
        <v>9587718599</v>
      </c>
      <c r="W66" s="9" t="s">
        <v>170</v>
      </c>
      <c r="X66" s="9">
        <v>60000</v>
      </c>
      <c r="Y66" s="9" t="s">
        <v>75</v>
      </c>
      <c r="Z66" s="9" t="s">
        <v>75</v>
      </c>
      <c r="AA66" s="9" t="s">
        <v>109</v>
      </c>
      <c r="AB66" s="9">
        <v>12</v>
      </c>
      <c r="AC66" s="9" t="s">
        <v>76</v>
      </c>
      <c r="AD66" s="9">
        <v>1</v>
      </c>
    </row>
    <row r="67" spans="1:30" ht="30" x14ac:dyDescent="0.25">
      <c r="A67" s="9">
        <v>8</v>
      </c>
      <c r="B67" s="9" t="s">
        <v>26</v>
      </c>
      <c r="C67" s="9">
        <v>247</v>
      </c>
      <c r="D67" s="10">
        <v>42186</v>
      </c>
      <c r="E67" s="9" t="s">
        <v>277</v>
      </c>
      <c r="F67" s="9"/>
      <c r="G67" s="9" t="s">
        <v>212</v>
      </c>
      <c r="H67" s="9" t="s">
        <v>213</v>
      </c>
      <c r="I67" s="9" t="s">
        <v>72</v>
      </c>
      <c r="J67" s="10">
        <v>39698</v>
      </c>
      <c r="K67" s="9"/>
      <c r="L67" s="9"/>
      <c r="M67" s="9"/>
      <c r="N67" s="9"/>
      <c r="O67" s="9" t="s">
        <v>36</v>
      </c>
      <c r="P67" s="9" t="s">
        <v>107</v>
      </c>
      <c r="Q67" s="9"/>
      <c r="R67" s="9" t="s">
        <v>73</v>
      </c>
      <c r="S67" s="9">
        <v>8140912304</v>
      </c>
      <c r="T67" s="9"/>
      <c r="U67" s="9"/>
      <c r="V67" s="9">
        <v>7689893683</v>
      </c>
      <c r="W67" s="9" t="s">
        <v>170</v>
      </c>
      <c r="X67" s="9">
        <v>250000</v>
      </c>
      <c r="Y67" s="9" t="s">
        <v>75</v>
      </c>
      <c r="Z67" s="9" t="s">
        <v>75</v>
      </c>
      <c r="AA67" s="9" t="s">
        <v>109</v>
      </c>
      <c r="AB67" s="9">
        <v>12</v>
      </c>
      <c r="AC67" s="9" t="s">
        <v>76</v>
      </c>
      <c r="AD67" s="9">
        <v>1</v>
      </c>
    </row>
    <row r="68" spans="1:30" ht="30" x14ac:dyDescent="0.25">
      <c r="A68" s="9">
        <v>8</v>
      </c>
      <c r="B68" s="9" t="s">
        <v>26</v>
      </c>
      <c r="C68" s="9">
        <v>498</v>
      </c>
      <c r="D68" s="10">
        <v>43302</v>
      </c>
      <c r="E68" s="9" t="s">
        <v>278</v>
      </c>
      <c r="F68" s="9"/>
      <c r="G68" s="9" t="s">
        <v>279</v>
      </c>
      <c r="H68" s="9" t="s">
        <v>247</v>
      </c>
      <c r="I68" s="9" t="s">
        <v>80</v>
      </c>
      <c r="J68" s="10">
        <v>39553</v>
      </c>
      <c r="K68" s="9"/>
      <c r="L68" s="9"/>
      <c r="M68" s="9"/>
      <c r="N68" s="9"/>
      <c r="O68" s="9" t="s">
        <v>36</v>
      </c>
      <c r="P68" s="9" t="s">
        <v>107</v>
      </c>
      <c r="Q68" s="9"/>
      <c r="R68" s="9" t="s">
        <v>73</v>
      </c>
      <c r="S68" s="9">
        <v>8140912304</v>
      </c>
      <c r="T68" s="9" t="s">
        <v>280</v>
      </c>
      <c r="U68" s="9"/>
      <c r="V68" s="9">
        <v>9414422651</v>
      </c>
      <c r="W68" s="9" t="s">
        <v>281</v>
      </c>
      <c r="X68" s="9">
        <v>72000</v>
      </c>
      <c r="Y68" s="9" t="s">
        <v>75</v>
      </c>
      <c r="Z68" s="9" t="s">
        <v>75</v>
      </c>
      <c r="AA68" s="9" t="s">
        <v>109</v>
      </c>
      <c r="AB68" s="9">
        <v>12</v>
      </c>
      <c r="AC68" s="9" t="s">
        <v>76</v>
      </c>
      <c r="AD68" s="9">
        <v>2</v>
      </c>
    </row>
    <row r="69" spans="1:30" ht="30" x14ac:dyDescent="0.25">
      <c r="A69" s="9">
        <v>8</v>
      </c>
      <c r="B69" s="9" t="s">
        <v>26</v>
      </c>
      <c r="C69" s="9">
        <v>241</v>
      </c>
      <c r="D69" s="10">
        <v>42186</v>
      </c>
      <c r="E69" s="9" t="s">
        <v>282</v>
      </c>
      <c r="F69" s="9"/>
      <c r="G69" s="9" t="s">
        <v>223</v>
      </c>
      <c r="H69" s="9" t="s">
        <v>224</v>
      </c>
      <c r="I69" s="9" t="s">
        <v>72</v>
      </c>
      <c r="J69" s="10">
        <v>39562</v>
      </c>
      <c r="K69" s="9"/>
      <c r="L69" s="9"/>
      <c r="M69" s="9"/>
      <c r="N69" s="9"/>
      <c r="O69" s="9" t="s">
        <v>103</v>
      </c>
      <c r="P69" s="9" t="s">
        <v>107</v>
      </c>
      <c r="Q69" s="9"/>
      <c r="R69" s="9" t="s">
        <v>73</v>
      </c>
      <c r="S69" s="9">
        <v>8140912304</v>
      </c>
      <c r="T69" s="9"/>
      <c r="U69" s="9"/>
      <c r="V69" s="9">
        <v>9637249923</v>
      </c>
      <c r="W69" s="9" t="s">
        <v>170</v>
      </c>
      <c r="X69" s="9">
        <v>50000</v>
      </c>
      <c r="Y69" s="9" t="s">
        <v>75</v>
      </c>
      <c r="Z69" s="9" t="s">
        <v>75</v>
      </c>
      <c r="AA69" s="9" t="s">
        <v>109</v>
      </c>
      <c r="AB69" s="9">
        <v>12</v>
      </c>
      <c r="AC69" s="9" t="s">
        <v>76</v>
      </c>
      <c r="AD69" s="9">
        <v>1</v>
      </c>
    </row>
    <row r="70" spans="1:30" ht="30" x14ac:dyDescent="0.25">
      <c r="A70" s="9">
        <v>8</v>
      </c>
      <c r="B70" s="9" t="s">
        <v>26</v>
      </c>
      <c r="C70" s="9">
        <v>244</v>
      </c>
      <c r="D70" s="10">
        <v>42186</v>
      </c>
      <c r="E70" s="9" t="s">
        <v>283</v>
      </c>
      <c r="F70" s="9"/>
      <c r="G70" s="9" t="s">
        <v>284</v>
      </c>
      <c r="H70" s="9" t="s">
        <v>285</v>
      </c>
      <c r="I70" s="9" t="s">
        <v>80</v>
      </c>
      <c r="J70" s="10">
        <v>39817</v>
      </c>
      <c r="K70" s="9"/>
      <c r="L70" s="9"/>
      <c r="M70" s="9"/>
      <c r="N70" s="9"/>
      <c r="O70" s="9" t="s">
        <v>103</v>
      </c>
      <c r="P70" s="9" t="s">
        <v>107</v>
      </c>
      <c r="Q70" s="9"/>
      <c r="R70" s="9" t="s">
        <v>73</v>
      </c>
      <c r="S70" s="9">
        <v>8140912304</v>
      </c>
      <c r="T70" s="9"/>
      <c r="U70" s="9"/>
      <c r="V70" s="9">
        <v>8058627764</v>
      </c>
      <c r="W70" s="9" t="s">
        <v>170</v>
      </c>
      <c r="X70" s="9">
        <v>36000</v>
      </c>
      <c r="Y70" s="9" t="s">
        <v>75</v>
      </c>
      <c r="Z70" s="9" t="s">
        <v>75</v>
      </c>
      <c r="AA70" s="9" t="s">
        <v>109</v>
      </c>
      <c r="AB70" s="9">
        <v>11</v>
      </c>
      <c r="AC70" s="9" t="s">
        <v>76</v>
      </c>
      <c r="AD70" s="9">
        <v>1</v>
      </c>
    </row>
    <row r="71" spans="1:30" x14ac:dyDescent="0.25">
      <c r="A71" s="9"/>
      <c r="B71" s="9"/>
      <c r="C71" s="9"/>
      <c r="D71" s="10"/>
      <c r="E71" s="9"/>
      <c r="F71" s="9"/>
      <c r="G71" s="9"/>
      <c r="H71" s="9"/>
      <c r="I71" s="9"/>
      <c r="J71" s="10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x14ac:dyDescent="0.25">
      <c r="A72" s="9"/>
      <c r="B72" s="9"/>
      <c r="C72" s="9"/>
      <c r="D72" s="10"/>
      <c r="E72" s="9"/>
      <c r="F72" s="9"/>
      <c r="G72" s="9"/>
      <c r="H72" s="9"/>
      <c r="I72" s="9"/>
      <c r="J72" s="10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x14ac:dyDescent="0.25">
      <c r="A73" s="9"/>
      <c r="B73" s="9"/>
      <c r="C73" s="9"/>
      <c r="D73" s="10"/>
      <c r="E73" s="9"/>
      <c r="F73" s="9"/>
      <c r="G73" s="9"/>
      <c r="H73" s="9"/>
      <c r="I73" s="9"/>
      <c r="J73" s="10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x14ac:dyDescent="0.25">
      <c r="A74" s="9"/>
      <c r="B74" s="9"/>
      <c r="C74" s="9"/>
      <c r="D74" s="10"/>
      <c r="E74" s="9"/>
      <c r="F74" s="9"/>
      <c r="G74" s="9"/>
      <c r="H74" s="9"/>
      <c r="I74" s="9"/>
      <c r="J74" s="10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x14ac:dyDescent="0.25">
      <c r="A75" s="9"/>
      <c r="B75" s="9"/>
      <c r="C75" s="9"/>
      <c r="D75" s="10"/>
      <c r="E75" s="9"/>
      <c r="F75" s="9"/>
      <c r="G75" s="9"/>
      <c r="H75" s="9"/>
      <c r="I75" s="9"/>
      <c r="J75" s="10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x14ac:dyDescent="0.25">
      <c r="A76" s="9"/>
      <c r="B76" s="9"/>
      <c r="C76" s="9"/>
      <c r="D76" s="10"/>
      <c r="E76" s="9"/>
      <c r="F76" s="9"/>
      <c r="G76" s="9"/>
      <c r="H76" s="9"/>
      <c r="I76" s="9"/>
      <c r="J76" s="10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x14ac:dyDescent="0.25">
      <c r="A77" s="9"/>
      <c r="B77" s="9"/>
      <c r="C77" s="9"/>
      <c r="D77" s="10"/>
      <c r="E77" s="9"/>
      <c r="F77" s="9"/>
      <c r="G77" s="9"/>
      <c r="H77" s="9"/>
      <c r="I77" s="9"/>
      <c r="J77" s="10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x14ac:dyDescent="0.25">
      <c r="A78" s="9"/>
      <c r="B78" s="9"/>
      <c r="C78" s="9"/>
      <c r="D78" s="10"/>
      <c r="E78" s="9"/>
      <c r="F78" s="9"/>
      <c r="G78" s="9"/>
      <c r="H78" s="9"/>
      <c r="I78" s="9"/>
      <c r="J78" s="10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x14ac:dyDescent="0.25">
      <c r="A79" s="9"/>
      <c r="B79" s="9"/>
      <c r="C79" s="9"/>
      <c r="D79" s="10"/>
      <c r="E79" s="9"/>
      <c r="F79" s="9"/>
      <c r="G79" s="9"/>
      <c r="H79" s="9"/>
      <c r="I79" s="9"/>
      <c r="J79" s="10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x14ac:dyDescent="0.25">
      <c r="A80" s="9"/>
      <c r="B80" s="9"/>
      <c r="C80" s="9"/>
      <c r="D80" s="10"/>
      <c r="E80" s="9"/>
      <c r="F80" s="9"/>
      <c r="G80" s="9"/>
      <c r="H80" s="9"/>
      <c r="I80" s="9"/>
      <c r="J80" s="10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x14ac:dyDescent="0.25">
      <c r="A81" s="9"/>
      <c r="B81" s="9"/>
      <c r="C81" s="9"/>
      <c r="D81" s="10"/>
      <c r="E81" s="9"/>
      <c r="F81" s="9"/>
      <c r="G81" s="9"/>
      <c r="H81" s="9"/>
      <c r="I81" s="9"/>
      <c r="J81" s="10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x14ac:dyDescent="0.25">
      <c r="A82" s="9"/>
      <c r="B82" s="9"/>
      <c r="C82" s="9"/>
      <c r="D82" s="10"/>
      <c r="E82" s="9"/>
      <c r="F82" s="9"/>
      <c r="G82" s="9"/>
      <c r="H82" s="9"/>
      <c r="I82" s="9"/>
      <c r="J82" s="10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x14ac:dyDescent="0.25">
      <c r="A83" s="9"/>
      <c r="B83" s="9"/>
      <c r="C83" s="9"/>
      <c r="D83" s="10"/>
      <c r="E83" s="9"/>
      <c r="F83" s="9"/>
      <c r="G83" s="9"/>
      <c r="H83" s="9"/>
      <c r="I83" s="9"/>
      <c r="J83" s="10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x14ac:dyDescent="0.25">
      <c r="A84" s="9"/>
      <c r="B84" s="9"/>
      <c r="C84" s="9"/>
      <c r="D84" s="10"/>
      <c r="E84" s="9"/>
      <c r="F84" s="9"/>
      <c r="G84" s="9"/>
      <c r="H84" s="9"/>
      <c r="I84" s="9"/>
      <c r="J84" s="10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x14ac:dyDescent="0.25">
      <c r="A85" s="9"/>
      <c r="B85" s="9"/>
      <c r="C85" s="9"/>
      <c r="D85" s="10"/>
      <c r="E85" s="9"/>
      <c r="F85" s="9"/>
      <c r="G85" s="9"/>
      <c r="H85" s="9"/>
      <c r="I85" s="9"/>
      <c r="J85" s="10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x14ac:dyDescent="0.25">
      <c r="A86" s="9"/>
      <c r="B86" s="9"/>
      <c r="C86" s="9"/>
      <c r="D86" s="10"/>
      <c r="E86" s="9"/>
      <c r="F86" s="9"/>
      <c r="G86" s="9"/>
      <c r="H86" s="9"/>
      <c r="I86" s="9"/>
      <c r="J86" s="10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x14ac:dyDescent="0.25">
      <c r="A87" s="9"/>
      <c r="B87" s="9"/>
      <c r="C87" s="9"/>
      <c r="D87" s="10"/>
      <c r="E87" s="9"/>
      <c r="F87" s="9"/>
      <c r="G87" s="9"/>
      <c r="H87" s="9"/>
      <c r="I87" s="9"/>
      <c r="J87" s="10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x14ac:dyDescent="0.25">
      <c r="A88" s="9"/>
      <c r="B88" s="9"/>
      <c r="C88" s="9"/>
      <c r="D88" s="10"/>
      <c r="E88" s="9"/>
      <c r="F88" s="9"/>
      <c r="G88" s="9"/>
      <c r="H88" s="9"/>
      <c r="I88" s="9"/>
      <c r="J88" s="10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x14ac:dyDescent="0.25">
      <c r="A89" s="9"/>
      <c r="B89" s="9"/>
      <c r="C89" s="9"/>
      <c r="D89" s="10"/>
      <c r="E89" s="9"/>
      <c r="F89" s="9"/>
      <c r="G89" s="9"/>
      <c r="H89" s="9"/>
      <c r="I89" s="9"/>
      <c r="J89" s="10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x14ac:dyDescent="0.25">
      <c r="A90" s="9"/>
      <c r="B90" s="9"/>
      <c r="C90" s="9"/>
      <c r="D90" s="10"/>
      <c r="E90" s="9"/>
      <c r="F90" s="9"/>
      <c r="G90" s="9"/>
      <c r="H90" s="9"/>
      <c r="I90" s="9"/>
      <c r="J90" s="10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x14ac:dyDescent="0.25">
      <c r="A91" s="9"/>
      <c r="B91" s="9"/>
      <c r="C91" s="9"/>
      <c r="D91" s="10"/>
      <c r="E91" s="9"/>
      <c r="F91" s="9"/>
      <c r="G91" s="9"/>
      <c r="H91" s="9"/>
      <c r="I91" s="9"/>
      <c r="J91" s="10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x14ac:dyDescent="0.25">
      <c r="A92" s="9"/>
      <c r="B92" s="9"/>
      <c r="C92" s="9"/>
      <c r="D92" s="10"/>
      <c r="E92" s="9"/>
      <c r="F92" s="9"/>
      <c r="G92" s="9"/>
      <c r="H92" s="9"/>
      <c r="I92" s="9"/>
      <c r="J92" s="10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x14ac:dyDescent="0.25">
      <c r="A93" s="9"/>
      <c r="B93" s="9"/>
      <c r="C93" s="9"/>
      <c r="D93" s="10"/>
      <c r="E93" s="9"/>
      <c r="F93" s="9"/>
      <c r="G93" s="9"/>
      <c r="H93" s="9"/>
      <c r="I93" s="9"/>
      <c r="J93" s="10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x14ac:dyDescent="0.25">
      <c r="A94" s="9"/>
      <c r="B94" s="9"/>
      <c r="C94" s="9"/>
      <c r="D94" s="10"/>
      <c r="E94" s="9"/>
      <c r="F94" s="9"/>
      <c r="G94" s="9"/>
      <c r="H94" s="9"/>
      <c r="I94" s="9"/>
      <c r="J94" s="10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x14ac:dyDescent="0.25">
      <c r="A95" s="9"/>
      <c r="B95" s="9"/>
      <c r="C95" s="9"/>
      <c r="D95" s="10"/>
      <c r="E95" s="9"/>
      <c r="F95" s="9"/>
      <c r="G95" s="9"/>
      <c r="H95" s="9"/>
      <c r="I95" s="9"/>
      <c r="J95" s="10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x14ac:dyDescent="0.25">
      <c r="A96" s="9"/>
      <c r="B96" s="9"/>
      <c r="C96" s="9"/>
      <c r="D96" s="10"/>
      <c r="E96" s="9"/>
      <c r="F96" s="9"/>
      <c r="G96" s="9"/>
      <c r="H96" s="9"/>
      <c r="I96" s="9"/>
      <c r="J96" s="10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x14ac:dyDescent="0.25">
      <c r="A97" s="9"/>
      <c r="B97" s="9"/>
      <c r="C97" s="9"/>
      <c r="D97" s="10"/>
      <c r="E97" s="9"/>
      <c r="F97" s="9"/>
      <c r="G97" s="9"/>
      <c r="H97" s="9"/>
      <c r="I97" s="9"/>
      <c r="J97" s="10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x14ac:dyDescent="0.25">
      <c r="A98" s="9"/>
      <c r="B98" s="9"/>
      <c r="C98" s="9"/>
      <c r="D98" s="9"/>
      <c r="E98" s="9"/>
      <c r="F98" s="9"/>
      <c r="G98" s="9"/>
      <c r="H98" s="9"/>
      <c r="I98" s="9"/>
      <c r="J98" s="10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x14ac:dyDescent="0.25">
      <c r="A99" s="9"/>
      <c r="B99" s="9"/>
      <c r="C99" s="9"/>
      <c r="D99" s="10"/>
      <c r="E99" s="9"/>
      <c r="F99" s="9"/>
      <c r="G99" s="9"/>
      <c r="H99" s="9"/>
      <c r="I99" s="9"/>
      <c r="J99" s="10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x14ac:dyDescent="0.25">
      <c r="A100" s="9"/>
      <c r="B100" s="9"/>
      <c r="C100" s="9"/>
      <c r="D100" s="10"/>
      <c r="E100" s="9"/>
      <c r="F100" s="9"/>
      <c r="G100" s="9"/>
      <c r="H100" s="9"/>
      <c r="I100" s="9"/>
      <c r="J100" s="10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x14ac:dyDescent="0.25">
      <c r="A101" s="9"/>
      <c r="B101" s="9"/>
      <c r="C101" s="9"/>
      <c r="D101" s="10"/>
      <c r="E101" s="9"/>
      <c r="F101" s="9"/>
      <c r="G101" s="9"/>
      <c r="H101" s="9"/>
      <c r="I101" s="9"/>
      <c r="J101" s="10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x14ac:dyDescent="0.25">
      <c r="A102" s="9"/>
      <c r="B102" s="9"/>
      <c r="C102" s="9"/>
      <c r="D102" s="10"/>
      <c r="E102" s="9"/>
      <c r="F102" s="9"/>
      <c r="G102" s="9"/>
      <c r="H102" s="9"/>
      <c r="I102" s="9"/>
      <c r="J102" s="10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x14ac:dyDescent="0.25">
      <c r="A103" s="9"/>
      <c r="B103" s="9"/>
      <c r="C103" s="9"/>
      <c r="D103" s="10"/>
      <c r="E103" s="9"/>
      <c r="F103" s="9"/>
      <c r="G103" s="9"/>
      <c r="H103" s="9"/>
      <c r="I103" s="9"/>
      <c r="J103" s="10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10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x14ac:dyDescent="0.25">
      <c r="A105" s="9"/>
      <c r="B105" s="9"/>
      <c r="C105" s="9"/>
      <c r="D105" s="10"/>
      <c r="E105" s="9"/>
      <c r="F105" s="9"/>
      <c r="G105" s="9"/>
      <c r="H105" s="9"/>
      <c r="I105" s="9"/>
      <c r="J105" s="10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x14ac:dyDescent="0.25">
      <c r="A106" s="9"/>
      <c r="B106" s="9"/>
      <c r="C106" s="9"/>
      <c r="D106" s="10"/>
      <c r="E106" s="9"/>
      <c r="F106" s="9"/>
      <c r="G106" s="9"/>
      <c r="H106" s="9"/>
      <c r="I106" s="9"/>
      <c r="J106" s="10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x14ac:dyDescent="0.25">
      <c r="A107" s="9"/>
      <c r="B107" s="9"/>
      <c r="C107" s="9"/>
      <c r="D107" s="10"/>
      <c r="E107" s="9"/>
      <c r="F107" s="9"/>
      <c r="G107" s="9"/>
      <c r="H107" s="9"/>
      <c r="I107" s="9"/>
      <c r="J107" s="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x14ac:dyDescent="0.25">
      <c r="A108" s="9"/>
      <c r="B108" s="9"/>
      <c r="C108" s="9"/>
      <c r="D108" s="10"/>
      <c r="E108" s="9"/>
      <c r="F108" s="9"/>
      <c r="G108" s="9"/>
      <c r="H108" s="9"/>
      <c r="I108" s="9"/>
      <c r="J108" s="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x14ac:dyDescent="0.25">
      <c r="A109" s="9"/>
      <c r="B109" s="9"/>
      <c r="C109" s="9"/>
      <c r="D109" s="10"/>
      <c r="E109" s="9"/>
      <c r="F109" s="9"/>
      <c r="G109" s="9"/>
      <c r="H109" s="9"/>
      <c r="I109" s="9"/>
      <c r="J109" s="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x14ac:dyDescent="0.25">
      <c r="A110" s="9"/>
      <c r="B110" s="9"/>
      <c r="C110" s="9"/>
      <c r="D110" s="10"/>
      <c r="E110" s="9"/>
      <c r="F110" s="9"/>
      <c r="G110" s="9"/>
      <c r="H110" s="9"/>
      <c r="I110" s="9"/>
      <c r="J110" s="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x14ac:dyDescent="0.25">
      <c r="A111" s="9"/>
      <c r="B111" s="9"/>
      <c r="C111" s="9"/>
      <c r="D111" s="10"/>
      <c r="E111" s="9"/>
      <c r="F111" s="9"/>
      <c r="G111" s="9"/>
      <c r="H111" s="9"/>
      <c r="I111" s="9"/>
      <c r="J111" s="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x14ac:dyDescent="0.25">
      <c r="A112" s="9"/>
      <c r="B112" s="9"/>
      <c r="C112" s="9"/>
      <c r="D112" s="10"/>
      <c r="E112" s="9"/>
      <c r="F112" s="9"/>
      <c r="G112" s="9"/>
      <c r="H112" s="9"/>
      <c r="I112" s="9"/>
      <c r="J112" s="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x14ac:dyDescent="0.25">
      <c r="A113" s="9"/>
      <c r="B113" s="9"/>
      <c r="C113" s="9"/>
      <c r="D113" s="10"/>
      <c r="E113" s="9"/>
      <c r="F113" s="9"/>
      <c r="G113" s="9"/>
      <c r="H113" s="9"/>
      <c r="I113" s="9"/>
      <c r="J113" s="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x14ac:dyDescent="0.25">
      <c r="A114" s="9"/>
      <c r="B114" s="9"/>
      <c r="C114" s="9"/>
      <c r="D114" s="10"/>
      <c r="E114" s="9"/>
      <c r="F114" s="9"/>
      <c r="G114" s="9"/>
      <c r="H114" s="9"/>
      <c r="I114" s="9"/>
      <c r="J114" s="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x14ac:dyDescent="0.25">
      <c r="A115" s="9"/>
      <c r="B115" s="9"/>
      <c r="C115" s="9"/>
      <c r="D115" s="10"/>
      <c r="E115" s="9"/>
      <c r="F115" s="9"/>
      <c r="G115" s="9"/>
      <c r="H115" s="9"/>
      <c r="I115" s="9"/>
      <c r="J115" s="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x14ac:dyDescent="0.25">
      <c r="A116" s="9"/>
      <c r="B116" s="9"/>
      <c r="C116" s="9"/>
      <c r="D116" s="10"/>
      <c r="E116" s="9"/>
      <c r="F116" s="9"/>
      <c r="G116" s="9"/>
      <c r="H116" s="9"/>
      <c r="I116" s="9"/>
      <c r="J116" s="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x14ac:dyDescent="0.25">
      <c r="A118" s="9"/>
      <c r="B118" s="9"/>
      <c r="C118" s="9"/>
      <c r="D118" s="10"/>
      <c r="E118" s="9"/>
      <c r="F118" s="9"/>
      <c r="G118" s="9"/>
      <c r="H118" s="9"/>
      <c r="I118" s="9"/>
      <c r="J118" s="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x14ac:dyDescent="0.25">
      <c r="A119" s="9"/>
      <c r="B119" s="9"/>
      <c r="C119" s="9"/>
      <c r="D119" s="10"/>
      <c r="E119" s="9"/>
      <c r="F119" s="9"/>
      <c r="G119" s="9"/>
      <c r="H119" s="9"/>
      <c r="I119" s="9"/>
      <c r="J119" s="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x14ac:dyDescent="0.25">
      <c r="A121" s="9"/>
      <c r="B121" s="9"/>
      <c r="C121" s="9"/>
      <c r="D121" s="10"/>
      <c r="E121" s="9"/>
      <c r="F121" s="9"/>
      <c r="G121" s="9"/>
      <c r="H121" s="9"/>
      <c r="I121" s="9"/>
      <c r="J121" s="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x14ac:dyDescent="0.25">
      <c r="A122" s="9"/>
      <c r="B122" s="9"/>
      <c r="C122" s="9"/>
      <c r="D122" s="10"/>
      <c r="E122" s="9"/>
      <c r="F122" s="9"/>
      <c r="G122" s="9"/>
      <c r="H122" s="9"/>
      <c r="I122" s="9"/>
      <c r="J122" s="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x14ac:dyDescent="0.25">
      <c r="A123" s="9"/>
      <c r="B123" s="9"/>
      <c r="C123" s="9"/>
      <c r="D123" s="10"/>
      <c r="E123" s="9"/>
      <c r="F123" s="9"/>
      <c r="G123" s="9"/>
      <c r="H123" s="9"/>
      <c r="I123" s="9"/>
      <c r="J123" s="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x14ac:dyDescent="0.25">
      <c r="A124" s="9"/>
      <c r="B124" s="9"/>
      <c r="C124" s="9"/>
      <c r="D124" s="10"/>
      <c r="E124" s="9"/>
      <c r="F124" s="9"/>
      <c r="G124" s="9"/>
      <c r="H124" s="9"/>
      <c r="I124" s="9"/>
      <c r="J124" s="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x14ac:dyDescent="0.25">
      <c r="A125" s="9"/>
      <c r="B125" s="9"/>
      <c r="C125" s="9"/>
      <c r="D125" s="10"/>
      <c r="E125" s="9"/>
      <c r="F125" s="9"/>
      <c r="G125" s="9"/>
      <c r="H125" s="9"/>
      <c r="I125" s="9"/>
      <c r="J125" s="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x14ac:dyDescent="0.25">
      <c r="A126" s="9"/>
      <c r="B126" s="9"/>
      <c r="C126" s="9"/>
      <c r="D126" s="10"/>
      <c r="E126" s="9"/>
      <c r="F126" s="9"/>
      <c r="G126" s="9"/>
      <c r="H126" s="9"/>
      <c r="I126" s="9"/>
      <c r="J126" s="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x14ac:dyDescent="0.25">
      <c r="A127" s="9"/>
      <c r="B127" s="9"/>
      <c r="C127" s="9"/>
      <c r="D127" s="10"/>
      <c r="E127" s="9"/>
      <c r="F127" s="9"/>
      <c r="G127" s="9"/>
      <c r="H127" s="9"/>
      <c r="I127" s="9"/>
      <c r="J127" s="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x14ac:dyDescent="0.25">
      <c r="A128" s="9"/>
      <c r="B128" s="9"/>
      <c r="C128" s="9"/>
      <c r="D128" s="10"/>
      <c r="E128" s="9"/>
      <c r="F128" s="9"/>
      <c r="G128" s="9"/>
      <c r="H128" s="9"/>
      <c r="I128" s="9"/>
      <c r="J128" s="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x14ac:dyDescent="0.25">
      <c r="A129" s="9"/>
      <c r="B129" s="9"/>
      <c r="C129" s="9"/>
      <c r="D129" s="10"/>
      <c r="E129" s="9"/>
      <c r="F129" s="9"/>
      <c r="G129" s="9"/>
      <c r="H129" s="9"/>
      <c r="I129" s="9"/>
      <c r="J129" s="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x14ac:dyDescent="0.25">
      <c r="A130" s="9"/>
      <c r="B130" s="9"/>
      <c r="C130" s="9"/>
      <c r="D130" s="10"/>
      <c r="E130" s="9"/>
      <c r="F130" s="9"/>
      <c r="G130" s="9"/>
      <c r="H130" s="9"/>
      <c r="I130" s="9"/>
      <c r="J130" s="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x14ac:dyDescent="0.25">
      <c r="A131" s="9"/>
      <c r="B131" s="9"/>
      <c r="C131" s="9"/>
      <c r="D131" s="10"/>
      <c r="E131" s="9"/>
      <c r="F131" s="9"/>
      <c r="G131" s="9"/>
      <c r="H131" s="9"/>
      <c r="I131" s="9"/>
      <c r="J131" s="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x14ac:dyDescent="0.25">
      <c r="A132" s="9"/>
      <c r="B132" s="9"/>
      <c r="C132" s="9"/>
      <c r="D132" s="10"/>
      <c r="E132" s="9"/>
      <c r="F132" s="9"/>
      <c r="G132" s="9"/>
      <c r="H132" s="9"/>
      <c r="I132" s="9"/>
      <c r="J132" s="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x14ac:dyDescent="0.25">
      <c r="A133" s="9"/>
      <c r="B133" s="9"/>
      <c r="C133" s="9"/>
      <c r="D133" s="10"/>
      <c r="E133" s="9"/>
      <c r="F133" s="9"/>
      <c r="G133" s="9"/>
      <c r="H133" s="9"/>
      <c r="I133" s="9"/>
      <c r="J133" s="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x14ac:dyDescent="0.25">
      <c r="A134" s="9"/>
      <c r="B134" s="9"/>
      <c r="C134" s="9"/>
      <c r="D134" s="10"/>
      <c r="E134" s="9"/>
      <c r="F134" s="9"/>
      <c r="G134" s="9"/>
      <c r="H134" s="9"/>
      <c r="I134" s="9"/>
      <c r="J134" s="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x14ac:dyDescent="0.25">
      <c r="A135" s="9"/>
      <c r="B135" s="9"/>
      <c r="C135" s="9"/>
      <c r="D135" s="10"/>
      <c r="E135" s="9"/>
      <c r="F135" s="9"/>
      <c r="G135" s="9"/>
      <c r="H135" s="9"/>
      <c r="I135" s="9"/>
      <c r="J135" s="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view="pageBreakPreview" zoomScale="60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RowHeight="15" x14ac:dyDescent="0.25"/>
  <cols>
    <col min="1" max="1" width="6.7109375" style="44" customWidth="1"/>
    <col min="2" max="3" width="25.7109375" style="44" customWidth="1"/>
    <col min="4" max="4" width="8.42578125" style="44" customWidth="1"/>
    <col min="5" max="7" width="10.7109375" style="44" customWidth="1"/>
    <col min="8" max="8" width="27.5703125" style="44" customWidth="1"/>
    <col min="9" max="9" width="16" style="54" customWidth="1"/>
    <col min="10" max="16384" width="9.140625" style="44"/>
  </cols>
  <sheetData>
    <row r="1" spans="1:9" ht="26.25" x14ac:dyDescent="0.4">
      <c r="A1" s="55" t="str">
        <f>General!A1</f>
        <v>jktdh; mPp ek/;fed fo|ky;] :iiqjk ¼CykWd&amp;dqpkeu flVh½ ukxkSj</v>
      </c>
      <c r="B1" s="55"/>
      <c r="C1" s="55"/>
      <c r="D1" s="55"/>
      <c r="E1" s="55"/>
      <c r="F1" s="55"/>
      <c r="G1" s="55"/>
      <c r="H1" s="55"/>
      <c r="I1" s="55"/>
    </row>
    <row r="2" spans="1:9" ht="30.75" customHeight="1" x14ac:dyDescent="0.25">
      <c r="A2" s="45" t="s">
        <v>25</v>
      </c>
      <c r="B2" s="45"/>
      <c r="C2" s="45"/>
      <c r="D2" s="45"/>
      <c r="E2" s="45"/>
      <c r="F2" s="45"/>
      <c r="G2" s="45"/>
      <c r="H2" s="45"/>
      <c r="I2" s="45"/>
    </row>
    <row r="3" spans="1:9" ht="48" customHeight="1" x14ac:dyDescent="0.25">
      <c r="A3" s="46" t="s">
        <v>5</v>
      </c>
      <c r="B3" s="47" t="s">
        <v>6</v>
      </c>
      <c r="C3" s="47" t="s">
        <v>7</v>
      </c>
      <c r="D3" s="46" t="s">
        <v>8</v>
      </c>
      <c r="E3" s="47" t="s">
        <v>289</v>
      </c>
      <c r="F3" s="47"/>
      <c r="G3" s="47"/>
      <c r="H3" s="47" t="s">
        <v>9</v>
      </c>
      <c r="I3" s="46" t="s">
        <v>10</v>
      </c>
    </row>
    <row r="4" spans="1:9" ht="18.75" x14ac:dyDescent="0.25">
      <c r="A4" s="46"/>
      <c r="B4" s="47"/>
      <c r="C4" s="47"/>
      <c r="D4" s="46"/>
      <c r="E4" s="48" t="s">
        <v>11</v>
      </c>
      <c r="F4" s="49" t="s">
        <v>12</v>
      </c>
      <c r="G4" s="49" t="s">
        <v>13</v>
      </c>
      <c r="H4" s="47"/>
      <c r="I4" s="46"/>
    </row>
    <row r="5" spans="1:9" ht="24.95" customHeight="1" x14ac:dyDescent="0.25">
      <c r="A5" s="50">
        <v>1</v>
      </c>
      <c r="B5" s="56" t="str">
        <f>'Student Record'!E2</f>
        <v>AAYUSHI MEGHWAL</v>
      </c>
      <c r="C5" s="56" t="str">
        <f>'Student Record'!G2</f>
        <v>MUKESH KUMAR</v>
      </c>
      <c r="D5" s="57">
        <f>'Student Record'!A2</f>
        <v>2</v>
      </c>
      <c r="E5" s="57">
        <f>G5-F5</f>
        <v>5.4</v>
      </c>
      <c r="F5" s="51">
        <v>4</v>
      </c>
      <c r="G5" s="57" t="str">
        <f>IF(D5&gt;=6,"14.1",IF(D5&gt;=1,"9.4",0))</f>
        <v>9.4</v>
      </c>
      <c r="H5" s="50"/>
      <c r="I5" s="52">
        <v>43993</v>
      </c>
    </row>
    <row r="6" spans="1:9" ht="24.95" customHeight="1" x14ac:dyDescent="0.25">
      <c r="A6" s="50">
        <v>2</v>
      </c>
      <c r="B6" s="56" t="str">
        <f>'Student Record'!E3</f>
        <v>CHIRAG MEGHWAL</v>
      </c>
      <c r="C6" s="56" t="str">
        <f>'Student Record'!G3</f>
        <v>MULARAM</v>
      </c>
      <c r="D6" s="57">
        <f>'Student Record'!A3</f>
        <v>2</v>
      </c>
      <c r="E6" s="57">
        <f t="shared" ref="E6:E69" si="0">G6-F6</f>
        <v>8.4</v>
      </c>
      <c r="F6" s="51">
        <v>1</v>
      </c>
      <c r="G6" s="57" t="str">
        <f t="shared" ref="G6:G69" si="1">IF(D6&gt;=6,"14.1",IF(D6&gt;=1,"9.4",0))</f>
        <v>9.4</v>
      </c>
      <c r="H6" s="53"/>
      <c r="I6" s="52">
        <v>43994</v>
      </c>
    </row>
    <row r="7" spans="1:9" ht="24.95" customHeight="1" x14ac:dyDescent="0.25">
      <c r="A7" s="50">
        <v>3</v>
      </c>
      <c r="B7" s="56" t="str">
        <f>'Student Record'!E4</f>
        <v>Divanshu Dustawa</v>
      </c>
      <c r="C7" s="56" t="str">
        <f>'Student Record'!G4</f>
        <v>Onkar Lal</v>
      </c>
      <c r="D7" s="57">
        <f>'Student Record'!A4</f>
        <v>2</v>
      </c>
      <c r="E7" s="57">
        <f t="shared" si="0"/>
        <v>6.4</v>
      </c>
      <c r="F7" s="51">
        <v>3</v>
      </c>
      <c r="G7" s="57" t="str">
        <f t="shared" si="1"/>
        <v>9.4</v>
      </c>
      <c r="H7" s="53"/>
      <c r="I7" s="52">
        <v>43997</v>
      </c>
    </row>
    <row r="8" spans="1:9" ht="24.95" customHeight="1" x14ac:dyDescent="0.25">
      <c r="A8" s="50">
        <v>4</v>
      </c>
      <c r="B8" s="56" t="str">
        <f>'Student Record'!E5</f>
        <v>GAJENDRA MEGHWAL</v>
      </c>
      <c r="C8" s="56" t="str">
        <f>'Student Record'!G5</f>
        <v>KUMBHARAM</v>
      </c>
      <c r="D8" s="57">
        <f>'Student Record'!A5</f>
        <v>2</v>
      </c>
      <c r="E8" s="57">
        <f t="shared" si="0"/>
        <v>9.4</v>
      </c>
      <c r="F8" s="51">
        <v>0</v>
      </c>
      <c r="G8" s="57" t="str">
        <f t="shared" si="1"/>
        <v>9.4</v>
      </c>
      <c r="H8" s="53"/>
      <c r="I8" s="52"/>
    </row>
    <row r="9" spans="1:9" ht="24.95" customHeight="1" x14ac:dyDescent="0.25">
      <c r="A9" s="50">
        <v>5</v>
      </c>
      <c r="B9" s="56" t="str">
        <f>'Student Record'!E6</f>
        <v>HIMANSHU KALA</v>
      </c>
      <c r="C9" s="56" t="str">
        <f>'Student Record'!G6</f>
        <v>BALDEVA RAM</v>
      </c>
      <c r="D9" s="57">
        <f>'Student Record'!A6</f>
        <v>2</v>
      </c>
      <c r="E9" s="57">
        <f t="shared" si="0"/>
        <v>9.4</v>
      </c>
      <c r="F9" s="51">
        <v>0</v>
      </c>
      <c r="G9" s="57" t="str">
        <f t="shared" si="1"/>
        <v>9.4</v>
      </c>
      <c r="H9" s="53"/>
      <c r="I9" s="52"/>
    </row>
    <row r="10" spans="1:9" ht="24.95" customHeight="1" x14ac:dyDescent="0.25">
      <c r="A10" s="50">
        <v>6</v>
      </c>
      <c r="B10" s="56" t="str">
        <f>'Student Record'!E7</f>
        <v>Jayant Meghwal</v>
      </c>
      <c r="C10" s="56" t="str">
        <f>'Student Record'!G7</f>
        <v>Nawal Kishore</v>
      </c>
      <c r="D10" s="57">
        <f>'Student Record'!A7</f>
        <v>2</v>
      </c>
      <c r="E10" s="57">
        <f t="shared" si="0"/>
        <v>9.4</v>
      </c>
      <c r="F10" s="51">
        <v>0</v>
      </c>
      <c r="G10" s="57" t="str">
        <f t="shared" si="1"/>
        <v>9.4</v>
      </c>
      <c r="H10" s="53"/>
      <c r="I10" s="52"/>
    </row>
    <row r="11" spans="1:9" ht="24.95" customHeight="1" x14ac:dyDescent="0.25">
      <c r="A11" s="50">
        <v>7</v>
      </c>
      <c r="B11" s="56" t="str">
        <f>'Student Record'!E8</f>
        <v>Nikita Yogi</v>
      </c>
      <c r="C11" s="56" t="str">
        <f>'Student Record'!G8</f>
        <v>Mukesh Yogi</v>
      </c>
      <c r="D11" s="57">
        <f>'Student Record'!A8</f>
        <v>2</v>
      </c>
      <c r="E11" s="57">
        <f t="shared" si="0"/>
        <v>9.4</v>
      </c>
      <c r="F11" s="51">
        <v>0</v>
      </c>
      <c r="G11" s="57" t="str">
        <f t="shared" si="1"/>
        <v>9.4</v>
      </c>
      <c r="H11" s="53"/>
      <c r="I11" s="52"/>
    </row>
    <row r="12" spans="1:9" ht="24.95" customHeight="1" x14ac:dyDescent="0.25">
      <c r="A12" s="50">
        <v>8</v>
      </c>
      <c r="B12" s="56" t="str">
        <f>'Student Record'!E9</f>
        <v>VIKAS KUMAR</v>
      </c>
      <c r="C12" s="56" t="str">
        <f>'Student Record'!G9</f>
        <v>LICHMAN RAM</v>
      </c>
      <c r="D12" s="57">
        <f>'Student Record'!A9</f>
        <v>2</v>
      </c>
      <c r="E12" s="57">
        <f t="shared" si="0"/>
        <v>9.4</v>
      </c>
      <c r="F12" s="51">
        <v>0</v>
      </c>
      <c r="G12" s="57" t="str">
        <f t="shared" si="1"/>
        <v>9.4</v>
      </c>
      <c r="H12" s="53"/>
      <c r="I12" s="52"/>
    </row>
    <row r="13" spans="1:9" ht="24.95" customHeight="1" x14ac:dyDescent="0.25">
      <c r="A13" s="50">
        <v>9</v>
      </c>
      <c r="B13" s="56" t="str">
        <f>'Student Record'!E10</f>
        <v>Bhavesh Shingh</v>
      </c>
      <c r="C13" s="56" t="str">
        <f>'Student Record'!G10</f>
        <v>Chatar Singh</v>
      </c>
      <c r="D13" s="57">
        <f>'Student Record'!A10</f>
        <v>3</v>
      </c>
      <c r="E13" s="57">
        <f t="shared" si="0"/>
        <v>4.4000000000000004</v>
      </c>
      <c r="F13" s="51">
        <v>5</v>
      </c>
      <c r="G13" s="57" t="str">
        <f t="shared" si="1"/>
        <v>9.4</v>
      </c>
      <c r="H13" s="53"/>
      <c r="I13" s="52">
        <v>43993</v>
      </c>
    </row>
    <row r="14" spans="1:9" ht="24.95" customHeight="1" x14ac:dyDescent="0.25">
      <c r="A14" s="50">
        <v>10</v>
      </c>
      <c r="B14" s="56" t="str">
        <f>'Student Record'!E11</f>
        <v>HARSHITA MEGHWAL</v>
      </c>
      <c r="C14" s="56" t="str">
        <f>'Student Record'!G11</f>
        <v>ASHOK</v>
      </c>
      <c r="D14" s="57">
        <f>'Student Record'!A11</f>
        <v>3</v>
      </c>
      <c r="E14" s="57">
        <f t="shared" si="0"/>
        <v>8.4</v>
      </c>
      <c r="F14" s="51">
        <v>1</v>
      </c>
      <c r="G14" s="57" t="str">
        <f t="shared" si="1"/>
        <v>9.4</v>
      </c>
      <c r="H14" s="53"/>
      <c r="I14" s="52">
        <v>43994</v>
      </c>
    </row>
    <row r="15" spans="1:9" ht="24.95" customHeight="1" x14ac:dyDescent="0.25">
      <c r="A15" s="50">
        <v>11</v>
      </c>
      <c r="B15" s="56" t="str">
        <f>'Student Record'!E12</f>
        <v>HIMANSHU SINGH</v>
      </c>
      <c r="C15" s="56" t="str">
        <f>'Student Record'!G12</f>
        <v>RAM SINGH</v>
      </c>
      <c r="D15" s="57">
        <f>'Student Record'!A12</f>
        <v>3</v>
      </c>
      <c r="E15" s="57">
        <f t="shared" si="0"/>
        <v>6.4</v>
      </c>
      <c r="F15" s="51">
        <v>3</v>
      </c>
      <c r="G15" s="57" t="str">
        <f t="shared" si="1"/>
        <v>9.4</v>
      </c>
      <c r="H15" s="53"/>
      <c r="I15" s="52">
        <v>43997</v>
      </c>
    </row>
    <row r="16" spans="1:9" ht="24.95" customHeight="1" x14ac:dyDescent="0.25">
      <c r="A16" s="50">
        <v>12</v>
      </c>
      <c r="B16" s="56" t="str">
        <f>'Student Record'!E13</f>
        <v>POONAM DEVI</v>
      </c>
      <c r="C16" s="56" t="str">
        <f>'Student Record'!G13</f>
        <v>GIRDHARI LAL</v>
      </c>
      <c r="D16" s="57">
        <f>'Student Record'!A13</f>
        <v>3</v>
      </c>
      <c r="E16" s="57">
        <f t="shared" si="0"/>
        <v>9.4</v>
      </c>
      <c r="F16" s="51">
        <v>0</v>
      </c>
      <c r="G16" s="57" t="str">
        <f t="shared" si="1"/>
        <v>9.4</v>
      </c>
      <c r="H16" s="53"/>
      <c r="I16" s="52"/>
    </row>
    <row r="17" spans="1:9" ht="24.95" customHeight="1" x14ac:dyDescent="0.25">
      <c r="A17" s="50">
        <v>13</v>
      </c>
      <c r="B17" s="56" t="str">
        <f>'Student Record'!E14</f>
        <v>PRIYANSHU</v>
      </c>
      <c r="C17" s="56" t="str">
        <f>'Student Record'!G14</f>
        <v>BALDEV RAM</v>
      </c>
      <c r="D17" s="57">
        <f>'Student Record'!A14</f>
        <v>3</v>
      </c>
      <c r="E17" s="57">
        <f t="shared" si="0"/>
        <v>9.4</v>
      </c>
      <c r="F17" s="51">
        <v>0</v>
      </c>
      <c r="G17" s="57" t="str">
        <f t="shared" si="1"/>
        <v>9.4</v>
      </c>
      <c r="H17" s="53"/>
      <c r="I17" s="52"/>
    </row>
    <row r="18" spans="1:9" ht="24.95" customHeight="1" x14ac:dyDescent="0.25">
      <c r="A18" s="50">
        <v>14</v>
      </c>
      <c r="B18" s="56" t="str">
        <f>'Student Record'!E15</f>
        <v>Teena Rajpurohit</v>
      </c>
      <c r="C18" s="56" t="str">
        <f>'Student Record'!G15</f>
        <v>Om Singh</v>
      </c>
      <c r="D18" s="57">
        <f>'Student Record'!A15</f>
        <v>3</v>
      </c>
      <c r="E18" s="57">
        <f t="shared" si="0"/>
        <v>9.4</v>
      </c>
      <c r="F18" s="51">
        <v>0</v>
      </c>
      <c r="G18" s="57" t="str">
        <f t="shared" si="1"/>
        <v>9.4</v>
      </c>
      <c r="H18" s="53"/>
      <c r="I18" s="52"/>
    </row>
    <row r="19" spans="1:9" ht="24.95" customHeight="1" x14ac:dyDescent="0.25">
      <c r="A19" s="50">
        <v>15</v>
      </c>
      <c r="B19" s="56" t="str">
        <f>'Student Record'!E16</f>
        <v>HIMANSHU DUSTAWA</v>
      </c>
      <c r="C19" s="56" t="str">
        <f>'Student Record'!G16</f>
        <v>ONKAR LAL</v>
      </c>
      <c r="D19" s="57">
        <f>'Student Record'!A16</f>
        <v>4</v>
      </c>
      <c r="E19" s="57">
        <f t="shared" si="0"/>
        <v>4.4000000000000004</v>
      </c>
      <c r="F19" s="51">
        <v>5</v>
      </c>
      <c r="G19" s="57" t="str">
        <f t="shared" si="1"/>
        <v>9.4</v>
      </c>
      <c r="H19" s="53"/>
      <c r="I19" s="52">
        <v>43993</v>
      </c>
    </row>
    <row r="20" spans="1:9" ht="24.95" customHeight="1" x14ac:dyDescent="0.25">
      <c r="A20" s="50">
        <v>16</v>
      </c>
      <c r="B20" s="56" t="str">
        <f>'Student Record'!E17</f>
        <v>Krishan</v>
      </c>
      <c r="C20" s="56" t="str">
        <f>'Student Record'!G17</f>
        <v>Kumbha Ram</v>
      </c>
      <c r="D20" s="57">
        <f>'Student Record'!A17</f>
        <v>4</v>
      </c>
      <c r="E20" s="57">
        <f t="shared" si="0"/>
        <v>8.4</v>
      </c>
      <c r="F20" s="51">
        <v>1</v>
      </c>
      <c r="G20" s="57" t="str">
        <f t="shared" si="1"/>
        <v>9.4</v>
      </c>
      <c r="H20" s="53"/>
      <c r="I20" s="52">
        <v>43994</v>
      </c>
    </row>
    <row r="21" spans="1:9" ht="24.95" customHeight="1" x14ac:dyDescent="0.25">
      <c r="A21" s="50">
        <v>17</v>
      </c>
      <c r="B21" s="56" t="str">
        <f>'Student Record'!E18</f>
        <v>Mohit Singh</v>
      </c>
      <c r="C21" s="56" t="str">
        <f>'Student Record'!G18</f>
        <v>Rajendra Singh</v>
      </c>
      <c r="D21" s="57">
        <f>'Student Record'!A18</f>
        <v>4</v>
      </c>
      <c r="E21" s="57">
        <f t="shared" si="0"/>
        <v>6.4</v>
      </c>
      <c r="F21" s="51">
        <v>3</v>
      </c>
      <c r="G21" s="57" t="str">
        <f t="shared" si="1"/>
        <v>9.4</v>
      </c>
      <c r="H21" s="53"/>
      <c r="I21" s="52">
        <v>43997</v>
      </c>
    </row>
    <row r="22" spans="1:9" ht="24.95" customHeight="1" x14ac:dyDescent="0.25">
      <c r="A22" s="50">
        <v>18</v>
      </c>
      <c r="B22" s="56" t="str">
        <f>'Student Record'!E19</f>
        <v>MONIKA</v>
      </c>
      <c r="C22" s="56" t="str">
        <f>'Student Record'!G19</f>
        <v>KUMBHA RAM</v>
      </c>
      <c r="D22" s="57">
        <f>'Student Record'!A19</f>
        <v>4</v>
      </c>
      <c r="E22" s="57">
        <f t="shared" si="0"/>
        <v>9.4</v>
      </c>
      <c r="F22" s="51">
        <v>0</v>
      </c>
      <c r="G22" s="57" t="str">
        <f t="shared" si="1"/>
        <v>9.4</v>
      </c>
      <c r="H22" s="53"/>
      <c r="I22" s="52"/>
    </row>
    <row r="23" spans="1:9" ht="24.95" customHeight="1" x14ac:dyDescent="0.25">
      <c r="A23" s="50">
        <v>19</v>
      </c>
      <c r="B23" s="56" t="str">
        <f>'Student Record'!E20</f>
        <v>MONIKA</v>
      </c>
      <c r="C23" s="56" t="str">
        <f>'Student Record'!G20</f>
        <v>NEMARAM</v>
      </c>
      <c r="D23" s="57">
        <f>'Student Record'!A20</f>
        <v>4</v>
      </c>
      <c r="E23" s="57">
        <f t="shared" si="0"/>
        <v>9.4</v>
      </c>
      <c r="F23" s="51">
        <v>0</v>
      </c>
      <c r="G23" s="57" t="str">
        <f t="shared" si="1"/>
        <v>9.4</v>
      </c>
      <c r="H23" s="53"/>
      <c r="I23" s="52"/>
    </row>
    <row r="24" spans="1:9" ht="24.95" customHeight="1" x14ac:dyDescent="0.25">
      <c r="A24" s="50">
        <v>20</v>
      </c>
      <c r="B24" s="56" t="str">
        <f>'Student Record'!E21</f>
        <v>MONU KANWAR</v>
      </c>
      <c r="C24" s="56" t="str">
        <f>'Student Record'!G21</f>
        <v>DILIP SINGH</v>
      </c>
      <c r="D24" s="57">
        <f>'Student Record'!A21</f>
        <v>4</v>
      </c>
      <c r="E24" s="57">
        <f t="shared" si="0"/>
        <v>9.4</v>
      </c>
      <c r="F24" s="51">
        <v>0</v>
      </c>
      <c r="G24" s="57" t="str">
        <f t="shared" si="1"/>
        <v>9.4</v>
      </c>
      <c r="H24" s="53"/>
      <c r="I24" s="52"/>
    </row>
    <row r="25" spans="1:9" ht="24.95" customHeight="1" x14ac:dyDescent="0.25">
      <c r="A25" s="50">
        <v>21</v>
      </c>
      <c r="B25" s="56" t="str">
        <f>'Student Record'!E22</f>
        <v>PUSHPENDRA JANGID</v>
      </c>
      <c r="C25" s="56" t="str">
        <f>'Student Record'!G22</f>
        <v>SURESH KUMAR JANGID</v>
      </c>
      <c r="D25" s="57">
        <f>'Student Record'!A22</f>
        <v>4</v>
      </c>
      <c r="E25" s="57">
        <f t="shared" si="0"/>
        <v>9.4</v>
      </c>
      <c r="F25" s="51">
        <v>0</v>
      </c>
      <c r="G25" s="57" t="str">
        <f t="shared" si="1"/>
        <v>9.4</v>
      </c>
      <c r="H25" s="53"/>
      <c r="I25" s="52"/>
    </row>
    <row r="26" spans="1:9" ht="24.95" customHeight="1" x14ac:dyDescent="0.25">
      <c r="A26" s="50">
        <v>22</v>
      </c>
      <c r="B26" s="56" t="str">
        <f>'Student Record'!E23</f>
        <v>RITU KANWAR</v>
      </c>
      <c r="C26" s="56" t="str">
        <f>'Student Record'!G23</f>
        <v>RAJENDRA SINGH</v>
      </c>
      <c r="D26" s="57">
        <f>'Student Record'!A23</f>
        <v>4</v>
      </c>
      <c r="E26" s="57">
        <f t="shared" si="0"/>
        <v>9.4</v>
      </c>
      <c r="F26" s="51">
        <v>0</v>
      </c>
      <c r="G26" s="57" t="str">
        <f t="shared" si="1"/>
        <v>9.4</v>
      </c>
      <c r="H26" s="53"/>
      <c r="I26" s="52"/>
    </row>
    <row r="27" spans="1:9" ht="24.95" customHeight="1" x14ac:dyDescent="0.25">
      <c r="A27" s="50">
        <v>23</v>
      </c>
      <c r="B27" s="56" t="str">
        <f>'Student Record'!E24</f>
        <v>VASU KANWAR</v>
      </c>
      <c r="C27" s="56" t="str">
        <f>'Student Record'!G24</f>
        <v>RAM SINGH</v>
      </c>
      <c r="D27" s="57">
        <f>'Student Record'!A24</f>
        <v>4</v>
      </c>
      <c r="E27" s="57">
        <f t="shared" si="0"/>
        <v>9.4</v>
      </c>
      <c r="F27" s="51">
        <v>0</v>
      </c>
      <c r="G27" s="57" t="str">
        <f t="shared" si="1"/>
        <v>9.4</v>
      </c>
      <c r="H27" s="53"/>
      <c r="I27" s="52"/>
    </row>
    <row r="28" spans="1:9" ht="24.95" customHeight="1" x14ac:dyDescent="0.25">
      <c r="A28" s="50">
        <v>24</v>
      </c>
      <c r="B28" s="56" t="str">
        <f>'Student Record'!E25</f>
        <v>CHANCHAL KANWAR</v>
      </c>
      <c r="C28" s="56" t="str">
        <f>'Student Record'!G25</f>
        <v>JAYVEER SINGH</v>
      </c>
      <c r="D28" s="57">
        <f>'Student Record'!A25</f>
        <v>5</v>
      </c>
      <c r="E28" s="57">
        <f t="shared" si="0"/>
        <v>4.4000000000000004</v>
      </c>
      <c r="F28" s="51">
        <v>5</v>
      </c>
      <c r="G28" s="57" t="str">
        <f t="shared" si="1"/>
        <v>9.4</v>
      </c>
      <c r="H28" s="53"/>
      <c r="I28" s="52">
        <v>43993</v>
      </c>
    </row>
    <row r="29" spans="1:9" ht="24.95" customHeight="1" x14ac:dyDescent="0.25">
      <c r="A29" s="50">
        <v>25</v>
      </c>
      <c r="B29" s="56" t="str">
        <f>'Student Record'!E26</f>
        <v>DIGU KANWAR</v>
      </c>
      <c r="C29" s="56" t="str">
        <f>'Student Record'!G26</f>
        <v>MAHAVEER SINGH</v>
      </c>
      <c r="D29" s="57">
        <f>'Student Record'!A26</f>
        <v>5</v>
      </c>
      <c r="E29" s="57">
        <f t="shared" si="0"/>
        <v>8.4</v>
      </c>
      <c r="F29" s="51">
        <v>1</v>
      </c>
      <c r="G29" s="57" t="str">
        <f t="shared" si="1"/>
        <v>9.4</v>
      </c>
      <c r="H29" s="53"/>
      <c r="I29" s="52">
        <v>43994</v>
      </c>
    </row>
    <row r="30" spans="1:9" ht="24.95" customHeight="1" x14ac:dyDescent="0.25">
      <c r="A30" s="50">
        <v>26</v>
      </c>
      <c r="B30" s="56" t="str">
        <f>'Student Record'!E27</f>
        <v>Dimple Meghwal</v>
      </c>
      <c r="C30" s="56" t="str">
        <f>'Student Record'!G27</f>
        <v>Rajkumar</v>
      </c>
      <c r="D30" s="57">
        <f>'Student Record'!A27</f>
        <v>5</v>
      </c>
      <c r="E30" s="57">
        <f t="shared" si="0"/>
        <v>6.4</v>
      </c>
      <c r="F30" s="51">
        <v>3</v>
      </c>
      <c r="G30" s="57" t="str">
        <f t="shared" si="1"/>
        <v>9.4</v>
      </c>
      <c r="H30" s="53"/>
      <c r="I30" s="52">
        <v>43997</v>
      </c>
    </row>
    <row r="31" spans="1:9" ht="24.95" customHeight="1" x14ac:dyDescent="0.25">
      <c r="A31" s="50">
        <v>27</v>
      </c>
      <c r="B31" s="56" t="str">
        <f>'Student Record'!E28</f>
        <v>HARISH</v>
      </c>
      <c r="C31" s="56" t="str">
        <f>'Student Record'!G28</f>
        <v>PAPPU RAM</v>
      </c>
      <c r="D31" s="57">
        <f>'Student Record'!A28</f>
        <v>5</v>
      </c>
      <c r="E31" s="57">
        <f t="shared" si="0"/>
        <v>9.4</v>
      </c>
      <c r="F31" s="51">
        <v>0</v>
      </c>
      <c r="G31" s="57" t="str">
        <f t="shared" si="1"/>
        <v>9.4</v>
      </c>
      <c r="H31" s="53"/>
      <c r="I31" s="52"/>
    </row>
    <row r="32" spans="1:9" ht="24.95" customHeight="1" x14ac:dyDescent="0.25">
      <c r="A32" s="50">
        <v>28</v>
      </c>
      <c r="B32" s="56" t="str">
        <f>'Student Record'!E29</f>
        <v>HARSHVARDHAN JANGIR</v>
      </c>
      <c r="C32" s="56" t="str">
        <f>'Student Record'!G29</f>
        <v>SAMPAT LAL JANGIR</v>
      </c>
      <c r="D32" s="57">
        <f>'Student Record'!A29</f>
        <v>5</v>
      </c>
      <c r="E32" s="57">
        <f t="shared" si="0"/>
        <v>9.4</v>
      </c>
      <c r="F32" s="51">
        <v>0</v>
      </c>
      <c r="G32" s="57" t="str">
        <f t="shared" si="1"/>
        <v>9.4</v>
      </c>
      <c r="H32" s="53"/>
      <c r="I32" s="52"/>
    </row>
    <row r="33" spans="1:9" ht="24.95" customHeight="1" x14ac:dyDescent="0.25">
      <c r="A33" s="50">
        <v>29</v>
      </c>
      <c r="B33" s="56" t="str">
        <f>'Student Record'!E30</f>
        <v>KRISHNA</v>
      </c>
      <c r="C33" s="56" t="str">
        <f>'Student Record'!G30</f>
        <v>BHOMARAM</v>
      </c>
      <c r="D33" s="57">
        <f>'Student Record'!A30</f>
        <v>5</v>
      </c>
      <c r="E33" s="57">
        <f t="shared" si="0"/>
        <v>9.4</v>
      </c>
      <c r="F33" s="51">
        <v>0</v>
      </c>
      <c r="G33" s="57" t="str">
        <f t="shared" si="1"/>
        <v>9.4</v>
      </c>
      <c r="H33" s="53"/>
      <c r="I33" s="52"/>
    </row>
    <row r="34" spans="1:9" ht="24.95" customHeight="1" x14ac:dyDescent="0.25">
      <c r="A34" s="50">
        <v>30</v>
      </c>
      <c r="B34" s="56" t="str">
        <f>'Student Record'!E31</f>
        <v>LOKENDRA SINGH RATHORE</v>
      </c>
      <c r="C34" s="56" t="str">
        <f>'Student Record'!G31</f>
        <v>CHATAR SINGH</v>
      </c>
      <c r="D34" s="57">
        <f>'Student Record'!A31</f>
        <v>5</v>
      </c>
      <c r="E34" s="57">
        <f t="shared" si="0"/>
        <v>9.4</v>
      </c>
      <c r="F34" s="51">
        <v>0</v>
      </c>
      <c r="G34" s="57" t="str">
        <f t="shared" si="1"/>
        <v>9.4</v>
      </c>
      <c r="H34" s="53"/>
      <c r="I34" s="52"/>
    </row>
    <row r="35" spans="1:9" ht="24.95" customHeight="1" x14ac:dyDescent="0.25">
      <c r="A35" s="50">
        <v>31</v>
      </c>
      <c r="B35" s="56" t="str">
        <f>'Student Record'!E32</f>
        <v>Pawan Singh</v>
      </c>
      <c r="C35" s="56" t="str">
        <f>'Student Record'!G32</f>
        <v>Rajendra Singh</v>
      </c>
      <c r="D35" s="57">
        <f>'Student Record'!A32</f>
        <v>5</v>
      </c>
      <c r="E35" s="57">
        <f t="shared" si="0"/>
        <v>9.4</v>
      </c>
      <c r="F35" s="51">
        <v>0</v>
      </c>
      <c r="G35" s="57" t="str">
        <f t="shared" si="1"/>
        <v>9.4</v>
      </c>
      <c r="H35" s="53"/>
      <c r="I35" s="52"/>
    </row>
    <row r="36" spans="1:9" ht="24.95" customHeight="1" x14ac:dyDescent="0.25">
      <c r="A36" s="50">
        <v>32</v>
      </c>
      <c r="B36" s="56" t="str">
        <f>'Student Record'!E33</f>
        <v>SAVITA KANWAR</v>
      </c>
      <c r="C36" s="56" t="str">
        <f>'Student Record'!G33</f>
        <v>RAM SINGH</v>
      </c>
      <c r="D36" s="57">
        <f>'Student Record'!A33</f>
        <v>5</v>
      </c>
      <c r="E36" s="57">
        <f t="shared" si="0"/>
        <v>9.4</v>
      </c>
      <c r="F36" s="51">
        <v>0</v>
      </c>
      <c r="G36" s="57" t="str">
        <f t="shared" si="1"/>
        <v>9.4</v>
      </c>
      <c r="H36" s="53"/>
      <c r="I36" s="52"/>
    </row>
    <row r="37" spans="1:9" ht="24.95" customHeight="1" x14ac:dyDescent="0.25">
      <c r="A37" s="50">
        <v>33</v>
      </c>
      <c r="B37" s="56" t="str">
        <f>'Student Record'!E34</f>
        <v>TANU KANWAR</v>
      </c>
      <c r="C37" s="56" t="str">
        <f>'Student Record'!G34</f>
        <v>RAJENDRA SINGH</v>
      </c>
      <c r="D37" s="57">
        <f>'Student Record'!A34</f>
        <v>5</v>
      </c>
      <c r="E37" s="57">
        <f t="shared" si="0"/>
        <v>9.4</v>
      </c>
      <c r="F37" s="51">
        <v>0</v>
      </c>
      <c r="G37" s="57" t="str">
        <f t="shared" si="1"/>
        <v>9.4</v>
      </c>
      <c r="H37" s="53"/>
      <c r="I37" s="52"/>
    </row>
    <row r="38" spans="1:9" ht="24.95" customHeight="1" x14ac:dyDescent="0.25">
      <c r="A38" s="50">
        <v>34</v>
      </c>
      <c r="B38" s="56" t="str">
        <f>'Student Record'!E35</f>
        <v>YUVRAAJ SINGH RATHORE</v>
      </c>
      <c r="C38" s="56" t="str">
        <f>'Student Record'!G35</f>
        <v>NARENDRA SINGH</v>
      </c>
      <c r="D38" s="57">
        <f>'Student Record'!A35</f>
        <v>5</v>
      </c>
      <c r="E38" s="57">
        <f t="shared" si="0"/>
        <v>9.4</v>
      </c>
      <c r="F38" s="51">
        <v>0</v>
      </c>
      <c r="G38" s="57" t="str">
        <f t="shared" si="1"/>
        <v>9.4</v>
      </c>
      <c r="H38" s="53"/>
      <c r="I38" s="52"/>
    </row>
    <row r="39" spans="1:9" ht="24.95" customHeight="1" x14ac:dyDescent="0.25">
      <c r="A39" s="50">
        <v>35</v>
      </c>
      <c r="B39" s="56" t="str">
        <f>'Student Record'!E36</f>
        <v>Abhinav Kala</v>
      </c>
      <c r="C39" s="56" t="str">
        <f>'Student Record'!G36</f>
        <v>Rajkumar</v>
      </c>
      <c r="D39" s="57">
        <f>'Student Record'!A36</f>
        <v>6</v>
      </c>
      <c r="E39" s="57">
        <f t="shared" si="0"/>
        <v>9.1</v>
      </c>
      <c r="F39" s="51">
        <v>5</v>
      </c>
      <c r="G39" s="57" t="str">
        <f t="shared" si="1"/>
        <v>14.1</v>
      </c>
      <c r="H39" s="53"/>
      <c r="I39" s="52">
        <v>43993</v>
      </c>
    </row>
    <row r="40" spans="1:9" ht="24.95" customHeight="1" x14ac:dyDescent="0.25">
      <c r="A40" s="50">
        <v>36</v>
      </c>
      <c r="B40" s="56" t="str">
        <f>'Student Record'!E37</f>
        <v>GAJRAJ</v>
      </c>
      <c r="C40" s="56" t="str">
        <f>'Student Record'!G37</f>
        <v>GIRDHARILAL</v>
      </c>
      <c r="D40" s="57">
        <f>'Student Record'!A37</f>
        <v>6</v>
      </c>
      <c r="E40" s="57">
        <f t="shared" si="0"/>
        <v>13.1</v>
      </c>
      <c r="F40" s="51">
        <v>1</v>
      </c>
      <c r="G40" s="57" t="str">
        <f t="shared" si="1"/>
        <v>14.1</v>
      </c>
      <c r="H40" s="53"/>
      <c r="I40" s="52">
        <v>43994</v>
      </c>
    </row>
    <row r="41" spans="1:9" ht="24.95" customHeight="1" x14ac:dyDescent="0.25">
      <c r="A41" s="50">
        <v>37</v>
      </c>
      <c r="B41" s="56" t="str">
        <f>'Student Record'!E38</f>
        <v>HANSRAJ SINGH</v>
      </c>
      <c r="C41" s="56" t="str">
        <f>'Student Record'!G38</f>
        <v>NARPAT SINGH</v>
      </c>
      <c r="D41" s="57">
        <f>'Student Record'!A38</f>
        <v>6</v>
      </c>
      <c r="E41" s="57">
        <f t="shared" si="0"/>
        <v>11.1</v>
      </c>
      <c r="F41" s="51">
        <v>3</v>
      </c>
      <c r="G41" s="57" t="str">
        <f t="shared" si="1"/>
        <v>14.1</v>
      </c>
      <c r="H41" s="53"/>
      <c r="I41" s="52">
        <v>43997</v>
      </c>
    </row>
    <row r="42" spans="1:9" ht="24.95" customHeight="1" x14ac:dyDescent="0.25">
      <c r="A42" s="50">
        <v>38</v>
      </c>
      <c r="B42" s="56" t="str">
        <f>'Student Record'!E39</f>
        <v>KARAN SINGH</v>
      </c>
      <c r="C42" s="56" t="str">
        <f>'Student Record'!G39</f>
        <v>GOPAL SINGH</v>
      </c>
      <c r="D42" s="57">
        <f>'Student Record'!A39</f>
        <v>6</v>
      </c>
      <c r="E42" s="57">
        <f t="shared" si="0"/>
        <v>14.1</v>
      </c>
      <c r="F42" s="51">
        <v>0</v>
      </c>
      <c r="G42" s="57" t="str">
        <f t="shared" si="1"/>
        <v>14.1</v>
      </c>
      <c r="H42" s="53"/>
      <c r="I42" s="52"/>
    </row>
    <row r="43" spans="1:9" ht="24.95" customHeight="1" x14ac:dyDescent="0.25">
      <c r="A43" s="50">
        <v>39</v>
      </c>
      <c r="B43" s="56" t="str">
        <f>'Student Record'!E40</f>
        <v>LAKSHITA</v>
      </c>
      <c r="C43" s="56" t="str">
        <f>'Student Record'!G40</f>
        <v>NEMA RAM</v>
      </c>
      <c r="D43" s="57">
        <f>'Student Record'!A40</f>
        <v>6</v>
      </c>
      <c r="E43" s="57">
        <f t="shared" si="0"/>
        <v>14.1</v>
      </c>
      <c r="F43" s="51">
        <v>0</v>
      </c>
      <c r="G43" s="57" t="str">
        <f t="shared" si="1"/>
        <v>14.1</v>
      </c>
      <c r="H43" s="53"/>
      <c r="I43" s="52"/>
    </row>
    <row r="44" spans="1:9" ht="24.95" customHeight="1" x14ac:dyDescent="0.25">
      <c r="A44" s="50">
        <v>40</v>
      </c>
      <c r="B44" s="56" t="str">
        <f>'Student Record'!E41</f>
        <v>LAKSHITA JANGID</v>
      </c>
      <c r="C44" s="56" t="str">
        <f>'Student Record'!G41</f>
        <v>SHYAM SUNDAR</v>
      </c>
      <c r="D44" s="57">
        <f>'Student Record'!A41</f>
        <v>6</v>
      </c>
      <c r="E44" s="57">
        <f t="shared" si="0"/>
        <v>14.1</v>
      </c>
      <c r="F44" s="51">
        <v>0</v>
      </c>
      <c r="G44" s="57" t="str">
        <f t="shared" si="1"/>
        <v>14.1</v>
      </c>
      <c r="H44" s="53"/>
      <c r="I44" s="52"/>
    </row>
    <row r="45" spans="1:9" ht="24.95" customHeight="1" x14ac:dyDescent="0.25">
      <c r="A45" s="50">
        <v>41</v>
      </c>
      <c r="B45" s="56" t="str">
        <f>'Student Record'!E42</f>
        <v>NIKITA PARIHAR</v>
      </c>
      <c r="C45" s="56" t="str">
        <f>'Student Record'!G42</f>
        <v>BHAWNI SHANKAR</v>
      </c>
      <c r="D45" s="57">
        <f>'Student Record'!A42</f>
        <v>6</v>
      </c>
      <c r="E45" s="57">
        <f t="shared" si="0"/>
        <v>14.1</v>
      </c>
      <c r="F45" s="51">
        <v>0</v>
      </c>
      <c r="G45" s="57" t="str">
        <f t="shared" si="1"/>
        <v>14.1</v>
      </c>
      <c r="H45" s="53"/>
      <c r="I45" s="52"/>
    </row>
    <row r="46" spans="1:9" ht="24.95" customHeight="1" x14ac:dyDescent="0.25">
      <c r="A46" s="50">
        <v>42</v>
      </c>
      <c r="B46" s="56" t="str">
        <f>'Student Record'!E43</f>
        <v>SURENDRA KUMAR</v>
      </c>
      <c r="C46" s="56" t="str">
        <f>'Student Record'!G43</f>
        <v>DHANNA RAM</v>
      </c>
      <c r="D46" s="57">
        <f>'Student Record'!A43</f>
        <v>6</v>
      </c>
      <c r="E46" s="57">
        <f t="shared" si="0"/>
        <v>14.1</v>
      </c>
      <c r="F46" s="51">
        <v>0</v>
      </c>
      <c r="G46" s="57" t="str">
        <f t="shared" si="1"/>
        <v>14.1</v>
      </c>
      <c r="H46" s="53"/>
      <c r="I46" s="52"/>
    </row>
    <row r="47" spans="1:9" ht="24.95" customHeight="1" x14ac:dyDescent="0.25">
      <c r="A47" s="50">
        <v>43</v>
      </c>
      <c r="B47" s="56" t="str">
        <f>'Student Record'!E44</f>
        <v>DHEERAJ KANWAR</v>
      </c>
      <c r="C47" s="56" t="str">
        <f>'Student Record'!G44</f>
        <v>MAHAVEER SINGH</v>
      </c>
      <c r="D47" s="57">
        <f>'Student Record'!A44</f>
        <v>7</v>
      </c>
      <c r="E47" s="57">
        <f t="shared" si="0"/>
        <v>9.1</v>
      </c>
      <c r="F47" s="51">
        <v>5</v>
      </c>
      <c r="G47" s="57" t="str">
        <f t="shared" si="1"/>
        <v>14.1</v>
      </c>
      <c r="H47" s="53"/>
      <c r="I47" s="52">
        <v>43993</v>
      </c>
    </row>
    <row r="48" spans="1:9" ht="24.95" customHeight="1" x14ac:dyDescent="0.25">
      <c r="A48" s="50">
        <v>44</v>
      </c>
      <c r="B48" s="56" t="str">
        <f>'Student Record'!E45</f>
        <v>GUTIYA</v>
      </c>
      <c r="C48" s="56" t="str">
        <f>'Student Record'!G45</f>
        <v>MOOLARAM</v>
      </c>
      <c r="D48" s="57">
        <f>'Student Record'!A45</f>
        <v>7</v>
      </c>
      <c r="E48" s="57">
        <f t="shared" si="0"/>
        <v>13.1</v>
      </c>
      <c r="F48" s="51">
        <v>1</v>
      </c>
      <c r="G48" s="57" t="str">
        <f t="shared" si="1"/>
        <v>14.1</v>
      </c>
      <c r="H48" s="53"/>
      <c r="I48" s="52">
        <v>43994</v>
      </c>
    </row>
    <row r="49" spans="1:9" ht="24.95" customHeight="1" x14ac:dyDescent="0.25">
      <c r="A49" s="50">
        <v>45</v>
      </c>
      <c r="B49" s="56" t="str">
        <f>'Student Record'!E46</f>
        <v>HANSRAJ SWAMI</v>
      </c>
      <c r="C49" s="56" t="str">
        <f>'Student Record'!G46</f>
        <v>MAHAVEER SWAMI</v>
      </c>
      <c r="D49" s="57">
        <f>'Student Record'!A46</f>
        <v>7</v>
      </c>
      <c r="E49" s="57">
        <f t="shared" si="0"/>
        <v>11.1</v>
      </c>
      <c r="F49" s="51">
        <v>3</v>
      </c>
      <c r="G49" s="57" t="str">
        <f t="shared" si="1"/>
        <v>14.1</v>
      </c>
      <c r="H49" s="53"/>
      <c r="I49" s="52">
        <v>43997</v>
      </c>
    </row>
    <row r="50" spans="1:9" ht="24.95" customHeight="1" x14ac:dyDescent="0.25">
      <c r="A50" s="50">
        <v>46</v>
      </c>
      <c r="B50" s="56" t="str">
        <f>'Student Record'!E47</f>
        <v>JITENDRA MEGHWAL</v>
      </c>
      <c r="C50" s="56" t="str">
        <f>'Student Record'!G47</f>
        <v>PRABHU RAM</v>
      </c>
      <c r="D50" s="57">
        <f>'Student Record'!A47</f>
        <v>7</v>
      </c>
      <c r="E50" s="57">
        <f t="shared" si="0"/>
        <v>14.1</v>
      </c>
      <c r="F50" s="51">
        <v>0</v>
      </c>
      <c r="G50" s="57" t="str">
        <f t="shared" si="1"/>
        <v>14.1</v>
      </c>
      <c r="H50" s="53"/>
      <c r="I50" s="52"/>
    </row>
    <row r="51" spans="1:9" ht="24.95" customHeight="1" x14ac:dyDescent="0.25">
      <c r="A51" s="50">
        <v>47</v>
      </c>
      <c r="B51" s="56" t="str">
        <f>'Student Record'!E48</f>
        <v>KOMAL KANWAR</v>
      </c>
      <c r="C51" s="56" t="str">
        <f>'Student Record'!G48</f>
        <v>RAJENDRA SINGH</v>
      </c>
      <c r="D51" s="57">
        <f>'Student Record'!A48</f>
        <v>7</v>
      </c>
      <c r="E51" s="57">
        <f t="shared" si="0"/>
        <v>14.1</v>
      </c>
      <c r="F51" s="51">
        <v>0</v>
      </c>
      <c r="G51" s="57" t="str">
        <f t="shared" si="1"/>
        <v>14.1</v>
      </c>
      <c r="H51" s="53"/>
      <c r="I51" s="52"/>
    </row>
    <row r="52" spans="1:9" ht="24.95" customHeight="1" x14ac:dyDescent="0.25">
      <c r="A52" s="50">
        <v>48</v>
      </c>
      <c r="B52" s="56" t="str">
        <f>'Student Record'!E49</f>
        <v>KRISHAN KUMAR</v>
      </c>
      <c r="C52" s="56" t="str">
        <f>'Student Record'!G49</f>
        <v>SHRAWAN KUMAR</v>
      </c>
      <c r="D52" s="57">
        <f>'Student Record'!A49</f>
        <v>7</v>
      </c>
      <c r="E52" s="57">
        <f t="shared" si="0"/>
        <v>14.1</v>
      </c>
      <c r="F52" s="51">
        <v>0</v>
      </c>
      <c r="G52" s="57" t="str">
        <f t="shared" si="1"/>
        <v>14.1</v>
      </c>
      <c r="H52" s="53"/>
      <c r="I52" s="52"/>
    </row>
    <row r="53" spans="1:9" ht="24.95" customHeight="1" x14ac:dyDescent="0.25">
      <c r="A53" s="50">
        <v>49</v>
      </c>
      <c r="B53" s="56" t="str">
        <f>'Student Record'!E50</f>
        <v>LOKPAL SINGH</v>
      </c>
      <c r="C53" s="56" t="str">
        <f>'Student Record'!G50</f>
        <v>SURENDRA SINGH</v>
      </c>
      <c r="D53" s="57">
        <f>'Student Record'!A50</f>
        <v>7</v>
      </c>
      <c r="E53" s="57">
        <f t="shared" si="0"/>
        <v>14.1</v>
      </c>
      <c r="F53" s="51">
        <v>0</v>
      </c>
      <c r="G53" s="57" t="str">
        <f t="shared" si="1"/>
        <v>14.1</v>
      </c>
      <c r="H53" s="53"/>
      <c r="I53" s="52"/>
    </row>
    <row r="54" spans="1:9" ht="24.95" customHeight="1" x14ac:dyDescent="0.25">
      <c r="A54" s="50">
        <v>50</v>
      </c>
      <c r="B54" s="56" t="str">
        <f>'Student Record'!E51</f>
        <v>ROSHAN MEGHWAL</v>
      </c>
      <c r="C54" s="56" t="str">
        <f>'Student Record'!G51</f>
        <v>NAWAL KISHORE</v>
      </c>
      <c r="D54" s="57">
        <f>'Student Record'!A51</f>
        <v>7</v>
      </c>
      <c r="E54" s="57">
        <f t="shared" si="0"/>
        <v>14.1</v>
      </c>
      <c r="F54" s="51">
        <v>0</v>
      </c>
      <c r="G54" s="57" t="str">
        <f t="shared" si="1"/>
        <v>14.1</v>
      </c>
      <c r="H54" s="53"/>
      <c r="I54" s="52"/>
    </row>
    <row r="55" spans="1:9" ht="24.95" customHeight="1" x14ac:dyDescent="0.25">
      <c r="A55" s="50">
        <v>51</v>
      </c>
      <c r="B55" s="56" t="str">
        <f>'Student Record'!E52</f>
        <v>SHELENDRA SINGH</v>
      </c>
      <c r="C55" s="56" t="str">
        <f>'Student Record'!G52</f>
        <v>RAJU SINGH</v>
      </c>
      <c r="D55" s="57">
        <f>'Student Record'!A52</f>
        <v>7</v>
      </c>
      <c r="E55" s="57">
        <f t="shared" si="0"/>
        <v>14.1</v>
      </c>
      <c r="F55" s="51">
        <v>0</v>
      </c>
      <c r="G55" s="57" t="str">
        <f t="shared" si="1"/>
        <v>14.1</v>
      </c>
      <c r="H55" s="53"/>
      <c r="I55" s="52"/>
    </row>
    <row r="56" spans="1:9" ht="24.95" customHeight="1" x14ac:dyDescent="0.25">
      <c r="A56" s="50">
        <v>52</v>
      </c>
      <c r="B56" s="56" t="str">
        <f>'Student Record'!E53</f>
        <v>SONU KUMARI</v>
      </c>
      <c r="C56" s="56" t="str">
        <f>'Student Record'!G53</f>
        <v>BHOMA RAM</v>
      </c>
      <c r="D56" s="57">
        <f>'Student Record'!A53</f>
        <v>7</v>
      </c>
      <c r="E56" s="57">
        <f t="shared" si="0"/>
        <v>14.1</v>
      </c>
      <c r="F56" s="51">
        <v>0</v>
      </c>
      <c r="G56" s="57" t="str">
        <f t="shared" si="1"/>
        <v>14.1</v>
      </c>
      <c r="H56" s="53"/>
      <c r="I56" s="52"/>
    </row>
    <row r="57" spans="1:9" ht="24.95" customHeight="1" x14ac:dyDescent="0.25">
      <c r="A57" s="50">
        <v>53</v>
      </c>
      <c r="B57" s="56" t="str">
        <f>'Student Record'!E54</f>
        <v>SUNIL KUMAR</v>
      </c>
      <c r="C57" s="56" t="str">
        <f>'Student Record'!G54</f>
        <v>DHANNA RAM</v>
      </c>
      <c r="D57" s="57">
        <f>'Student Record'!A54</f>
        <v>7</v>
      </c>
      <c r="E57" s="57">
        <f t="shared" si="0"/>
        <v>14.1</v>
      </c>
      <c r="F57" s="51">
        <v>0</v>
      </c>
      <c r="G57" s="57" t="str">
        <f t="shared" si="1"/>
        <v>14.1</v>
      </c>
      <c r="H57" s="53"/>
      <c r="I57" s="52"/>
    </row>
    <row r="58" spans="1:9" ht="24.95" customHeight="1" x14ac:dyDescent="0.25">
      <c r="A58" s="50">
        <v>54</v>
      </c>
      <c r="B58" s="56" t="str">
        <f>'Student Record'!E55</f>
        <v>AJAY PRATAP SINGH</v>
      </c>
      <c r="C58" s="56" t="str">
        <f>'Student Record'!G55</f>
        <v>UMMED SINGH</v>
      </c>
      <c r="D58" s="57">
        <f>'Student Record'!A55</f>
        <v>8</v>
      </c>
      <c r="E58" s="57">
        <f t="shared" si="0"/>
        <v>9.1</v>
      </c>
      <c r="F58" s="51">
        <v>5</v>
      </c>
      <c r="G58" s="57" t="str">
        <f t="shared" si="1"/>
        <v>14.1</v>
      </c>
      <c r="H58" s="53"/>
      <c r="I58" s="52">
        <v>43993</v>
      </c>
    </row>
    <row r="59" spans="1:9" ht="24.95" customHeight="1" x14ac:dyDescent="0.25">
      <c r="A59" s="50">
        <v>55</v>
      </c>
      <c r="B59" s="56" t="str">
        <f>'Student Record'!E56</f>
        <v>BIPASHA</v>
      </c>
      <c r="C59" s="56" t="str">
        <f>'Student Record'!G56</f>
        <v>SURESH KUMAR</v>
      </c>
      <c r="D59" s="57">
        <f>'Student Record'!A56</f>
        <v>8</v>
      </c>
      <c r="E59" s="57">
        <f t="shared" si="0"/>
        <v>13.1</v>
      </c>
      <c r="F59" s="51">
        <v>1</v>
      </c>
      <c r="G59" s="57" t="str">
        <f t="shared" si="1"/>
        <v>14.1</v>
      </c>
      <c r="H59" s="53"/>
      <c r="I59" s="52">
        <v>43994</v>
      </c>
    </row>
    <row r="60" spans="1:9" ht="24.95" customHeight="1" x14ac:dyDescent="0.25">
      <c r="A60" s="50">
        <v>56</v>
      </c>
      <c r="B60" s="56" t="str">
        <f>'Student Record'!E57</f>
        <v>HANSRAJ MEGHWAL</v>
      </c>
      <c r="C60" s="56" t="str">
        <f>'Student Record'!G57</f>
        <v>MOTI RAM</v>
      </c>
      <c r="D60" s="57">
        <f>'Student Record'!A57</f>
        <v>8</v>
      </c>
      <c r="E60" s="57">
        <f t="shared" si="0"/>
        <v>11.1</v>
      </c>
      <c r="F60" s="51">
        <v>3</v>
      </c>
      <c r="G60" s="57" t="str">
        <f t="shared" si="1"/>
        <v>14.1</v>
      </c>
      <c r="H60" s="53"/>
      <c r="I60" s="52">
        <v>43997</v>
      </c>
    </row>
    <row r="61" spans="1:9" ht="24.95" customHeight="1" x14ac:dyDescent="0.25">
      <c r="A61" s="50">
        <v>57</v>
      </c>
      <c r="B61" s="56" t="str">
        <f>'Student Record'!E58</f>
        <v>JITENDRA</v>
      </c>
      <c r="C61" s="56" t="str">
        <f>'Student Record'!G58</f>
        <v>SHRAWAN RAM MEGHWAL</v>
      </c>
      <c r="D61" s="57">
        <f>'Student Record'!A58</f>
        <v>8</v>
      </c>
      <c r="E61" s="57">
        <f t="shared" si="0"/>
        <v>14.1</v>
      </c>
      <c r="F61" s="51">
        <v>0</v>
      </c>
      <c r="G61" s="57" t="str">
        <f t="shared" si="1"/>
        <v>14.1</v>
      </c>
      <c r="H61" s="53"/>
      <c r="I61" s="52"/>
    </row>
    <row r="62" spans="1:9" ht="24.95" customHeight="1" x14ac:dyDescent="0.25">
      <c r="A62" s="50">
        <v>58</v>
      </c>
      <c r="B62" s="56" t="str">
        <f>'Student Record'!E59</f>
        <v>KHUSHI JANGID</v>
      </c>
      <c r="C62" s="56" t="str">
        <f>'Student Record'!G59</f>
        <v>SHYAM SUNDAR</v>
      </c>
      <c r="D62" s="57">
        <f>'Student Record'!A59</f>
        <v>8</v>
      </c>
      <c r="E62" s="57">
        <f t="shared" si="0"/>
        <v>14.1</v>
      </c>
      <c r="F62" s="51">
        <v>0</v>
      </c>
      <c r="G62" s="57" t="str">
        <f t="shared" si="1"/>
        <v>14.1</v>
      </c>
      <c r="H62" s="53"/>
      <c r="I62" s="52"/>
    </row>
    <row r="63" spans="1:9" ht="24.95" customHeight="1" x14ac:dyDescent="0.25">
      <c r="A63" s="50">
        <v>59</v>
      </c>
      <c r="B63" s="56" t="str">
        <f>'Student Record'!E60</f>
        <v>KOMAL KANWAR</v>
      </c>
      <c r="C63" s="56" t="str">
        <f>'Student Record'!G60</f>
        <v>BAL SINGH</v>
      </c>
      <c r="D63" s="57">
        <f>'Student Record'!A60</f>
        <v>8</v>
      </c>
      <c r="E63" s="57">
        <f t="shared" si="0"/>
        <v>14.1</v>
      </c>
      <c r="F63" s="51">
        <v>0</v>
      </c>
      <c r="G63" s="57" t="str">
        <f t="shared" si="1"/>
        <v>14.1</v>
      </c>
      <c r="H63" s="53"/>
      <c r="I63" s="52"/>
    </row>
    <row r="64" spans="1:9" ht="24.95" customHeight="1" x14ac:dyDescent="0.25">
      <c r="A64" s="50">
        <v>60</v>
      </c>
      <c r="B64" s="56" t="str">
        <f>'Student Record'!E61</f>
        <v>MANJEET SINGH</v>
      </c>
      <c r="C64" s="56" t="str">
        <f>'Student Record'!G61</f>
        <v>BABU SINGH</v>
      </c>
      <c r="D64" s="57">
        <f>'Student Record'!A61</f>
        <v>8</v>
      </c>
      <c r="E64" s="57">
        <f t="shared" si="0"/>
        <v>14.1</v>
      </c>
      <c r="F64" s="51">
        <v>0</v>
      </c>
      <c r="G64" s="57" t="str">
        <f t="shared" si="1"/>
        <v>14.1</v>
      </c>
      <c r="H64" s="53"/>
      <c r="I64" s="52"/>
    </row>
    <row r="65" spans="1:9" ht="24.95" customHeight="1" x14ac:dyDescent="0.25">
      <c r="A65" s="50">
        <v>61</v>
      </c>
      <c r="B65" s="56" t="str">
        <f>'Student Record'!E62</f>
        <v>NIKITA MEGHWAL</v>
      </c>
      <c r="C65" s="56" t="str">
        <f>'Student Record'!G62</f>
        <v>MOOLA RAM</v>
      </c>
      <c r="D65" s="57">
        <f>'Student Record'!A62</f>
        <v>8</v>
      </c>
      <c r="E65" s="57">
        <f t="shared" si="0"/>
        <v>14.1</v>
      </c>
      <c r="F65" s="51">
        <v>0</v>
      </c>
      <c r="G65" s="57" t="str">
        <f t="shared" si="1"/>
        <v>14.1</v>
      </c>
      <c r="H65" s="53"/>
      <c r="I65" s="52"/>
    </row>
    <row r="66" spans="1:9" ht="24.95" customHeight="1" x14ac:dyDescent="0.25">
      <c r="A66" s="50">
        <v>62</v>
      </c>
      <c r="B66" s="56" t="str">
        <f>'Student Record'!E63</f>
        <v>PALAK KANWAR</v>
      </c>
      <c r="C66" s="56" t="str">
        <f>'Student Record'!G63</f>
        <v>MANOHAR SINGH</v>
      </c>
      <c r="D66" s="57">
        <f>'Student Record'!A63</f>
        <v>8</v>
      </c>
      <c r="E66" s="57">
        <f t="shared" si="0"/>
        <v>14.1</v>
      </c>
      <c r="F66" s="51">
        <v>0</v>
      </c>
      <c r="G66" s="57" t="str">
        <f t="shared" si="1"/>
        <v>14.1</v>
      </c>
      <c r="H66" s="53"/>
      <c r="I66" s="52"/>
    </row>
    <row r="67" spans="1:9" ht="24.95" customHeight="1" x14ac:dyDescent="0.25">
      <c r="A67" s="50">
        <v>63</v>
      </c>
      <c r="B67" s="56" t="str">
        <f>'Student Record'!E64</f>
        <v>PARMENDRA SINGH</v>
      </c>
      <c r="C67" s="56" t="str">
        <f>'Student Record'!G64</f>
        <v>NARPAT SINGH</v>
      </c>
      <c r="D67" s="57">
        <f>'Student Record'!A64</f>
        <v>8</v>
      </c>
      <c r="E67" s="57">
        <f t="shared" si="0"/>
        <v>14.1</v>
      </c>
      <c r="F67" s="51">
        <v>0</v>
      </c>
      <c r="G67" s="57" t="str">
        <f t="shared" si="1"/>
        <v>14.1</v>
      </c>
      <c r="H67" s="53"/>
      <c r="I67" s="52"/>
    </row>
    <row r="68" spans="1:9" ht="24.95" customHeight="1" x14ac:dyDescent="0.25">
      <c r="A68" s="50">
        <v>64</v>
      </c>
      <c r="B68" s="56" t="str">
        <f>'Student Record'!E65</f>
        <v>PRIYA KANWAR RATHORE</v>
      </c>
      <c r="C68" s="56" t="str">
        <f>'Student Record'!G65</f>
        <v>MAHENDRA SINGH</v>
      </c>
      <c r="D68" s="57">
        <f>'Student Record'!A65</f>
        <v>8</v>
      </c>
      <c r="E68" s="57">
        <f t="shared" si="0"/>
        <v>14.1</v>
      </c>
      <c r="F68" s="51">
        <v>0</v>
      </c>
      <c r="G68" s="57" t="str">
        <f t="shared" si="1"/>
        <v>14.1</v>
      </c>
      <c r="H68" s="53"/>
      <c r="I68" s="52"/>
    </row>
    <row r="69" spans="1:9" ht="24.95" customHeight="1" x14ac:dyDescent="0.25">
      <c r="A69" s="50">
        <v>65</v>
      </c>
      <c r="B69" s="56" t="str">
        <f>'Student Record'!E66</f>
        <v>RAHUL KANWAR</v>
      </c>
      <c r="C69" s="56" t="str">
        <f>'Student Record'!G66</f>
        <v>SAJJAN SINGH</v>
      </c>
      <c r="D69" s="57">
        <f>'Student Record'!A66</f>
        <v>8</v>
      </c>
      <c r="E69" s="57">
        <f t="shared" si="0"/>
        <v>14.1</v>
      </c>
      <c r="F69" s="51">
        <v>0</v>
      </c>
      <c r="G69" s="57" t="str">
        <f t="shared" si="1"/>
        <v>14.1</v>
      </c>
      <c r="H69" s="53"/>
      <c r="I69" s="52"/>
    </row>
    <row r="70" spans="1:9" ht="24.95" customHeight="1" x14ac:dyDescent="0.25">
      <c r="A70" s="50">
        <v>66</v>
      </c>
      <c r="B70" s="56" t="str">
        <f>'Student Record'!E67</f>
        <v>RASHMI SWAMI</v>
      </c>
      <c r="C70" s="56" t="str">
        <f>'Student Record'!G67</f>
        <v>MAHAVEER SWAMI</v>
      </c>
      <c r="D70" s="57">
        <f>'Student Record'!A67</f>
        <v>8</v>
      </c>
      <c r="E70" s="57">
        <f t="shared" ref="E70:E133" si="2">G70-F70</f>
        <v>14.1</v>
      </c>
      <c r="F70" s="51">
        <v>0</v>
      </c>
      <c r="G70" s="57" t="str">
        <f t="shared" ref="G70:G133" si="3">IF(D70&gt;=6,"14.1",IF(D70&gt;=1,"9.4",0))</f>
        <v>14.1</v>
      </c>
      <c r="H70" s="53"/>
      <c r="I70" s="52"/>
    </row>
    <row r="71" spans="1:9" ht="24.95" customHeight="1" x14ac:dyDescent="0.25">
      <c r="A71" s="50">
        <v>67</v>
      </c>
      <c r="B71" s="56" t="str">
        <f>'Student Record'!E68</f>
        <v>SUNIL POUD</v>
      </c>
      <c r="C71" s="56" t="str">
        <f>'Student Record'!G68</f>
        <v>BHINVA RAM POUD</v>
      </c>
      <c r="D71" s="57">
        <f>'Student Record'!A68</f>
        <v>8</v>
      </c>
      <c r="E71" s="57">
        <f t="shared" si="2"/>
        <v>14.1</v>
      </c>
      <c r="F71" s="51">
        <v>0</v>
      </c>
      <c r="G71" s="57" t="str">
        <f t="shared" si="3"/>
        <v>14.1</v>
      </c>
      <c r="H71" s="53"/>
      <c r="I71" s="52"/>
    </row>
    <row r="72" spans="1:9" ht="24.95" customHeight="1" x14ac:dyDescent="0.25">
      <c r="A72" s="50">
        <v>68</v>
      </c>
      <c r="B72" s="56" t="str">
        <f>'Student Record'!E69</f>
        <v>YASHODA KANWAR</v>
      </c>
      <c r="C72" s="56" t="str">
        <f>'Student Record'!G69</f>
        <v>SURENDRA SINGH</v>
      </c>
      <c r="D72" s="57">
        <f>'Student Record'!A69</f>
        <v>8</v>
      </c>
      <c r="E72" s="57">
        <f t="shared" si="2"/>
        <v>14.1</v>
      </c>
      <c r="F72" s="51">
        <v>0</v>
      </c>
      <c r="G72" s="57" t="str">
        <f t="shared" si="3"/>
        <v>14.1</v>
      </c>
      <c r="H72" s="53"/>
      <c r="I72" s="52"/>
    </row>
    <row r="73" spans="1:9" ht="24.95" customHeight="1" x14ac:dyDescent="0.25">
      <c r="A73" s="50">
        <v>69</v>
      </c>
      <c r="B73" s="56" t="str">
        <f>'Student Record'!E70</f>
        <v>YOGIRAJ SINGH</v>
      </c>
      <c r="C73" s="56" t="str">
        <f>'Student Record'!G70</f>
        <v>LAXMAN SINGH</v>
      </c>
      <c r="D73" s="57">
        <f>'Student Record'!A70</f>
        <v>8</v>
      </c>
      <c r="E73" s="57">
        <f t="shared" si="2"/>
        <v>14.1</v>
      </c>
      <c r="F73" s="51">
        <v>0</v>
      </c>
      <c r="G73" s="57" t="str">
        <f t="shared" si="3"/>
        <v>14.1</v>
      </c>
      <c r="H73" s="53"/>
      <c r="I73" s="52"/>
    </row>
    <row r="74" spans="1:9" ht="24.95" customHeight="1" x14ac:dyDescent="0.25">
      <c r="A74" s="50">
        <v>70</v>
      </c>
      <c r="B74" s="56">
        <f>'Student Record'!E71</f>
        <v>0</v>
      </c>
      <c r="C74" s="56">
        <f>'Student Record'!G71</f>
        <v>0</v>
      </c>
      <c r="D74" s="57">
        <f>'Student Record'!A71</f>
        <v>0</v>
      </c>
      <c r="E74" s="57">
        <f t="shared" si="2"/>
        <v>0</v>
      </c>
      <c r="F74" s="51">
        <v>0</v>
      </c>
      <c r="G74" s="57">
        <f t="shared" si="3"/>
        <v>0</v>
      </c>
      <c r="H74" s="53"/>
      <c r="I74" s="52"/>
    </row>
    <row r="75" spans="1:9" ht="24.95" customHeight="1" x14ac:dyDescent="0.25">
      <c r="A75" s="50">
        <v>71</v>
      </c>
      <c r="B75" s="56">
        <f>'Student Record'!E72</f>
        <v>0</v>
      </c>
      <c r="C75" s="56">
        <f>'Student Record'!G72</f>
        <v>0</v>
      </c>
      <c r="D75" s="57">
        <f>'Student Record'!A72</f>
        <v>0</v>
      </c>
      <c r="E75" s="57">
        <f t="shared" si="2"/>
        <v>0</v>
      </c>
      <c r="F75" s="51">
        <v>0</v>
      </c>
      <c r="G75" s="57">
        <f t="shared" si="3"/>
        <v>0</v>
      </c>
      <c r="H75" s="53"/>
      <c r="I75" s="52"/>
    </row>
    <row r="76" spans="1:9" ht="24.95" customHeight="1" x14ac:dyDescent="0.25">
      <c r="A76" s="50">
        <v>72</v>
      </c>
      <c r="B76" s="56">
        <f>'Student Record'!E73</f>
        <v>0</v>
      </c>
      <c r="C76" s="56">
        <f>'Student Record'!G73</f>
        <v>0</v>
      </c>
      <c r="D76" s="57">
        <f>'Student Record'!A73</f>
        <v>0</v>
      </c>
      <c r="E76" s="57">
        <f t="shared" si="2"/>
        <v>0</v>
      </c>
      <c r="F76" s="51">
        <v>0</v>
      </c>
      <c r="G76" s="57">
        <f t="shared" si="3"/>
        <v>0</v>
      </c>
      <c r="H76" s="53"/>
      <c r="I76" s="52"/>
    </row>
    <row r="77" spans="1:9" ht="24.95" customHeight="1" x14ac:dyDescent="0.25">
      <c r="A77" s="50">
        <v>73</v>
      </c>
      <c r="B77" s="56">
        <f>'Student Record'!E74</f>
        <v>0</v>
      </c>
      <c r="C77" s="56">
        <f>'Student Record'!G74</f>
        <v>0</v>
      </c>
      <c r="D77" s="57">
        <f>'Student Record'!A74</f>
        <v>0</v>
      </c>
      <c r="E77" s="57">
        <f t="shared" si="2"/>
        <v>0</v>
      </c>
      <c r="F77" s="51">
        <v>0</v>
      </c>
      <c r="G77" s="57">
        <f t="shared" si="3"/>
        <v>0</v>
      </c>
      <c r="H77" s="53"/>
      <c r="I77" s="52"/>
    </row>
    <row r="78" spans="1:9" ht="24.95" customHeight="1" x14ac:dyDescent="0.25">
      <c r="A78" s="50">
        <v>74</v>
      </c>
      <c r="B78" s="56">
        <f>'Student Record'!E75</f>
        <v>0</v>
      </c>
      <c r="C78" s="56">
        <f>'Student Record'!G75</f>
        <v>0</v>
      </c>
      <c r="D78" s="57">
        <f>'Student Record'!A75</f>
        <v>0</v>
      </c>
      <c r="E78" s="57">
        <f t="shared" si="2"/>
        <v>0</v>
      </c>
      <c r="F78" s="51">
        <v>0</v>
      </c>
      <c r="G78" s="57">
        <f t="shared" si="3"/>
        <v>0</v>
      </c>
      <c r="H78" s="53"/>
      <c r="I78" s="52"/>
    </row>
    <row r="79" spans="1:9" ht="24.95" customHeight="1" x14ac:dyDescent="0.25">
      <c r="A79" s="50">
        <v>75</v>
      </c>
      <c r="B79" s="56">
        <f>'Student Record'!E76</f>
        <v>0</v>
      </c>
      <c r="C79" s="56">
        <f>'Student Record'!G76</f>
        <v>0</v>
      </c>
      <c r="D79" s="57">
        <f>'Student Record'!A76</f>
        <v>0</v>
      </c>
      <c r="E79" s="57">
        <f t="shared" si="2"/>
        <v>0</v>
      </c>
      <c r="F79" s="51">
        <v>0</v>
      </c>
      <c r="G79" s="57">
        <f t="shared" si="3"/>
        <v>0</v>
      </c>
      <c r="H79" s="53"/>
      <c r="I79" s="52"/>
    </row>
    <row r="80" spans="1:9" ht="24.95" customHeight="1" x14ac:dyDescent="0.25">
      <c r="A80" s="50">
        <v>76</v>
      </c>
      <c r="B80" s="56">
        <f>'Student Record'!E77</f>
        <v>0</v>
      </c>
      <c r="C80" s="56">
        <f>'Student Record'!G77</f>
        <v>0</v>
      </c>
      <c r="D80" s="57">
        <f>'Student Record'!A77</f>
        <v>0</v>
      </c>
      <c r="E80" s="57">
        <f t="shared" si="2"/>
        <v>0</v>
      </c>
      <c r="F80" s="51">
        <v>0</v>
      </c>
      <c r="G80" s="57">
        <f t="shared" si="3"/>
        <v>0</v>
      </c>
      <c r="H80" s="53"/>
      <c r="I80" s="52"/>
    </row>
    <row r="81" spans="1:9" ht="24.95" customHeight="1" x14ac:dyDescent="0.25">
      <c r="A81" s="50">
        <v>77</v>
      </c>
      <c r="B81" s="56">
        <f>'Student Record'!E78</f>
        <v>0</v>
      </c>
      <c r="C81" s="56">
        <f>'Student Record'!G78</f>
        <v>0</v>
      </c>
      <c r="D81" s="57">
        <f>'Student Record'!A78</f>
        <v>0</v>
      </c>
      <c r="E81" s="57">
        <f t="shared" si="2"/>
        <v>0</v>
      </c>
      <c r="F81" s="51">
        <v>0</v>
      </c>
      <c r="G81" s="57">
        <f t="shared" si="3"/>
        <v>0</v>
      </c>
      <c r="H81" s="53"/>
      <c r="I81" s="52"/>
    </row>
    <row r="82" spans="1:9" ht="24.95" customHeight="1" x14ac:dyDescent="0.25">
      <c r="A82" s="50">
        <v>78</v>
      </c>
      <c r="B82" s="56">
        <f>'Student Record'!E79</f>
        <v>0</v>
      </c>
      <c r="C82" s="56">
        <f>'Student Record'!G79</f>
        <v>0</v>
      </c>
      <c r="D82" s="57">
        <f>'Student Record'!A79</f>
        <v>0</v>
      </c>
      <c r="E82" s="57">
        <f t="shared" si="2"/>
        <v>0</v>
      </c>
      <c r="F82" s="51">
        <v>0</v>
      </c>
      <c r="G82" s="57">
        <f t="shared" si="3"/>
        <v>0</v>
      </c>
      <c r="H82" s="53"/>
      <c r="I82" s="52"/>
    </row>
    <row r="83" spans="1:9" ht="24.95" customHeight="1" x14ac:dyDescent="0.25">
      <c r="A83" s="50">
        <v>79</v>
      </c>
      <c r="B83" s="56">
        <f>'Student Record'!E80</f>
        <v>0</v>
      </c>
      <c r="C83" s="56">
        <f>'Student Record'!G80</f>
        <v>0</v>
      </c>
      <c r="D83" s="57">
        <f>'Student Record'!A80</f>
        <v>0</v>
      </c>
      <c r="E83" s="57">
        <f t="shared" si="2"/>
        <v>0</v>
      </c>
      <c r="F83" s="51">
        <v>0</v>
      </c>
      <c r="G83" s="57">
        <f t="shared" si="3"/>
        <v>0</v>
      </c>
      <c r="H83" s="53"/>
      <c r="I83" s="52"/>
    </row>
    <row r="84" spans="1:9" ht="24.95" customHeight="1" x14ac:dyDescent="0.25">
      <c r="A84" s="50">
        <v>80</v>
      </c>
      <c r="B84" s="56">
        <f>'Student Record'!E81</f>
        <v>0</v>
      </c>
      <c r="C84" s="56">
        <f>'Student Record'!G81</f>
        <v>0</v>
      </c>
      <c r="D84" s="57">
        <f>'Student Record'!A81</f>
        <v>0</v>
      </c>
      <c r="E84" s="57">
        <f t="shared" si="2"/>
        <v>0</v>
      </c>
      <c r="F84" s="51">
        <v>0</v>
      </c>
      <c r="G84" s="57">
        <f t="shared" si="3"/>
        <v>0</v>
      </c>
      <c r="H84" s="53"/>
      <c r="I84" s="52"/>
    </row>
    <row r="85" spans="1:9" ht="24.95" customHeight="1" x14ac:dyDescent="0.25">
      <c r="A85" s="50">
        <v>81</v>
      </c>
      <c r="B85" s="56">
        <f>'Student Record'!E82</f>
        <v>0</v>
      </c>
      <c r="C85" s="56">
        <f>'Student Record'!G82</f>
        <v>0</v>
      </c>
      <c r="D85" s="57">
        <f>'Student Record'!A82</f>
        <v>0</v>
      </c>
      <c r="E85" s="57">
        <f t="shared" si="2"/>
        <v>0</v>
      </c>
      <c r="F85" s="51">
        <v>0</v>
      </c>
      <c r="G85" s="57">
        <f t="shared" si="3"/>
        <v>0</v>
      </c>
      <c r="H85" s="53"/>
      <c r="I85" s="52"/>
    </row>
    <row r="86" spans="1:9" ht="24.95" customHeight="1" x14ac:dyDescent="0.25">
      <c r="A86" s="50">
        <v>82</v>
      </c>
      <c r="B86" s="56">
        <f>'Student Record'!E83</f>
        <v>0</v>
      </c>
      <c r="C86" s="56">
        <f>'Student Record'!G83</f>
        <v>0</v>
      </c>
      <c r="D86" s="57">
        <f>'Student Record'!A83</f>
        <v>0</v>
      </c>
      <c r="E86" s="57">
        <f t="shared" si="2"/>
        <v>0</v>
      </c>
      <c r="F86" s="51">
        <v>0</v>
      </c>
      <c r="G86" s="57">
        <f t="shared" si="3"/>
        <v>0</v>
      </c>
      <c r="H86" s="53"/>
      <c r="I86" s="52"/>
    </row>
    <row r="87" spans="1:9" ht="24.95" customHeight="1" x14ac:dyDescent="0.25">
      <c r="A87" s="50">
        <v>83</v>
      </c>
      <c r="B87" s="56">
        <f>'Student Record'!E84</f>
        <v>0</v>
      </c>
      <c r="C87" s="56">
        <f>'Student Record'!G84</f>
        <v>0</v>
      </c>
      <c r="D87" s="57">
        <f>'Student Record'!A84</f>
        <v>0</v>
      </c>
      <c r="E87" s="57">
        <f t="shared" si="2"/>
        <v>0</v>
      </c>
      <c r="F87" s="51">
        <v>0</v>
      </c>
      <c r="G87" s="57">
        <f t="shared" si="3"/>
        <v>0</v>
      </c>
      <c r="H87" s="53"/>
      <c r="I87" s="52"/>
    </row>
    <row r="88" spans="1:9" ht="24.95" customHeight="1" x14ac:dyDescent="0.25">
      <c r="A88" s="50">
        <v>84</v>
      </c>
      <c r="B88" s="56">
        <f>'Student Record'!E85</f>
        <v>0</v>
      </c>
      <c r="C88" s="56">
        <f>'Student Record'!G85</f>
        <v>0</v>
      </c>
      <c r="D88" s="57">
        <f>'Student Record'!A85</f>
        <v>0</v>
      </c>
      <c r="E88" s="57">
        <f t="shared" si="2"/>
        <v>0</v>
      </c>
      <c r="F88" s="51">
        <v>0</v>
      </c>
      <c r="G88" s="57">
        <f t="shared" si="3"/>
        <v>0</v>
      </c>
      <c r="H88" s="53"/>
      <c r="I88" s="52"/>
    </row>
    <row r="89" spans="1:9" ht="24.95" customHeight="1" x14ac:dyDescent="0.25">
      <c r="A89" s="50">
        <v>85</v>
      </c>
      <c r="B89" s="56">
        <f>'Student Record'!E86</f>
        <v>0</v>
      </c>
      <c r="C89" s="56">
        <f>'Student Record'!G86</f>
        <v>0</v>
      </c>
      <c r="D89" s="57">
        <f>'Student Record'!A86</f>
        <v>0</v>
      </c>
      <c r="E89" s="57">
        <f t="shared" si="2"/>
        <v>0</v>
      </c>
      <c r="F89" s="51">
        <v>0</v>
      </c>
      <c r="G89" s="57">
        <f t="shared" si="3"/>
        <v>0</v>
      </c>
      <c r="H89" s="53"/>
      <c r="I89" s="52"/>
    </row>
    <row r="90" spans="1:9" ht="24.95" customHeight="1" x14ac:dyDescent="0.25">
      <c r="A90" s="50">
        <v>86</v>
      </c>
      <c r="B90" s="56">
        <f>'Student Record'!E87</f>
        <v>0</v>
      </c>
      <c r="C90" s="56">
        <f>'Student Record'!G87</f>
        <v>0</v>
      </c>
      <c r="D90" s="57">
        <f>'Student Record'!A87</f>
        <v>0</v>
      </c>
      <c r="E90" s="57">
        <f t="shared" si="2"/>
        <v>0</v>
      </c>
      <c r="F90" s="51">
        <v>0</v>
      </c>
      <c r="G90" s="57">
        <f t="shared" si="3"/>
        <v>0</v>
      </c>
      <c r="H90" s="53"/>
      <c r="I90" s="52"/>
    </row>
    <row r="91" spans="1:9" ht="24.95" customHeight="1" x14ac:dyDescent="0.25">
      <c r="A91" s="50">
        <v>87</v>
      </c>
      <c r="B91" s="56">
        <f>'Student Record'!E88</f>
        <v>0</v>
      </c>
      <c r="C91" s="56">
        <f>'Student Record'!G88</f>
        <v>0</v>
      </c>
      <c r="D91" s="57">
        <f>'Student Record'!A88</f>
        <v>0</v>
      </c>
      <c r="E91" s="57">
        <f t="shared" si="2"/>
        <v>0</v>
      </c>
      <c r="F91" s="51">
        <v>0</v>
      </c>
      <c r="G91" s="57">
        <f t="shared" si="3"/>
        <v>0</v>
      </c>
      <c r="H91" s="53"/>
      <c r="I91" s="52"/>
    </row>
    <row r="92" spans="1:9" ht="24.95" customHeight="1" x14ac:dyDescent="0.25">
      <c r="A92" s="50">
        <v>88</v>
      </c>
      <c r="B92" s="56">
        <f>'Student Record'!E89</f>
        <v>0</v>
      </c>
      <c r="C92" s="56">
        <f>'Student Record'!G89</f>
        <v>0</v>
      </c>
      <c r="D92" s="57">
        <f>'Student Record'!A89</f>
        <v>0</v>
      </c>
      <c r="E92" s="57">
        <f t="shared" si="2"/>
        <v>0</v>
      </c>
      <c r="F92" s="51">
        <v>0</v>
      </c>
      <c r="G92" s="57">
        <f t="shared" si="3"/>
        <v>0</v>
      </c>
      <c r="H92" s="53"/>
      <c r="I92" s="52"/>
    </row>
    <row r="93" spans="1:9" ht="24.95" customHeight="1" x14ac:dyDescent="0.25">
      <c r="A93" s="50">
        <v>89</v>
      </c>
      <c r="B93" s="56">
        <f>'Student Record'!E90</f>
        <v>0</v>
      </c>
      <c r="C93" s="56">
        <f>'Student Record'!G90</f>
        <v>0</v>
      </c>
      <c r="D93" s="57">
        <f>'Student Record'!A90</f>
        <v>0</v>
      </c>
      <c r="E93" s="57">
        <f t="shared" si="2"/>
        <v>0</v>
      </c>
      <c r="F93" s="51">
        <v>0</v>
      </c>
      <c r="G93" s="57">
        <f t="shared" si="3"/>
        <v>0</v>
      </c>
      <c r="H93" s="53"/>
      <c r="I93" s="52"/>
    </row>
    <row r="94" spans="1:9" ht="24.95" customHeight="1" x14ac:dyDescent="0.25">
      <c r="A94" s="50">
        <v>90</v>
      </c>
      <c r="B94" s="56">
        <f>'Student Record'!E91</f>
        <v>0</v>
      </c>
      <c r="C94" s="56">
        <f>'Student Record'!G91</f>
        <v>0</v>
      </c>
      <c r="D94" s="57">
        <f>'Student Record'!A91</f>
        <v>0</v>
      </c>
      <c r="E94" s="57">
        <f t="shared" si="2"/>
        <v>0</v>
      </c>
      <c r="F94" s="51">
        <v>0</v>
      </c>
      <c r="G94" s="57">
        <f t="shared" si="3"/>
        <v>0</v>
      </c>
      <c r="H94" s="53"/>
      <c r="I94" s="52"/>
    </row>
    <row r="95" spans="1:9" ht="24.95" customHeight="1" x14ac:dyDescent="0.25">
      <c r="A95" s="50">
        <v>91</v>
      </c>
      <c r="B95" s="56">
        <f>'Student Record'!E92</f>
        <v>0</v>
      </c>
      <c r="C95" s="56">
        <f>'Student Record'!G92</f>
        <v>0</v>
      </c>
      <c r="D95" s="57">
        <f>'Student Record'!A92</f>
        <v>0</v>
      </c>
      <c r="E95" s="57">
        <f t="shared" si="2"/>
        <v>0</v>
      </c>
      <c r="F95" s="51">
        <v>0</v>
      </c>
      <c r="G95" s="57">
        <f t="shared" si="3"/>
        <v>0</v>
      </c>
      <c r="H95" s="53"/>
      <c r="I95" s="52"/>
    </row>
    <row r="96" spans="1:9" ht="24.95" customHeight="1" x14ac:dyDescent="0.25">
      <c r="A96" s="50">
        <v>92</v>
      </c>
      <c r="B96" s="56">
        <f>'Student Record'!E93</f>
        <v>0</v>
      </c>
      <c r="C96" s="56">
        <f>'Student Record'!G93</f>
        <v>0</v>
      </c>
      <c r="D96" s="57">
        <f>'Student Record'!A93</f>
        <v>0</v>
      </c>
      <c r="E96" s="57">
        <f t="shared" si="2"/>
        <v>0</v>
      </c>
      <c r="F96" s="51">
        <v>0</v>
      </c>
      <c r="G96" s="57">
        <f t="shared" si="3"/>
        <v>0</v>
      </c>
      <c r="H96" s="53"/>
      <c r="I96" s="52"/>
    </row>
    <row r="97" spans="1:9" ht="24.95" customHeight="1" x14ac:dyDescent="0.25">
      <c r="A97" s="50">
        <v>93</v>
      </c>
      <c r="B97" s="56">
        <f>'Student Record'!E94</f>
        <v>0</v>
      </c>
      <c r="C97" s="56">
        <f>'Student Record'!G94</f>
        <v>0</v>
      </c>
      <c r="D97" s="57">
        <f>'Student Record'!A94</f>
        <v>0</v>
      </c>
      <c r="E97" s="57">
        <f t="shared" si="2"/>
        <v>0</v>
      </c>
      <c r="F97" s="51">
        <v>0</v>
      </c>
      <c r="G97" s="57">
        <f t="shared" si="3"/>
        <v>0</v>
      </c>
      <c r="H97" s="53"/>
      <c r="I97" s="52"/>
    </row>
    <row r="98" spans="1:9" ht="24.95" customHeight="1" x14ac:dyDescent="0.25">
      <c r="A98" s="50">
        <v>94</v>
      </c>
      <c r="B98" s="56">
        <f>'Student Record'!E95</f>
        <v>0</v>
      </c>
      <c r="C98" s="56">
        <f>'Student Record'!G95</f>
        <v>0</v>
      </c>
      <c r="D98" s="57">
        <f>'Student Record'!A95</f>
        <v>0</v>
      </c>
      <c r="E98" s="57">
        <f t="shared" si="2"/>
        <v>0</v>
      </c>
      <c r="F98" s="51">
        <v>0</v>
      </c>
      <c r="G98" s="57">
        <f t="shared" si="3"/>
        <v>0</v>
      </c>
      <c r="H98" s="53"/>
      <c r="I98" s="52"/>
    </row>
    <row r="99" spans="1:9" ht="24.95" customHeight="1" x14ac:dyDescent="0.25">
      <c r="A99" s="50">
        <v>95</v>
      </c>
      <c r="B99" s="56">
        <f>'Student Record'!E96</f>
        <v>0</v>
      </c>
      <c r="C99" s="56">
        <f>'Student Record'!G96</f>
        <v>0</v>
      </c>
      <c r="D99" s="57">
        <f>'Student Record'!A96</f>
        <v>0</v>
      </c>
      <c r="E99" s="57">
        <f t="shared" si="2"/>
        <v>0</v>
      </c>
      <c r="F99" s="51">
        <v>0</v>
      </c>
      <c r="G99" s="57">
        <f t="shared" si="3"/>
        <v>0</v>
      </c>
      <c r="H99" s="53"/>
      <c r="I99" s="52"/>
    </row>
    <row r="100" spans="1:9" ht="24.95" customHeight="1" x14ac:dyDescent="0.25">
      <c r="A100" s="50">
        <v>96</v>
      </c>
      <c r="B100" s="56">
        <f>'Student Record'!E97</f>
        <v>0</v>
      </c>
      <c r="C100" s="56">
        <f>'Student Record'!G97</f>
        <v>0</v>
      </c>
      <c r="D100" s="57">
        <f>'Student Record'!A97</f>
        <v>0</v>
      </c>
      <c r="E100" s="57">
        <f t="shared" si="2"/>
        <v>0</v>
      </c>
      <c r="F100" s="51">
        <v>0</v>
      </c>
      <c r="G100" s="57">
        <f t="shared" si="3"/>
        <v>0</v>
      </c>
      <c r="H100" s="53"/>
      <c r="I100" s="52"/>
    </row>
    <row r="101" spans="1:9" ht="24.95" customHeight="1" x14ac:dyDescent="0.25">
      <c r="A101" s="50">
        <v>97</v>
      </c>
      <c r="B101" s="56">
        <f>'Student Record'!E98</f>
        <v>0</v>
      </c>
      <c r="C101" s="56">
        <f>'Student Record'!G98</f>
        <v>0</v>
      </c>
      <c r="D101" s="57">
        <f>'Student Record'!A98</f>
        <v>0</v>
      </c>
      <c r="E101" s="57">
        <f t="shared" si="2"/>
        <v>0</v>
      </c>
      <c r="F101" s="51">
        <v>0</v>
      </c>
      <c r="G101" s="57">
        <f t="shared" si="3"/>
        <v>0</v>
      </c>
      <c r="H101" s="53"/>
      <c r="I101" s="52"/>
    </row>
    <row r="102" spans="1:9" ht="24.95" customHeight="1" x14ac:dyDescent="0.25">
      <c r="A102" s="50">
        <v>98</v>
      </c>
      <c r="B102" s="56">
        <f>'Student Record'!E99</f>
        <v>0</v>
      </c>
      <c r="C102" s="56">
        <f>'Student Record'!G99</f>
        <v>0</v>
      </c>
      <c r="D102" s="57">
        <f>'Student Record'!A99</f>
        <v>0</v>
      </c>
      <c r="E102" s="57">
        <f t="shared" si="2"/>
        <v>0</v>
      </c>
      <c r="F102" s="51">
        <v>0</v>
      </c>
      <c r="G102" s="57">
        <f t="shared" si="3"/>
        <v>0</v>
      </c>
      <c r="H102" s="53"/>
      <c r="I102" s="52"/>
    </row>
    <row r="103" spans="1:9" ht="24.95" customHeight="1" x14ac:dyDescent="0.25">
      <c r="A103" s="50">
        <v>99</v>
      </c>
      <c r="B103" s="56">
        <f>'Student Record'!E100</f>
        <v>0</v>
      </c>
      <c r="C103" s="56">
        <f>'Student Record'!G100</f>
        <v>0</v>
      </c>
      <c r="D103" s="57">
        <f>'Student Record'!A100</f>
        <v>0</v>
      </c>
      <c r="E103" s="57">
        <f t="shared" si="2"/>
        <v>0</v>
      </c>
      <c r="F103" s="51">
        <v>0</v>
      </c>
      <c r="G103" s="57">
        <f t="shared" si="3"/>
        <v>0</v>
      </c>
      <c r="H103" s="53"/>
      <c r="I103" s="52"/>
    </row>
    <row r="104" spans="1:9" ht="24.95" customHeight="1" x14ac:dyDescent="0.25">
      <c r="A104" s="50">
        <v>100</v>
      </c>
      <c r="B104" s="56">
        <f>'Student Record'!E101</f>
        <v>0</v>
      </c>
      <c r="C104" s="56">
        <f>'Student Record'!G101</f>
        <v>0</v>
      </c>
      <c r="D104" s="57">
        <f>'Student Record'!A101</f>
        <v>0</v>
      </c>
      <c r="E104" s="57">
        <f t="shared" si="2"/>
        <v>0</v>
      </c>
      <c r="F104" s="51">
        <v>0</v>
      </c>
      <c r="G104" s="57">
        <f t="shared" si="3"/>
        <v>0</v>
      </c>
      <c r="H104" s="53"/>
      <c r="I104" s="52"/>
    </row>
    <row r="105" spans="1:9" ht="24.95" customHeight="1" x14ac:dyDescent="0.25">
      <c r="A105" s="50">
        <v>101</v>
      </c>
      <c r="B105" s="56">
        <f>'Student Record'!E102</f>
        <v>0</v>
      </c>
      <c r="C105" s="56">
        <f>'Student Record'!G102</f>
        <v>0</v>
      </c>
      <c r="D105" s="57">
        <f>'Student Record'!A102</f>
        <v>0</v>
      </c>
      <c r="E105" s="57">
        <f t="shared" si="2"/>
        <v>0</v>
      </c>
      <c r="F105" s="51">
        <v>0</v>
      </c>
      <c r="G105" s="57">
        <f t="shared" si="3"/>
        <v>0</v>
      </c>
      <c r="H105" s="53"/>
      <c r="I105" s="52"/>
    </row>
    <row r="106" spans="1:9" ht="24.95" customHeight="1" x14ac:dyDescent="0.25">
      <c r="A106" s="50">
        <v>102</v>
      </c>
      <c r="B106" s="56">
        <f>'Student Record'!E103</f>
        <v>0</v>
      </c>
      <c r="C106" s="56">
        <f>'Student Record'!G103</f>
        <v>0</v>
      </c>
      <c r="D106" s="57">
        <f>'Student Record'!A103</f>
        <v>0</v>
      </c>
      <c r="E106" s="57">
        <f t="shared" si="2"/>
        <v>0</v>
      </c>
      <c r="F106" s="51">
        <v>0</v>
      </c>
      <c r="G106" s="57">
        <f t="shared" si="3"/>
        <v>0</v>
      </c>
      <c r="H106" s="53"/>
      <c r="I106" s="52"/>
    </row>
    <row r="107" spans="1:9" ht="24.95" customHeight="1" x14ac:dyDescent="0.25">
      <c r="A107" s="50">
        <v>103</v>
      </c>
      <c r="B107" s="56">
        <f>'Student Record'!E104</f>
        <v>0</v>
      </c>
      <c r="C107" s="56">
        <f>'Student Record'!G104</f>
        <v>0</v>
      </c>
      <c r="D107" s="57">
        <f>'Student Record'!A104</f>
        <v>0</v>
      </c>
      <c r="E107" s="57">
        <f t="shared" si="2"/>
        <v>0</v>
      </c>
      <c r="F107" s="51">
        <v>0</v>
      </c>
      <c r="G107" s="57">
        <f t="shared" si="3"/>
        <v>0</v>
      </c>
      <c r="H107" s="53"/>
      <c r="I107" s="52"/>
    </row>
    <row r="108" spans="1:9" ht="24.95" customHeight="1" x14ac:dyDescent="0.25">
      <c r="A108" s="50">
        <v>104</v>
      </c>
      <c r="B108" s="56">
        <f>'Student Record'!E105</f>
        <v>0</v>
      </c>
      <c r="C108" s="56">
        <f>'Student Record'!G105</f>
        <v>0</v>
      </c>
      <c r="D108" s="57">
        <f>'Student Record'!A105</f>
        <v>0</v>
      </c>
      <c r="E108" s="57">
        <f t="shared" si="2"/>
        <v>0</v>
      </c>
      <c r="F108" s="51">
        <v>0</v>
      </c>
      <c r="G108" s="57">
        <f t="shared" si="3"/>
        <v>0</v>
      </c>
      <c r="H108" s="53"/>
      <c r="I108" s="52"/>
    </row>
    <row r="109" spans="1:9" ht="24.95" customHeight="1" x14ac:dyDescent="0.25">
      <c r="A109" s="50">
        <v>105</v>
      </c>
      <c r="B109" s="56">
        <f>'Student Record'!E106</f>
        <v>0</v>
      </c>
      <c r="C109" s="56">
        <f>'Student Record'!G106</f>
        <v>0</v>
      </c>
      <c r="D109" s="57">
        <f>'Student Record'!A106</f>
        <v>0</v>
      </c>
      <c r="E109" s="57">
        <f t="shared" si="2"/>
        <v>0</v>
      </c>
      <c r="F109" s="51">
        <v>0</v>
      </c>
      <c r="G109" s="57">
        <f t="shared" si="3"/>
        <v>0</v>
      </c>
      <c r="H109" s="53"/>
      <c r="I109" s="52"/>
    </row>
    <row r="110" spans="1:9" ht="24.95" customHeight="1" x14ac:dyDescent="0.25">
      <c r="A110" s="50">
        <v>106</v>
      </c>
      <c r="B110" s="56">
        <f>'Student Record'!E107</f>
        <v>0</v>
      </c>
      <c r="C110" s="56">
        <f>'Student Record'!G107</f>
        <v>0</v>
      </c>
      <c r="D110" s="57">
        <f>'Student Record'!A107</f>
        <v>0</v>
      </c>
      <c r="E110" s="57">
        <f t="shared" si="2"/>
        <v>0</v>
      </c>
      <c r="F110" s="51">
        <v>0</v>
      </c>
      <c r="G110" s="57">
        <f t="shared" si="3"/>
        <v>0</v>
      </c>
      <c r="H110" s="53"/>
      <c r="I110" s="52"/>
    </row>
    <row r="111" spans="1:9" ht="24.95" customHeight="1" x14ac:dyDescent="0.25">
      <c r="A111" s="50">
        <v>107</v>
      </c>
      <c r="B111" s="56">
        <f>'Student Record'!E108</f>
        <v>0</v>
      </c>
      <c r="C111" s="56">
        <f>'Student Record'!G108</f>
        <v>0</v>
      </c>
      <c r="D111" s="57">
        <f>'Student Record'!A108</f>
        <v>0</v>
      </c>
      <c r="E111" s="57">
        <f t="shared" si="2"/>
        <v>0</v>
      </c>
      <c r="F111" s="51">
        <v>0</v>
      </c>
      <c r="G111" s="57">
        <f t="shared" si="3"/>
        <v>0</v>
      </c>
      <c r="H111" s="53"/>
      <c r="I111" s="52"/>
    </row>
    <row r="112" spans="1:9" ht="24.95" customHeight="1" x14ac:dyDescent="0.25">
      <c r="A112" s="50">
        <v>108</v>
      </c>
      <c r="B112" s="56">
        <f>'Student Record'!E109</f>
        <v>0</v>
      </c>
      <c r="C112" s="56">
        <f>'Student Record'!G109</f>
        <v>0</v>
      </c>
      <c r="D112" s="57">
        <f>'Student Record'!A109</f>
        <v>0</v>
      </c>
      <c r="E112" s="57">
        <f t="shared" si="2"/>
        <v>0</v>
      </c>
      <c r="F112" s="51">
        <v>0</v>
      </c>
      <c r="G112" s="57">
        <f t="shared" si="3"/>
        <v>0</v>
      </c>
      <c r="H112" s="53"/>
      <c r="I112" s="52"/>
    </row>
    <row r="113" spans="1:9" ht="24.95" customHeight="1" x14ac:dyDescent="0.25">
      <c r="A113" s="50">
        <v>109</v>
      </c>
      <c r="B113" s="56">
        <f>'Student Record'!E110</f>
        <v>0</v>
      </c>
      <c r="C113" s="56">
        <f>'Student Record'!G110</f>
        <v>0</v>
      </c>
      <c r="D113" s="57">
        <f>'Student Record'!A110</f>
        <v>0</v>
      </c>
      <c r="E113" s="57">
        <f t="shared" si="2"/>
        <v>0</v>
      </c>
      <c r="F113" s="51">
        <v>0</v>
      </c>
      <c r="G113" s="57">
        <f t="shared" si="3"/>
        <v>0</v>
      </c>
      <c r="H113" s="53"/>
      <c r="I113" s="52"/>
    </row>
    <row r="114" spans="1:9" ht="24.95" customHeight="1" x14ac:dyDescent="0.25">
      <c r="A114" s="50">
        <v>110</v>
      </c>
      <c r="B114" s="56">
        <f>'Student Record'!E111</f>
        <v>0</v>
      </c>
      <c r="C114" s="56">
        <f>'Student Record'!G111</f>
        <v>0</v>
      </c>
      <c r="D114" s="57">
        <f>'Student Record'!A111</f>
        <v>0</v>
      </c>
      <c r="E114" s="57">
        <f t="shared" si="2"/>
        <v>0</v>
      </c>
      <c r="F114" s="51">
        <v>0</v>
      </c>
      <c r="G114" s="57">
        <f t="shared" si="3"/>
        <v>0</v>
      </c>
      <c r="H114" s="53"/>
      <c r="I114" s="52"/>
    </row>
    <row r="115" spans="1:9" ht="24.95" customHeight="1" x14ac:dyDescent="0.25">
      <c r="A115" s="50">
        <v>111</v>
      </c>
      <c r="B115" s="56">
        <f>'Student Record'!E112</f>
        <v>0</v>
      </c>
      <c r="C115" s="56">
        <f>'Student Record'!G112</f>
        <v>0</v>
      </c>
      <c r="D115" s="57">
        <f>'Student Record'!A112</f>
        <v>0</v>
      </c>
      <c r="E115" s="57">
        <f t="shared" si="2"/>
        <v>0</v>
      </c>
      <c r="F115" s="51">
        <v>0</v>
      </c>
      <c r="G115" s="57">
        <f t="shared" si="3"/>
        <v>0</v>
      </c>
      <c r="H115" s="53"/>
      <c r="I115" s="52"/>
    </row>
    <row r="116" spans="1:9" ht="24.95" customHeight="1" x14ac:dyDescent="0.25">
      <c r="A116" s="50">
        <v>112</v>
      </c>
      <c r="B116" s="56">
        <f>'Student Record'!E113</f>
        <v>0</v>
      </c>
      <c r="C116" s="56">
        <f>'Student Record'!G113</f>
        <v>0</v>
      </c>
      <c r="D116" s="57">
        <f>'Student Record'!A113</f>
        <v>0</v>
      </c>
      <c r="E116" s="57">
        <f t="shared" si="2"/>
        <v>0</v>
      </c>
      <c r="F116" s="51">
        <v>0</v>
      </c>
      <c r="G116" s="57">
        <f t="shared" si="3"/>
        <v>0</v>
      </c>
      <c r="H116" s="53"/>
      <c r="I116" s="52"/>
    </row>
    <row r="117" spans="1:9" ht="24.95" customHeight="1" x14ac:dyDescent="0.25">
      <c r="A117" s="50">
        <v>113</v>
      </c>
      <c r="B117" s="56">
        <f>'Student Record'!E114</f>
        <v>0</v>
      </c>
      <c r="C117" s="56">
        <f>'Student Record'!G114</f>
        <v>0</v>
      </c>
      <c r="D117" s="57">
        <f>'Student Record'!A114</f>
        <v>0</v>
      </c>
      <c r="E117" s="57">
        <f t="shared" si="2"/>
        <v>0</v>
      </c>
      <c r="F117" s="51">
        <v>0</v>
      </c>
      <c r="G117" s="57">
        <f t="shared" si="3"/>
        <v>0</v>
      </c>
      <c r="H117" s="53"/>
      <c r="I117" s="52"/>
    </row>
    <row r="118" spans="1:9" ht="24.95" customHeight="1" x14ac:dyDescent="0.25">
      <c r="A118" s="50">
        <v>114</v>
      </c>
      <c r="B118" s="56">
        <f>'Student Record'!E115</f>
        <v>0</v>
      </c>
      <c r="C118" s="56">
        <f>'Student Record'!G115</f>
        <v>0</v>
      </c>
      <c r="D118" s="57">
        <f>'Student Record'!A115</f>
        <v>0</v>
      </c>
      <c r="E118" s="57">
        <f t="shared" si="2"/>
        <v>0</v>
      </c>
      <c r="F118" s="51">
        <v>0</v>
      </c>
      <c r="G118" s="57">
        <f t="shared" si="3"/>
        <v>0</v>
      </c>
      <c r="H118" s="53"/>
      <c r="I118" s="52"/>
    </row>
    <row r="119" spans="1:9" ht="24.95" customHeight="1" x14ac:dyDescent="0.25">
      <c r="A119" s="50">
        <v>115</v>
      </c>
      <c r="B119" s="56">
        <f>'Student Record'!E116</f>
        <v>0</v>
      </c>
      <c r="C119" s="56">
        <f>'Student Record'!G116</f>
        <v>0</v>
      </c>
      <c r="D119" s="57">
        <f>'Student Record'!A116</f>
        <v>0</v>
      </c>
      <c r="E119" s="57">
        <f t="shared" si="2"/>
        <v>0</v>
      </c>
      <c r="F119" s="51">
        <v>0</v>
      </c>
      <c r="G119" s="57">
        <f t="shared" si="3"/>
        <v>0</v>
      </c>
      <c r="H119" s="53"/>
      <c r="I119" s="52"/>
    </row>
    <row r="120" spans="1:9" ht="24.95" customHeight="1" x14ac:dyDescent="0.25">
      <c r="A120" s="50">
        <v>116</v>
      </c>
      <c r="B120" s="56">
        <f>'Student Record'!E117</f>
        <v>0</v>
      </c>
      <c r="C120" s="56">
        <f>'Student Record'!G117</f>
        <v>0</v>
      </c>
      <c r="D120" s="57">
        <f>'Student Record'!A117</f>
        <v>0</v>
      </c>
      <c r="E120" s="57">
        <f t="shared" si="2"/>
        <v>0</v>
      </c>
      <c r="F120" s="51">
        <v>0</v>
      </c>
      <c r="G120" s="57">
        <f t="shared" si="3"/>
        <v>0</v>
      </c>
      <c r="H120" s="53"/>
      <c r="I120" s="52"/>
    </row>
    <row r="121" spans="1:9" ht="24.95" customHeight="1" x14ac:dyDescent="0.25">
      <c r="A121" s="50">
        <v>117</v>
      </c>
      <c r="B121" s="56">
        <f>'Student Record'!E118</f>
        <v>0</v>
      </c>
      <c r="C121" s="56">
        <f>'Student Record'!G118</f>
        <v>0</v>
      </c>
      <c r="D121" s="57">
        <f>'Student Record'!A118</f>
        <v>0</v>
      </c>
      <c r="E121" s="57">
        <f t="shared" si="2"/>
        <v>0</v>
      </c>
      <c r="F121" s="51">
        <v>0</v>
      </c>
      <c r="G121" s="57">
        <f t="shared" si="3"/>
        <v>0</v>
      </c>
      <c r="H121" s="53"/>
      <c r="I121" s="52"/>
    </row>
    <row r="122" spans="1:9" ht="24.95" customHeight="1" x14ac:dyDescent="0.25">
      <c r="A122" s="50">
        <v>118</v>
      </c>
      <c r="B122" s="56">
        <f>'Student Record'!E119</f>
        <v>0</v>
      </c>
      <c r="C122" s="56">
        <f>'Student Record'!G119</f>
        <v>0</v>
      </c>
      <c r="D122" s="57">
        <f>'Student Record'!A119</f>
        <v>0</v>
      </c>
      <c r="E122" s="57">
        <f t="shared" si="2"/>
        <v>0</v>
      </c>
      <c r="F122" s="51">
        <v>0</v>
      </c>
      <c r="G122" s="57">
        <f t="shared" si="3"/>
        <v>0</v>
      </c>
      <c r="H122" s="53"/>
      <c r="I122" s="52"/>
    </row>
    <row r="123" spans="1:9" ht="24.95" customHeight="1" x14ac:dyDescent="0.25">
      <c r="A123" s="50">
        <v>119</v>
      </c>
      <c r="B123" s="56">
        <f>'Student Record'!E120</f>
        <v>0</v>
      </c>
      <c r="C123" s="56">
        <f>'Student Record'!G120</f>
        <v>0</v>
      </c>
      <c r="D123" s="57">
        <f>'Student Record'!A120</f>
        <v>0</v>
      </c>
      <c r="E123" s="57">
        <f t="shared" si="2"/>
        <v>0</v>
      </c>
      <c r="F123" s="51">
        <v>0</v>
      </c>
      <c r="G123" s="57">
        <f t="shared" si="3"/>
        <v>0</v>
      </c>
      <c r="H123" s="53"/>
      <c r="I123" s="52"/>
    </row>
    <row r="124" spans="1:9" ht="24.95" customHeight="1" x14ac:dyDescent="0.25">
      <c r="A124" s="50">
        <v>120</v>
      </c>
      <c r="B124" s="56">
        <f>'Student Record'!E121</f>
        <v>0</v>
      </c>
      <c r="C124" s="56">
        <f>'Student Record'!G121</f>
        <v>0</v>
      </c>
      <c r="D124" s="57">
        <f>'Student Record'!A121</f>
        <v>0</v>
      </c>
      <c r="E124" s="57">
        <f t="shared" si="2"/>
        <v>0</v>
      </c>
      <c r="F124" s="51">
        <v>0</v>
      </c>
      <c r="G124" s="57">
        <f t="shared" si="3"/>
        <v>0</v>
      </c>
      <c r="H124" s="53"/>
      <c r="I124" s="52"/>
    </row>
    <row r="125" spans="1:9" ht="24.95" customHeight="1" x14ac:dyDescent="0.25">
      <c r="A125" s="50">
        <v>121</v>
      </c>
      <c r="B125" s="56">
        <f>'Student Record'!E122</f>
        <v>0</v>
      </c>
      <c r="C125" s="56">
        <f>'Student Record'!G122</f>
        <v>0</v>
      </c>
      <c r="D125" s="57">
        <f>'Student Record'!A122</f>
        <v>0</v>
      </c>
      <c r="E125" s="57">
        <f t="shared" si="2"/>
        <v>0</v>
      </c>
      <c r="F125" s="51">
        <v>0</v>
      </c>
      <c r="G125" s="57">
        <f t="shared" si="3"/>
        <v>0</v>
      </c>
      <c r="H125" s="53"/>
      <c r="I125" s="52"/>
    </row>
    <row r="126" spans="1:9" ht="24.95" customHeight="1" x14ac:dyDescent="0.25">
      <c r="A126" s="50">
        <v>122</v>
      </c>
      <c r="B126" s="56">
        <f>'Student Record'!E123</f>
        <v>0</v>
      </c>
      <c r="C126" s="56">
        <f>'Student Record'!G123</f>
        <v>0</v>
      </c>
      <c r="D126" s="57">
        <f>'Student Record'!A123</f>
        <v>0</v>
      </c>
      <c r="E126" s="57">
        <f t="shared" si="2"/>
        <v>0</v>
      </c>
      <c r="F126" s="51">
        <v>0</v>
      </c>
      <c r="G126" s="57">
        <f t="shared" si="3"/>
        <v>0</v>
      </c>
      <c r="H126" s="53"/>
      <c r="I126" s="52"/>
    </row>
    <row r="127" spans="1:9" ht="24.95" customHeight="1" x14ac:dyDescent="0.25">
      <c r="A127" s="50">
        <v>123</v>
      </c>
      <c r="B127" s="56">
        <f>'Student Record'!E124</f>
        <v>0</v>
      </c>
      <c r="C127" s="56">
        <f>'Student Record'!G124</f>
        <v>0</v>
      </c>
      <c r="D127" s="57">
        <f>'Student Record'!A124</f>
        <v>0</v>
      </c>
      <c r="E127" s="57">
        <f t="shared" si="2"/>
        <v>0</v>
      </c>
      <c r="F127" s="51">
        <v>0</v>
      </c>
      <c r="G127" s="57">
        <f t="shared" si="3"/>
        <v>0</v>
      </c>
      <c r="H127" s="53"/>
      <c r="I127" s="52"/>
    </row>
    <row r="128" spans="1:9" ht="24.95" customHeight="1" x14ac:dyDescent="0.25">
      <c r="A128" s="50">
        <v>124</v>
      </c>
      <c r="B128" s="56">
        <f>'Student Record'!E125</f>
        <v>0</v>
      </c>
      <c r="C128" s="56">
        <f>'Student Record'!G125</f>
        <v>0</v>
      </c>
      <c r="D128" s="57">
        <f>'Student Record'!A125</f>
        <v>0</v>
      </c>
      <c r="E128" s="57">
        <f t="shared" si="2"/>
        <v>0</v>
      </c>
      <c r="F128" s="51">
        <v>0</v>
      </c>
      <c r="G128" s="57">
        <f t="shared" si="3"/>
        <v>0</v>
      </c>
      <c r="H128" s="53"/>
      <c r="I128" s="52"/>
    </row>
    <row r="129" spans="1:9" ht="24.95" customHeight="1" x14ac:dyDescent="0.25">
      <c r="A129" s="50">
        <v>125</v>
      </c>
      <c r="B129" s="56">
        <f>'Student Record'!E126</f>
        <v>0</v>
      </c>
      <c r="C129" s="56">
        <f>'Student Record'!G126</f>
        <v>0</v>
      </c>
      <c r="D129" s="57">
        <f>'Student Record'!A126</f>
        <v>0</v>
      </c>
      <c r="E129" s="57">
        <f t="shared" si="2"/>
        <v>0</v>
      </c>
      <c r="F129" s="51">
        <v>0</v>
      </c>
      <c r="G129" s="57">
        <f t="shared" si="3"/>
        <v>0</v>
      </c>
      <c r="H129" s="53"/>
      <c r="I129" s="52"/>
    </row>
    <row r="130" spans="1:9" ht="24.95" customHeight="1" x14ac:dyDescent="0.25">
      <c r="A130" s="50">
        <v>126</v>
      </c>
      <c r="B130" s="56">
        <f>'Student Record'!E127</f>
        <v>0</v>
      </c>
      <c r="C130" s="56">
        <f>'Student Record'!G127</f>
        <v>0</v>
      </c>
      <c r="D130" s="57">
        <f>'Student Record'!A127</f>
        <v>0</v>
      </c>
      <c r="E130" s="57">
        <f t="shared" si="2"/>
        <v>0</v>
      </c>
      <c r="F130" s="51">
        <v>0</v>
      </c>
      <c r="G130" s="57">
        <f t="shared" si="3"/>
        <v>0</v>
      </c>
      <c r="H130" s="53"/>
      <c r="I130" s="52"/>
    </row>
    <row r="131" spans="1:9" ht="24.95" customHeight="1" x14ac:dyDescent="0.25">
      <c r="A131" s="50">
        <v>127</v>
      </c>
      <c r="B131" s="56">
        <f>'Student Record'!E128</f>
        <v>0</v>
      </c>
      <c r="C131" s="56">
        <f>'Student Record'!G128</f>
        <v>0</v>
      </c>
      <c r="D131" s="57">
        <f>'Student Record'!A128</f>
        <v>0</v>
      </c>
      <c r="E131" s="57">
        <f t="shared" si="2"/>
        <v>0</v>
      </c>
      <c r="F131" s="51">
        <v>0</v>
      </c>
      <c r="G131" s="57">
        <f t="shared" si="3"/>
        <v>0</v>
      </c>
      <c r="H131" s="53"/>
      <c r="I131" s="52"/>
    </row>
    <row r="132" spans="1:9" ht="24.95" customHeight="1" x14ac:dyDescent="0.25">
      <c r="A132" s="50">
        <v>128</v>
      </c>
      <c r="B132" s="56">
        <f>'Student Record'!E129</f>
        <v>0</v>
      </c>
      <c r="C132" s="56">
        <f>'Student Record'!G129</f>
        <v>0</v>
      </c>
      <c r="D132" s="57">
        <f>'Student Record'!A129</f>
        <v>0</v>
      </c>
      <c r="E132" s="57">
        <f t="shared" si="2"/>
        <v>0</v>
      </c>
      <c r="F132" s="51">
        <v>0</v>
      </c>
      <c r="G132" s="57">
        <f t="shared" si="3"/>
        <v>0</v>
      </c>
      <c r="H132" s="53"/>
      <c r="I132" s="52"/>
    </row>
    <row r="133" spans="1:9" ht="24.95" customHeight="1" x14ac:dyDescent="0.25">
      <c r="A133" s="50">
        <v>129</v>
      </c>
      <c r="B133" s="56">
        <f>'Student Record'!E130</f>
        <v>0</v>
      </c>
      <c r="C133" s="56">
        <f>'Student Record'!G130</f>
        <v>0</v>
      </c>
      <c r="D133" s="57">
        <f>'Student Record'!A130</f>
        <v>0</v>
      </c>
      <c r="E133" s="57">
        <f t="shared" si="2"/>
        <v>0</v>
      </c>
      <c r="F133" s="51">
        <v>0</v>
      </c>
      <c r="G133" s="57">
        <f t="shared" si="3"/>
        <v>0</v>
      </c>
      <c r="H133" s="53"/>
      <c r="I133" s="52"/>
    </row>
    <row r="134" spans="1:9" ht="24.95" customHeight="1" x14ac:dyDescent="0.25">
      <c r="A134" s="50">
        <v>130</v>
      </c>
      <c r="B134" s="56">
        <f>'Student Record'!E131</f>
        <v>0</v>
      </c>
      <c r="C134" s="56">
        <f>'Student Record'!G131</f>
        <v>0</v>
      </c>
      <c r="D134" s="57">
        <f>'Student Record'!A131</f>
        <v>0</v>
      </c>
      <c r="E134" s="57">
        <f t="shared" ref="E134:E197" si="4">G134-F134</f>
        <v>0</v>
      </c>
      <c r="F134" s="51">
        <v>0</v>
      </c>
      <c r="G134" s="57">
        <f t="shared" ref="G134:G197" si="5">IF(D134&gt;=6,"14.1",IF(D134&gt;=1,"9.4",0))</f>
        <v>0</v>
      </c>
      <c r="H134" s="53"/>
      <c r="I134" s="52"/>
    </row>
    <row r="135" spans="1:9" ht="24.95" customHeight="1" x14ac:dyDescent="0.25">
      <c r="A135" s="50">
        <v>131</v>
      </c>
      <c r="B135" s="56">
        <f>'Student Record'!E132</f>
        <v>0</v>
      </c>
      <c r="C135" s="56">
        <f>'Student Record'!G132</f>
        <v>0</v>
      </c>
      <c r="D135" s="57">
        <f>'Student Record'!A132</f>
        <v>0</v>
      </c>
      <c r="E135" s="57">
        <f t="shared" si="4"/>
        <v>0</v>
      </c>
      <c r="F135" s="51">
        <v>0</v>
      </c>
      <c r="G135" s="57">
        <f t="shared" si="5"/>
        <v>0</v>
      </c>
      <c r="H135" s="53"/>
      <c r="I135" s="52"/>
    </row>
    <row r="136" spans="1:9" ht="24.95" customHeight="1" x14ac:dyDescent="0.25">
      <c r="A136" s="50">
        <v>132</v>
      </c>
      <c r="B136" s="56">
        <f>'Student Record'!E133</f>
        <v>0</v>
      </c>
      <c r="C136" s="56">
        <f>'Student Record'!G133</f>
        <v>0</v>
      </c>
      <c r="D136" s="57">
        <f>'Student Record'!A133</f>
        <v>0</v>
      </c>
      <c r="E136" s="57">
        <f t="shared" si="4"/>
        <v>0</v>
      </c>
      <c r="F136" s="51">
        <v>0</v>
      </c>
      <c r="G136" s="57">
        <f t="shared" si="5"/>
        <v>0</v>
      </c>
      <c r="H136" s="53"/>
      <c r="I136" s="52"/>
    </row>
    <row r="137" spans="1:9" ht="24.95" customHeight="1" x14ac:dyDescent="0.25">
      <c r="A137" s="50">
        <v>133</v>
      </c>
      <c r="B137" s="56">
        <f>'Student Record'!E134</f>
        <v>0</v>
      </c>
      <c r="C137" s="56">
        <f>'Student Record'!G134</f>
        <v>0</v>
      </c>
      <c r="D137" s="57">
        <f>'Student Record'!A134</f>
        <v>0</v>
      </c>
      <c r="E137" s="57">
        <f t="shared" si="4"/>
        <v>0</v>
      </c>
      <c r="F137" s="51">
        <v>0</v>
      </c>
      <c r="G137" s="57">
        <f t="shared" si="5"/>
        <v>0</v>
      </c>
      <c r="H137" s="53"/>
      <c r="I137" s="52"/>
    </row>
    <row r="138" spans="1:9" ht="24.95" customHeight="1" x14ac:dyDescent="0.25">
      <c r="A138" s="50">
        <v>134</v>
      </c>
      <c r="B138" s="56">
        <f>'Student Record'!E135</f>
        <v>0</v>
      </c>
      <c r="C138" s="56">
        <f>'Student Record'!G135</f>
        <v>0</v>
      </c>
      <c r="D138" s="57">
        <f>'Student Record'!A135</f>
        <v>0</v>
      </c>
      <c r="E138" s="57">
        <f t="shared" si="4"/>
        <v>0</v>
      </c>
      <c r="F138" s="51">
        <v>0</v>
      </c>
      <c r="G138" s="57">
        <f t="shared" si="5"/>
        <v>0</v>
      </c>
      <c r="H138" s="53"/>
      <c r="I138" s="52"/>
    </row>
    <row r="139" spans="1:9" ht="24.95" customHeight="1" x14ac:dyDescent="0.25">
      <c r="A139" s="50">
        <v>135</v>
      </c>
      <c r="B139" s="56">
        <f>'Student Record'!E136</f>
        <v>0</v>
      </c>
      <c r="C139" s="56">
        <f>'Student Record'!G136</f>
        <v>0</v>
      </c>
      <c r="D139" s="57">
        <f>'Student Record'!A136</f>
        <v>0</v>
      </c>
      <c r="E139" s="57">
        <f t="shared" si="4"/>
        <v>0</v>
      </c>
      <c r="F139" s="51">
        <v>0</v>
      </c>
      <c r="G139" s="57">
        <f t="shared" si="5"/>
        <v>0</v>
      </c>
      <c r="H139" s="53"/>
      <c r="I139" s="52"/>
    </row>
    <row r="140" spans="1:9" ht="24.95" customHeight="1" x14ac:dyDescent="0.25">
      <c r="A140" s="50">
        <v>136</v>
      </c>
      <c r="B140" s="56">
        <f>'Student Record'!E137</f>
        <v>0</v>
      </c>
      <c r="C140" s="56">
        <f>'Student Record'!G137</f>
        <v>0</v>
      </c>
      <c r="D140" s="57">
        <f>'Student Record'!A137</f>
        <v>0</v>
      </c>
      <c r="E140" s="57">
        <f t="shared" si="4"/>
        <v>0</v>
      </c>
      <c r="F140" s="51">
        <v>0</v>
      </c>
      <c r="G140" s="57">
        <f t="shared" si="5"/>
        <v>0</v>
      </c>
      <c r="H140" s="53"/>
      <c r="I140" s="52"/>
    </row>
    <row r="141" spans="1:9" ht="24.95" customHeight="1" x14ac:dyDescent="0.25">
      <c r="A141" s="50">
        <v>137</v>
      </c>
      <c r="B141" s="56">
        <f>'Student Record'!E138</f>
        <v>0</v>
      </c>
      <c r="C141" s="56">
        <f>'Student Record'!G138</f>
        <v>0</v>
      </c>
      <c r="D141" s="57">
        <f>'Student Record'!A138</f>
        <v>0</v>
      </c>
      <c r="E141" s="57">
        <f t="shared" si="4"/>
        <v>0</v>
      </c>
      <c r="F141" s="51">
        <v>0</v>
      </c>
      <c r="G141" s="57">
        <f t="shared" si="5"/>
        <v>0</v>
      </c>
      <c r="H141" s="53"/>
      <c r="I141" s="52"/>
    </row>
    <row r="142" spans="1:9" ht="24.95" customHeight="1" x14ac:dyDescent="0.25">
      <c r="A142" s="50">
        <v>138</v>
      </c>
      <c r="B142" s="56">
        <f>'Student Record'!E139</f>
        <v>0</v>
      </c>
      <c r="C142" s="56">
        <f>'Student Record'!G139</f>
        <v>0</v>
      </c>
      <c r="D142" s="57">
        <f>'Student Record'!A139</f>
        <v>0</v>
      </c>
      <c r="E142" s="57">
        <f t="shared" si="4"/>
        <v>0</v>
      </c>
      <c r="F142" s="51">
        <v>0</v>
      </c>
      <c r="G142" s="57">
        <f t="shared" si="5"/>
        <v>0</v>
      </c>
      <c r="H142" s="53"/>
      <c r="I142" s="52"/>
    </row>
    <row r="143" spans="1:9" ht="24.95" customHeight="1" x14ac:dyDescent="0.25">
      <c r="A143" s="50">
        <v>139</v>
      </c>
      <c r="B143" s="56">
        <f>'Student Record'!E140</f>
        <v>0</v>
      </c>
      <c r="C143" s="56">
        <f>'Student Record'!G140</f>
        <v>0</v>
      </c>
      <c r="D143" s="57">
        <f>'Student Record'!A140</f>
        <v>0</v>
      </c>
      <c r="E143" s="57">
        <f t="shared" si="4"/>
        <v>0</v>
      </c>
      <c r="F143" s="51">
        <v>0</v>
      </c>
      <c r="G143" s="57">
        <f t="shared" si="5"/>
        <v>0</v>
      </c>
      <c r="H143" s="53"/>
      <c r="I143" s="52"/>
    </row>
    <row r="144" spans="1:9" ht="24.95" customHeight="1" x14ac:dyDescent="0.25">
      <c r="A144" s="50">
        <v>140</v>
      </c>
      <c r="B144" s="56">
        <f>'Student Record'!E141</f>
        <v>0</v>
      </c>
      <c r="C144" s="56">
        <f>'Student Record'!G141</f>
        <v>0</v>
      </c>
      <c r="D144" s="57">
        <f>'Student Record'!A141</f>
        <v>0</v>
      </c>
      <c r="E144" s="57">
        <f t="shared" si="4"/>
        <v>0</v>
      </c>
      <c r="F144" s="51">
        <v>0</v>
      </c>
      <c r="G144" s="57">
        <f t="shared" si="5"/>
        <v>0</v>
      </c>
      <c r="H144" s="53"/>
      <c r="I144" s="52"/>
    </row>
    <row r="145" spans="1:9" ht="24.95" customHeight="1" x14ac:dyDescent="0.25">
      <c r="A145" s="50">
        <v>141</v>
      </c>
      <c r="B145" s="56">
        <f>'Student Record'!E142</f>
        <v>0</v>
      </c>
      <c r="C145" s="56">
        <f>'Student Record'!G142</f>
        <v>0</v>
      </c>
      <c r="D145" s="57">
        <f>'Student Record'!A142</f>
        <v>0</v>
      </c>
      <c r="E145" s="57">
        <f t="shared" si="4"/>
        <v>0</v>
      </c>
      <c r="F145" s="51">
        <v>0</v>
      </c>
      <c r="G145" s="57">
        <f t="shared" si="5"/>
        <v>0</v>
      </c>
      <c r="H145" s="53"/>
      <c r="I145" s="52"/>
    </row>
    <row r="146" spans="1:9" ht="24.95" customHeight="1" x14ac:dyDescent="0.25">
      <c r="A146" s="50">
        <v>142</v>
      </c>
      <c r="B146" s="56">
        <f>'Student Record'!E143</f>
        <v>0</v>
      </c>
      <c r="C146" s="56">
        <f>'Student Record'!G143</f>
        <v>0</v>
      </c>
      <c r="D146" s="57">
        <f>'Student Record'!A143</f>
        <v>0</v>
      </c>
      <c r="E146" s="57">
        <f t="shared" si="4"/>
        <v>0</v>
      </c>
      <c r="F146" s="51">
        <v>0</v>
      </c>
      <c r="G146" s="57">
        <f t="shared" si="5"/>
        <v>0</v>
      </c>
      <c r="H146" s="53"/>
      <c r="I146" s="52"/>
    </row>
    <row r="147" spans="1:9" ht="24.95" customHeight="1" x14ac:dyDescent="0.25">
      <c r="A147" s="50">
        <v>143</v>
      </c>
      <c r="B147" s="56">
        <f>'Student Record'!E144</f>
        <v>0</v>
      </c>
      <c r="C147" s="56">
        <f>'Student Record'!G144</f>
        <v>0</v>
      </c>
      <c r="D147" s="57">
        <f>'Student Record'!A144</f>
        <v>0</v>
      </c>
      <c r="E147" s="57">
        <f t="shared" si="4"/>
        <v>0</v>
      </c>
      <c r="F147" s="51">
        <v>0</v>
      </c>
      <c r="G147" s="57">
        <f t="shared" si="5"/>
        <v>0</v>
      </c>
      <c r="H147" s="53"/>
      <c r="I147" s="52"/>
    </row>
    <row r="148" spans="1:9" ht="24.95" customHeight="1" x14ac:dyDescent="0.25">
      <c r="A148" s="50">
        <v>144</v>
      </c>
      <c r="B148" s="56">
        <f>'Student Record'!E145</f>
        <v>0</v>
      </c>
      <c r="C148" s="56">
        <f>'Student Record'!G145</f>
        <v>0</v>
      </c>
      <c r="D148" s="57">
        <f>'Student Record'!A145</f>
        <v>0</v>
      </c>
      <c r="E148" s="57">
        <f t="shared" si="4"/>
        <v>0</v>
      </c>
      <c r="F148" s="51">
        <v>0</v>
      </c>
      <c r="G148" s="57">
        <f t="shared" si="5"/>
        <v>0</v>
      </c>
      <c r="H148" s="53"/>
      <c r="I148" s="52"/>
    </row>
    <row r="149" spans="1:9" ht="24.95" customHeight="1" x14ac:dyDescent="0.25">
      <c r="A149" s="50">
        <v>145</v>
      </c>
      <c r="B149" s="56">
        <f>'Student Record'!E146</f>
        <v>0</v>
      </c>
      <c r="C149" s="56">
        <f>'Student Record'!G146</f>
        <v>0</v>
      </c>
      <c r="D149" s="57">
        <f>'Student Record'!A146</f>
        <v>0</v>
      </c>
      <c r="E149" s="57">
        <f t="shared" si="4"/>
        <v>0</v>
      </c>
      <c r="F149" s="51">
        <v>0</v>
      </c>
      <c r="G149" s="57">
        <f t="shared" si="5"/>
        <v>0</v>
      </c>
      <c r="H149" s="53"/>
      <c r="I149" s="52"/>
    </row>
    <row r="150" spans="1:9" ht="24.95" customHeight="1" x14ac:dyDescent="0.25">
      <c r="A150" s="50">
        <v>146</v>
      </c>
      <c r="B150" s="56">
        <f>'Student Record'!E147</f>
        <v>0</v>
      </c>
      <c r="C150" s="56">
        <f>'Student Record'!G147</f>
        <v>0</v>
      </c>
      <c r="D150" s="57">
        <f>'Student Record'!A147</f>
        <v>0</v>
      </c>
      <c r="E150" s="57">
        <f t="shared" si="4"/>
        <v>0</v>
      </c>
      <c r="F150" s="51">
        <v>0</v>
      </c>
      <c r="G150" s="57">
        <f t="shared" si="5"/>
        <v>0</v>
      </c>
      <c r="H150" s="53"/>
      <c r="I150" s="52"/>
    </row>
    <row r="151" spans="1:9" ht="24.95" customHeight="1" x14ac:dyDescent="0.25">
      <c r="A151" s="50">
        <v>147</v>
      </c>
      <c r="B151" s="56">
        <f>'Student Record'!E148</f>
        <v>0</v>
      </c>
      <c r="C151" s="56">
        <f>'Student Record'!G148</f>
        <v>0</v>
      </c>
      <c r="D151" s="57">
        <f>'Student Record'!A148</f>
        <v>0</v>
      </c>
      <c r="E151" s="57">
        <f t="shared" si="4"/>
        <v>0</v>
      </c>
      <c r="F151" s="51">
        <v>0</v>
      </c>
      <c r="G151" s="57">
        <f t="shared" si="5"/>
        <v>0</v>
      </c>
      <c r="H151" s="53"/>
      <c r="I151" s="52"/>
    </row>
    <row r="152" spans="1:9" ht="24.95" customHeight="1" x14ac:dyDescent="0.25">
      <c r="A152" s="50">
        <v>148</v>
      </c>
      <c r="B152" s="56">
        <f>'Student Record'!E149</f>
        <v>0</v>
      </c>
      <c r="C152" s="56">
        <f>'Student Record'!G149</f>
        <v>0</v>
      </c>
      <c r="D152" s="57">
        <f>'Student Record'!A149</f>
        <v>0</v>
      </c>
      <c r="E152" s="57">
        <f t="shared" si="4"/>
        <v>0</v>
      </c>
      <c r="F152" s="51">
        <v>0</v>
      </c>
      <c r="G152" s="57">
        <f t="shared" si="5"/>
        <v>0</v>
      </c>
      <c r="H152" s="53"/>
      <c r="I152" s="52"/>
    </row>
    <row r="153" spans="1:9" ht="24.95" customHeight="1" x14ac:dyDescent="0.25">
      <c r="A153" s="50">
        <v>149</v>
      </c>
      <c r="B153" s="56">
        <f>'Student Record'!E150</f>
        <v>0</v>
      </c>
      <c r="C153" s="56">
        <f>'Student Record'!G150</f>
        <v>0</v>
      </c>
      <c r="D153" s="57">
        <f>'Student Record'!A150</f>
        <v>0</v>
      </c>
      <c r="E153" s="57">
        <f t="shared" si="4"/>
        <v>0</v>
      </c>
      <c r="F153" s="51">
        <v>0</v>
      </c>
      <c r="G153" s="57">
        <f t="shared" si="5"/>
        <v>0</v>
      </c>
      <c r="H153" s="53"/>
      <c r="I153" s="52"/>
    </row>
    <row r="154" spans="1:9" ht="24.95" customHeight="1" x14ac:dyDescent="0.25">
      <c r="A154" s="50">
        <v>150</v>
      </c>
      <c r="B154" s="56">
        <f>'Student Record'!E151</f>
        <v>0</v>
      </c>
      <c r="C154" s="56">
        <f>'Student Record'!G151</f>
        <v>0</v>
      </c>
      <c r="D154" s="57">
        <f>'Student Record'!A151</f>
        <v>0</v>
      </c>
      <c r="E154" s="57">
        <f t="shared" si="4"/>
        <v>0</v>
      </c>
      <c r="F154" s="51">
        <v>0</v>
      </c>
      <c r="G154" s="57">
        <f t="shared" si="5"/>
        <v>0</v>
      </c>
      <c r="H154" s="53"/>
      <c r="I154" s="52"/>
    </row>
    <row r="155" spans="1:9" ht="24.95" customHeight="1" x14ac:dyDescent="0.25">
      <c r="A155" s="50">
        <v>151</v>
      </c>
      <c r="B155" s="56">
        <f>'Student Record'!E152</f>
        <v>0</v>
      </c>
      <c r="C155" s="56">
        <f>'Student Record'!G152</f>
        <v>0</v>
      </c>
      <c r="D155" s="57">
        <f>'Student Record'!A152</f>
        <v>0</v>
      </c>
      <c r="E155" s="57">
        <f t="shared" si="4"/>
        <v>0</v>
      </c>
      <c r="F155" s="51">
        <v>0</v>
      </c>
      <c r="G155" s="57">
        <f t="shared" si="5"/>
        <v>0</v>
      </c>
      <c r="H155" s="53"/>
      <c r="I155" s="52"/>
    </row>
    <row r="156" spans="1:9" ht="24.95" customHeight="1" x14ac:dyDescent="0.25">
      <c r="A156" s="50">
        <v>152</v>
      </c>
      <c r="B156" s="56">
        <f>'Student Record'!E153</f>
        <v>0</v>
      </c>
      <c r="C156" s="56">
        <f>'Student Record'!G153</f>
        <v>0</v>
      </c>
      <c r="D156" s="57">
        <f>'Student Record'!A153</f>
        <v>0</v>
      </c>
      <c r="E156" s="57">
        <f t="shared" si="4"/>
        <v>0</v>
      </c>
      <c r="F156" s="51">
        <v>0</v>
      </c>
      <c r="G156" s="57">
        <f t="shared" si="5"/>
        <v>0</v>
      </c>
      <c r="H156" s="53"/>
      <c r="I156" s="52"/>
    </row>
    <row r="157" spans="1:9" ht="24.95" customHeight="1" x14ac:dyDescent="0.25">
      <c r="A157" s="50">
        <v>153</v>
      </c>
      <c r="B157" s="56">
        <f>'Student Record'!E154</f>
        <v>0</v>
      </c>
      <c r="C157" s="56">
        <f>'Student Record'!G154</f>
        <v>0</v>
      </c>
      <c r="D157" s="57">
        <f>'Student Record'!A154</f>
        <v>0</v>
      </c>
      <c r="E157" s="57">
        <f t="shared" si="4"/>
        <v>0</v>
      </c>
      <c r="F157" s="51">
        <v>0</v>
      </c>
      <c r="G157" s="57">
        <f t="shared" si="5"/>
        <v>0</v>
      </c>
      <c r="H157" s="53"/>
      <c r="I157" s="52"/>
    </row>
    <row r="158" spans="1:9" ht="24.95" customHeight="1" x14ac:dyDescent="0.25">
      <c r="A158" s="50">
        <v>154</v>
      </c>
      <c r="B158" s="56">
        <f>'Student Record'!E155</f>
        <v>0</v>
      </c>
      <c r="C158" s="56">
        <f>'Student Record'!G155</f>
        <v>0</v>
      </c>
      <c r="D158" s="57">
        <f>'Student Record'!A155</f>
        <v>0</v>
      </c>
      <c r="E158" s="57">
        <f t="shared" si="4"/>
        <v>0</v>
      </c>
      <c r="F158" s="51">
        <v>0</v>
      </c>
      <c r="G158" s="57">
        <f t="shared" si="5"/>
        <v>0</v>
      </c>
      <c r="H158" s="53"/>
      <c r="I158" s="52"/>
    </row>
    <row r="159" spans="1:9" ht="24.95" customHeight="1" x14ac:dyDescent="0.25">
      <c r="A159" s="50">
        <v>155</v>
      </c>
      <c r="B159" s="56">
        <f>'Student Record'!E156</f>
        <v>0</v>
      </c>
      <c r="C159" s="56">
        <f>'Student Record'!G156</f>
        <v>0</v>
      </c>
      <c r="D159" s="57">
        <f>'Student Record'!A156</f>
        <v>0</v>
      </c>
      <c r="E159" s="57">
        <f t="shared" si="4"/>
        <v>0</v>
      </c>
      <c r="F159" s="51">
        <v>0</v>
      </c>
      <c r="G159" s="57">
        <f t="shared" si="5"/>
        <v>0</v>
      </c>
      <c r="H159" s="53"/>
      <c r="I159" s="52"/>
    </row>
    <row r="160" spans="1:9" ht="24.95" customHeight="1" x14ac:dyDescent="0.25">
      <c r="A160" s="50">
        <v>156</v>
      </c>
      <c r="B160" s="56">
        <f>'Student Record'!E157</f>
        <v>0</v>
      </c>
      <c r="C160" s="56">
        <f>'Student Record'!G157</f>
        <v>0</v>
      </c>
      <c r="D160" s="57">
        <f>'Student Record'!A157</f>
        <v>0</v>
      </c>
      <c r="E160" s="57">
        <f t="shared" si="4"/>
        <v>0</v>
      </c>
      <c r="F160" s="51">
        <v>0</v>
      </c>
      <c r="G160" s="57">
        <f t="shared" si="5"/>
        <v>0</v>
      </c>
      <c r="H160" s="53"/>
      <c r="I160" s="52"/>
    </row>
    <row r="161" spans="1:9" ht="24.95" customHeight="1" x14ac:dyDescent="0.25">
      <c r="A161" s="50">
        <v>157</v>
      </c>
      <c r="B161" s="56">
        <f>'Student Record'!E158</f>
        <v>0</v>
      </c>
      <c r="C161" s="56">
        <f>'Student Record'!G158</f>
        <v>0</v>
      </c>
      <c r="D161" s="57">
        <f>'Student Record'!A158</f>
        <v>0</v>
      </c>
      <c r="E161" s="57">
        <f t="shared" si="4"/>
        <v>0</v>
      </c>
      <c r="F161" s="51">
        <v>0</v>
      </c>
      <c r="G161" s="57">
        <f t="shared" si="5"/>
        <v>0</v>
      </c>
      <c r="H161" s="53"/>
      <c r="I161" s="52"/>
    </row>
    <row r="162" spans="1:9" ht="24.95" customHeight="1" x14ac:dyDescent="0.25">
      <c r="A162" s="50">
        <v>158</v>
      </c>
      <c r="B162" s="56">
        <f>'Student Record'!E159</f>
        <v>0</v>
      </c>
      <c r="C162" s="56">
        <f>'Student Record'!G159</f>
        <v>0</v>
      </c>
      <c r="D162" s="57">
        <f>'Student Record'!A159</f>
        <v>0</v>
      </c>
      <c r="E162" s="57">
        <f t="shared" si="4"/>
        <v>0</v>
      </c>
      <c r="F162" s="51">
        <v>0</v>
      </c>
      <c r="G162" s="57">
        <f t="shared" si="5"/>
        <v>0</v>
      </c>
      <c r="H162" s="53"/>
      <c r="I162" s="52"/>
    </row>
    <row r="163" spans="1:9" ht="24.95" customHeight="1" x14ac:dyDescent="0.25">
      <c r="A163" s="50">
        <v>159</v>
      </c>
      <c r="B163" s="56">
        <f>'Student Record'!E160</f>
        <v>0</v>
      </c>
      <c r="C163" s="56">
        <f>'Student Record'!G160</f>
        <v>0</v>
      </c>
      <c r="D163" s="57">
        <f>'Student Record'!A160</f>
        <v>0</v>
      </c>
      <c r="E163" s="57">
        <f t="shared" si="4"/>
        <v>0</v>
      </c>
      <c r="F163" s="51">
        <v>0</v>
      </c>
      <c r="G163" s="57">
        <f t="shared" si="5"/>
        <v>0</v>
      </c>
      <c r="H163" s="53"/>
      <c r="I163" s="52"/>
    </row>
    <row r="164" spans="1:9" ht="24.95" customHeight="1" x14ac:dyDescent="0.25">
      <c r="A164" s="50">
        <v>160</v>
      </c>
      <c r="B164" s="56">
        <f>'Student Record'!E161</f>
        <v>0</v>
      </c>
      <c r="C164" s="56">
        <f>'Student Record'!G161</f>
        <v>0</v>
      </c>
      <c r="D164" s="57">
        <f>'Student Record'!A161</f>
        <v>0</v>
      </c>
      <c r="E164" s="57">
        <f t="shared" si="4"/>
        <v>0</v>
      </c>
      <c r="F164" s="51">
        <v>0</v>
      </c>
      <c r="G164" s="57">
        <f t="shared" si="5"/>
        <v>0</v>
      </c>
      <c r="H164" s="53"/>
      <c r="I164" s="52"/>
    </row>
    <row r="165" spans="1:9" ht="24.95" customHeight="1" x14ac:dyDescent="0.25">
      <c r="A165" s="50">
        <v>161</v>
      </c>
      <c r="B165" s="56">
        <f>'Student Record'!E162</f>
        <v>0</v>
      </c>
      <c r="C165" s="56">
        <f>'Student Record'!G162</f>
        <v>0</v>
      </c>
      <c r="D165" s="57">
        <f>'Student Record'!A162</f>
        <v>0</v>
      </c>
      <c r="E165" s="57">
        <f t="shared" si="4"/>
        <v>0</v>
      </c>
      <c r="F165" s="51">
        <v>0</v>
      </c>
      <c r="G165" s="57">
        <f t="shared" si="5"/>
        <v>0</v>
      </c>
      <c r="H165" s="53"/>
      <c r="I165" s="52"/>
    </row>
    <row r="166" spans="1:9" ht="24.95" customHeight="1" x14ac:dyDescent="0.25">
      <c r="A166" s="50">
        <v>162</v>
      </c>
      <c r="B166" s="56">
        <f>'Student Record'!E163</f>
        <v>0</v>
      </c>
      <c r="C166" s="56">
        <f>'Student Record'!G163</f>
        <v>0</v>
      </c>
      <c r="D166" s="57">
        <f>'Student Record'!A163</f>
        <v>0</v>
      </c>
      <c r="E166" s="57">
        <f t="shared" si="4"/>
        <v>0</v>
      </c>
      <c r="F166" s="51">
        <v>0</v>
      </c>
      <c r="G166" s="57">
        <f t="shared" si="5"/>
        <v>0</v>
      </c>
      <c r="H166" s="53"/>
      <c r="I166" s="52"/>
    </row>
    <row r="167" spans="1:9" ht="24.95" customHeight="1" x14ac:dyDescent="0.25">
      <c r="A167" s="50">
        <v>163</v>
      </c>
      <c r="B167" s="56">
        <f>'Student Record'!E164</f>
        <v>0</v>
      </c>
      <c r="C167" s="56">
        <f>'Student Record'!G164</f>
        <v>0</v>
      </c>
      <c r="D167" s="57">
        <f>'Student Record'!A164</f>
        <v>0</v>
      </c>
      <c r="E167" s="57">
        <f t="shared" si="4"/>
        <v>0</v>
      </c>
      <c r="F167" s="51">
        <v>0</v>
      </c>
      <c r="G167" s="57">
        <f t="shared" si="5"/>
        <v>0</v>
      </c>
      <c r="H167" s="53"/>
      <c r="I167" s="52"/>
    </row>
    <row r="168" spans="1:9" ht="24.95" customHeight="1" x14ac:dyDescent="0.25">
      <c r="A168" s="50">
        <v>164</v>
      </c>
      <c r="B168" s="56">
        <f>'Student Record'!E165</f>
        <v>0</v>
      </c>
      <c r="C168" s="56">
        <f>'Student Record'!G165</f>
        <v>0</v>
      </c>
      <c r="D168" s="57">
        <f>'Student Record'!A165</f>
        <v>0</v>
      </c>
      <c r="E168" s="57">
        <f t="shared" si="4"/>
        <v>0</v>
      </c>
      <c r="F168" s="51">
        <v>0</v>
      </c>
      <c r="G168" s="57">
        <f t="shared" si="5"/>
        <v>0</v>
      </c>
      <c r="H168" s="53"/>
      <c r="I168" s="52"/>
    </row>
    <row r="169" spans="1:9" ht="24.95" customHeight="1" x14ac:dyDescent="0.25">
      <c r="A169" s="50">
        <v>165</v>
      </c>
      <c r="B169" s="56">
        <f>'Student Record'!E166</f>
        <v>0</v>
      </c>
      <c r="C169" s="56">
        <f>'Student Record'!G166</f>
        <v>0</v>
      </c>
      <c r="D169" s="57">
        <f>'Student Record'!A166</f>
        <v>0</v>
      </c>
      <c r="E169" s="57">
        <f t="shared" si="4"/>
        <v>0</v>
      </c>
      <c r="F169" s="51">
        <v>0</v>
      </c>
      <c r="G169" s="57">
        <f t="shared" si="5"/>
        <v>0</v>
      </c>
      <c r="H169" s="53"/>
      <c r="I169" s="52"/>
    </row>
    <row r="170" spans="1:9" ht="24.95" customHeight="1" x14ac:dyDescent="0.25">
      <c r="A170" s="50">
        <v>166</v>
      </c>
      <c r="B170" s="56">
        <f>'Student Record'!E167</f>
        <v>0</v>
      </c>
      <c r="C170" s="56">
        <f>'Student Record'!G167</f>
        <v>0</v>
      </c>
      <c r="D170" s="57">
        <f>'Student Record'!A167</f>
        <v>0</v>
      </c>
      <c r="E170" s="57">
        <f t="shared" si="4"/>
        <v>0</v>
      </c>
      <c r="F170" s="51">
        <v>0</v>
      </c>
      <c r="G170" s="57">
        <f t="shared" si="5"/>
        <v>0</v>
      </c>
      <c r="H170" s="53"/>
      <c r="I170" s="52"/>
    </row>
    <row r="171" spans="1:9" ht="24.95" customHeight="1" x14ac:dyDescent="0.25">
      <c r="A171" s="50">
        <v>167</v>
      </c>
      <c r="B171" s="56">
        <f>'Student Record'!E168</f>
        <v>0</v>
      </c>
      <c r="C171" s="56">
        <f>'Student Record'!G168</f>
        <v>0</v>
      </c>
      <c r="D171" s="57">
        <f>'Student Record'!A168</f>
        <v>0</v>
      </c>
      <c r="E171" s="57">
        <f t="shared" si="4"/>
        <v>0</v>
      </c>
      <c r="F171" s="51">
        <v>0</v>
      </c>
      <c r="G171" s="57">
        <f t="shared" si="5"/>
        <v>0</v>
      </c>
      <c r="H171" s="53"/>
      <c r="I171" s="52"/>
    </row>
    <row r="172" spans="1:9" ht="24.95" customHeight="1" x14ac:dyDescent="0.25">
      <c r="A172" s="50">
        <v>168</v>
      </c>
      <c r="B172" s="56">
        <f>'Student Record'!E169</f>
        <v>0</v>
      </c>
      <c r="C172" s="56">
        <f>'Student Record'!G169</f>
        <v>0</v>
      </c>
      <c r="D172" s="57">
        <f>'Student Record'!A169</f>
        <v>0</v>
      </c>
      <c r="E172" s="57">
        <f t="shared" si="4"/>
        <v>0</v>
      </c>
      <c r="F172" s="51">
        <v>0</v>
      </c>
      <c r="G172" s="57">
        <f t="shared" si="5"/>
        <v>0</v>
      </c>
      <c r="H172" s="53"/>
      <c r="I172" s="52"/>
    </row>
    <row r="173" spans="1:9" ht="24.95" customHeight="1" x14ac:dyDescent="0.25">
      <c r="A173" s="50">
        <v>169</v>
      </c>
      <c r="B173" s="56">
        <f>'Student Record'!E170</f>
        <v>0</v>
      </c>
      <c r="C173" s="56">
        <f>'Student Record'!G170</f>
        <v>0</v>
      </c>
      <c r="D173" s="57">
        <f>'Student Record'!A170</f>
        <v>0</v>
      </c>
      <c r="E173" s="57">
        <f t="shared" si="4"/>
        <v>0</v>
      </c>
      <c r="F173" s="51">
        <v>0</v>
      </c>
      <c r="G173" s="57">
        <f t="shared" si="5"/>
        <v>0</v>
      </c>
      <c r="H173" s="53"/>
      <c r="I173" s="52"/>
    </row>
    <row r="174" spans="1:9" ht="24.95" customHeight="1" x14ac:dyDescent="0.25">
      <c r="A174" s="50">
        <v>170</v>
      </c>
      <c r="B174" s="56">
        <f>'Student Record'!E171</f>
        <v>0</v>
      </c>
      <c r="C174" s="56">
        <f>'Student Record'!G171</f>
        <v>0</v>
      </c>
      <c r="D174" s="57">
        <f>'Student Record'!A171</f>
        <v>0</v>
      </c>
      <c r="E174" s="57">
        <f t="shared" si="4"/>
        <v>0</v>
      </c>
      <c r="F174" s="51">
        <v>0</v>
      </c>
      <c r="G174" s="57">
        <f t="shared" si="5"/>
        <v>0</v>
      </c>
      <c r="H174" s="53"/>
      <c r="I174" s="52"/>
    </row>
    <row r="175" spans="1:9" ht="24.95" customHeight="1" x14ac:dyDescent="0.25">
      <c r="A175" s="50">
        <v>171</v>
      </c>
      <c r="B175" s="56">
        <f>'Student Record'!E172</f>
        <v>0</v>
      </c>
      <c r="C175" s="56">
        <f>'Student Record'!G172</f>
        <v>0</v>
      </c>
      <c r="D175" s="57">
        <f>'Student Record'!A172</f>
        <v>0</v>
      </c>
      <c r="E175" s="57">
        <f t="shared" si="4"/>
        <v>0</v>
      </c>
      <c r="F175" s="51">
        <v>0</v>
      </c>
      <c r="G175" s="57">
        <f t="shared" si="5"/>
        <v>0</v>
      </c>
      <c r="H175" s="53"/>
      <c r="I175" s="52"/>
    </row>
    <row r="176" spans="1:9" ht="24.95" customHeight="1" x14ac:dyDescent="0.25">
      <c r="A176" s="50">
        <v>172</v>
      </c>
      <c r="B176" s="56">
        <f>'Student Record'!E173</f>
        <v>0</v>
      </c>
      <c r="C176" s="56">
        <f>'Student Record'!G173</f>
        <v>0</v>
      </c>
      <c r="D176" s="57">
        <f>'Student Record'!A173</f>
        <v>0</v>
      </c>
      <c r="E176" s="57">
        <f t="shared" si="4"/>
        <v>0</v>
      </c>
      <c r="F176" s="51">
        <v>0</v>
      </c>
      <c r="G176" s="57">
        <f t="shared" si="5"/>
        <v>0</v>
      </c>
      <c r="H176" s="53"/>
      <c r="I176" s="52"/>
    </row>
    <row r="177" spans="1:9" ht="24.95" customHeight="1" x14ac:dyDescent="0.25">
      <c r="A177" s="50">
        <v>173</v>
      </c>
      <c r="B177" s="56">
        <f>'Student Record'!E174</f>
        <v>0</v>
      </c>
      <c r="C177" s="56">
        <f>'Student Record'!G174</f>
        <v>0</v>
      </c>
      <c r="D177" s="57">
        <f>'Student Record'!A174</f>
        <v>0</v>
      </c>
      <c r="E177" s="57">
        <f t="shared" si="4"/>
        <v>0</v>
      </c>
      <c r="F177" s="51">
        <v>0</v>
      </c>
      <c r="G177" s="57">
        <f t="shared" si="5"/>
        <v>0</v>
      </c>
      <c r="H177" s="53"/>
      <c r="I177" s="52"/>
    </row>
    <row r="178" spans="1:9" ht="24.95" customHeight="1" x14ac:dyDescent="0.25">
      <c r="A178" s="50">
        <v>174</v>
      </c>
      <c r="B178" s="56">
        <f>'Student Record'!E175</f>
        <v>0</v>
      </c>
      <c r="C178" s="56">
        <f>'Student Record'!G175</f>
        <v>0</v>
      </c>
      <c r="D178" s="57">
        <f>'Student Record'!A175</f>
        <v>0</v>
      </c>
      <c r="E178" s="57">
        <f t="shared" si="4"/>
        <v>0</v>
      </c>
      <c r="F178" s="51">
        <v>0</v>
      </c>
      <c r="G178" s="57">
        <f t="shared" si="5"/>
        <v>0</v>
      </c>
      <c r="H178" s="53"/>
      <c r="I178" s="52"/>
    </row>
    <row r="179" spans="1:9" ht="24.95" customHeight="1" x14ac:dyDescent="0.25">
      <c r="A179" s="50">
        <v>175</v>
      </c>
      <c r="B179" s="56">
        <f>'Student Record'!E176</f>
        <v>0</v>
      </c>
      <c r="C179" s="56">
        <f>'Student Record'!G176</f>
        <v>0</v>
      </c>
      <c r="D179" s="57">
        <f>'Student Record'!A176</f>
        <v>0</v>
      </c>
      <c r="E179" s="57">
        <f t="shared" si="4"/>
        <v>0</v>
      </c>
      <c r="F179" s="51">
        <v>0</v>
      </c>
      <c r="G179" s="57">
        <f t="shared" si="5"/>
        <v>0</v>
      </c>
      <c r="H179" s="53"/>
      <c r="I179" s="52"/>
    </row>
    <row r="180" spans="1:9" ht="24.95" customHeight="1" x14ac:dyDescent="0.25">
      <c r="A180" s="50">
        <v>176</v>
      </c>
      <c r="B180" s="56">
        <f>'Student Record'!E177</f>
        <v>0</v>
      </c>
      <c r="C180" s="56">
        <f>'Student Record'!G177</f>
        <v>0</v>
      </c>
      <c r="D180" s="57">
        <f>'Student Record'!A177</f>
        <v>0</v>
      </c>
      <c r="E180" s="57">
        <f t="shared" si="4"/>
        <v>0</v>
      </c>
      <c r="F180" s="51">
        <v>0</v>
      </c>
      <c r="G180" s="57">
        <f t="shared" si="5"/>
        <v>0</v>
      </c>
      <c r="H180" s="53"/>
      <c r="I180" s="52"/>
    </row>
    <row r="181" spans="1:9" ht="24.95" customHeight="1" x14ac:dyDescent="0.25">
      <c r="A181" s="50">
        <v>177</v>
      </c>
      <c r="B181" s="56">
        <f>'Student Record'!E178</f>
        <v>0</v>
      </c>
      <c r="C181" s="56">
        <f>'Student Record'!G178</f>
        <v>0</v>
      </c>
      <c r="D181" s="57">
        <f>'Student Record'!A178</f>
        <v>0</v>
      </c>
      <c r="E181" s="57">
        <f t="shared" si="4"/>
        <v>0</v>
      </c>
      <c r="F181" s="51">
        <v>0</v>
      </c>
      <c r="G181" s="57">
        <f t="shared" si="5"/>
        <v>0</v>
      </c>
      <c r="H181" s="53"/>
      <c r="I181" s="52"/>
    </row>
    <row r="182" spans="1:9" ht="24.95" customHeight="1" x14ac:dyDescent="0.25">
      <c r="A182" s="50">
        <v>178</v>
      </c>
      <c r="B182" s="56">
        <f>'Student Record'!E179</f>
        <v>0</v>
      </c>
      <c r="C182" s="56">
        <f>'Student Record'!G179</f>
        <v>0</v>
      </c>
      <c r="D182" s="57">
        <f>'Student Record'!A179</f>
        <v>0</v>
      </c>
      <c r="E182" s="57">
        <f t="shared" si="4"/>
        <v>0</v>
      </c>
      <c r="F182" s="51">
        <v>0</v>
      </c>
      <c r="G182" s="57">
        <f t="shared" si="5"/>
        <v>0</v>
      </c>
      <c r="H182" s="53"/>
      <c r="I182" s="52"/>
    </row>
    <row r="183" spans="1:9" ht="24.95" customHeight="1" x14ac:dyDescent="0.25">
      <c r="A183" s="50">
        <v>179</v>
      </c>
      <c r="B183" s="56">
        <f>'Student Record'!E180</f>
        <v>0</v>
      </c>
      <c r="C183" s="56">
        <f>'Student Record'!G180</f>
        <v>0</v>
      </c>
      <c r="D183" s="57">
        <f>'Student Record'!A180</f>
        <v>0</v>
      </c>
      <c r="E183" s="57">
        <f t="shared" si="4"/>
        <v>0</v>
      </c>
      <c r="F183" s="51">
        <v>0</v>
      </c>
      <c r="G183" s="57">
        <f t="shared" si="5"/>
        <v>0</v>
      </c>
      <c r="H183" s="53"/>
      <c r="I183" s="52"/>
    </row>
    <row r="184" spans="1:9" ht="24.95" customHeight="1" x14ac:dyDescent="0.25">
      <c r="A184" s="50">
        <v>180</v>
      </c>
      <c r="B184" s="56">
        <f>'Student Record'!E181</f>
        <v>0</v>
      </c>
      <c r="C184" s="56">
        <f>'Student Record'!G181</f>
        <v>0</v>
      </c>
      <c r="D184" s="57">
        <f>'Student Record'!A181</f>
        <v>0</v>
      </c>
      <c r="E184" s="57">
        <f t="shared" si="4"/>
        <v>0</v>
      </c>
      <c r="F184" s="51">
        <v>0</v>
      </c>
      <c r="G184" s="57">
        <f t="shared" si="5"/>
        <v>0</v>
      </c>
      <c r="H184" s="53"/>
      <c r="I184" s="52"/>
    </row>
    <row r="185" spans="1:9" ht="24.95" customHeight="1" x14ac:dyDescent="0.25">
      <c r="A185" s="50">
        <v>181</v>
      </c>
      <c r="B185" s="56">
        <f>'Student Record'!E182</f>
        <v>0</v>
      </c>
      <c r="C185" s="56">
        <f>'Student Record'!G182</f>
        <v>0</v>
      </c>
      <c r="D185" s="57">
        <f>'Student Record'!A182</f>
        <v>0</v>
      </c>
      <c r="E185" s="57">
        <f t="shared" si="4"/>
        <v>0</v>
      </c>
      <c r="F185" s="51">
        <v>0</v>
      </c>
      <c r="G185" s="57">
        <f t="shared" si="5"/>
        <v>0</v>
      </c>
      <c r="H185" s="53"/>
      <c r="I185" s="52"/>
    </row>
    <row r="186" spans="1:9" ht="24.95" customHeight="1" x14ac:dyDescent="0.25">
      <c r="A186" s="50">
        <v>182</v>
      </c>
      <c r="B186" s="56">
        <f>'Student Record'!E183</f>
        <v>0</v>
      </c>
      <c r="C186" s="56">
        <f>'Student Record'!G183</f>
        <v>0</v>
      </c>
      <c r="D186" s="57">
        <f>'Student Record'!A183</f>
        <v>0</v>
      </c>
      <c r="E186" s="57">
        <f t="shared" si="4"/>
        <v>0</v>
      </c>
      <c r="F186" s="51">
        <v>0</v>
      </c>
      <c r="G186" s="57">
        <f t="shared" si="5"/>
        <v>0</v>
      </c>
      <c r="H186" s="53"/>
      <c r="I186" s="52"/>
    </row>
    <row r="187" spans="1:9" ht="24.95" customHeight="1" x14ac:dyDescent="0.25">
      <c r="A187" s="50">
        <v>183</v>
      </c>
      <c r="B187" s="56">
        <f>'Student Record'!E184</f>
        <v>0</v>
      </c>
      <c r="C187" s="56">
        <f>'Student Record'!G184</f>
        <v>0</v>
      </c>
      <c r="D187" s="57">
        <f>'Student Record'!A184</f>
        <v>0</v>
      </c>
      <c r="E187" s="57">
        <f t="shared" si="4"/>
        <v>0</v>
      </c>
      <c r="F187" s="51">
        <v>0</v>
      </c>
      <c r="G187" s="57">
        <f t="shared" si="5"/>
        <v>0</v>
      </c>
      <c r="H187" s="53"/>
      <c r="I187" s="52"/>
    </row>
    <row r="188" spans="1:9" ht="24.95" customHeight="1" x14ac:dyDescent="0.25">
      <c r="A188" s="50">
        <v>184</v>
      </c>
      <c r="B188" s="56">
        <f>'Student Record'!E185</f>
        <v>0</v>
      </c>
      <c r="C188" s="56">
        <f>'Student Record'!G185</f>
        <v>0</v>
      </c>
      <c r="D188" s="57">
        <f>'Student Record'!A185</f>
        <v>0</v>
      </c>
      <c r="E188" s="57">
        <f t="shared" si="4"/>
        <v>0</v>
      </c>
      <c r="F188" s="51">
        <v>0</v>
      </c>
      <c r="G188" s="57">
        <f t="shared" si="5"/>
        <v>0</v>
      </c>
      <c r="H188" s="53"/>
      <c r="I188" s="52"/>
    </row>
    <row r="189" spans="1:9" ht="24.95" customHeight="1" x14ac:dyDescent="0.25">
      <c r="A189" s="50">
        <v>185</v>
      </c>
      <c r="B189" s="56">
        <f>'Student Record'!E186</f>
        <v>0</v>
      </c>
      <c r="C189" s="56">
        <f>'Student Record'!G186</f>
        <v>0</v>
      </c>
      <c r="D189" s="57">
        <f>'Student Record'!A186</f>
        <v>0</v>
      </c>
      <c r="E189" s="57">
        <f t="shared" si="4"/>
        <v>0</v>
      </c>
      <c r="F189" s="51">
        <v>0</v>
      </c>
      <c r="G189" s="57">
        <f t="shared" si="5"/>
        <v>0</v>
      </c>
      <c r="H189" s="53"/>
      <c r="I189" s="52"/>
    </row>
    <row r="190" spans="1:9" ht="24.95" customHeight="1" x14ac:dyDescent="0.25">
      <c r="A190" s="50">
        <v>186</v>
      </c>
      <c r="B190" s="56">
        <f>'Student Record'!E187</f>
        <v>0</v>
      </c>
      <c r="C190" s="56">
        <f>'Student Record'!G187</f>
        <v>0</v>
      </c>
      <c r="D190" s="57">
        <f>'Student Record'!A187</f>
        <v>0</v>
      </c>
      <c r="E190" s="57">
        <f t="shared" si="4"/>
        <v>0</v>
      </c>
      <c r="F190" s="51">
        <v>0</v>
      </c>
      <c r="G190" s="57">
        <f t="shared" si="5"/>
        <v>0</v>
      </c>
      <c r="H190" s="53"/>
      <c r="I190" s="52"/>
    </row>
    <row r="191" spans="1:9" ht="24.95" customHeight="1" x14ac:dyDescent="0.25">
      <c r="A191" s="50">
        <v>187</v>
      </c>
      <c r="B191" s="56">
        <f>'Student Record'!E188</f>
        <v>0</v>
      </c>
      <c r="C191" s="56">
        <f>'Student Record'!G188</f>
        <v>0</v>
      </c>
      <c r="D191" s="57">
        <f>'Student Record'!A188</f>
        <v>0</v>
      </c>
      <c r="E191" s="57">
        <f t="shared" si="4"/>
        <v>0</v>
      </c>
      <c r="F191" s="51">
        <v>0</v>
      </c>
      <c r="G191" s="57">
        <f t="shared" si="5"/>
        <v>0</v>
      </c>
      <c r="H191" s="53"/>
      <c r="I191" s="52"/>
    </row>
    <row r="192" spans="1:9" ht="24.95" customHeight="1" x14ac:dyDescent="0.25">
      <c r="A192" s="50">
        <v>188</v>
      </c>
      <c r="B192" s="56">
        <f>'Student Record'!E189</f>
        <v>0</v>
      </c>
      <c r="C192" s="56">
        <f>'Student Record'!G189</f>
        <v>0</v>
      </c>
      <c r="D192" s="57">
        <f>'Student Record'!A189</f>
        <v>0</v>
      </c>
      <c r="E192" s="57">
        <f t="shared" si="4"/>
        <v>0</v>
      </c>
      <c r="F192" s="51">
        <v>0</v>
      </c>
      <c r="G192" s="57">
        <f t="shared" si="5"/>
        <v>0</v>
      </c>
      <c r="H192" s="53"/>
      <c r="I192" s="52"/>
    </row>
    <row r="193" spans="1:9" ht="24.95" customHeight="1" x14ac:dyDescent="0.25">
      <c r="A193" s="50">
        <v>189</v>
      </c>
      <c r="B193" s="56">
        <f>'Student Record'!E190</f>
        <v>0</v>
      </c>
      <c r="C193" s="56">
        <f>'Student Record'!G190</f>
        <v>0</v>
      </c>
      <c r="D193" s="57">
        <f>'Student Record'!A190</f>
        <v>0</v>
      </c>
      <c r="E193" s="57">
        <f t="shared" si="4"/>
        <v>0</v>
      </c>
      <c r="F193" s="51">
        <v>0</v>
      </c>
      <c r="G193" s="57">
        <f t="shared" si="5"/>
        <v>0</v>
      </c>
      <c r="H193" s="53"/>
      <c r="I193" s="52"/>
    </row>
    <row r="194" spans="1:9" ht="24.95" customHeight="1" x14ac:dyDescent="0.25">
      <c r="A194" s="50">
        <v>190</v>
      </c>
      <c r="B194" s="56">
        <f>'Student Record'!E191</f>
        <v>0</v>
      </c>
      <c r="C194" s="56">
        <f>'Student Record'!G191</f>
        <v>0</v>
      </c>
      <c r="D194" s="57">
        <f>'Student Record'!A191</f>
        <v>0</v>
      </c>
      <c r="E194" s="57">
        <f t="shared" si="4"/>
        <v>0</v>
      </c>
      <c r="F194" s="51">
        <v>0</v>
      </c>
      <c r="G194" s="57">
        <f t="shared" si="5"/>
        <v>0</v>
      </c>
      <c r="H194" s="53"/>
      <c r="I194" s="52"/>
    </row>
    <row r="195" spans="1:9" ht="24.95" customHeight="1" x14ac:dyDescent="0.25">
      <c r="A195" s="50">
        <v>191</v>
      </c>
      <c r="B195" s="56">
        <f>'Student Record'!E192</f>
        <v>0</v>
      </c>
      <c r="C195" s="56">
        <f>'Student Record'!G192</f>
        <v>0</v>
      </c>
      <c r="D195" s="57">
        <f>'Student Record'!A192</f>
        <v>0</v>
      </c>
      <c r="E195" s="57">
        <f t="shared" si="4"/>
        <v>0</v>
      </c>
      <c r="F195" s="51">
        <v>0</v>
      </c>
      <c r="G195" s="57">
        <f t="shared" si="5"/>
        <v>0</v>
      </c>
      <c r="H195" s="53"/>
      <c r="I195" s="52"/>
    </row>
    <row r="196" spans="1:9" ht="24.95" customHeight="1" x14ac:dyDescent="0.25">
      <c r="A196" s="50">
        <v>192</v>
      </c>
      <c r="B196" s="56">
        <f>'Student Record'!E193</f>
        <v>0</v>
      </c>
      <c r="C196" s="56">
        <f>'Student Record'!G193</f>
        <v>0</v>
      </c>
      <c r="D196" s="57">
        <f>'Student Record'!A193</f>
        <v>0</v>
      </c>
      <c r="E196" s="57">
        <f t="shared" si="4"/>
        <v>0</v>
      </c>
      <c r="F196" s="51">
        <v>0</v>
      </c>
      <c r="G196" s="57">
        <f t="shared" si="5"/>
        <v>0</v>
      </c>
      <c r="H196" s="53"/>
      <c r="I196" s="52"/>
    </row>
    <row r="197" spans="1:9" ht="24.95" customHeight="1" x14ac:dyDescent="0.25">
      <c r="A197" s="50">
        <v>193</v>
      </c>
      <c r="B197" s="56">
        <f>'Student Record'!E194</f>
        <v>0</v>
      </c>
      <c r="C197" s="56">
        <f>'Student Record'!G194</f>
        <v>0</v>
      </c>
      <c r="D197" s="57">
        <f>'Student Record'!A194</f>
        <v>0</v>
      </c>
      <c r="E197" s="57">
        <f t="shared" si="4"/>
        <v>0</v>
      </c>
      <c r="F197" s="51">
        <v>0</v>
      </c>
      <c r="G197" s="57">
        <f t="shared" si="5"/>
        <v>0</v>
      </c>
      <c r="H197" s="53"/>
      <c r="I197" s="52"/>
    </row>
    <row r="198" spans="1:9" ht="24.95" customHeight="1" x14ac:dyDescent="0.25">
      <c r="A198" s="50">
        <v>194</v>
      </c>
      <c r="B198" s="56">
        <f>'Student Record'!E195</f>
        <v>0</v>
      </c>
      <c r="C198" s="56">
        <f>'Student Record'!G195</f>
        <v>0</v>
      </c>
      <c r="D198" s="57">
        <f>'Student Record'!A195</f>
        <v>0</v>
      </c>
      <c r="E198" s="57">
        <f t="shared" ref="E198:E261" si="6">G198-F198</f>
        <v>0</v>
      </c>
      <c r="F198" s="51">
        <v>0</v>
      </c>
      <c r="G198" s="57">
        <f t="shared" ref="G198:G261" si="7">IF(D198&gt;=6,"14.1",IF(D198&gt;=1,"9.4",0))</f>
        <v>0</v>
      </c>
      <c r="H198" s="53"/>
      <c r="I198" s="52"/>
    </row>
    <row r="199" spans="1:9" ht="24.95" customHeight="1" x14ac:dyDescent="0.25">
      <c r="A199" s="50">
        <v>195</v>
      </c>
      <c r="B199" s="56">
        <f>'Student Record'!E196</f>
        <v>0</v>
      </c>
      <c r="C199" s="56">
        <f>'Student Record'!G196</f>
        <v>0</v>
      </c>
      <c r="D199" s="57">
        <f>'Student Record'!A196</f>
        <v>0</v>
      </c>
      <c r="E199" s="57">
        <f t="shared" si="6"/>
        <v>0</v>
      </c>
      <c r="F199" s="51">
        <v>0</v>
      </c>
      <c r="G199" s="57">
        <f t="shared" si="7"/>
        <v>0</v>
      </c>
      <c r="H199" s="53"/>
      <c r="I199" s="52"/>
    </row>
    <row r="200" spans="1:9" ht="24.95" customHeight="1" x14ac:dyDescent="0.25">
      <c r="A200" s="50">
        <v>196</v>
      </c>
      <c r="B200" s="56">
        <f>'Student Record'!E197</f>
        <v>0</v>
      </c>
      <c r="C200" s="56">
        <f>'Student Record'!G197</f>
        <v>0</v>
      </c>
      <c r="D200" s="57">
        <f>'Student Record'!A197</f>
        <v>0</v>
      </c>
      <c r="E200" s="57">
        <f t="shared" si="6"/>
        <v>0</v>
      </c>
      <c r="F200" s="51">
        <v>0</v>
      </c>
      <c r="G200" s="57">
        <f t="shared" si="7"/>
        <v>0</v>
      </c>
      <c r="H200" s="53"/>
      <c r="I200" s="52"/>
    </row>
    <row r="201" spans="1:9" ht="24.95" customHeight="1" x14ac:dyDescent="0.25">
      <c r="A201" s="50">
        <v>197</v>
      </c>
      <c r="B201" s="56">
        <f>'Student Record'!E198</f>
        <v>0</v>
      </c>
      <c r="C201" s="56">
        <f>'Student Record'!G198</f>
        <v>0</v>
      </c>
      <c r="D201" s="57">
        <f>'Student Record'!A198</f>
        <v>0</v>
      </c>
      <c r="E201" s="57">
        <f t="shared" si="6"/>
        <v>0</v>
      </c>
      <c r="F201" s="51">
        <v>0</v>
      </c>
      <c r="G201" s="57">
        <f t="shared" si="7"/>
        <v>0</v>
      </c>
      <c r="H201" s="53"/>
      <c r="I201" s="52"/>
    </row>
    <row r="202" spans="1:9" ht="24.95" customHeight="1" x14ac:dyDescent="0.25">
      <c r="A202" s="50">
        <v>198</v>
      </c>
      <c r="B202" s="56">
        <f>'Student Record'!E199</f>
        <v>0</v>
      </c>
      <c r="C202" s="56">
        <f>'Student Record'!G199</f>
        <v>0</v>
      </c>
      <c r="D202" s="57">
        <f>'Student Record'!A199</f>
        <v>0</v>
      </c>
      <c r="E202" s="57">
        <f t="shared" si="6"/>
        <v>0</v>
      </c>
      <c r="F202" s="51">
        <v>0</v>
      </c>
      <c r="G202" s="57">
        <f t="shared" si="7"/>
        <v>0</v>
      </c>
      <c r="H202" s="53"/>
      <c r="I202" s="52"/>
    </row>
    <row r="203" spans="1:9" ht="24.95" customHeight="1" x14ac:dyDescent="0.25">
      <c r="A203" s="50">
        <v>199</v>
      </c>
      <c r="B203" s="56">
        <f>'Student Record'!E200</f>
        <v>0</v>
      </c>
      <c r="C203" s="56">
        <f>'Student Record'!G200</f>
        <v>0</v>
      </c>
      <c r="D203" s="57">
        <f>'Student Record'!A200</f>
        <v>0</v>
      </c>
      <c r="E203" s="57">
        <f t="shared" si="6"/>
        <v>0</v>
      </c>
      <c r="F203" s="51">
        <v>0</v>
      </c>
      <c r="G203" s="57">
        <f t="shared" si="7"/>
        <v>0</v>
      </c>
      <c r="H203" s="53"/>
      <c r="I203" s="52"/>
    </row>
    <row r="204" spans="1:9" ht="24.95" customHeight="1" x14ac:dyDescent="0.25">
      <c r="A204" s="50">
        <v>200</v>
      </c>
      <c r="B204" s="56">
        <f>'Student Record'!E201</f>
        <v>0</v>
      </c>
      <c r="C204" s="56">
        <f>'Student Record'!G201</f>
        <v>0</v>
      </c>
      <c r="D204" s="57">
        <f>'Student Record'!A201</f>
        <v>0</v>
      </c>
      <c r="E204" s="57">
        <f t="shared" si="6"/>
        <v>0</v>
      </c>
      <c r="F204" s="51">
        <v>0</v>
      </c>
      <c r="G204" s="57">
        <f t="shared" si="7"/>
        <v>0</v>
      </c>
      <c r="H204" s="53"/>
      <c r="I204" s="52"/>
    </row>
    <row r="205" spans="1:9" ht="24.95" customHeight="1" x14ac:dyDescent="0.25">
      <c r="A205" s="50">
        <v>201</v>
      </c>
      <c r="B205" s="56">
        <f>'Student Record'!E202</f>
        <v>0</v>
      </c>
      <c r="C205" s="56">
        <f>'Student Record'!G202</f>
        <v>0</v>
      </c>
      <c r="D205" s="57">
        <f>'Student Record'!A202</f>
        <v>0</v>
      </c>
      <c r="E205" s="57">
        <f t="shared" si="6"/>
        <v>0</v>
      </c>
      <c r="F205" s="51">
        <v>0</v>
      </c>
      <c r="G205" s="57">
        <f t="shared" si="7"/>
        <v>0</v>
      </c>
      <c r="H205" s="53"/>
      <c r="I205" s="52"/>
    </row>
    <row r="206" spans="1:9" ht="24.95" customHeight="1" x14ac:dyDescent="0.25">
      <c r="A206" s="50">
        <v>202</v>
      </c>
      <c r="B206" s="56">
        <f>'Student Record'!E203</f>
        <v>0</v>
      </c>
      <c r="C206" s="56">
        <f>'Student Record'!G203</f>
        <v>0</v>
      </c>
      <c r="D206" s="57">
        <f>'Student Record'!A203</f>
        <v>0</v>
      </c>
      <c r="E206" s="57">
        <f t="shared" si="6"/>
        <v>0</v>
      </c>
      <c r="F206" s="51">
        <v>0</v>
      </c>
      <c r="G206" s="57">
        <f t="shared" si="7"/>
        <v>0</v>
      </c>
      <c r="H206" s="53"/>
      <c r="I206" s="52"/>
    </row>
    <row r="207" spans="1:9" ht="24.95" customHeight="1" x14ac:dyDescent="0.25">
      <c r="A207" s="50">
        <v>203</v>
      </c>
      <c r="B207" s="56">
        <f>'Student Record'!E204</f>
        <v>0</v>
      </c>
      <c r="C207" s="56">
        <f>'Student Record'!G204</f>
        <v>0</v>
      </c>
      <c r="D207" s="57">
        <f>'Student Record'!A204</f>
        <v>0</v>
      </c>
      <c r="E207" s="57">
        <f t="shared" si="6"/>
        <v>0</v>
      </c>
      <c r="F207" s="51">
        <v>0</v>
      </c>
      <c r="G207" s="57">
        <f t="shared" si="7"/>
        <v>0</v>
      </c>
      <c r="H207" s="53"/>
      <c r="I207" s="52"/>
    </row>
    <row r="208" spans="1:9" ht="24.95" customHeight="1" x14ac:dyDescent="0.25">
      <c r="A208" s="50">
        <v>204</v>
      </c>
      <c r="B208" s="56">
        <f>'Student Record'!E205</f>
        <v>0</v>
      </c>
      <c r="C208" s="56">
        <f>'Student Record'!G205</f>
        <v>0</v>
      </c>
      <c r="D208" s="57">
        <f>'Student Record'!A205</f>
        <v>0</v>
      </c>
      <c r="E208" s="57">
        <f t="shared" si="6"/>
        <v>0</v>
      </c>
      <c r="F208" s="51">
        <v>0</v>
      </c>
      <c r="G208" s="57">
        <f t="shared" si="7"/>
        <v>0</v>
      </c>
      <c r="H208" s="53"/>
      <c r="I208" s="52"/>
    </row>
    <row r="209" spans="1:9" ht="24.95" customHeight="1" x14ac:dyDescent="0.25">
      <c r="A209" s="50">
        <v>205</v>
      </c>
      <c r="B209" s="56">
        <f>'Student Record'!E206</f>
        <v>0</v>
      </c>
      <c r="C209" s="56">
        <f>'Student Record'!G206</f>
        <v>0</v>
      </c>
      <c r="D209" s="57">
        <f>'Student Record'!A206</f>
        <v>0</v>
      </c>
      <c r="E209" s="57">
        <f t="shared" si="6"/>
        <v>0</v>
      </c>
      <c r="F209" s="51">
        <v>0</v>
      </c>
      <c r="G209" s="57">
        <f t="shared" si="7"/>
        <v>0</v>
      </c>
      <c r="H209" s="53"/>
      <c r="I209" s="52"/>
    </row>
    <row r="210" spans="1:9" ht="24.95" customHeight="1" x14ac:dyDescent="0.25">
      <c r="A210" s="50">
        <v>206</v>
      </c>
      <c r="B210" s="56">
        <f>'Student Record'!E207</f>
        <v>0</v>
      </c>
      <c r="C210" s="56">
        <f>'Student Record'!G207</f>
        <v>0</v>
      </c>
      <c r="D210" s="57">
        <f>'Student Record'!A207</f>
        <v>0</v>
      </c>
      <c r="E210" s="57">
        <f t="shared" si="6"/>
        <v>0</v>
      </c>
      <c r="F210" s="51">
        <v>0</v>
      </c>
      <c r="G210" s="57">
        <f t="shared" si="7"/>
        <v>0</v>
      </c>
      <c r="H210" s="53"/>
      <c r="I210" s="52"/>
    </row>
    <row r="211" spans="1:9" ht="24.95" customHeight="1" x14ac:dyDescent="0.25">
      <c r="A211" s="50">
        <v>207</v>
      </c>
      <c r="B211" s="56">
        <f>'Student Record'!E208</f>
        <v>0</v>
      </c>
      <c r="C211" s="56">
        <f>'Student Record'!G208</f>
        <v>0</v>
      </c>
      <c r="D211" s="57">
        <f>'Student Record'!A208</f>
        <v>0</v>
      </c>
      <c r="E211" s="57">
        <f t="shared" si="6"/>
        <v>0</v>
      </c>
      <c r="F211" s="51">
        <v>0</v>
      </c>
      <c r="G211" s="57">
        <f t="shared" si="7"/>
        <v>0</v>
      </c>
      <c r="H211" s="53"/>
      <c r="I211" s="52"/>
    </row>
    <row r="212" spans="1:9" ht="24.95" customHeight="1" x14ac:dyDescent="0.25">
      <c r="A212" s="50">
        <v>208</v>
      </c>
      <c r="B212" s="56">
        <f>'Student Record'!E209</f>
        <v>0</v>
      </c>
      <c r="C212" s="56">
        <f>'Student Record'!G209</f>
        <v>0</v>
      </c>
      <c r="D212" s="57">
        <f>'Student Record'!A209</f>
        <v>0</v>
      </c>
      <c r="E212" s="57">
        <f t="shared" si="6"/>
        <v>0</v>
      </c>
      <c r="F212" s="51">
        <v>0</v>
      </c>
      <c r="G212" s="57">
        <f t="shared" si="7"/>
        <v>0</v>
      </c>
      <c r="H212" s="53"/>
      <c r="I212" s="52"/>
    </row>
    <row r="213" spans="1:9" ht="24.95" customHeight="1" x14ac:dyDescent="0.25">
      <c r="A213" s="50">
        <v>209</v>
      </c>
      <c r="B213" s="56">
        <f>'Student Record'!E210</f>
        <v>0</v>
      </c>
      <c r="C213" s="56">
        <f>'Student Record'!G210</f>
        <v>0</v>
      </c>
      <c r="D213" s="57">
        <f>'Student Record'!A210</f>
        <v>0</v>
      </c>
      <c r="E213" s="57">
        <f t="shared" si="6"/>
        <v>0</v>
      </c>
      <c r="F213" s="51">
        <v>0</v>
      </c>
      <c r="G213" s="57">
        <f t="shared" si="7"/>
        <v>0</v>
      </c>
      <c r="H213" s="53"/>
      <c r="I213" s="52"/>
    </row>
    <row r="214" spans="1:9" ht="24.95" customHeight="1" x14ac:dyDescent="0.25">
      <c r="A214" s="50">
        <v>210</v>
      </c>
      <c r="B214" s="56">
        <f>'Student Record'!E211</f>
        <v>0</v>
      </c>
      <c r="C214" s="56">
        <f>'Student Record'!G211</f>
        <v>0</v>
      </c>
      <c r="D214" s="57">
        <f>'Student Record'!A211</f>
        <v>0</v>
      </c>
      <c r="E214" s="57">
        <f t="shared" si="6"/>
        <v>0</v>
      </c>
      <c r="F214" s="51">
        <v>0</v>
      </c>
      <c r="G214" s="57">
        <f t="shared" si="7"/>
        <v>0</v>
      </c>
      <c r="H214" s="53"/>
      <c r="I214" s="52"/>
    </row>
    <row r="215" spans="1:9" ht="24.95" customHeight="1" x14ac:dyDescent="0.25">
      <c r="A215" s="50">
        <v>211</v>
      </c>
      <c r="B215" s="56">
        <f>'Student Record'!E212</f>
        <v>0</v>
      </c>
      <c r="C215" s="56">
        <f>'Student Record'!G212</f>
        <v>0</v>
      </c>
      <c r="D215" s="57">
        <f>'Student Record'!A212</f>
        <v>0</v>
      </c>
      <c r="E215" s="57">
        <f t="shared" si="6"/>
        <v>0</v>
      </c>
      <c r="F215" s="51">
        <v>0</v>
      </c>
      <c r="G215" s="57">
        <f t="shared" si="7"/>
        <v>0</v>
      </c>
      <c r="H215" s="53"/>
      <c r="I215" s="52"/>
    </row>
    <row r="216" spans="1:9" ht="24.95" customHeight="1" x14ac:dyDescent="0.25">
      <c r="A216" s="50">
        <v>212</v>
      </c>
      <c r="B216" s="56">
        <f>'Student Record'!E213</f>
        <v>0</v>
      </c>
      <c r="C216" s="56">
        <f>'Student Record'!G213</f>
        <v>0</v>
      </c>
      <c r="D216" s="57">
        <f>'Student Record'!A213</f>
        <v>0</v>
      </c>
      <c r="E216" s="57">
        <f t="shared" si="6"/>
        <v>0</v>
      </c>
      <c r="F216" s="51">
        <v>0</v>
      </c>
      <c r="G216" s="57">
        <f t="shared" si="7"/>
        <v>0</v>
      </c>
      <c r="H216" s="53"/>
      <c r="I216" s="52"/>
    </row>
    <row r="217" spans="1:9" ht="24.95" customHeight="1" x14ac:dyDescent="0.25">
      <c r="A217" s="50">
        <v>213</v>
      </c>
      <c r="B217" s="56">
        <f>'Student Record'!E214</f>
        <v>0</v>
      </c>
      <c r="C217" s="56">
        <f>'Student Record'!G214</f>
        <v>0</v>
      </c>
      <c r="D217" s="57">
        <f>'Student Record'!A214</f>
        <v>0</v>
      </c>
      <c r="E217" s="57">
        <f t="shared" si="6"/>
        <v>0</v>
      </c>
      <c r="F217" s="51">
        <v>0</v>
      </c>
      <c r="G217" s="57">
        <f t="shared" si="7"/>
        <v>0</v>
      </c>
      <c r="H217" s="53"/>
      <c r="I217" s="52"/>
    </row>
    <row r="218" spans="1:9" ht="24.95" customHeight="1" x14ac:dyDescent="0.25">
      <c r="A218" s="50">
        <v>214</v>
      </c>
      <c r="B218" s="56">
        <f>'Student Record'!E215</f>
        <v>0</v>
      </c>
      <c r="C218" s="56">
        <f>'Student Record'!G215</f>
        <v>0</v>
      </c>
      <c r="D218" s="57">
        <f>'Student Record'!A215</f>
        <v>0</v>
      </c>
      <c r="E218" s="57">
        <f t="shared" si="6"/>
        <v>0</v>
      </c>
      <c r="F218" s="51">
        <v>0</v>
      </c>
      <c r="G218" s="57">
        <f t="shared" si="7"/>
        <v>0</v>
      </c>
      <c r="H218" s="53"/>
      <c r="I218" s="52"/>
    </row>
    <row r="219" spans="1:9" ht="24.95" customHeight="1" x14ac:dyDescent="0.25">
      <c r="A219" s="50">
        <v>215</v>
      </c>
      <c r="B219" s="56">
        <f>'Student Record'!E216</f>
        <v>0</v>
      </c>
      <c r="C219" s="56">
        <f>'Student Record'!G216</f>
        <v>0</v>
      </c>
      <c r="D219" s="57">
        <f>'Student Record'!A216</f>
        <v>0</v>
      </c>
      <c r="E219" s="57">
        <f t="shared" si="6"/>
        <v>0</v>
      </c>
      <c r="F219" s="51">
        <v>0</v>
      </c>
      <c r="G219" s="57">
        <f t="shared" si="7"/>
        <v>0</v>
      </c>
      <c r="H219" s="53"/>
      <c r="I219" s="52"/>
    </row>
    <row r="220" spans="1:9" ht="24.95" customHeight="1" x14ac:dyDescent="0.25">
      <c r="A220" s="50">
        <v>216</v>
      </c>
      <c r="B220" s="56">
        <f>'Student Record'!E217</f>
        <v>0</v>
      </c>
      <c r="C220" s="56">
        <f>'Student Record'!G217</f>
        <v>0</v>
      </c>
      <c r="D220" s="57">
        <f>'Student Record'!A217</f>
        <v>0</v>
      </c>
      <c r="E220" s="57">
        <f t="shared" si="6"/>
        <v>0</v>
      </c>
      <c r="F220" s="51">
        <v>0</v>
      </c>
      <c r="G220" s="57">
        <f t="shared" si="7"/>
        <v>0</v>
      </c>
      <c r="H220" s="53"/>
      <c r="I220" s="52"/>
    </row>
    <row r="221" spans="1:9" ht="24.95" customHeight="1" x14ac:dyDescent="0.25">
      <c r="A221" s="50">
        <v>217</v>
      </c>
      <c r="B221" s="56">
        <f>'Student Record'!E218</f>
        <v>0</v>
      </c>
      <c r="C221" s="56">
        <f>'Student Record'!G218</f>
        <v>0</v>
      </c>
      <c r="D221" s="57">
        <f>'Student Record'!A218</f>
        <v>0</v>
      </c>
      <c r="E221" s="57">
        <f t="shared" si="6"/>
        <v>0</v>
      </c>
      <c r="F221" s="51">
        <v>0</v>
      </c>
      <c r="G221" s="57">
        <f t="shared" si="7"/>
        <v>0</v>
      </c>
      <c r="H221" s="53"/>
      <c r="I221" s="52"/>
    </row>
    <row r="222" spans="1:9" ht="24.95" customHeight="1" x14ac:dyDescent="0.25">
      <c r="A222" s="50">
        <v>218</v>
      </c>
      <c r="B222" s="56">
        <f>'Student Record'!E219</f>
        <v>0</v>
      </c>
      <c r="C222" s="56">
        <f>'Student Record'!G219</f>
        <v>0</v>
      </c>
      <c r="D222" s="57">
        <f>'Student Record'!A219</f>
        <v>0</v>
      </c>
      <c r="E222" s="57">
        <f t="shared" si="6"/>
        <v>0</v>
      </c>
      <c r="F222" s="51">
        <v>0</v>
      </c>
      <c r="G222" s="57">
        <f t="shared" si="7"/>
        <v>0</v>
      </c>
      <c r="H222" s="53"/>
      <c r="I222" s="52"/>
    </row>
    <row r="223" spans="1:9" ht="24.95" customHeight="1" x14ac:dyDescent="0.25">
      <c r="A223" s="50">
        <v>219</v>
      </c>
      <c r="B223" s="56">
        <f>'Student Record'!E220</f>
        <v>0</v>
      </c>
      <c r="C223" s="56">
        <f>'Student Record'!G220</f>
        <v>0</v>
      </c>
      <c r="D223" s="57">
        <f>'Student Record'!A220</f>
        <v>0</v>
      </c>
      <c r="E223" s="57">
        <f t="shared" si="6"/>
        <v>0</v>
      </c>
      <c r="F223" s="51">
        <v>0</v>
      </c>
      <c r="G223" s="57">
        <f t="shared" si="7"/>
        <v>0</v>
      </c>
      <c r="H223" s="53"/>
      <c r="I223" s="52"/>
    </row>
    <row r="224" spans="1:9" ht="24.95" customHeight="1" x14ac:dyDescent="0.25">
      <c r="A224" s="50">
        <v>220</v>
      </c>
      <c r="B224" s="56">
        <f>'Student Record'!E221</f>
        <v>0</v>
      </c>
      <c r="C224" s="56">
        <f>'Student Record'!G221</f>
        <v>0</v>
      </c>
      <c r="D224" s="57">
        <f>'Student Record'!A221</f>
        <v>0</v>
      </c>
      <c r="E224" s="57">
        <f t="shared" si="6"/>
        <v>0</v>
      </c>
      <c r="F224" s="51">
        <v>0</v>
      </c>
      <c r="G224" s="57">
        <f t="shared" si="7"/>
        <v>0</v>
      </c>
      <c r="H224" s="53"/>
      <c r="I224" s="52"/>
    </row>
    <row r="225" spans="1:9" ht="24.95" customHeight="1" x14ac:dyDescent="0.25">
      <c r="A225" s="50">
        <v>221</v>
      </c>
      <c r="B225" s="56">
        <f>'Student Record'!E222</f>
        <v>0</v>
      </c>
      <c r="C225" s="56">
        <f>'Student Record'!G222</f>
        <v>0</v>
      </c>
      <c r="D225" s="57">
        <f>'Student Record'!A222</f>
        <v>0</v>
      </c>
      <c r="E225" s="57">
        <f t="shared" si="6"/>
        <v>0</v>
      </c>
      <c r="F225" s="51">
        <v>0</v>
      </c>
      <c r="G225" s="57">
        <f t="shared" si="7"/>
        <v>0</v>
      </c>
      <c r="H225" s="53"/>
      <c r="I225" s="52"/>
    </row>
    <row r="226" spans="1:9" ht="24.95" customHeight="1" x14ac:dyDescent="0.25">
      <c r="A226" s="50">
        <v>222</v>
      </c>
      <c r="B226" s="56">
        <f>'Student Record'!E223</f>
        <v>0</v>
      </c>
      <c r="C226" s="56">
        <f>'Student Record'!G223</f>
        <v>0</v>
      </c>
      <c r="D226" s="57">
        <f>'Student Record'!A223</f>
        <v>0</v>
      </c>
      <c r="E226" s="57">
        <f t="shared" si="6"/>
        <v>0</v>
      </c>
      <c r="F226" s="51">
        <v>0</v>
      </c>
      <c r="G226" s="57">
        <f t="shared" si="7"/>
        <v>0</v>
      </c>
      <c r="H226" s="53"/>
      <c r="I226" s="52"/>
    </row>
    <row r="227" spans="1:9" ht="24.95" customHeight="1" x14ac:dyDescent="0.25">
      <c r="A227" s="50">
        <v>223</v>
      </c>
      <c r="B227" s="56">
        <f>'Student Record'!E224</f>
        <v>0</v>
      </c>
      <c r="C227" s="56">
        <f>'Student Record'!G224</f>
        <v>0</v>
      </c>
      <c r="D227" s="57">
        <f>'Student Record'!A224</f>
        <v>0</v>
      </c>
      <c r="E227" s="57">
        <f t="shared" si="6"/>
        <v>0</v>
      </c>
      <c r="F227" s="51">
        <v>0</v>
      </c>
      <c r="G227" s="57">
        <f t="shared" si="7"/>
        <v>0</v>
      </c>
      <c r="H227" s="53"/>
      <c r="I227" s="52"/>
    </row>
    <row r="228" spans="1:9" ht="24.95" customHeight="1" x14ac:dyDescent="0.25">
      <c r="A228" s="50">
        <v>224</v>
      </c>
      <c r="B228" s="56">
        <f>'Student Record'!E225</f>
        <v>0</v>
      </c>
      <c r="C228" s="56">
        <f>'Student Record'!G225</f>
        <v>0</v>
      </c>
      <c r="D228" s="57">
        <f>'Student Record'!A225</f>
        <v>0</v>
      </c>
      <c r="E228" s="57">
        <f t="shared" si="6"/>
        <v>0</v>
      </c>
      <c r="F228" s="51">
        <v>0</v>
      </c>
      <c r="G228" s="57">
        <f t="shared" si="7"/>
        <v>0</v>
      </c>
      <c r="H228" s="53"/>
      <c r="I228" s="52"/>
    </row>
    <row r="229" spans="1:9" ht="24.95" customHeight="1" x14ac:dyDescent="0.25">
      <c r="A229" s="50">
        <v>225</v>
      </c>
      <c r="B229" s="56">
        <f>'Student Record'!E226</f>
        <v>0</v>
      </c>
      <c r="C229" s="56">
        <f>'Student Record'!G226</f>
        <v>0</v>
      </c>
      <c r="D229" s="57">
        <f>'Student Record'!A226</f>
        <v>0</v>
      </c>
      <c r="E229" s="57">
        <f t="shared" si="6"/>
        <v>0</v>
      </c>
      <c r="F229" s="51">
        <v>0</v>
      </c>
      <c r="G229" s="57">
        <f t="shared" si="7"/>
        <v>0</v>
      </c>
      <c r="H229" s="53"/>
      <c r="I229" s="52"/>
    </row>
    <row r="230" spans="1:9" ht="24.95" customHeight="1" x14ac:dyDescent="0.25">
      <c r="A230" s="50">
        <v>226</v>
      </c>
      <c r="B230" s="56">
        <f>'Student Record'!E227</f>
        <v>0</v>
      </c>
      <c r="C230" s="56">
        <f>'Student Record'!G227</f>
        <v>0</v>
      </c>
      <c r="D230" s="57">
        <f>'Student Record'!A227</f>
        <v>0</v>
      </c>
      <c r="E230" s="57">
        <f t="shared" si="6"/>
        <v>0</v>
      </c>
      <c r="F230" s="51">
        <v>0</v>
      </c>
      <c r="G230" s="57">
        <f t="shared" si="7"/>
        <v>0</v>
      </c>
      <c r="H230" s="53"/>
      <c r="I230" s="52"/>
    </row>
    <row r="231" spans="1:9" ht="24.95" customHeight="1" x14ac:dyDescent="0.25">
      <c r="A231" s="50">
        <v>227</v>
      </c>
      <c r="B231" s="56">
        <f>'Student Record'!E228</f>
        <v>0</v>
      </c>
      <c r="C231" s="56">
        <f>'Student Record'!G228</f>
        <v>0</v>
      </c>
      <c r="D231" s="57">
        <f>'Student Record'!A228</f>
        <v>0</v>
      </c>
      <c r="E231" s="57">
        <f t="shared" si="6"/>
        <v>0</v>
      </c>
      <c r="F231" s="51">
        <v>0</v>
      </c>
      <c r="G231" s="57">
        <f t="shared" si="7"/>
        <v>0</v>
      </c>
      <c r="H231" s="53"/>
      <c r="I231" s="52"/>
    </row>
    <row r="232" spans="1:9" ht="24.95" customHeight="1" x14ac:dyDescent="0.25">
      <c r="A232" s="50">
        <v>228</v>
      </c>
      <c r="B232" s="56">
        <f>'Student Record'!E229</f>
        <v>0</v>
      </c>
      <c r="C232" s="56">
        <f>'Student Record'!G229</f>
        <v>0</v>
      </c>
      <c r="D232" s="57">
        <f>'Student Record'!A229</f>
        <v>0</v>
      </c>
      <c r="E232" s="57">
        <f t="shared" si="6"/>
        <v>0</v>
      </c>
      <c r="F232" s="51">
        <v>0</v>
      </c>
      <c r="G232" s="57">
        <f t="shared" si="7"/>
        <v>0</v>
      </c>
      <c r="H232" s="53"/>
      <c r="I232" s="52"/>
    </row>
    <row r="233" spans="1:9" ht="24.95" customHeight="1" x14ac:dyDescent="0.25">
      <c r="A233" s="50">
        <v>229</v>
      </c>
      <c r="B233" s="56">
        <f>'Student Record'!E230</f>
        <v>0</v>
      </c>
      <c r="C233" s="56">
        <f>'Student Record'!G230</f>
        <v>0</v>
      </c>
      <c r="D233" s="57">
        <f>'Student Record'!A230</f>
        <v>0</v>
      </c>
      <c r="E233" s="57">
        <f t="shared" si="6"/>
        <v>0</v>
      </c>
      <c r="F233" s="51">
        <v>0</v>
      </c>
      <c r="G233" s="57">
        <f t="shared" si="7"/>
        <v>0</v>
      </c>
      <c r="H233" s="53"/>
      <c r="I233" s="52"/>
    </row>
    <row r="234" spans="1:9" ht="24.95" customHeight="1" x14ac:dyDescent="0.25">
      <c r="A234" s="50">
        <v>230</v>
      </c>
      <c r="B234" s="56">
        <f>'Student Record'!E231</f>
        <v>0</v>
      </c>
      <c r="C234" s="56">
        <f>'Student Record'!G231</f>
        <v>0</v>
      </c>
      <c r="D234" s="57">
        <f>'Student Record'!A231</f>
        <v>0</v>
      </c>
      <c r="E234" s="57">
        <f t="shared" si="6"/>
        <v>0</v>
      </c>
      <c r="F234" s="51">
        <v>0</v>
      </c>
      <c r="G234" s="57">
        <f t="shared" si="7"/>
        <v>0</v>
      </c>
      <c r="H234" s="53"/>
      <c r="I234" s="52"/>
    </row>
    <row r="235" spans="1:9" ht="24.95" customHeight="1" x14ac:dyDescent="0.25">
      <c r="A235" s="50">
        <v>231</v>
      </c>
      <c r="B235" s="56">
        <f>'Student Record'!E232</f>
        <v>0</v>
      </c>
      <c r="C235" s="56">
        <f>'Student Record'!G232</f>
        <v>0</v>
      </c>
      <c r="D235" s="57">
        <f>'Student Record'!A232</f>
        <v>0</v>
      </c>
      <c r="E235" s="57">
        <f t="shared" si="6"/>
        <v>0</v>
      </c>
      <c r="F235" s="51">
        <v>0</v>
      </c>
      <c r="G235" s="57">
        <f t="shared" si="7"/>
        <v>0</v>
      </c>
      <c r="H235" s="53"/>
      <c r="I235" s="52"/>
    </row>
    <row r="236" spans="1:9" ht="24.95" customHeight="1" x14ac:dyDescent="0.25">
      <c r="A236" s="50">
        <v>232</v>
      </c>
      <c r="B236" s="56">
        <f>'Student Record'!E233</f>
        <v>0</v>
      </c>
      <c r="C236" s="56">
        <f>'Student Record'!G233</f>
        <v>0</v>
      </c>
      <c r="D236" s="57">
        <f>'Student Record'!A233</f>
        <v>0</v>
      </c>
      <c r="E236" s="57">
        <f t="shared" si="6"/>
        <v>0</v>
      </c>
      <c r="F236" s="51">
        <v>0</v>
      </c>
      <c r="G236" s="57">
        <f t="shared" si="7"/>
        <v>0</v>
      </c>
      <c r="H236" s="53"/>
      <c r="I236" s="52"/>
    </row>
    <row r="237" spans="1:9" ht="24.95" customHeight="1" x14ac:dyDescent="0.25">
      <c r="A237" s="50">
        <v>233</v>
      </c>
      <c r="B237" s="56">
        <f>'Student Record'!E234</f>
        <v>0</v>
      </c>
      <c r="C237" s="56">
        <f>'Student Record'!G234</f>
        <v>0</v>
      </c>
      <c r="D237" s="57">
        <f>'Student Record'!A234</f>
        <v>0</v>
      </c>
      <c r="E237" s="57">
        <f t="shared" si="6"/>
        <v>0</v>
      </c>
      <c r="F237" s="51">
        <v>0</v>
      </c>
      <c r="G237" s="57">
        <f t="shared" si="7"/>
        <v>0</v>
      </c>
      <c r="H237" s="53"/>
      <c r="I237" s="52"/>
    </row>
    <row r="238" spans="1:9" ht="24.95" customHeight="1" x14ac:dyDescent="0.25">
      <c r="A238" s="50">
        <v>234</v>
      </c>
      <c r="B238" s="56">
        <f>'Student Record'!E235</f>
        <v>0</v>
      </c>
      <c r="C238" s="56">
        <f>'Student Record'!G235</f>
        <v>0</v>
      </c>
      <c r="D238" s="57">
        <f>'Student Record'!A235</f>
        <v>0</v>
      </c>
      <c r="E238" s="57">
        <f t="shared" si="6"/>
        <v>0</v>
      </c>
      <c r="F238" s="51">
        <v>0</v>
      </c>
      <c r="G238" s="57">
        <f t="shared" si="7"/>
        <v>0</v>
      </c>
      <c r="H238" s="53"/>
      <c r="I238" s="52"/>
    </row>
    <row r="239" spans="1:9" ht="24.95" customHeight="1" x14ac:dyDescent="0.25">
      <c r="A239" s="50">
        <v>235</v>
      </c>
      <c r="B239" s="56">
        <f>'Student Record'!E236</f>
        <v>0</v>
      </c>
      <c r="C239" s="56">
        <f>'Student Record'!G236</f>
        <v>0</v>
      </c>
      <c r="D239" s="57">
        <f>'Student Record'!A236</f>
        <v>0</v>
      </c>
      <c r="E239" s="57">
        <f t="shared" si="6"/>
        <v>0</v>
      </c>
      <c r="F239" s="51">
        <v>0</v>
      </c>
      <c r="G239" s="57">
        <f t="shared" si="7"/>
        <v>0</v>
      </c>
      <c r="H239" s="53"/>
      <c r="I239" s="52"/>
    </row>
    <row r="240" spans="1:9" ht="24.95" customHeight="1" x14ac:dyDescent="0.25">
      <c r="A240" s="50">
        <v>236</v>
      </c>
      <c r="B240" s="56">
        <f>'Student Record'!E237</f>
        <v>0</v>
      </c>
      <c r="C240" s="56">
        <f>'Student Record'!G237</f>
        <v>0</v>
      </c>
      <c r="D240" s="57">
        <f>'Student Record'!A237</f>
        <v>0</v>
      </c>
      <c r="E240" s="57">
        <f t="shared" si="6"/>
        <v>0</v>
      </c>
      <c r="F240" s="51">
        <v>0</v>
      </c>
      <c r="G240" s="57">
        <f t="shared" si="7"/>
        <v>0</v>
      </c>
      <c r="H240" s="53"/>
      <c r="I240" s="52"/>
    </row>
    <row r="241" spans="1:9" ht="24.95" customHeight="1" x14ac:dyDescent="0.25">
      <c r="A241" s="50">
        <v>237</v>
      </c>
      <c r="B241" s="56">
        <f>'Student Record'!E238</f>
        <v>0</v>
      </c>
      <c r="C241" s="56">
        <f>'Student Record'!G238</f>
        <v>0</v>
      </c>
      <c r="D241" s="57">
        <f>'Student Record'!A238</f>
        <v>0</v>
      </c>
      <c r="E241" s="57">
        <f t="shared" si="6"/>
        <v>0</v>
      </c>
      <c r="F241" s="51">
        <v>0</v>
      </c>
      <c r="G241" s="57">
        <f t="shared" si="7"/>
        <v>0</v>
      </c>
      <c r="H241" s="53"/>
      <c r="I241" s="52"/>
    </row>
    <row r="242" spans="1:9" ht="24.95" customHeight="1" x14ac:dyDescent="0.25">
      <c r="A242" s="50">
        <v>238</v>
      </c>
      <c r="B242" s="56">
        <f>'Student Record'!E239</f>
        <v>0</v>
      </c>
      <c r="C242" s="56">
        <f>'Student Record'!G239</f>
        <v>0</v>
      </c>
      <c r="D242" s="57">
        <f>'Student Record'!A239</f>
        <v>0</v>
      </c>
      <c r="E242" s="57">
        <f t="shared" si="6"/>
        <v>0</v>
      </c>
      <c r="F242" s="51">
        <v>0</v>
      </c>
      <c r="G242" s="57">
        <f t="shared" si="7"/>
        <v>0</v>
      </c>
      <c r="H242" s="53"/>
      <c r="I242" s="52"/>
    </row>
    <row r="243" spans="1:9" ht="24.95" customHeight="1" x14ac:dyDescent="0.25">
      <c r="A243" s="50">
        <v>239</v>
      </c>
      <c r="B243" s="56">
        <f>'Student Record'!E240</f>
        <v>0</v>
      </c>
      <c r="C243" s="56">
        <f>'Student Record'!G240</f>
        <v>0</v>
      </c>
      <c r="D243" s="57">
        <f>'Student Record'!A240</f>
        <v>0</v>
      </c>
      <c r="E243" s="57">
        <f t="shared" si="6"/>
        <v>0</v>
      </c>
      <c r="F243" s="51">
        <v>0</v>
      </c>
      <c r="G243" s="57">
        <f t="shared" si="7"/>
        <v>0</v>
      </c>
      <c r="H243" s="53"/>
      <c r="I243" s="52"/>
    </row>
    <row r="244" spans="1:9" ht="24.95" customHeight="1" x14ac:dyDescent="0.25">
      <c r="A244" s="50">
        <v>240</v>
      </c>
      <c r="B244" s="56">
        <f>'Student Record'!E241</f>
        <v>0</v>
      </c>
      <c r="C244" s="56">
        <f>'Student Record'!G241</f>
        <v>0</v>
      </c>
      <c r="D244" s="57">
        <f>'Student Record'!A241</f>
        <v>0</v>
      </c>
      <c r="E244" s="57">
        <f t="shared" si="6"/>
        <v>0</v>
      </c>
      <c r="F244" s="51">
        <v>0</v>
      </c>
      <c r="G244" s="57">
        <f t="shared" si="7"/>
        <v>0</v>
      </c>
      <c r="H244" s="53"/>
      <c r="I244" s="52"/>
    </row>
    <row r="245" spans="1:9" ht="24.95" customHeight="1" x14ac:dyDescent="0.25">
      <c r="A245" s="50">
        <v>241</v>
      </c>
      <c r="B245" s="56">
        <f>'Student Record'!E242</f>
        <v>0</v>
      </c>
      <c r="C245" s="56">
        <f>'Student Record'!G242</f>
        <v>0</v>
      </c>
      <c r="D245" s="57">
        <f>'Student Record'!A242</f>
        <v>0</v>
      </c>
      <c r="E245" s="57">
        <f t="shared" si="6"/>
        <v>0</v>
      </c>
      <c r="F245" s="51">
        <v>0</v>
      </c>
      <c r="G245" s="57">
        <f t="shared" si="7"/>
        <v>0</v>
      </c>
      <c r="H245" s="53"/>
      <c r="I245" s="52"/>
    </row>
    <row r="246" spans="1:9" ht="24.95" customHeight="1" x14ac:dyDescent="0.25">
      <c r="A246" s="50">
        <v>242</v>
      </c>
      <c r="B246" s="56">
        <f>'Student Record'!E243</f>
        <v>0</v>
      </c>
      <c r="C246" s="56">
        <f>'Student Record'!G243</f>
        <v>0</v>
      </c>
      <c r="D246" s="57">
        <f>'Student Record'!A243</f>
        <v>0</v>
      </c>
      <c r="E246" s="57">
        <f t="shared" si="6"/>
        <v>0</v>
      </c>
      <c r="F246" s="51">
        <v>0</v>
      </c>
      <c r="G246" s="57">
        <f t="shared" si="7"/>
        <v>0</v>
      </c>
      <c r="H246" s="53"/>
      <c r="I246" s="52"/>
    </row>
    <row r="247" spans="1:9" ht="24.95" customHeight="1" x14ac:dyDescent="0.25">
      <c r="A247" s="50">
        <v>243</v>
      </c>
      <c r="B247" s="56">
        <f>'Student Record'!E244</f>
        <v>0</v>
      </c>
      <c r="C247" s="56">
        <f>'Student Record'!G244</f>
        <v>0</v>
      </c>
      <c r="D247" s="57">
        <f>'Student Record'!A244</f>
        <v>0</v>
      </c>
      <c r="E247" s="57">
        <f t="shared" si="6"/>
        <v>0</v>
      </c>
      <c r="F247" s="51">
        <v>0</v>
      </c>
      <c r="G247" s="57">
        <f t="shared" si="7"/>
        <v>0</v>
      </c>
      <c r="H247" s="53"/>
      <c r="I247" s="52"/>
    </row>
    <row r="248" spans="1:9" ht="24.95" customHeight="1" x14ac:dyDescent="0.25">
      <c r="A248" s="50">
        <v>244</v>
      </c>
      <c r="B248" s="56">
        <f>'Student Record'!E245</f>
        <v>0</v>
      </c>
      <c r="C248" s="56">
        <f>'Student Record'!G245</f>
        <v>0</v>
      </c>
      <c r="D248" s="57">
        <f>'Student Record'!A245</f>
        <v>0</v>
      </c>
      <c r="E248" s="57">
        <f t="shared" si="6"/>
        <v>0</v>
      </c>
      <c r="F248" s="51">
        <v>0</v>
      </c>
      <c r="G248" s="57">
        <f t="shared" si="7"/>
        <v>0</v>
      </c>
      <c r="H248" s="53"/>
      <c r="I248" s="52"/>
    </row>
    <row r="249" spans="1:9" ht="24.95" customHeight="1" x14ac:dyDescent="0.25">
      <c r="A249" s="50">
        <v>245</v>
      </c>
      <c r="B249" s="56">
        <f>'Student Record'!E246</f>
        <v>0</v>
      </c>
      <c r="C249" s="56">
        <f>'Student Record'!G246</f>
        <v>0</v>
      </c>
      <c r="D249" s="57">
        <f>'Student Record'!A246</f>
        <v>0</v>
      </c>
      <c r="E249" s="57">
        <f t="shared" si="6"/>
        <v>0</v>
      </c>
      <c r="F249" s="51">
        <v>0</v>
      </c>
      <c r="G249" s="57">
        <f t="shared" si="7"/>
        <v>0</v>
      </c>
      <c r="H249" s="53"/>
      <c r="I249" s="52"/>
    </row>
    <row r="250" spans="1:9" ht="24.95" customHeight="1" x14ac:dyDescent="0.25">
      <c r="A250" s="50">
        <v>246</v>
      </c>
      <c r="B250" s="56">
        <f>'Student Record'!E247</f>
        <v>0</v>
      </c>
      <c r="C250" s="56">
        <f>'Student Record'!G247</f>
        <v>0</v>
      </c>
      <c r="D250" s="57">
        <f>'Student Record'!A247</f>
        <v>0</v>
      </c>
      <c r="E250" s="57">
        <f t="shared" si="6"/>
        <v>0</v>
      </c>
      <c r="F250" s="51">
        <v>0</v>
      </c>
      <c r="G250" s="57">
        <f t="shared" si="7"/>
        <v>0</v>
      </c>
      <c r="H250" s="53"/>
      <c r="I250" s="52"/>
    </row>
    <row r="251" spans="1:9" ht="24.95" customHeight="1" x14ac:dyDescent="0.25">
      <c r="A251" s="50">
        <v>247</v>
      </c>
      <c r="B251" s="56">
        <f>'Student Record'!E248</f>
        <v>0</v>
      </c>
      <c r="C251" s="56">
        <f>'Student Record'!G248</f>
        <v>0</v>
      </c>
      <c r="D251" s="57">
        <f>'Student Record'!A248</f>
        <v>0</v>
      </c>
      <c r="E251" s="57">
        <f t="shared" si="6"/>
        <v>0</v>
      </c>
      <c r="F251" s="51">
        <v>0</v>
      </c>
      <c r="G251" s="57">
        <f t="shared" si="7"/>
        <v>0</v>
      </c>
      <c r="H251" s="53"/>
      <c r="I251" s="52"/>
    </row>
    <row r="252" spans="1:9" ht="24.95" customHeight="1" x14ac:dyDescent="0.25">
      <c r="A252" s="50">
        <v>248</v>
      </c>
      <c r="B252" s="56">
        <f>'Student Record'!E249</f>
        <v>0</v>
      </c>
      <c r="C252" s="56">
        <f>'Student Record'!G249</f>
        <v>0</v>
      </c>
      <c r="D252" s="57">
        <f>'Student Record'!A249</f>
        <v>0</v>
      </c>
      <c r="E252" s="57">
        <f t="shared" si="6"/>
        <v>0</v>
      </c>
      <c r="F252" s="51">
        <v>0</v>
      </c>
      <c r="G252" s="57">
        <f t="shared" si="7"/>
        <v>0</v>
      </c>
      <c r="H252" s="53"/>
      <c r="I252" s="52"/>
    </row>
    <row r="253" spans="1:9" ht="24.95" customHeight="1" x14ac:dyDescent="0.25">
      <c r="A253" s="50">
        <v>249</v>
      </c>
      <c r="B253" s="56">
        <f>'Student Record'!E250</f>
        <v>0</v>
      </c>
      <c r="C253" s="56">
        <f>'Student Record'!G250</f>
        <v>0</v>
      </c>
      <c r="D253" s="57">
        <f>'Student Record'!A250</f>
        <v>0</v>
      </c>
      <c r="E253" s="57">
        <f t="shared" si="6"/>
        <v>0</v>
      </c>
      <c r="F253" s="51">
        <v>0</v>
      </c>
      <c r="G253" s="57">
        <f t="shared" si="7"/>
        <v>0</v>
      </c>
      <c r="H253" s="53"/>
      <c r="I253" s="52"/>
    </row>
    <row r="254" spans="1:9" ht="24.95" customHeight="1" x14ac:dyDescent="0.25">
      <c r="A254" s="50">
        <v>250</v>
      </c>
      <c r="B254" s="56">
        <f>'Student Record'!E251</f>
        <v>0</v>
      </c>
      <c r="C254" s="56">
        <f>'Student Record'!G251</f>
        <v>0</v>
      </c>
      <c r="D254" s="57">
        <f>'Student Record'!A251</f>
        <v>0</v>
      </c>
      <c r="E254" s="57">
        <f t="shared" si="6"/>
        <v>0</v>
      </c>
      <c r="F254" s="51">
        <v>0</v>
      </c>
      <c r="G254" s="57">
        <f t="shared" si="7"/>
        <v>0</v>
      </c>
      <c r="H254" s="53"/>
      <c r="I254" s="52"/>
    </row>
    <row r="255" spans="1:9" ht="24.95" customHeight="1" x14ac:dyDescent="0.25">
      <c r="A255" s="50">
        <v>251</v>
      </c>
      <c r="B255" s="56">
        <f>'Student Record'!E252</f>
        <v>0</v>
      </c>
      <c r="C255" s="56">
        <f>'Student Record'!G252</f>
        <v>0</v>
      </c>
      <c r="D255" s="57">
        <f>'Student Record'!A252</f>
        <v>0</v>
      </c>
      <c r="E255" s="57">
        <f t="shared" si="6"/>
        <v>0</v>
      </c>
      <c r="F255" s="51">
        <v>0</v>
      </c>
      <c r="G255" s="57">
        <f t="shared" si="7"/>
        <v>0</v>
      </c>
      <c r="H255" s="53"/>
      <c r="I255" s="52"/>
    </row>
    <row r="256" spans="1:9" ht="24.95" customHeight="1" x14ac:dyDescent="0.25">
      <c r="A256" s="50">
        <v>252</v>
      </c>
      <c r="B256" s="56">
        <f>'Student Record'!E253</f>
        <v>0</v>
      </c>
      <c r="C256" s="56">
        <f>'Student Record'!G253</f>
        <v>0</v>
      </c>
      <c r="D256" s="57">
        <f>'Student Record'!A253</f>
        <v>0</v>
      </c>
      <c r="E256" s="57">
        <f t="shared" si="6"/>
        <v>0</v>
      </c>
      <c r="F256" s="51">
        <v>0</v>
      </c>
      <c r="G256" s="57">
        <f t="shared" si="7"/>
        <v>0</v>
      </c>
      <c r="H256" s="53"/>
      <c r="I256" s="52"/>
    </row>
    <row r="257" spans="1:9" ht="24.95" customHeight="1" x14ac:dyDescent="0.25">
      <c r="A257" s="50">
        <v>253</v>
      </c>
      <c r="B257" s="56">
        <f>'Student Record'!E254</f>
        <v>0</v>
      </c>
      <c r="C257" s="56">
        <f>'Student Record'!G254</f>
        <v>0</v>
      </c>
      <c r="D257" s="57">
        <f>'Student Record'!A254</f>
        <v>0</v>
      </c>
      <c r="E257" s="57">
        <f t="shared" si="6"/>
        <v>0</v>
      </c>
      <c r="F257" s="51">
        <v>0</v>
      </c>
      <c r="G257" s="57">
        <f t="shared" si="7"/>
        <v>0</v>
      </c>
      <c r="H257" s="53"/>
      <c r="I257" s="52"/>
    </row>
    <row r="258" spans="1:9" ht="24.95" customHeight="1" x14ac:dyDescent="0.25">
      <c r="A258" s="50">
        <v>254</v>
      </c>
      <c r="B258" s="56">
        <f>'Student Record'!E255</f>
        <v>0</v>
      </c>
      <c r="C258" s="56">
        <f>'Student Record'!G255</f>
        <v>0</v>
      </c>
      <c r="D258" s="57">
        <f>'Student Record'!A255</f>
        <v>0</v>
      </c>
      <c r="E258" s="57">
        <f t="shared" si="6"/>
        <v>0</v>
      </c>
      <c r="F258" s="51">
        <v>0</v>
      </c>
      <c r="G258" s="57">
        <f t="shared" si="7"/>
        <v>0</v>
      </c>
      <c r="H258" s="53"/>
      <c r="I258" s="52"/>
    </row>
    <row r="259" spans="1:9" ht="24.95" customHeight="1" x14ac:dyDescent="0.25">
      <c r="A259" s="50">
        <v>255</v>
      </c>
      <c r="B259" s="56">
        <f>'Student Record'!E256</f>
        <v>0</v>
      </c>
      <c r="C259" s="56">
        <f>'Student Record'!G256</f>
        <v>0</v>
      </c>
      <c r="D259" s="57">
        <f>'Student Record'!A256</f>
        <v>0</v>
      </c>
      <c r="E259" s="57">
        <f t="shared" si="6"/>
        <v>0</v>
      </c>
      <c r="F259" s="51">
        <v>0</v>
      </c>
      <c r="G259" s="57">
        <f t="shared" si="7"/>
        <v>0</v>
      </c>
      <c r="H259" s="53"/>
      <c r="I259" s="52"/>
    </row>
    <row r="260" spans="1:9" ht="24.95" customHeight="1" x14ac:dyDescent="0.25">
      <c r="A260" s="50">
        <v>256</v>
      </c>
      <c r="B260" s="56">
        <f>'Student Record'!E257</f>
        <v>0</v>
      </c>
      <c r="C260" s="56">
        <f>'Student Record'!G257</f>
        <v>0</v>
      </c>
      <c r="D260" s="57">
        <f>'Student Record'!A257</f>
        <v>0</v>
      </c>
      <c r="E260" s="57">
        <f t="shared" si="6"/>
        <v>0</v>
      </c>
      <c r="F260" s="51">
        <v>0</v>
      </c>
      <c r="G260" s="57">
        <f t="shared" si="7"/>
        <v>0</v>
      </c>
      <c r="H260" s="53"/>
      <c r="I260" s="52"/>
    </row>
    <row r="261" spans="1:9" ht="24.95" customHeight="1" x14ac:dyDescent="0.25">
      <c r="A261" s="50">
        <v>257</v>
      </c>
      <c r="B261" s="56">
        <f>'Student Record'!E258</f>
        <v>0</v>
      </c>
      <c r="C261" s="56">
        <f>'Student Record'!G258</f>
        <v>0</v>
      </c>
      <c r="D261" s="57">
        <f>'Student Record'!A258</f>
        <v>0</v>
      </c>
      <c r="E261" s="57">
        <f t="shared" si="6"/>
        <v>0</v>
      </c>
      <c r="F261" s="51">
        <v>0</v>
      </c>
      <c r="G261" s="57">
        <f t="shared" si="7"/>
        <v>0</v>
      </c>
      <c r="H261" s="53"/>
      <c r="I261" s="52"/>
    </row>
    <row r="262" spans="1:9" ht="24.95" customHeight="1" x14ac:dyDescent="0.25">
      <c r="A262" s="50">
        <v>258</v>
      </c>
      <c r="B262" s="56">
        <f>'Student Record'!E259</f>
        <v>0</v>
      </c>
      <c r="C262" s="56">
        <f>'Student Record'!G259</f>
        <v>0</v>
      </c>
      <c r="D262" s="57">
        <f>'Student Record'!A259</f>
        <v>0</v>
      </c>
      <c r="E262" s="57">
        <f t="shared" ref="E262:E304" si="8">G262-F262</f>
        <v>0</v>
      </c>
      <c r="F262" s="51">
        <v>0</v>
      </c>
      <c r="G262" s="57">
        <f t="shared" ref="G262:G304" si="9">IF(D262&gt;=6,"14.1",IF(D262&gt;=1,"9.4",0))</f>
        <v>0</v>
      </c>
      <c r="H262" s="53"/>
      <c r="I262" s="52"/>
    </row>
    <row r="263" spans="1:9" ht="24.95" customHeight="1" x14ac:dyDescent="0.25">
      <c r="A263" s="50">
        <v>259</v>
      </c>
      <c r="B263" s="56">
        <f>'Student Record'!E260</f>
        <v>0</v>
      </c>
      <c r="C263" s="56">
        <f>'Student Record'!G260</f>
        <v>0</v>
      </c>
      <c r="D263" s="57">
        <f>'Student Record'!A260</f>
        <v>0</v>
      </c>
      <c r="E263" s="57">
        <f t="shared" si="8"/>
        <v>0</v>
      </c>
      <c r="F263" s="51">
        <v>0</v>
      </c>
      <c r="G263" s="57">
        <f t="shared" si="9"/>
        <v>0</v>
      </c>
      <c r="H263" s="53"/>
      <c r="I263" s="52"/>
    </row>
    <row r="264" spans="1:9" ht="24.95" customHeight="1" x14ac:dyDescent="0.25">
      <c r="A264" s="50">
        <v>260</v>
      </c>
      <c r="B264" s="56">
        <f>'Student Record'!E261</f>
        <v>0</v>
      </c>
      <c r="C264" s="56">
        <f>'Student Record'!G261</f>
        <v>0</v>
      </c>
      <c r="D264" s="57">
        <f>'Student Record'!A261</f>
        <v>0</v>
      </c>
      <c r="E264" s="57">
        <f t="shared" si="8"/>
        <v>0</v>
      </c>
      <c r="F264" s="51">
        <v>0</v>
      </c>
      <c r="G264" s="57">
        <f t="shared" si="9"/>
        <v>0</v>
      </c>
      <c r="H264" s="53"/>
      <c r="I264" s="52"/>
    </row>
    <row r="265" spans="1:9" ht="24.95" customHeight="1" x14ac:dyDescent="0.25">
      <c r="A265" s="50">
        <v>261</v>
      </c>
      <c r="B265" s="56">
        <f>'Student Record'!E262</f>
        <v>0</v>
      </c>
      <c r="C265" s="56">
        <f>'Student Record'!G262</f>
        <v>0</v>
      </c>
      <c r="D265" s="57">
        <f>'Student Record'!A262</f>
        <v>0</v>
      </c>
      <c r="E265" s="57">
        <f t="shared" si="8"/>
        <v>0</v>
      </c>
      <c r="F265" s="51">
        <v>0</v>
      </c>
      <c r="G265" s="57">
        <f t="shared" si="9"/>
        <v>0</v>
      </c>
      <c r="H265" s="53"/>
      <c r="I265" s="52"/>
    </row>
    <row r="266" spans="1:9" ht="24.95" customHeight="1" x14ac:dyDescent="0.25">
      <c r="A266" s="50">
        <v>262</v>
      </c>
      <c r="B266" s="56">
        <f>'Student Record'!E263</f>
        <v>0</v>
      </c>
      <c r="C266" s="56">
        <f>'Student Record'!G263</f>
        <v>0</v>
      </c>
      <c r="D266" s="57">
        <f>'Student Record'!A263</f>
        <v>0</v>
      </c>
      <c r="E266" s="57">
        <f t="shared" si="8"/>
        <v>0</v>
      </c>
      <c r="F266" s="51">
        <v>0</v>
      </c>
      <c r="G266" s="57">
        <f t="shared" si="9"/>
        <v>0</v>
      </c>
      <c r="H266" s="53"/>
      <c r="I266" s="52"/>
    </row>
    <row r="267" spans="1:9" ht="24.95" customHeight="1" x14ac:dyDescent="0.25">
      <c r="A267" s="50">
        <v>263</v>
      </c>
      <c r="B267" s="56">
        <f>'Student Record'!E264</f>
        <v>0</v>
      </c>
      <c r="C267" s="56">
        <f>'Student Record'!G264</f>
        <v>0</v>
      </c>
      <c r="D267" s="57">
        <f>'Student Record'!A264</f>
        <v>0</v>
      </c>
      <c r="E267" s="57">
        <f t="shared" si="8"/>
        <v>0</v>
      </c>
      <c r="F267" s="51">
        <v>0</v>
      </c>
      <c r="G267" s="57">
        <f t="shared" si="9"/>
        <v>0</v>
      </c>
      <c r="H267" s="53"/>
      <c r="I267" s="52"/>
    </row>
    <row r="268" spans="1:9" ht="24.95" customHeight="1" x14ac:dyDescent="0.25">
      <c r="A268" s="50">
        <v>264</v>
      </c>
      <c r="B268" s="56">
        <f>'Student Record'!E265</f>
        <v>0</v>
      </c>
      <c r="C268" s="56">
        <f>'Student Record'!G265</f>
        <v>0</v>
      </c>
      <c r="D268" s="57">
        <f>'Student Record'!A265</f>
        <v>0</v>
      </c>
      <c r="E268" s="57">
        <f t="shared" si="8"/>
        <v>0</v>
      </c>
      <c r="F268" s="51">
        <v>0</v>
      </c>
      <c r="G268" s="57">
        <f t="shared" si="9"/>
        <v>0</v>
      </c>
      <c r="H268" s="53"/>
      <c r="I268" s="52"/>
    </row>
    <row r="269" spans="1:9" ht="24.95" customHeight="1" x14ac:dyDescent="0.25">
      <c r="A269" s="50">
        <v>265</v>
      </c>
      <c r="B269" s="56">
        <f>'Student Record'!E266</f>
        <v>0</v>
      </c>
      <c r="C269" s="56">
        <f>'Student Record'!G266</f>
        <v>0</v>
      </c>
      <c r="D269" s="57">
        <f>'Student Record'!A266</f>
        <v>0</v>
      </c>
      <c r="E269" s="57">
        <f t="shared" si="8"/>
        <v>0</v>
      </c>
      <c r="F269" s="51">
        <v>0</v>
      </c>
      <c r="G269" s="57">
        <f t="shared" si="9"/>
        <v>0</v>
      </c>
      <c r="H269" s="53"/>
      <c r="I269" s="52"/>
    </row>
    <row r="270" spans="1:9" ht="24.95" customHeight="1" x14ac:dyDescent="0.25">
      <c r="A270" s="50">
        <v>266</v>
      </c>
      <c r="B270" s="56">
        <f>'Student Record'!E267</f>
        <v>0</v>
      </c>
      <c r="C270" s="56">
        <f>'Student Record'!G267</f>
        <v>0</v>
      </c>
      <c r="D270" s="57">
        <f>'Student Record'!A267</f>
        <v>0</v>
      </c>
      <c r="E270" s="57">
        <f t="shared" si="8"/>
        <v>0</v>
      </c>
      <c r="F270" s="51">
        <v>0</v>
      </c>
      <c r="G270" s="57">
        <f t="shared" si="9"/>
        <v>0</v>
      </c>
      <c r="H270" s="53"/>
      <c r="I270" s="52"/>
    </row>
    <row r="271" spans="1:9" ht="24.95" customHeight="1" x14ac:dyDescent="0.25">
      <c r="A271" s="50">
        <v>267</v>
      </c>
      <c r="B271" s="56">
        <f>'Student Record'!E268</f>
        <v>0</v>
      </c>
      <c r="C271" s="56">
        <f>'Student Record'!G268</f>
        <v>0</v>
      </c>
      <c r="D271" s="57">
        <f>'Student Record'!A268</f>
        <v>0</v>
      </c>
      <c r="E271" s="57">
        <f t="shared" si="8"/>
        <v>0</v>
      </c>
      <c r="F271" s="51">
        <v>0</v>
      </c>
      <c r="G271" s="57">
        <f t="shared" si="9"/>
        <v>0</v>
      </c>
      <c r="H271" s="53"/>
      <c r="I271" s="52"/>
    </row>
    <row r="272" spans="1:9" ht="24.95" customHeight="1" x14ac:dyDescent="0.25">
      <c r="A272" s="50">
        <v>268</v>
      </c>
      <c r="B272" s="56">
        <f>'Student Record'!E269</f>
        <v>0</v>
      </c>
      <c r="C272" s="56">
        <f>'Student Record'!G269</f>
        <v>0</v>
      </c>
      <c r="D272" s="57">
        <f>'Student Record'!A269</f>
        <v>0</v>
      </c>
      <c r="E272" s="57">
        <f t="shared" si="8"/>
        <v>0</v>
      </c>
      <c r="F272" s="51">
        <v>0</v>
      </c>
      <c r="G272" s="57">
        <f t="shared" si="9"/>
        <v>0</v>
      </c>
      <c r="H272" s="53"/>
      <c r="I272" s="52"/>
    </row>
    <row r="273" spans="1:9" ht="24.95" customHeight="1" x14ac:dyDescent="0.25">
      <c r="A273" s="50">
        <v>269</v>
      </c>
      <c r="B273" s="56">
        <f>'Student Record'!E270</f>
        <v>0</v>
      </c>
      <c r="C273" s="56">
        <f>'Student Record'!G270</f>
        <v>0</v>
      </c>
      <c r="D273" s="57">
        <f>'Student Record'!A270</f>
        <v>0</v>
      </c>
      <c r="E273" s="57">
        <f t="shared" si="8"/>
        <v>0</v>
      </c>
      <c r="F273" s="51">
        <v>0</v>
      </c>
      <c r="G273" s="57">
        <f t="shared" si="9"/>
        <v>0</v>
      </c>
      <c r="H273" s="53"/>
      <c r="I273" s="52"/>
    </row>
    <row r="274" spans="1:9" ht="24.95" customHeight="1" x14ac:dyDescent="0.25">
      <c r="A274" s="50">
        <v>270</v>
      </c>
      <c r="B274" s="56">
        <f>'Student Record'!E271</f>
        <v>0</v>
      </c>
      <c r="C274" s="56">
        <f>'Student Record'!G271</f>
        <v>0</v>
      </c>
      <c r="D274" s="57">
        <f>'Student Record'!A271</f>
        <v>0</v>
      </c>
      <c r="E274" s="57">
        <f t="shared" si="8"/>
        <v>0</v>
      </c>
      <c r="F274" s="51">
        <v>0</v>
      </c>
      <c r="G274" s="57">
        <f t="shared" si="9"/>
        <v>0</v>
      </c>
      <c r="H274" s="53"/>
      <c r="I274" s="52"/>
    </row>
    <row r="275" spans="1:9" ht="24.95" customHeight="1" x14ac:dyDescent="0.25">
      <c r="A275" s="50">
        <v>271</v>
      </c>
      <c r="B275" s="56">
        <f>'Student Record'!E272</f>
        <v>0</v>
      </c>
      <c r="C275" s="56">
        <f>'Student Record'!G272</f>
        <v>0</v>
      </c>
      <c r="D275" s="57">
        <f>'Student Record'!A272</f>
        <v>0</v>
      </c>
      <c r="E275" s="57">
        <f t="shared" si="8"/>
        <v>0</v>
      </c>
      <c r="F275" s="51">
        <v>0</v>
      </c>
      <c r="G275" s="57">
        <f t="shared" si="9"/>
        <v>0</v>
      </c>
      <c r="H275" s="53"/>
      <c r="I275" s="52"/>
    </row>
    <row r="276" spans="1:9" ht="24.95" customHeight="1" x14ac:dyDescent="0.25">
      <c r="A276" s="50">
        <v>272</v>
      </c>
      <c r="B276" s="56">
        <f>'Student Record'!E273</f>
        <v>0</v>
      </c>
      <c r="C276" s="56">
        <f>'Student Record'!G273</f>
        <v>0</v>
      </c>
      <c r="D276" s="57">
        <f>'Student Record'!A273</f>
        <v>0</v>
      </c>
      <c r="E276" s="57">
        <f t="shared" si="8"/>
        <v>0</v>
      </c>
      <c r="F276" s="51">
        <v>0</v>
      </c>
      <c r="G276" s="57">
        <f t="shared" si="9"/>
        <v>0</v>
      </c>
      <c r="H276" s="53"/>
      <c r="I276" s="52"/>
    </row>
    <row r="277" spans="1:9" ht="24.95" customHeight="1" x14ac:dyDescent="0.25">
      <c r="A277" s="50">
        <v>273</v>
      </c>
      <c r="B277" s="56">
        <f>'Student Record'!E274</f>
        <v>0</v>
      </c>
      <c r="C277" s="56">
        <f>'Student Record'!G274</f>
        <v>0</v>
      </c>
      <c r="D277" s="57">
        <f>'Student Record'!A274</f>
        <v>0</v>
      </c>
      <c r="E277" s="57">
        <f t="shared" si="8"/>
        <v>0</v>
      </c>
      <c r="F277" s="51">
        <v>0</v>
      </c>
      <c r="G277" s="57">
        <f t="shared" si="9"/>
        <v>0</v>
      </c>
      <c r="H277" s="53"/>
      <c r="I277" s="52"/>
    </row>
    <row r="278" spans="1:9" ht="24.95" customHeight="1" x14ac:dyDescent="0.25">
      <c r="A278" s="50">
        <v>274</v>
      </c>
      <c r="B278" s="56">
        <f>'Student Record'!E275</f>
        <v>0</v>
      </c>
      <c r="C278" s="56">
        <f>'Student Record'!G275</f>
        <v>0</v>
      </c>
      <c r="D278" s="57">
        <f>'Student Record'!A275</f>
        <v>0</v>
      </c>
      <c r="E278" s="57">
        <f t="shared" si="8"/>
        <v>0</v>
      </c>
      <c r="F278" s="51">
        <v>0</v>
      </c>
      <c r="G278" s="57">
        <f t="shared" si="9"/>
        <v>0</v>
      </c>
      <c r="H278" s="53"/>
      <c r="I278" s="52"/>
    </row>
    <row r="279" spans="1:9" ht="24.95" customHeight="1" x14ac:dyDescent="0.25">
      <c r="A279" s="50">
        <v>275</v>
      </c>
      <c r="B279" s="56">
        <f>'Student Record'!E276</f>
        <v>0</v>
      </c>
      <c r="C279" s="56">
        <f>'Student Record'!G276</f>
        <v>0</v>
      </c>
      <c r="D279" s="57">
        <f>'Student Record'!A276</f>
        <v>0</v>
      </c>
      <c r="E279" s="57">
        <f t="shared" si="8"/>
        <v>0</v>
      </c>
      <c r="F279" s="51">
        <v>0</v>
      </c>
      <c r="G279" s="57">
        <f t="shared" si="9"/>
        <v>0</v>
      </c>
      <c r="H279" s="53"/>
      <c r="I279" s="52"/>
    </row>
    <row r="280" spans="1:9" ht="24.95" customHeight="1" x14ac:dyDescent="0.25">
      <c r="A280" s="50">
        <v>276</v>
      </c>
      <c r="B280" s="56">
        <f>'Student Record'!E277</f>
        <v>0</v>
      </c>
      <c r="C280" s="56">
        <f>'Student Record'!G277</f>
        <v>0</v>
      </c>
      <c r="D280" s="57">
        <f>'Student Record'!A277</f>
        <v>0</v>
      </c>
      <c r="E280" s="57">
        <f t="shared" si="8"/>
        <v>0</v>
      </c>
      <c r="F280" s="51">
        <v>0</v>
      </c>
      <c r="G280" s="57">
        <f t="shared" si="9"/>
        <v>0</v>
      </c>
      <c r="H280" s="53"/>
      <c r="I280" s="52"/>
    </row>
    <row r="281" spans="1:9" ht="24.95" customHeight="1" x14ac:dyDescent="0.25">
      <c r="A281" s="50">
        <v>277</v>
      </c>
      <c r="B281" s="56">
        <f>'Student Record'!E278</f>
        <v>0</v>
      </c>
      <c r="C281" s="56">
        <f>'Student Record'!G278</f>
        <v>0</v>
      </c>
      <c r="D281" s="57">
        <f>'Student Record'!A278</f>
        <v>0</v>
      </c>
      <c r="E281" s="57">
        <f t="shared" si="8"/>
        <v>0</v>
      </c>
      <c r="F281" s="51">
        <v>0</v>
      </c>
      <c r="G281" s="57">
        <f t="shared" si="9"/>
        <v>0</v>
      </c>
      <c r="H281" s="53"/>
      <c r="I281" s="52"/>
    </row>
    <row r="282" spans="1:9" ht="24.95" customHeight="1" x14ac:dyDescent="0.25">
      <c r="A282" s="50">
        <v>278</v>
      </c>
      <c r="B282" s="56">
        <f>'Student Record'!E279</f>
        <v>0</v>
      </c>
      <c r="C282" s="56">
        <f>'Student Record'!G279</f>
        <v>0</v>
      </c>
      <c r="D282" s="57">
        <f>'Student Record'!A279</f>
        <v>0</v>
      </c>
      <c r="E282" s="57">
        <f t="shared" si="8"/>
        <v>0</v>
      </c>
      <c r="F282" s="51">
        <v>0</v>
      </c>
      <c r="G282" s="57">
        <f t="shared" si="9"/>
        <v>0</v>
      </c>
      <c r="H282" s="53"/>
      <c r="I282" s="52"/>
    </row>
    <row r="283" spans="1:9" ht="24.95" customHeight="1" x14ac:dyDescent="0.25">
      <c r="A283" s="50">
        <v>279</v>
      </c>
      <c r="B283" s="56">
        <f>'Student Record'!E280</f>
        <v>0</v>
      </c>
      <c r="C283" s="56">
        <f>'Student Record'!G280</f>
        <v>0</v>
      </c>
      <c r="D283" s="57">
        <f>'Student Record'!A280</f>
        <v>0</v>
      </c>
      <c r="E283" s="57">
        <f t="shared" si="8"/>
        <v>0</v>
      </c>
      <c r="F283" s="51">
        <v>0</v>
      </c>
      <c r="G283" s="57">
        <f t="shared" si="9"/>
        <v>0</v>
      </c>
      <c r="H283" s="53"/>
      <c r="I283" s="52"/>
    </row>
    <row r="284" spans="1:9" ht="24.95" customHeight="1" x14ac:dyDescent="0.25">
      <c r="A284" s="50">
        <v>280</v>
      </c>
      <c r="B284" s="56">
        <f>'Student Record'!E281</f>
        <v>0</v>
      </c>
      <c r="C284" s="56">
        <f>'Student Record'!G281</f>
        <v>0</v>
      </c>
      <c r="D284" s="57">
        <f>'Student Record'!A281</f>
        <v>0</v>
      </c>
      <c r="E284" s="57">
        <f t="shared" si="8"/>
        <v>0</v>
      </c>
      <c r="F284" s="51">
        <v>0</v>
      </c>
      <c r="G284" s="57">
        <f t="shared" si="9"/>
        <v>0</v>
      </c>
      <c r="H284" s="53"/>
      <c r="I284" s="52"/>
    </row>
    <row r="285" spans="1:9" ht="24.95" customHeight="1" x14ac:dyDescent="0.25">
      <c r="A285" s="50">
        <v>281</v>
      </c>
      <c r="B285" s="56">
        <f>'Student Record'!E282</f>
        <v>0</v>
      </c>
      <c r="C285" s="56">
        <f>'Student Record'!G282</f>
        <v>0</v>
      </c>
      <c r="D285" s="57">
        <f>'Student Record'!A282</f>
        <v>0</v>
      </c>
      <c r="E285" s="57">
        <f t="shared" si="8"/>
        <v>0</v>
      </c>
      <c r="F285" s="51">
        <v>0</v>
      </c>
      <c r="G285" s="57">
        <f t="shared" si="9"/>
        <v>0</v>
      </c>
      <c r="H285" s="53"/>
      <c r="I285" s="52"/>
    </row>
    <row r="286" spans="1:9" ht="24.95" customHeight="1" x14ac:dyDescent="0.25">
      <c r="A286" s="50">
        <v>282</v>
      </c>
      <c r="B286" s="56">
        <f>'Student Record'!E283</f>
        <v>0</v>
      </c>
      <c r="C286" s="56">
        <f>'Student Record'!G283</f>
        <v>0</v>
      </c>
      <c r="D286" s="57">
        <f>'Student Record'!A283</f>
        <v>0</v>
      </c>
      <c r="E286" s="57">
        <f t="shared" si="8"/>
        <v>0</v>
      </c>
      <c r="F286" s="51">
        <v>0</v>
      </c>
      <c r="G286" s="57">
        <f t="shared" si="9"/>
        <v>0</v>
      </c>
      <c r="H286" s="53"/>
      <c r="I286" s="52"/>
    </row>
    <row r="287" spans="1:9" ht="24.95" customHeight="1" x14ac:dyDescent="0.25">
      <c r="A287" s="50">
        <v>283</v>
      </c>
      <c r="B287" s="56">
        <f>'Student Record'!E284</f>
        <v>0</v>
      </c>
      <c r="C287" s="56">
        <f>'Student Record'!G284</f>
        <v>0</v>
      </c>
      <c r="D287" s="57">
        <f>'Student Record'!A284</f>
        <v>0</v>
      </c>
      <c r="E287" s="57">
        <f t="shared" si="8"/>
        <v>0</v>
      </c>
      <c r="F287" s="51">
        <v>0</v>
      </c>
      <c r="G287" s="57">
        <f t="shared" si="9"/>
        <v>0</v>
      </c>
      <c r="H287" s="53"/>
      <c r="I287" s="52"/>
    </row>
    <row r="288" spans="1:9" ht="24.95" customHeight="1" x14ac:dyDescent="0.25">
      <c r="A288" s="50">
        <v>284</v>
      </c>
      <c r="B288" s="56">
        <f>'Student Record'!E285</f>
        <v>0</v>
      </c>
      <c r="C288" s="56">
        <f>'Student Record'!G285</f>
        <v>0</v>
      </c>
      <c r="D288" s="57">
        <f>'Student Record'!A285</f>
        <v>0</v>
      </c>
      <c r="E288" s="57">
        <f t="shared" si="8"/>
        <v>0</v>
      </c>
      <c r="F288" s="51">
        <v>0</v>
      </c>
      <c r="G288" s="57">
        <f t="shared" si="9"/>
        <v>0</v>
      </c>
      <c r="H288" s="53"/>
      <c r="I288" s="52"/>
    </row>
    <row r="289" spans="1:9" ht="24.95" customHeight="1" x14ac:dyDescent="0.25">
      <c r="A289" s="50">
        <v>285</v>
      </c>
      <c r="B289" s="56">
        <f>'Student Record'!E286</f>
        <v>0</v>
      </c>
      <c r="C289" s="56">
        <f>'Student Record'!G286</f>
        <v>0</v>
      </c>
      <c r="D289" s="57">
        <f>'Student Record'!A286</f>
        <v>0</v>
      </c>
      <c r="E289" s="57">
        <f t="shared" si="8"/>
        <v>0</v>
      </c>
      <c r="F289" s="51">
        <v>0</v>
      </c>
      <c r="G289" s="57">
        <f t="shared" si="9"/>
        <v>0</v>
      </c>
      <c r="H289" s="53"/>
      <c r="I289" s="52"/>
    </row>
    <row r="290" spans="1:9" ht="24.95" customHeight="1" x14ac:dyDescent="0.25">
      <c r="A290" s="50">
        <v>286</v>
      </c>
      <c r="B290" s="56">
        <f>'Student Record'!E287</f>
        <v>0</v>
      </c>
      <c r="C290" s="56">
        <f>'Student Record'!G287</f>
        <v>0</v>
      </c>
      <c r="D290" s="57">
        <f>'Student Record'!A287</f>
        <v>0</v>
      </c>
      <c r="E290" s="57">
        <f t="shared" si="8"/>
        <v>0</v>
      </c>
      <c r="F290" s="51">
        <v>0</v>
      </c>
      <c r="G290" s="57">
        <f t="shared" si="9"/>
        <v>0</v>
      </c>
      <c r="H290" s="53"/>
      <c r="I290" s="52"/>
    </row>
    <row r="291" spans="1:9" ht="24.95" customHeight="1" x14ac:dyDescent="0.25">
      <c r="A291" s="50">
        <v>287</v>
      </c>
      <c r="B291" s="56">
        <f>'Student Record'!E288</f>
        <v>0</v>
      </c>
      <c r="C291" s="56">
        <f>'Student Record'!G288</f>
        <v>0</v>
      </c>
      <c r="D291" s="57">
        <f>'Student Record'!A288</f>
        <v>0</v>
      </c>
      <c r="E291" s="57">
        <f t="shared" si="8"/>
        <v>0</v>
      </c>
      <c r="F291" s="51">
        <v>0</v>
      </c>
      <c r="G291" s="57">
        <f t="shared" si="9"/>
        <v>0</v>
      </c>
      <c r="H291" s="53"/>
      <c r="I291" s="52"/>
    </row>
    <row r="292" spans="1:9" ht="24.95" customHeight="1" x14ac:dyDescent="0.25">
      <c r="A292" s="50">
        <v>288</v>
      </c>
      <c r="B292" s="56">
        <f>'Student Record'!E289</f>
        <v>0</v>
      </c>
      <c r="C292" s="56">
        <f>'Student Record'!G289</f>
        <v>0</v>
      </c>
      <c r="D292" s="57">
        <f>'Student Record'!A289</f>
        <v>0</v>
      </c>
      <c r="E292" s="57">
        <f t="shared" si="8"/>
        <v>0</v>
      </c>
      <c r="F292" s="51">
        <v>0</v>
      </c>
      <c r="G292" s="57">
        <f t="shared" si="9"/>
        <v>0</v>
      </c>
      <c r="H292" s="53"/>
      <c r="I292" s="52"/>
    </row>
    <row r="293" spans="1:9" ht="24.95" customHeight="1" x14ac:dyDescent="0.25">
      <c r="A293" s="50">
        <v>289</v>
      </c>
      <c r="B293" s="56">
        <f>'Student Record'!E290</f>
        <v>0</v>
      </c>
      <c r="C293" s="56">
        <f>'Student Record'!G290</f>
        <v>0</v>
      </c>
      <c r="D293" s="57">
        <f>'Student Record'!A290</f>
        <v>0</v>
      </c>
      <c r="E293" s="57">
        <f t="shared" si="8"/>
        <v>0</v>
      </c>
      <c r="F293" s="51">
        <v>0</v>
      </c>
      <c r="G293" s="57">
        <f t="shared" si="9"/>
        <v>0</v>
      </c>
      <c r="H293" s="53"/>
      <c r="I293" s="52"/>
    </row>
    <row r="294" spans="1:9" ht="24.95" customHeight="1" x14ac:dyDescent="0.25">
      <c r="A294" s="50">
        <v>290</v>
      </c>
      <c r="B294" s="56">
        <f>'Student Record'!E291</f>
        <v>0</v>
      </c>
      <c r="C294" s="56">
        <f>'Student Record'!G291</f>
        <v>0</v>
      </c>
      <c r="D294" s="57">
        <f>'Student Record'!A291</f>
        <v>0</v>
      </c>
      <c r="E294" s="57">
        <f t="shared" si="8"/>
        <v>0</v>
      </c>
      <c r="F294" s="51">
        <v>0</v>
      </c>
      <c r="G294" s="57">
        <f t="shared" si="9"/>
        <v>0</v>
      </c>
      <c r="H294" s="53"/>
      <c r="I294" s="52"/>
    </row>
    <row r="295" spans="1:9" ht="24.95" customHeight="1" x14ac:dyDescent="0.25">
      <c r="A295" s="50">
        <v>291</v>
      </c>
      <c r="B295" s="56">
        <f>'Student Record'!E292</f>
        <v>0</v>
      </c>
      <c r="C295" s="56">
        <f>'Student Record'!G292</f>
        <v>0</v>
      </c>
      <c r="D295" s="57">
        <f>'Student Record'!A292</f>
        <v>0</v>
      </c>
      <c r="E295" s="57">
        <f t="shared" si="8"/>
        <v>0</v>
      </c>
      <c r="F295" s="51">
        <v>0</v>
      </c>
      <c r="G295" s="57">
        <f t="shared" si="9"/>
        <v>0</v>
      </c>
      <c r="H295" s="53"/>
      <c r="I295" s="52"/>
    </row>
    <row r="296" spans="1:9" ht="24.95" customHeight="1" x14ac:dyDescent="0.25">
      <c r="A296" s="50">
        <v>292</v>
      </c>
      <c r="B296" s="56">
        <f>'Student Record'!E293</f>
        <v>0</v>
      </c>
      <c r="C296" s="56">
        <f>'Student Record'!G293</f>
        <v>0</v>
      </c>
      <c r="D296" s="57">
        <f>'Student Record'!A293</f>
        <v>0</v>
      </c>
      <c r="E296" s="57">
        <f t="shared" si="8"/>
        <v>0</v>
      </c>
      <c r="F296" s="51">
        <v>0</v>
      </c>
      <c r="G296" s="57">
        <f t="shared" si="9"/>
        <v>0</v>
      </c>
      <c r="H296" s="53"/>
      <c r="I296" s="52"/>
    </row>
    <row r="297" spans="1:9" ht="24.95" customHeight="1" x14ac:dyDescent="0.25">
      <c r="A297" s="50">
        <v>293</v>
      </c>
      <c r="B297" s="56">
        <f>'Student Record'!E294</f>
        <v>0</v>
      </c>
      <c r="C297" s="56">
        <f>'Student Record'!G294</f>
        <v>0</v>
      </c>
      <c r="D297" s="57">
        <f>'Student Record'!A294</f>
        <v>0</v>
      </c>
      <c r="E297" s="57">
        <f t="shared" si="8"/>
        <v>0</v>
      </c>
      <c r="F297" s="51">
        <v>0</v>
      </c>
      <c r="G297" s="57">
        <f t="shared" si="9"/>
        <v>0</v>
      </c>
      <c r="H297" s="53"/>
      <c r="I297" s="52"/>
    </row>
    <row r="298" spans="1:9" ht="24.95" customHeight="1" x14ac:dyDescent="0.25">
      <c r="A298" s="50">
        <v>294</v>
      </c>
      <c r="B298" s="56">
        <f>'Student Record'!E295</f>
        <v>0</v>
      </c>
      <c r="C298" s="56">
        <f>'Student Record'!G295</f>
        <v>0</v>
      </c>
      <c r="D298" s="57">
        <f>'Student Record'!A295</f>
        <v>0</v>
      </c>
      <c r="E298" s="57">
        <f t="shared" si="8"/>
        <v>0</v>
      </c>
      <c r="F298" s="51">
        <v>0</v>
      </c>
      <c r="G298" s="57">
        <f t="shared" si="9"/>
        <v>0</v>
      </c>
      <c r="H298" s="53"/>
      <c r="I298" s="52"/>
    </row>
    <row r="299" spans="1:9" ht="24.95" customHeight="1" x14ac:dyDescent="0.25">
      <c r="A299" s="50">
        <v>295</v>
      </c>
      <c r="B299" s="56">
        <f>'Student Record'!E296</f>
        <v>0</v>
      </c>
      <c r="C299" s="56">
        <f>'Student Record'!G296</f>
        <v>0</v>
      </c>
      <c r="D299" s="57">
        <f>'Student Record'!A296</f>
        <v>0</v>
      </c>
      <c r="E299" s="57">
        <f t="shared" si="8"/>
        <v>0</v>
      </c>
      <c r="F299" s="51">
        <v>0</v>
      </c>
      <c r="G299" s="57">
        <f t="shared" si="9"/>
        <v>0</v>
      </c>
      <c r="H299" s="53"/>
      <c r="I299" s="52"/>
    </row>
    <row r="300" spans="1:9" ht="24.95" customHeight="1" x14ac:dyDescent="0.25">
      <c r="A300" s="50">
        <v>296</v>
      </c>
      <c r="B300" s="56">
        <f>'Student Record'!E297</f>
        <v>0</v>
      </c>
      <c r="C300" s="56">
        <f>'Student Record'!G297</f>
        <v>0</v>
      </c>
      <c r="D300" s="57">
        <f>'Student Record'!A297</f>
        <v>0</v>
      </c>
      <c r="E300" s="57">
        <f t="shared" si="8"/>
        <v>0</v>
      </c>
      <c r="F300" s="51">
        <v>0</v>
      </c>
      <c r="G300" s="57">
        <f t="shared" si="9"/>
        <v>0</v>
      </c>
      <c r="H300" s="53"/>
      <c r="I300" s="52"/>
    </row>
    <row r="301" spans="1:9" ht="24.95" customHeight="1" x14ac:dyDescent="0.25">
      <c r="A301" s="50">
        <v>297</v>
      </c>
      <c r="B301" s="56">
        <f>'Student Record'!E298</f>
        <v>0</v>
      </c>
      <c r="C301" s="56">
        <f>'Student Record'!G298</f>
        <v>0</v>
      </c>
      <c r="D301" s="57">
        <f>'Student Record'!A298</f>
        <v>0</v>
      </c>
      <c r="E301" s="57">
        <f t="shared" si="8"/>
        <v>0</v>
      </c>
      <c r="F301" s="51">
        <v>0</v>
      </c>
      <c r="G301" s="57">
        <f t="shared" si="9"/>
        <v>0</v>
      </c>
      <c r="H301" s="53"/>
      <c r="I301" s="52"/>
    </row>
    <row r="302" spans="1:9" ht="24.95" customHeight="1" x14ac:dyDescent="0.25">
      <c r="A302" s="50">
        <v>298</v>
      </c>
      <c r="B302" s="56">
        <f>'Student Record'!E299</f>
        <v>0</v>
      </c>
      <c r="C302" s="56">
        <f>'Student Record'!G299</f>
        <v>0</v>
      </c>
      <c r="D302" s="57">
        <f>'Student Record'!A299</f>
        <v>0</v>
      </c>
      <c r="E302" s="57">
        <f t="shared" si="8"/>
        <v>0</v>
      </c>
      <c r="F302" s="51">
        <v>0</v>
      </c>
      <c r="G302" s="57">
        <f t="shared" si="9"/>
        <v>0</v>
      </c>
      <c r="H302" s="53"/>
      <c r="I302" s="52"/>
    </row>
    <row r="303" spans="1:9" ht="24.95" customHeight="1" x14ac:dyDescent="0.25">
      <c r="A303" s="50">
        <v>299</v>
      </c>
      <c r="B303" s="56">
        <f>'Student Record'!E300</f>
        <v>0</v>
      </c>
      <c r="C303" s="56">
        <f>'Student Record'!G300</f>
        <v>0</v>
      </c>
      <c r="D303" s="57">
        <f>'Student Record'!A300</f>
        <v>0</v>
      </c>
      <c r="E303" s="57">
        <f t="shared" si="8"/>
        <v>0</v>
      </c>
      <c r="F303" s="51">
        <v>0</v>
      </c>
      <c r="G303" s="57">
        <f t="shared" si="9"/>
        <v>0</v>
      </c>
      <c r="H303" s="53"/>
      <c r="I303" s="52"/>
    </row>
    <row r="304" spans="1:9" ht="24.95" customHeight="1" x14ac:dyDescent="0.25">
      <c r="A304" s="50">
        <v>300</v>
      </c>
      <c r="B304" s="56">
        <f>'Student Record'!E301</f>
        <v>0</v>
      </c>
      <c r="C304" s="56">
        <f>'Student Record'!G301</f>
        <v>0</v>
      </c>
      <c r="D304" s="57">
        <f>'Student Record'!A301</f>
        <v>0</v>
      </c>
      <c r="E304" s="57">
        <f t="shared" si="8"/>
        <v>0</v>
      </c>
      <c r="F304" s="51">
        <v>0</v>
      </c>
      <c r="G304" s="57">
        <f t="shared" si="9"/>
        <v>0</v>
      </c>
      <c r="H304" s="53"/>
      <c r="I304" s="52"/>
    </row>
  </sheetData>
  <sheetProtection password="DAE9" sheet="1" objects="1" scenarios="1"/>
  <mergeCells count="9">
    <mergeCell ref="I3:I4"/>
    <mergeCell ref="A1:I1"/>
    <mergeCell ref="A2:I2"/>
    <mergeCell ref="E3:G3"/>
    <mergeCell ref="A3:A4"/>
    <mergeCell ref="B3:B4"/>
    <mergeCell ref="C3:C4"/>
    <mergeCell ref="D3:D4"/>
    <mergeCell ref="H3:H4"/>
  </mergeCells>
  <dataValidations count="1">
    <dataValidation allowBlank="1" showInputMessage="1" showErrorMessage="1" prompt="दिनाक जिस दिन वितरित किया गया " sqref="I5:I304"/>
  </dataValidations>
  <pageMargins left="0.23622047244094491" right="0.23622047244094491" top="0.39370078740157483" bottom="0.3937007874015748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view="pageBreakPreview" zoomScale="85" zoomScaleNormal="85" zoomScaleSheetLayoutView="85" workbookViewId="0">
      <selection activeCell="I7" sqref="I7"/>
    </sheetView>
  </sheetViews>
  <sheetFormatPr defaultRowHeight="15" x14ac:dyDescent="0.25"/>
  <cols>
    <col min="1" max="1" width="8.85546875" style="44" customWidth="1"/>
    <col min="2" max="2" width="16.28515625" style="44" customWidth="1"/>
    <col min="3" max="6" width="9.7109375" style="44" customWidth="1"/>
    <col min="7" max="10" width="10.7109375" style="44" customWidth="1"/>
    <col min="11" max="16384" width="9.140625" style="44"/>
  </cols>
  <sheetData>
    <row r="1" spans="1:14" ht="23.25" x14ac:dyDescent="0.35">
      <c r="A1" s="63" t="str">
        <f>General!A1</f>
        <v>jktdh; mPp ek/;fed fo|ky;] :iiqjk ¼CykWd&amp;dqpkeu flVh½ ukxkSj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x14ac:dyDescent="0.35">
      <c r="A2" s="58" t="s">
        <v>305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4" spans="1:14" ht="49.5" customHeight="1" x14ac:dyDescent="0.25">
      <c r="A4" s="59" t="s">
        <v>28</v>
      </c>
      <c r="B4" s="59" t="s">
        <v>290</v>
      </c>
      <c r="C4" s="60" t="s">
        <v>306</v>
      </c>
      <c r="D4" s="59"/>
      <c r="E4" s="60" t="s">
        <v>307</v>
      </c>
      <c r="F4" s="59"/>
      <c r="G4" s="60" t="s">
        <v>313</v>
      </c>
      <c r="H4" s="59"/>
      <c r="I4" s="60" t="s">
        <v>312</v>
      </c>
      <c r="J4" s="59"/>
      <c r="K4" s="60" t="s">
        <v>308</v>
      </c>
      <c r="L4" s="59"/>
      <c r="M4" s="60" t="s">
        <v>309</v>
      </c>
      <c r="N4" s="59"/>
    </row>
    <row r="5" spans="1:14" ht="24.95" customHeight="1" x14ac:dyDescent="0.25">
      <c r="A5" s="59"/>
      <c r="B5" s="59"/>
      <c r="C5" s="61" t="s">
        <v>291</v>
      </c>
      <c r="D5" s="61" t="s">
        <v>292</v>
      </c>
      <c r="E5" s="61" t="s">
        <v>291</v>
      </c>
      <c r="F5" s="61" t="s">
        <v>292</v>
      </c>
      <c r="G5" s="61" t="s">
        <v>291</v>
      </c>
      <c r="H5" s="61" t="s">
        <v>292</v>
      </c>
      <c r="I5" s="61" t="s">
        <v>291</v>
      </c>
      <c r="J5" s="61" t="s">
        <v>292</v>
      </c>
      <c r="K5" s="61" t="s">
        <v>291</v>
      </c>
      <c r="L5" s="61" t="s">
        <v>292</v>
      </c>
      <c r="M5" s="61" t="s">
        <v>291</v>
      </c>
      <c r="N5" s="61" t="s">
        <v>292</v>
      </c>
    </row>
    <row r="6" spans="1:14" ht="21.95" customHeight="1" x14ac:dyDescent="0.25">
      <c r="A6" s="62">
        <v>1</v>
      </c>
      <c r="B6" s="64">
        <f>General!H3</f>
        <v>43993</v>
      </c>
      <c r="C6" s="65">
        <f>General!B11</f>
        <v>615.5</v>
      </c>
      <c r="D6" s="65">
        <f>General!B12</f>
        <v>300.14999999999998</v>
      </c>
      <c r="E6" s="65">
        <f>General!F11</f>
        <v>700.6</v>
      </c>
      <c r="F6" s="65">
        <f>General!F12</f>
        <v>400.17</v>
      </c>
      <c r="G6" s="65">
        <f>SUMIFS(wheat,date_1,Balance!B6,class_1,"&lt;=5")</f>
        <v>18.600000000000001</v>
      </c>
      <c r="H6" s="65">
        <f>SUMIFS(rice,date_1,Balance!B6,class_1,"&lt;=5")</f>
        <v>19</v>
      </c>
      <c r="I6" s="65">
        <f>SUMIFS(wheat,date_1,Balance!B6,class_1,"&gt;=6")</f>
        <v>27.299999999999997</v>
      </c>
      <c r="J6" s="65">
        <f>SUMIFS(rice,date_1,Balance!B6,class_1,"&gt;=6")</f>
        <v>15</v>
      </c>
      <c r="K6" s="65">
        <f>C6-G6</f>
        <v>596.9</v>
      </c>
      <c r="L6" s="65">
        <f t="shared" ref="L6:N6" si="0">D6-H6</f>
        <v>281.14999999999998</v>
      </c>
      <c r="M6" s="65">
        <f t="shared" si="0"/>
        <v>673.30000000000007</v>
      </c>
      <c r="N6" s="65">
        <f t="shared" si="0"/>
        <v>385.17</v>
      </c>
    </row>
    <row r="7" spans="1:14" ht="21.95" customHeight="1" x14ac:dyDescent="0.25">
      <c r="A7" s="62">
        <v>2</v>
      </c>
      <c r="B7" s="64">
        <f>B6+1</f>
        <v>43994</v>
      </c>
      <c r="C7" s="65">
        <f>K6</f>
        <v>596.9</v>
      </c>
      <c r="D7" s="65">
        <f t="shared" ref="D7:F7" si="1">L6</f>
        <v>281.14999999999998</v>
      </c>
      <c r="E7" s="65">
        <f t="shared" si="1"/>
        <v>673.30000000000007</v>
      </c>
      <c r="F7" s="65">
        <f t="shared" si="1"/>
        <v>385.17</v>
      </c>
      <c r="G7" s="65">
        <f>SUMIFS(wheat,date_1,Balance!B7,class_1,"&lt;=5")</f>
        <v>33.6</v>
      </c>
      <c r="H7" s="65">
        <f>SUMIFS(rice,date_1,Balance!B7,class_1,"&lt;=5")</f>
        <v>4</v>
      </c>
      <c r="I7" s="65">
        <f>SUMIFS(wheat,date_1,Balance!B7,class_1,"&gt;=6")</f>
        <v>39.299999999999997</v>
      </c>
      <c r="J7" s="65">
        <f>SUMIFS(rice,date_1,Balance!B7,class_1,"&gt;=6")</f>
        <v>3</v>
      </c>
      <c r="K7" s="65">
        <f t="shared" ref="K7:K36" si="2">C7-G7</f>
        <v>563.29999999999995</v>
      </c>
      <c r="L7" s="65">
        <f t="shared" ref="L7:L36" si="3">D7-H7</f>
        <v>277.14999999999998</v>
      </c>
      <c r="M7" s="65">
        <f t="shared" ref="M7:M36" si="4">E7-I7</f>
        <v>634.00000000000011</v>
      </c>
      <c r="N7" s="65">
        <f t="shared" ref="N7:N36" si="5">F7-J7</f>
        <v>382.17</v>
      </c>
    </row>
    <row r="8" spans="1:14" ht="21.95" customHeight="1" x14ac:dyDescent="0.25">
      <c r="A8" s="62">
        <v>3</v>
      </c>
      <c r="B8" s="64">
        <f t="shared" ref="B8:B36" si="6">B7+1</f>
        <v>43995</v>
      </c>
      <c r="C8" s="65">
        <f t="shared" ref="C8:C36" si="7">K7</f>
        <v>563.29999999999995</v>
      </c>
      <c r="D8" s="65">
        <f t="shared" ref="D8:D36" si="8">L7</f>
        <v>277.14999999999998</v>
      </c>
      <c r="E8" s="65">
        <f t="shared" ref="E8:E36" si="9">M7</f>
        <v>634.00000000000011</v>
      </c>
      <c r="F8" s="65">
        <f t="shared" ref="F8:F36" si="10">N7</f>
        <v>382.17</v>
      </c>
      <c r="G8" s="65">
        <f>SUMIFS(wheat,date_1,Balance!B8,class_1,"&lt;=5")</f>
        <v>0</v>
      </c>
      <c r="H8" s="65">
        <f>SUMIFS(rice,date_1,Balance!B8,class_1,"&lt;=5")</f>
        <v>0</v>
      </c>
      <c r="I8" s="65">
        <f>SUMIFS(wheat,date_1,Balance!B8,class_1,"&gt;=6")</f>
        <v>0</v>
      </c>
      <c r="J8" s="65">
        <f>SUMIFS(rice,date_1,Balance!B8,class_1,"&gt;=6")</f>
        <v>0</v>
      </c>
      <c r="K8" s="65">
        <f t="shared" si="2"/>
        <v>563.29999999999995</v>
      </c>
      <c r="L8" s="65">
        <f t="shared" si="3"/>
        <v>277.14999999999998</v>
      </c>
      <c r="M8" s="65">
        <f t="shared" si="4"/>
        <v>634.00000000000011</v>
      </c>
      <c r="N8" s="65">
        <f t="shared" si="5"/>
        <v>382.17</v>
      </c>
    </row>
    <row r="9" spans="1:14" ht="21.95" customHeight="1" x14ac:dyDescent="0.25">
      <c r="A9" s="62">
        <v>4</v>
      </c>
      <c r="B9" s="64">
        <f t="shared" si="6"/>
        <v>43996</v>
      </c>
      <c r="C9" s="65">
        <f t="shared" si="7"/>
        <v>563.29999999999995</v>
      </c>
      <c r="D9" s="65">
        <f t="shared" si="8"/>
        <v>277.14999999999998</v>
      </c>
      <c r="E9" s="65">
        <f t="shared" si="9"/>
        <v>634.00000000000011</v>
      </c>
      <c r="F9" s="65">
        <f t="shared" si="10"/>
        <v>382.17</v>
      </c>
      <c r="G9" s="65">
        <f>SUMIFS(wheat,date_1,Balance!B9,class_1,"&lt;=5")</f>
        <v>0</v>
      </c>
      <c r="H9" s="65">
        <f>SUMIFS(rice,date_1,Balance!B9,class_1,"&lt;=5")</f>
        <v>0</v>
      </c>
      <c r="I9" s="65">
        <f>SUMIFS(wheat,date_1,Balance!B9,class_1,"&gt;=6")</f>
        <v>0</v>
      </c>
      <c r="J9" s="65">
        <f>SUMIFS(rice,date_1,Balance!B9,class_1,"&gt;=6")</f>
        <v>0</v>
      </c>
      <c r="K9" s="65">
        <f t="shared" si="2"/>
        <v>563.29999999999995</v>
      </c>
      <c r="L9" s="65">
        <f t="shared" si="3"/>
        <v>277.14999999999998</v>
      </c>
      <c r="M9" s="65">
        <f t="shared" si="4"/>
        <v>634.00000000000011</v>
      </c>
      <c r="N9" s="65">
        <f t="shared" si="5"/>
        <v>382.17</v>
      </c>
    </row>
    <row r="10" spans="1:14" ht="21.95" customHeight="1" x14ac:dyDescent="0.25">
      <c r="A10" s="62">
        <v>5</v>
      </c>
      <c r="B10" s="64">
        <f t="shared" si="6"/>
        <v>43997</v>
      </c>
      <c r="C10" s="65">
        <f t="shared" si="7"/>
        <v>563.29999999999995</v>
      </c>
      <c r="D10" s="65">
        <f t="shared" si="8"/>
        <v>277.14999999999998</v>
      </c>
      <c r="E10" s="65">
        <f t="shared" si="9"/>
        <v>634.00000000000011</v>
      </c>
      <c r="F10" s="65">
        <f t="shared" si="10"/>
        <v>382.17</v>
      </c>
      <c r="G10" s="65">
        <f>SUMIFS(wheat,date_1,Balance!B10,class_1,"&lt;=5")</f>
        <v>25.6</v>
      </c>
      <c r="H10" s="65">
        <f>SUMIFS(rice,date_1,Balance!B10,class_1,"&lt;=5")</f>
        <v>12</v>
      </c>
      <c r="I10" s="65">
        <f>SUMIFS(wheat,date_1,Balance!B10,class_1,"&gt;=6")</f>
        <v>33.299999999999997</v>
      </c>
      <c r="J10" s="65">
        <f>SUMIFS(rice,date_1,Balance!B10,class_1,"&gt;=6")</f>
        <v>9</v>
      </c>
      <c r="K10" s="65">
        <f t="shared" si="2"/>
        <v>537.69999999999993</v>
      </c>
      <c r="L10" s="65">
        <f t="shared" si="3"/>
        <v>265.14999999999998</v>
      </c>
      <c r="M10" s="65">
        <f t="shared" si="4"/>
        <v>600.70000000000016</v>
      </c>
      <c r="N10" s="65">
        <f t="shared" si="5"/>
        <v>373.17</v>
      </c>
    </row>
    <row r="11" spans="1:14" ht="21.95" customHeight="1" x14ac:dyDescent="0.25">
      <c r="A11" s="62">
        <v>6</v>
      </c>
      <c r="B11" s="64">
        <f t="shared" si="6"/>
        <v>43998</v>
      </c>
      <c r="C11" s="65">
        <f t="shared" si="7"/>
        <v>537.69999999999993</v>
      </c>
      <c r="D11" s="65">
        <f t="shared" si="8"/>
        <v>265.14999999999998</v>
      </c>
      <c r="E11" s="65">
        <f t="shared" si="9"/>
        <v>600.70000000000016</v>
      </c>
      <c r="F11" s="65">
        <f t="shared" si="10"/>
        <v>373.17</v>
      </c>
      <c r="G11" s="65">
        <f>SUMIFS(wheat,date_1,Balance!B11,class_1,"&lt;=5")</f>
        <v>0</v>
      </c>
      <c r="H11" s="65">
        <f>SUMIFS(rice,date_1,Balance!B11,class_1,"&lt;=5")</f>
        <v>0</v>
      </c>
      <c r="I11" s="65">
        <f>SUMIFS(wheat,date_1,Balance!B11,class_1,"&gt;=6")</f>
        <v>0</v>
      </c>
      <c r="J11" s="65">
        <f>SUMIFS(rice,date_1,Balance!B11,class_1,"&gt;=6")</f>
        <v>0</v>
      </c>
      <c r="K11" s="65">
        <f t="shared" si="2"/>
        <v>537.69999999999993</v>
      </c>
      <c r="L11" s="65">
        <f t="shared" si="3"/>
        <v>265.14999999999998</v>
      </c>
      <c r="M11" s="65">
        <f t="shared" si="4"/>
        <v>600.70000000000016</v>
      </c>
      <c r="N11" s="65">
        <f t="shared" si="5"/>
        <v>373.17</v>
      </c>
    </row>
    <row r="12" spans="1:14" ht="21.95" customHeight="1" x14ac:dyDescent="0.25">
      <c r="A12" s="62">
        <v>7</v>
      </c>
      <c r="B12" s="64">
        <f t="shared" si="6"/>
        <v>43999</v>
      </c>
      <c r="C12" s="65">
        <f t="shared" si="7"/>
        <v>537.69999999999993</v>
      </c>
      <c r="D12" s="65">
        <f t="shared" si="8"/>
        <v>265.14999999999998</v>
      </c>
      <c r="E12" s="65">
        <f t="shared" si="9"/>
        <v>600.70000000000016</v>
      </c>
      <c r="F12" s="65">
        <f t="shared" si="10"/>
        <v>373.17</v>
      </c>
      <c r="G12" s="65">
        <f>SUMIFS(wheat,date_1,Balance!B12,class_1,"&lt;=5")</f>
        <v>0</v>
      </c>
      <c r="H12" s="65">
        <f>SUMIFS(rice,date_1,Balance!B12,class_1,"&lt;=5")</f>
        <v>0</v>
      </c>
      <c r="I12" s="65">
        <f>SUMIFS(wheat,date_1,Balance!B12,class_1,"&gt;=6")</f>
        <v>0</v>
      </c>
      <c r="J12" s="65">
        <f>SUMIFS(rice,date_1,Balance!B12,class_1,"&gt;=6")</f>
        <v>0</v>
      </c>
      <c r="K12" s="65">
        <f t="shared" si="2"/>
        <v>537.69999999999993</v>
      </c>
      <c r="L12" s="65">
        <f t="shared" si="3"/>
        <v>265.14999999999998</v>
      </c>
      <c r="M12" s="65">
        <f t="shared" si="4"/>
        <v>600.70000000000016</v>
      </c>
      <c r="N12" s="65">
        <f t="shared" si="5"/>
        <v>373.17</v>
      </c>
    </row>
    <row r="13" spans="1:14" ht="21.95" customHeight="1" x14ac:dyDescent="0.25">
      <c r="A13" s="62">
        <v>8</v>
      </c>
      <c r="B13" s="64">
        <f t="shared" si="6"/>
        <v>44000</v>
      </c>
      <c r="C13" s="65">
        <f t="shared" si="7"/>
        <v>537.69999999999993</v>
      </c>
      <c r="D13" s="65">
        <f t="shared" si="8"/>
        <v>265.14999999999998</v>
      </c>
      <c r="E13" s="65">
        <f t="shared" si="9"/>
        <v>600.70000000000016</v>
      </c>
      <c r="F13" s="65">
        <f t="shared" si="10"/>
        <v>373.17</v>
      </c>
      <c r="G13" s="65">
        <f>SUMIFS(wheat,date_1,Balance!B13,class_1,"&lt;=5")</f>
        <v>0</v>
      </c>
      <c r="H13" s="65">
        <f>SUMIFS(rice,date_1,Balance!B13,class_1,"&lt;=5")</f>
        <v>0</v>
      </c>
      <c r="I13" s="65">
        <f>SUMIFS(wheat,date_1,Balance!B13,class_1,"&gt;=6")</f>
        <v>0</v>
      </c>
      <c r="J13" s="65">
        <f>SUMIFS(rice,date_1,Balance!B13,class_1,"&gt;=6")</f>
        <v>0</v>
      </c>
      <c r="K13" s="65">
        <f t="shared" si="2"/>
        <v>537.69999999999993</v>
      </c>
      <c r="L13" s="65">
        <f t="shared" si="3"/>
        <v>265.14999999999998</v>
      </c>
      <c r="M13" s="65">
        <f t="shared" si="4"/>
        <v>600.70000000000016</v>
      </c>
      <c r="N13" s="65">
        <f t="shared" si="5"/>
        <v>373.17</v>
      </c>
    </row>
    <row r="14" spans="1:14" ht="21.95" customHeight="1" x14ac:dyDescent="0.25">
      <c r="A14" s="62">
        <v>9</v>
      </c>
      <c r="B14" s="64">
        <f t="shared" si="6"/>
        <v>44001</v>
      </c>
      <c r="C14" s="65">
        <f t="shared" si="7"/>
        <v>537.69999999999993</v>
      </c>
      <c r="D14" s="65">
        <f t="shared" si="8"/>
        <v>265.14999999999998</v>
      </c>
      <c r="E14" s="65">
        <f t="shared" si="9"/>
        <v>600.70000000000016</v>
      </c>
      <c r="F14" s="65">
        <f t="shared" si="10"/>
        <v>373.17</v>
      </c>
      <c r="G14" s="65">
        <f>SUMIFS(wheat,date_1,Balance!B14,class_1,"&lt;=5")</f>
        <v>0</v>
      </c>
      <c r="H14" s="65">
        <f>SUMIFS(rice,date_1,Balance!B14,class_1,"&lt;=5")</f>
        <v>0</v>
      </c>
      <c r="I14" s="65">
        <f>SUMIFS(wheat,date_1,Balance!B14,class_1,"&gt;=6")</f>
        <v>0</v>
      </c>
      <c r="J14" s="65">
        <f>SUMIFS(rice,date_1,Balance!B14,class_1,"&gt;=6")</f>
        <v>0</v>
      </c>
      <c r="K14" s="65">
        <f t="shared" si="2"/>
        <v>537.69999999999993</v>
      </c>
      <c r="L14" s="65">
        <f t="shared" si="3"/>
        <v>265.14999999999998</v>
      </c>
      <c r="M14" s="65">
        <f t="shared" si="4"/>
        <v>600.70000000000016</v>
      </c>
      <c r="N14" s="65">
        <f t="shared" si="5"/>
        <v>373.17</v>
      </c>
    </row>
    <row r="15" spans="1:14" ht="21.95" customHeight="1" x14ac:dyDescent="0.25">
      <c r="A15" s="62">
        <v>10</v>
      </c>
      <c r="B15" s="64">
        <f t="shared" si="6"/>
        <v>44002</v>
      </c>
      <c r="C15" s="65">
        <f t="shared" si="7"/>
        <v>537.69999999999993</v>
      </c>
      <c r="D15" s="65">
        <f t="shared" si="8"/>
        <v>265.14999999999998</v>
      </c>
      <c r="E15" s="65">
        <f t="shared" si="9"/>
        <v>600.70000000000016</v>
      </c>
      <c r="F15" s="65">
        <f t="shared" si="10"/>
        <v>373.17</v>
      </c>
      <c r="G15" s="65">
        <f>SUMIFS(wheat,date_1,Balance!B15,class_1,"&lt;=5")</f>
        <v>0</v>
      </c>
      <c r="H15" s="65">
        <f>SUMIFS(rice,date_1,Balance!B15,class_1,"&lt;=5")</f>
        <v>0</v>
      </c>
      <c r="I15" s="65">
        <f>SUMIFS(wheat,date_1,Balance!B15,class_1,"&gt;=6")</f>
        <v>0</v>
      </c>
      <c r="J15" s="65">
        <f>SUMIFS(rice,date_1,Balance!B15,class_1,"&gt;=6")</f>
        <v>0</v>
      </c>
      <c r="K15" s="65">
        <f t="shared" si="2"/>
        <v>537.69999999999993</v>
      </c>
      <c r="L15" s="65">
        <f t="shared" si="3"/>
        <v>265.14999999999998</v>
      </c>
      <c r="M15" s="65">
        <f t="shared" si="4"/>
        <v>600.70000000000016</v>
      </c>
      <c r="N15" s="65">
        <f t="shared" si="5"/>
        <v>373.17</v>
      </c>
    </row>
    <row r="16" spans="1:14" ht="21.95" customHeight="1" x14ac:dyDescent="0.25">
      <c r="A16" s="62">
        <v>11</v>
      </c>
      <c r="B16" s="64">
        <f t="shared" si="6"/>
        <v>44003</v>
      </c>
      <c r="C16" s="65">
        <f t="shared" si="7"/>
        <v>537.69999999999993</v>
      </c>
      <c r="D16" s="65">
        <f t="shared" si="8"/>
        <v>265.14999999999998</v>
      </c>
      <c r="E16" s="65">
        <f t="shared" si="9"/>
        <v>600.70000000000016</v>
      </c>
      <c r="F16" s="65">
        <f t="shared" si="10"/>
        <v>373.17</v>
      </c>
      <c r="G16" s="65">
        <f>SUMIFS(wheat,date_1,Balance!B16,class_1,"&lt;=5")</f>
        <v>0</v>
      </c>
      <c r="H16" s="65">
        <f>SUMIFS(rice,date_1,Balance!B16,class_1,"&lt;=5")</f>
        <v>0</v>
      </c>
      <c r="I16" s="65">
        <f>SUMIFS(wheat,date_1,Balance!B16,class_1,"&gt;=6")</f>
        <v>0</v>
      </c>
      <c r="J16" s="65">
        <f>SUMIFS(rice,date_1,Balance!B16,class_1,"&gt;=6")</f>
        <v>0</v>
      </c>
      <c r="K16" s="65">
        <f t="shared" si="2"/>
        <v>537.69999999999993</v>
      </c>
      <c r="L16" s="65">
        <f t="shared" si="3"/>
        <v>265.14999999999998</v>
      </c>
      <c r="M16" s="65">
        <f t="shared" si="4"/>
        <v>600.70000000000016</v>
      </c>
      <c r="N16" s="65">
        <f t="shared" si="5"/>
        <v>373.17</v>
      </c>
    </row>
    <row r="17" spans="1:14" ht="21.95" customHeight="1" x14ac:dyDescent="0.25">
      <c r="A17" s="62">
        <v>12</v>
      </c>
      <c r="B17" s="64">
        <f t="shared" si="6"/>
        <v>44004</v>
      </c>
      <c r="C17" s="65">
        <f t="shared" si="7"/>
        <v>537.69999999999993</v>
      </c>
      <c r="D17" s="65">
        <f t="shared" si="8"/>
        <v>265.14999999999998</v>
      </c>
      <c r="E17" s="65">
        <f t="shared" si="9"/>
        <v>600.70000000000016</v>
      </c>
      <c r="F17" s="65">
        <f t="shared" si="10"/>
        <v>373.17</v>
      </c>
      <c r="G17" s="65">
        <f>SUMIFS(wheat,date_1,Balance!B17,class_1,"&lt;=5")</f>
        <v>0</v>
      </c>
      <c r="H17" s="65">
        <f>SUMIFS(rice,date_1,Balance!B17,class_1,"&lt;=5")</f>
        <v>0</v>
      </c>
      <c r="I17" s="65">
        <f>SUMIFS(wheat,date_1,Balance!B17,class_1,"&gt;=6")</f>
        <v>0</v>
      </c>
      <c r="J17" s="65">
        <f>SUMIFS(rice,date_1,Balance!B17,class_1,"&gt;=6")</f>
        <v>0</v>
      </c>
      <c r="K17" s="65">
        <f t="shared" si="2"/>
        <v>537.69999999999993</v>
      </c>
      <c r="L17" s="65">
        <f t="shared" si="3"/>
        <v>265.14999999999998</v>
      </c>
      <c r="M17" s="65">
        <f t="shared" si="4"/>
        <v>600.70000000000016</v>
      </c>
      <c r="N17" s="65">
        <f t="shared" si="5"/>
        <v>373.17</v>
      </c>
    </row>
    <row r="18" spans="1:14" ht="21.95" customHeight="1" x14ac:dyDescent="0.25">
      <c r="A18" s="62">
        <v>13</v>
      </c>
      <c r="B18" s="64">
        <f t="shared" si="6"/>
        <v>44005</v>
      </c>
      <c r="C18" s="65">
        <f t="shared" si="7"/>
        <v>537.69999999999993</v>
      </c>
      <c r="D18" s="65">
        <f t="shared" si="8"/>
        <v>265.14999999999998</v>
      </c>
      <c r="E18" s="65">
        <f t="shared" si="9"/>
        <v>600.70000000000016</v>
      </c>
      <c r="F18" s="65">
        <f t="shared" si="10"/>
        <v>373.17</v>
      </c>
      <c r="G18" s="65">
        <f>SUMIFS(wheat,date_1,Balance!B18,class_1,"&lt;=5")</f>
        <v>0</v>
      </c>
      <c r="H18" s="65">
        <f>SUMIFS(rice,date_1,Balance!B18,class_1,"&lt;=5")</f>
        <v>0</v>
      </c>
      <c r="I18" s="65">
        <f>SUMIFS(wheat,date_1,Balance!B18,class_1,"&gt;=6")</f>
        <v>0</v>
      </c>
      <c r="J18" s="65">
        <f>SUMIFS(rice,date_1,Balance!B18,class_1,"&gt;=6")</f>
        <v>0</v>
      </c>
      <c r="K18" s="65">
        <f t="shared" si="2"/>
        <v>537.69999999999993</v>
      </c>
      <c r="L18" s="65">
        <f t="shared" si="3"/>
        <v>265.14999999999998</v>
      </c>
      <c r="M18" s="65">
        <f t="shared" si="4"/>
        <v>600.70000000000016</v>
      </c>
      <c r="N18" s="65">
        <f t="shared" si="5"/>
        <v>373.17</v>
      </c>
    </row>
    <row r="19" spans="1:14" ht="21.95" customHeight="1" x14ac:dyDescent="0.25">
      <c r="A19" s="62">
        <v>14</v>
      </c>
      <c r="B19" s="64">
        <f t="shared" si="6"/>
        <v>44006</v>
      </c>
      <c r="C19" s="65">
        <f t="shared" si="7"/>
        <v>537.69999999999993</v>
      </c>
      <c r="D19" s="65">
        <f t="shared" si="8"/>
        <v>265.14999999999998</v>
      </c>
      <c r="E19" s="65">
        <f t="shared" si="9"/>
        <v>600.70000000000016</v>
      </c>
      <c r="F19" s="65">
        <f t="shared" si="10"/>
        <v>373.17</v>
      </c>
      <c r="G19" s="65">
        <f>SUMIFS(wheat,date_1,Balance!B19,class_1,"&lt;=5")</f>
        <v>0</v>
      </c>
      <c r="H19" s="65">
        <f>SUMIFS(rice,date_1,Balance!B19,class_1,"&lt;=5")</f>
        <v>0</v>
      </c>
      <c r="I19" s="65">
        <f>SUMIFS(wheat,date_1,Balance!B19,class_1,"&gt;=6")</f>
        <v>0</v>
      </c>
      <c r="J19" s="65">
        <f>SUMIFS(rice,date_1,Balance!B19,class_1,"&gt;=6")</f>
        <v>0</v>
      </c>
      <c r="K19" s="65">
        <f t="shared" si="2"/>
        <v>537.69999999999993</v>
      </c>
      <c r="L19" s="65">
        <f t="shared" si="3"/>
        <v>265.14999999999998</v>
      </c>
      <c r="M19" s="65">
        <f t="shared" si="4"/>
        <v>600.70000000000016</v>
      </c>
      <c r="N19" s="65">
        <f t="shared" si="5"/>
        <v>373.17</v>
      </c>
    </row>
    <row r="20" spans="1:14" ht="21.95" customHeight="1" x14ac:dyDescent="0.25">
      <c r="A20" s="62">
        <v>15</v>
      </c>
      <c r="B20" s="64">
        <f t="shared" si="6"/>
        <v>44007</v>
      </c>
      <c r="C20" s="65">
        <f t="shared" si="7"/>
        <v>537.69999999999993</v>
      </c>
      <c r="D20" s="65">
        <f t="shared" si="8"/>
        <v>265.14999999999998</v>
      </c>
      <c r="E20" s="65">
        <f t="shared" si="9"/>
        <v>600.70000000000016</v>
      </c>
      <c r="F20" s="65">
        <f t="shared" si="10"/>
        <v>373.17</v>
      </c>
      <c r="G20" s="65">
        <f>SUMIFS(wheat,date_1,Balance!B20,class_1,"&lt;=5")</f>
        <v>0</v>
      </c>
      <c r="H20" s="65">
        <f>SUMIFS(rice,date_1,Balance!B20,class_1,"&lt;=5")</f>
        <v>0</v>
      </c>
      <c r="I20" s="65">
        <f>SUMIFS(wheat,date_1,Balance!B20,class_1,"&gt;=6")</f>
        <v>0</v>
      </c>
      <c r="J20" s="65">
        <f>SUMIFS(rice,date_1,Balance!B20,class_1,"&gt;=6")</f>
        <v>0</v>
      </c>
      <c r="K20" s="65">
        <f t="shared" si="2"/>
        <v>537.69999999999993</v>
      </c>
      <c r="L20" s="65">
        <f t="shared" si="3"/>
        <v>265.14999999999998</v>
      </c>
      <c r="M20" s="65">
        <f t="shared" si="4"/>
        <v>600.70000000000016</v>
      </c>
      <c r="N20" s="65">
        <f t="shared" si="5"/>
        <v>373.17</v>
      </c>
    </row>
    <row r="21" spans="1:14" ht="21.95" customHeight="1" x14ac:dyDescent="0.25">
      <c r="A21" s="62">
        <v>16</v>
      </c>
      <c r="B21" s="64">
        <f t="shared" si="6"/>
        <v>44008</v>
      </c>
      <c r="C21" s="65">
        <f t="shared" si="7"/>
        <v>537.69999999999993</v>
      </c>
      <c r="D21" s="65">
        <f t="shared" si="8"/>
        <v>265.14999999999998</v>
      </c>
      <c r="E21" s="65">
        <f t="shared" si="9"/>
        <v>600.70000000000016</v>
      </c>
      <c r="F21" s="65">
        <f t="shared" si="10"/>
        <v>373.17</v>
      </c>
      <c r="G21" s="65">
        <f>SUMIFS(wheat,date_1,Balance!B21,class_1,"&lt;=5")</f>
        <v>0</v>
      </c>
      <c r="H21" s="65">
        <f>SUMIFS(rice,date_1,Balance!B21,class_1,"&lt;=5")</f>
        <v>0</v>
      </c>
      <c r="I21" s="65">
        <f>SUMIFS(wheat,date_1,Balance!B21,class_1,"&gt;=6")</f>
        <v>0</v>
      </c>
      <c r="J21" s="65">
        <f>SUMIFS(rice,date_1,Balance!B21,class_1,"&gt;=6")</f>
        <v>0</v>
      </c>
      <c r="K21" s="65">
        <f t="shared" si="2"/>
        <v>537.69999999999993</v>
      </c>
      <c r="L21" s="65">
        <f t="shared" si="3"/>
        <v>265.14999999999998</v>
      </c>
      <c r="M21" s="65">
        <f t="shared" si="4"/>
        <v>600.70000000000016</v>
      </c>
      <c r="N21" s="65">
        <f t="shared" si="5"/>
        <v>373.17</v>
      </c>
    </row>
    <row r="22" spans="1:14" ht="21.95" customHeight="1" x14ac:dyDescent="0.25">
      <c r="A22" s="62">
        <v>17</v>
      </c>
      <c r="B22" s="64">
        <f t="shared" si="6"/>
        <v>44009</v>
      </c>
      <c r="C22" s="65">
        <f t="shared" si="7"/>
        <v>537.69999999999993</v>
      </c>
      <c r="D22" s="65">
        <f t="shared" si="8"/>
        <v>265.14999999999998</v>
      </c>
      <c r="E22" s="65">
        <f t="shared" si="9"/>
        <v>600.70000000000016</v>
      </c>
      <c r="F22" s="65">
        <f t="shared" si="10"/>
        <v>373.17</v>
      </c>
      <c r="G22" s="65">
        <f>SUMIFS(wheat,date_1,Balance!B22,class_1,"&lt;=5")</f>
        <v>0</v>
      </c>
      <c r="H22" s="65">
        <f>SUMIFS(rice,date_1,Balance!B22,class_1,"&lt;=5")</f>
        <v>0</v>
      </c>
      <c r="I22" s="65">
        <f>SUMIFS(wheat,date_1,Balance!B22,class_1,"&gt;=6")</f>
        <v>0</v>
      </c>
      <c r="J22" s="65">
        <f>SUMIFS(rice,date_1,Balance!B22,class_1,"&gt;=6")</f>
        <v>0</v>
      </c>
      <c r="K22" s="65">
        <f t="shared" si="2"/>
        <v>537.69999999999993</v>
      </c>
      <c r="L22" s="65">
        <f t="shared" si="3"/>
        <v>265.14999999999998</v>
      </c>
      <c r="M22" s="65">
        <f t="shared" si="4"/>
        <v>600.70000000000016</v>
      </c>
      <c r="N22" s="65">
        <f t="shared" si="5"/>
        <v>373.17</v>
      </c>
    </row>
    <row r="23" spans="1:14" ht="21.95" customHeight="1" x14ac:dyDescent="0.25">
      <c r="A23" s="62">
        <v>18</v>
      </c>
      <c r="B23" s="64">
        <f t="shared" si="6"/>
        <v>44010</v>
      </c>
      <c r="C23" s="65">
        <f t="shared" si="7"/>
        <v>537.69999999999993</v>
      </c>
      <c r="D23" s="65">
        <f t="shared" si="8"/>
        <v>265.14999999999998</v>
      </c>
      <c r="E23" s="65">
        <f t="shared" si="9"/>
        <v>600.70000000000016</v>
      </c>
      <c r="F23" s="65">
        <f t="shared" si="10"/>
        <v>373.17</v>
      </c>
      <c r="G23" s="65">
        <f>SUMIFS(wheat,date_1,Balance!B23,class_1,"&lt;=5")</f>
        <v>0</v>
      </c>
      <c r="H23" s="65">
        <f>SUMIFS(rice,date_1,Balance!B23,class_1,"&lt;=5")</f>
        <v>0</v>
      </c>
      <c r="I23" s="65">
        <f>SUMIFS(wheat,date_1,Balance!B23,class_1,"&gt;=6")</f>
        <v>0</v>
      </c>
      <c r="J23" s="65">
        <f>SUMIFS(rice,date_1,Balance!B23,class_1,"&gt;=6")</f>
        <v>0</v>
      </c>
      <c r="K23" s="65">
        <f t="shared" si="2"/>
        <v>537.69999999999993</v>
      </c>
      <c r="L23" s="65">
        <f t="shared" si="3"/>
        <v>265.14999999999998</v>
      </c>
      <c r="M23" s="65">
        <f t="shared" si="4"/>
        <v>600.70000000000016</v>
      </c>
      <c r="N23" s="65">
        <f t="shared" si="5"/>
        <v>373.17</v>
      </c>
    </row>
    <row r="24" spans="1:14" ht="21.95" customHeight="1" x14ac:dyDescent="0.25">
      <c r="A24" s="62">
        <v>19</v>
      </c>
      <c r="B24" s="64">
        <f t="shared" si="6"/>
        <v>44011</v>
      </c>
      <c r="C24" s="65">
        <f t="shared" si="7"/>
        <v>537.69999999999993</v>
      </c>
      <c r="D24" s="65">
        <f t="shared" si="8"/>
        <v>265.14999999999998</v>
      </c>
      <c r="E24" s="65">
        <f t="shared" si="9"/>
        <v>600.70000000000016</v>
      </c>
      <c r="F24" s="65">
        <f t="shared" si="10"/>
        <v>373.17</v>
      </c>
      <c r="G24" s="65">
        <f>SUMIFS(wheat,date_1,Balance!B24,class_1,"&lt;=5")</f>
        <v>0</v>
      </c>
      <c r="H24" s="65">
        <f>SUMIFS(rice,date_1,Balance!B24,class_1,"&lt;=5")</f>
        <v>0</v>
      </c>
      <c r="I24" s="65">
        <f>SUMIFS(wheat,date_1,Balance!B24,class_1,"&gt;=6")</f>
        <v>0</v>
      </c>
      <c r="J24" s="65">
        <f>SUMIFS(rice,date_1,Balance!B24,class_1,"&gt;=6")</f>
        <v>0</v>
      </c>
      <c r="K24" s="65">
        <f t="shared" si="2"/>
        <v>537.69999999999993</v>
      </c>
      <c r="L24" s="65">
        <f t="shared" si="3"/>
        <v>265.14999999999998</v>
      </c>
      <c r="M24" s="65">
        <f t="shared" si="4"/>
        <v>600.70000000000016</v>
      </c>
      <c r="N24" s="65">
        <f t="shared" si="5"/>
        <v>373.17</v>
      </c>
    </row>
    <row r="25" spans="1:14" ht="21.95" customHeight="1" x14ac:dyDescent="0.25">
      <c r="A25" s="62">
        <v>20</v>
      </c>
      <c r="B25" s="64">
        <f t="shared" si="6"/>
        <v>44012</v>
      </c>
      <c r="C25" s="65">
        <f t="shared" si="7"/>
        <v>537.69999999999993</v>
      </c>
      <c r="D25" s="65">
        <f t="shared" si="8"/>
        <v>265.14999999999998</v>
      </c>
      <c r="E25" s="65">
        <f t="shared" si="9"/>
        <v>600.70000000000016</v>
      </c>
      <c r="F25" s="65">
        <f t="shared" si="10"/>
        <v>373.17</v>
      </c>
      <c r="G25" s="65">
        <f>SUMIFS(wheat,date_1,Balance!B25,class_1,"&lt;=5")</f>
        <v>0</v>
      </c>
      <c r="H25" s="65">
        <f>SUMIFS(rice,date_1,Balance!B25,class_1,"&lt;=5")</f>
        <v>0</v>
      </c>
      <c r="I25" s="65">
        <f>SUMIFS(wheat,date_1,Balance!B25,class_1,"&gt;=6")</f>
        <v>0</v>
      </c>
      <c r="J25" s="65">
        <f>SUMIFS(rice,date_1,Balance!B25,class_1,"&gt;=6")</f>
        <v>0</v>
      </c>
      <c r="K25" s="65">
        <f t="shared" si="2"/>
        <v>537.69999999999993</v>
      </c>
      <c r="L25" s="65">
        <f t="shared" si="3"/>
        <v>265.14999999999998</v>
      </c>
      <c r="M25" s="65">
        <f t="shared" si="4"/>
        <v>600.70000000000016</v>
      </c>
      <c r="N25" s="65">
        <f t="shared" si="5"/>
        <v>373.17</v>
      </c>
    </row>
    <row r="26" spans="1:14" ht="21.95" customHeight="1" x14ac:dyDescent="0.25">
      <c r="A26" s="62">
        <v>21</v>
      </c>
      <c r="B26" s="64">
        <f t="shared" si="6"/>
        <v>44013</v>
      </c>
      <c r="C26" s="65">
        <f t="shared" si="7"/>
        <v>537.69999999999993</v>
      </c>
      <c r="D26" s="65">
        <f t="shared" si="8"/>
        <v>265.14999999999998</v>
      </c>
      <c r="E26" s="65">
        <f t="shared" si="9"/>
        <v>600.70000000000016</v>
      </c>
      <c r="F26" s="65">
        <f t="shared" si="10"/>
        <v>373.17</v>
      </c>
      <c r="G26" s="65">
        <f>SUMIFS(wheat,date_1,Balance!B26,class_1,"&lt;=5")</f>
        <v>0</v>
      </c>
      <c r="H26" s="65">
        <f>SUMIFS(rice,date_1,Balance!B26,class_1,"&lt;=5")</f>
        <v>0</v>
      </c>
      <c r="I26" s="65">
        <f>SUMIFS(wheat,date_1,Balance!B26,class_1,"&gt;=6")</f>
        <v>0</v>
      </c>
      <c r="J26" s="65">
        <f>SUMIFS(rice,date_1,Balance!B26,class_1,"&gt;=6")</f>
        <v>0</v>
      </c>
      <c r="K26" s="65">
        <f t="shared" si="2"/>
        <v>537.69999999999993</v>
      </c>
      <c r="L26" s="65">
        <f t="shared" si="3"/>
        <v>265.14999999999998</v>
      </c>
      <c r="M26" s="65">
        <f t="shared" si="4"/>
        <v>600.70000000000016</v>
      </c>
      <c r="N26" s="65">
        <f t="shared" si="5"/>
        <v>373.17</v>
      </c>
    </row>
    <row r="27" spans="1:14" ht="21.95" customHeight="1" x14ac:dyDescent="0.25">
      <c r="A27" s="62">
        <v>22</v>
      </c>
      <c r="B27" s="64">
        <f t="shared" si="6"/>
        <v>44014</v>
      </c>
      <c r="C27" s="65">
        <f t="shared" si="7"/>
        <v>537.69999999999993</v>
      </c>
      <c r="D27" s="65">
        <f t="shared" si="8"/>
        <v>265.14999999999998</v>
      </c>
      <c r="E27" s="65">
        <f t="shared" si="9"/>
        <v>600.70000000000016</v>
      </c>
      <c r="F27" s="65">
        <f t="shared" si="10"/>
        <v>373.17</v>
      </c>
      <c r="G27" s="65">
        <f>SUMIFS(wheat,date_1,Balance!B27,class_1,"&lt;=5")</f>
        <v>0</v>
      </c>
      <c r="H27" s="65">
        <f>SUMIFS(rice,date_1,Balance!B27,class_1,"&lt;=5")</f>
        <v>0</v>
      </c>
      <c r="I27" s="65">
        <f>SUMIFS(wheat,date_1,Balance!B27,class_1,"&gt;=6")</f>
        <v>0</v>
      </c>
      <c r="J27" s="65">
        <f>SUMIFS(rice,date_1,Balance!B27,class_1,"&gt;=6")</f>
        <v>0</v>
      </c>
      <c r="K27" s="65">
        <f t="shared" si="2"/>
        <v>537.69999999999993</v>
      </c>
      <c r="L27" s="65">
        <f t="shared" si="3"/>
        <v>265.14999999999998</v>
      </c>
      <c r="M27" s="65">
        <f t="shared" si="4"/>
        <v>600.70000000000016</v>
      </c>
      <c r="N27" s="65">
        <f t="shared" si="5"/>
        <v>373.17</v>
      </c>
    </row>
    <row r="28" spans="1:14" ht="21.95" customHeight="1" x14ac:dyDescent="0.25">
      <c r="A28" s="62">
        <v>23</v>
      </c>
      <c r="B28" s="64">
        <f t="shared" si="6"/>
        <v>44015</v>
      </c>
      <c r="C28" s="65">
        <f t="shared" si="7"/>
        <v>537.69999999999993</v>
      </c>
      <c r="D28" s="65">
        <f t="shared" si="8"/>
        <v>265.14999999999998</v>
      </c>
      <c r="E28" s="65">
        <f t="shared" si="9"/>
        <v>600.70000000000016</v>
      </c>
      <c r="F28" s="65">
        <f t="shared" si="10"/>
        <v>373.17</v>
      </c>
      <c r="G28" s="65">
        <f>SUMIFS(wheat,date_1,Balance!B28,class_1,"&lt;=5")</f>
        <v>0</v>
      </c>
      <c r="H28" s="65">
        <f>SUMIFS(rice,date_1,Balance!B28,class_1,"&lt;=5")</f>
        <v>0</v>
      </c>
      <c r="I28" s="65">
        <f>SUMIFS(wheat,date_1,Balance!B28,class_1,"&gt;=6")</f>
        <v>0</v>
      </c>
      <c r="J28" s="65">
        <f>SUMIFS(rice,date_1,Balance!B28,class_1,"&gt;=6")</f>
        <v>0</v>
      </c>
      <c r="K28" s="65">
        <f t="shared" si="2"/>
        <v>537.69999999999993</v>
      </c>
      <c r="L28" s="65">
        <f t="shared" si="3"/>
        <v>265.14999999999998</v>
      </c>
      <c r="M28" s="65">
        <f t="shared" si="4"/>
        <v>600.70000000000016</v>
      </c>
      <c r="N28" s="65">
        <f t="shared" si="5"/>
        <v>373.17</v>
      </c>
    </row>
    <row r="29" spans="1:14" ht="21.95" customHeight="1" x14ac:dyDescent="0.25">
      <c r="A29" s="62">
        <v>24</v>
      </c>
      <c r="B29" s="64">
        <f t="shared" si="6"/>
        <v>44016</v>
      </c>
      <c r="C29" s="65">
        <f t="shared" si="7"/>
        <v>537.69999999999993</v>
      </c>
      <c r="D29" s="65">
        <f t="shared" si="8"/>
        <v>265.14999999999998</v>
      </c>
      <c r="E29" s="65">
        <f t="shared" si="9"/>
        <v>600.70000000000016</v>
      </c>
      <c r="F29" s="65">
        <f t="shared" si="10"/>
        <v>373.17</v>
      </c>
      <c r="G29" s="65">
        <f>SUMIFS(wheat,date_1,Balance!B29,class_1,"&lt;=5")</f>
        <v>0</v>
      </c>
      <c r="H29" s="65">
        <f>SUMIFS(rice,date_1,Balance!B29,class_1,"&lt;=5")</f>
        <v>0</v>
      </c>
      <c r="I29" s="65">
        <f>SUMIFS(wheat,date_1,Balance!B29,class_1,"&gt;=6")</f>
        <v>0</v>
      </c>
      <c r="J29" s="65">
        <f>SUMIFS(rice,date_1,Balance!B29,class_1,"&gt;=6")</f>
        <v>0</v>
      </c>
      <c r="K29" s="65">
        <f t="shared" si="2"/>
        <v>537.69999999999993</v>
      </c>
      <c r="L29" s="65">
        <f t="shared" si="3"/>
        <v>265.14999999999998</v>
      </c>
      <c r="M29" s="65">
        <f t="shared" si="4"/>
        <v>600.70000000000016</v>
      </c>
      <c r="N29" s="65">
        <f t="shared" si="5"/>
        <v>373.17</v>
      </c>
    </row>
    <row r="30" spans="1:14" ht="21.95" customHeight="1" x14ac:dyDescent="0.25">
      <c r="A30" s="62">
        <v>25</v>
      </c>
      <c r="B30" s="64">
        <f t="shared" si="6"/>
        <v>44017</v>
      </c>
      <c r="C30" s="65">
        <f t="shared" si="7"/>
        <v>537.69999999999993</v>
      </c>
      <c r="D30" s="65">
        <f t="shared" si="8"/>
        <v>265.14999999999998</v>
      </c>
      <c r="E30" s="65">
        <f t="shared" si="9"/>
        <v>600.70000000000016</v>
      </c>
      <c r="F30" s="65">
        <f t="shared" si="10"/>
        <v>373.17</v>
      </c>
      <c r="G30" s="65">
        <f>SUMIFS(wheat,date_1,Balance!B30,class_1,"&lt;=5")</f>
        <v>0</v>
      </c>
      <c r="H30" s="65">
        <f>SUMIFS(rice,date_1,Balance!B30,class_1,"&lt;=5")</f>
        <v>0</v>
      </c>
      <c r="I30" s="65">
        <f>SUMIFS(wheat,date_1,Balance!B30,class_1,"&gt;=6")</f>
        <v>0</v>
      </c>
      <c r="J30" s="65">
        <f>SUMIFS(rice,date_1,Balance!B30,class_1,"&gt;=6")</f>
        <v>0</v>
      </c>
      <c r="K30" s="65">
        <f t="shared" si="2"/>
        <v>537.69999999999993</v>
      </c>
      <c r="L30" s="65">
        <f t="shared" si="3"/>
        <v>265.14999999999998</v>
      </c>
      <c r="M30" s="65">
        <f t="shared" si="4"/>
        <v>600.70000000000016</v>
      </c>
      <c r="N30" s="65">
        <f t="shared" si="5"/>
        <v>373.17</v>
      </c>
    </row>
    <row r="31" spans="1:14" ht="21.95" customHeight="1" x14ac:dyDescent="0.25">
      <c r="A31" s="62">
        <v>26</v>
      </c>
      <c r="B31" s="64">
        <f t="shared" si="6"/>
        <v>44018</v>
      </c>
      <c r="C31" s="65">
        <f t="shared" si="7"/>
        <v>537.69999999999993</v>
      </c>
      <c r="D31" s="65">
        <f t="shared" si="8"/>
        <v>265.14999999999998</v>
      </c>
      <c r="E31" s="65">
        <f t="shared" si="9"/>
        <v>600.70000000000016</v>
      </c>
      <c r="F31" s="65">
        <f t="shared" si="10"/>
        <v>373.17</v>
      </c>
      <c r="G31" s="65">
        <f>SUMIFS(wheat,date_1,Balance!B31,class_1,"&lt;=5")</f>
        <v>0</v>
      </c>
      <c r="H31" s="65">
        <f>SUMIFS(rice,date_1,Balance!B31,class_1,"&lt;=5")</f>
        <v>0</v>
      </c>
      <c r="I31" s="65">
        <f>SUMIFS(wheat,date_1,Balance!B31,class_1,"&gt;=6")</f>
        <v>0</v>
      </c>
      <c r="J31" s="65">
        <f>SUMIFS(rice,date_1,Balance!B31,class_1,"&gt;=6")</f>
        <v>0</v>
      </c>
      <c r="K31" s="65">
        <f t="shared" si="2"/>
        <v>537.69999999999993</v>
      </c>
      <c r="L31" s="65">
        <f t="shared" si="3"/>
        <v>265.14999999999998</v>
      </c>
      <c r="M31" s="65">
        <f t="shared" si="4"/>
        <v>600.70000000000016</v>
      </c>
      <c r="N31" s="65">
        <f t="shared" si="5"/>
        <v>373.17</v>
      </c>
    </row>
    <row r="32" spans="1:14" ht="21.95" customHeight="1" x14ac:dyDescent="0.25">
      <c r="A32" s="62">
        <v>27</v>
      </c>
      <c r="B32" s="64">
        <f t="shared" si="6"/>
        <v>44019</v>
      </c>
      <c r="C32" s="65">
        <f t="shared" si="7"/>
        <v>537.69999999999993</v>
      </c>
      <c r="D32" s="65">
        <f t="shared" si="8"/>
        <v>265.14999999999998</v>
      </c>
      <c r="E32" s="65">
        <f t="shared" si="9"/>
        <v>600.70000000000016</v>
      </c>
      <c r="F32" s="65">
        <f t="shared" si="10"/>
        <v>373.17</v>
      </c>
      <c r="G32" s="65">
        <f>SUMIFS(wheat,date_1,Balance!B32,class_1,"&lt;=5")</f>
        <v>0</v>
      </c>
      <c r="H32" s="65">
        <f>SUMIFS(rice,date_1,Balance!B32,class_1,"&lt;=5")</f>
        <v>0</v>
      </c>
      <c r="I32" s="65">
        <f>SUMIFS(wheat,date_1,Balance!B32,class_1,"&gt;=6")</f>
        <v>0</v>
      </c>
      <c r="J32" s="65">
        <f>SUMIFS(rice,date_1,Balance!B32,class_1,"&gt;=6")</f>
        <v>0</v>
      </c>
      <c r="K32" s="65">
        <f t="shared" si="2"/>
        <v>537.69999999999993</v>
      </c>
      <c r="L32" s="65">
        <f t="shared" si="3"/>
        <v>265.14999999999998</v>
      </c>
      <c r="M32" s="65">
        <f t="shared" si="4"/>
        <v>600.70000000000016</v>
      </c>
      <c r="N32" s="65">
        <f t="shared" si="5"/>
        <v>373.17</v>
      </c>
    </row>
    <row r="33" spans="1:14" ht="21.95" customHeight="1" x14ac:dyDescent="0.25">
      <c r="A33" s="62">
        <v>28</v>
      </c>
      <c r="B33" s="64">
        <f t="shared" si="6"/>
        <v>44020</v>
      </c>
      <c r="C33" s="65">
        <f t="shared" si="7"/>
        <v>537.69999999999993</v>
      </c>
      <c r="D33" s="65">
        <f t="shared" si="8"/>
        <v>265.14999999999998</v>
      </c>
      <c r="E33" s="65">
        <f t="shared" si="9"/>
        <v>600.70000000000016</v>
      </c>
      <c r="F33" s="65">
        <f t="shared" si="10"/>
        <v>373.17</v>
      </c>
      <c r="G33" s="65">
        <f>SUMIFS(wheat,date_1,Balance!B33,class_1,"&lt;=5")</f>
        <v>0</v>
      </c>
      <c r="H33" s="65">
        <f>SUMIFS(rice,date_1,Balance!B33,class_1,"&lt;=5")</f>
        <v>0</v>
      </c>
      <c r="I33" s="65">
        <f>SUMIFS(wheat,date_1,Balance!B33,class_1,"&gt;=6")</f>
        <v>0</v>
      </c>
      <c r="J33" s="65">
        <f>SUMIFS(rice,date_1,Balance!B33,class_1,"&gt;=6")</f>
        <v>0</v>
      </c>
      <c r="K33" s="65">
        <f t="shared" si="2"/>
        <v>537.69999999999993</v>
      </c>
      <c r="L33" s="65">
        <f t="shared" si="3"/>
        <v>265.14999999999998</v>
      </c>
      <c r="M33" s="65">
        <f t="shared" si="4"/>
        <v>600.70000000000016</v>
      </c>
      <c r="N33" s="65">
        <f t="shared" si="5"/>
        <v>373.17</v>
      </c>
    </row>
    <row r="34" spans="1:14" ht="21.95" customHeight="1" x14ac:dyDescent="0.25">
      <c r="A34" s="62">
        <v>29</v>
      </c>
      <c r="B34" s="64">
        <f t="shared" si="6"/>
        <v>44021</v>
      </c>
      <c r="C34" s="65">
        <f t="shared" si="7"/>
        <v>537.69999999999993</v>
      </c>
      <c r="D34" s="65">
        <f t="shared" si="8"/>
        <v>265.14999999999998</v>
      </c>
      <c r="E34" s="65">
        <f t="shared" si="9"/>
        <v>600.70000000000016</v>
      </c>
      <c r="F34" s="65">
        <f t="shared" si="10"/>
        <v>373.17</v>
      </c>
      <c r="G34" s="65">
        <f>SUMIFS(wheat,date_1,Balance!B34,class_1,"&lt;=5")</f>
        <v>0</v>
      </c>
      <c r="H34" s="65">
        <f>SUMIFS(rice,date_1,Balance!B34,class_1,"&lt;=5")</f>
        <v>0</v>
      </c>
      <c r="I34" s="65">
        <f>SUMIFS(wheat,date_1,Balance!B34,class_1,"&gt;=6")</f>
        <v>0</v>
      </c>
      <c r="J34" s="65">
        <f>SUMIFS(rice,date_1,Balance!B34,class_1,"&gt;=6")</f>
        <v>0</v>
      </c>
      <c r="K34" s="65">
        <f t="shared" si="2"/>
        <v>537.69999999999993</v>
      </c>
      <c r="L34" s="65">
        <f t="shared" si="3"/>
        <v>265.14999999999998</v>
      </c>
      <c r="M34" s="65">
        <f t="shared" si="4"/>
        <v>600.70000000000016</v>
      </c>
      <c r="N34" s="65">
        <f t="shared" si="5"/>
        <v>373.17</v>
      </c>
    </row>
    <row r="35" spans="1:14" ht="21.95" customHeight="1" x14ac:dyDescent="0.25">
      <c r="A35" s="62">
        <v>30</v>
      </c>
      <c r="B35" s="64">
        <f t="shared" si="6"/>
        <v>44022</v>
      </c>
      <c r="C35" s="65">
        <f t="shared" si="7"/>
        <v>537.69999999999993</v>
      </c>
      <c r="D35" s="65">
        <f t="shared" si="8"/>
        <v>265.14999999999998</v>
      </c>
      <c r="E35" s="65">
        <f t="shared" si="9"/>
        <v>600.70000000000016</v>
      </c>
      <c r="F35" s="65">
        <f t="shared" si="10"/>
        <v>373.17</v>
      </c>
      <c r="G35" s="65">
        <f>SUMIFS(wheat,date_1,Balance!B35,class_1,"&lt;=5")</f>
        <v>0</v>
      </c>
      <c r="H35" s="65">
        <f>SUMIFS(rice,date_1,Balance!B35,class_1,"&lt;=5")</f>
        <v>0</v>
      </c>
      <c r="I35" s="65">
        <f>SUMIFS(wheat,date_1,Balance!B35,class_1,"&gt;=6")</f>
        <v>0</v>
      </c>
      <c r="J35" s="65">
        <f>SUMIFS(rice,date_1,Balance!B35,class_1,"&gt;=6")</f>
        <v>0</v>
      </c>
      <c r="K35" s="65">
        <f t="shared" si="2"/>
        <v>537.69999999999993</v>
      </c>
      <c r="L35" s="65">
        <f t="shared" si="3"/>
        <v>265.14999999999998</v>
      </c>
      <c r="M35" s="65">
        <f t="shared" si="4"/>
        <v>600.70000000000016</v>
      </c>
      <c r="N35" s="65">
        <f t="shared" si="5"/>
        <v>373.17</v>
      </c>
    </row>
    <row r="36" spans="1:14" ht="21.95" customHeight="1" x14ac:dyDescent="0.25">
      <c r="A36" s="62">
        <v>31</v>
      </c>
      <c r="B36" s="64">
        <f t="shared" si="6"/>
        <v>44023</v>
      </c>
      <c r="C36" s="65">
        <f t="shared" si="7"/>
        <v>537.69999999999993</v>
      </c>
      <c r="D36" s="65">
        <f t="shared" si="8"/>
        <v>265.14999999999998</v>
      </c>
      <c r="E36" s="65">
        <f t="shared" si="9"/>
        <v>600.70000000000016</v>
      </c>
      <c r="F36" s="65">
        <f t="shared" si="10"/>
        <v>373.17</v>
      </c>
      <c r="G36" s="65">
        <f>SUMIFS(wheat,date_1,Balance!B36,class_1,"&lt;=5")</f>
        <v>0</v>
      </c>
      <c r="H36" s="65">
        <f>SUMIFS(rice,date_1,Balance!B36,class_1,"&lt;=5")</f>
        <v>0</v>
      </c>
      <c r="I36" s="65">
        <f>SUMIFS(wheat,date_1,Balance!B36,class_1,"&gt;=6")</f>
        <v>0</v>
      </c>
      <c r="J36" s="65">
        <f>SUMIFS(rice,date_1,Balance!B36,class_1,"&gt;=6")</f>
        <v>0</v>
      </c>
      <c r="K36" s="65">
        <f t="shared" si="2"/>
        <v>537.69999999999993</v>
      </c>
      <c r="L36" s="65">
        <f t="shared" si="3"/>
        <v>265.14999999999998</v>
      </c>
      <c r="M36" s="65">
        <f t="shared" si="4"/>
        <v>600.70000000000016</v>
      </c>
      <c r="N36" s="65">
        <f t="shared" si="5"/>
        <v>373.17</v>
      </c>
    </row>
  </sheetData>
  <sheetProtection password="DAE9" sheet="1" objects="1" scenarios="1"/>
  <mergeCells count="10">
    <mergeCell ref="K4:L4"/>
    <mergeCell ref="M4:N4"/>
    <mergeCell ref="A1:N1"/>
    <mergeCell ref="A2:N2"/>
    <mergeCell ref="G4:H4"/>
    <mergeCell ref="I4:J4"/>
    <mergeCell ref="A4:A5"/>
    <mergeCell ref="B4:B5"/>
    <mergeCell ref="C4:D4"/>
    <mergeCell ref="E4:F4"/>
  </mergeCells>
  <pageMargins left="0.19685039370078741" right="0.19685039370078741" top="0.39370078740157483" bottom="0.39370078740157483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85" zoomScaleNormal="85" zoomScaleSheetLayoutView="85" workbookViewId="0">
      <selection activeCell="C3" sqref="C3"/>
    </sheetView>
  </sheetViews>
  <sheetFormatPr defaultRowHeight="15" x14ac:dyDescent="0.25"/>
  <cols>
    <col min="1" max="1" width="22" style="44" customWidth="1"/>
    <col min="2" max="4" width="25.7109375" style="44" customWidth="1"/>
    <col min="5" max="16384" width="9.140625" style="44"/>
  </cols>
  <sheetData>
    <row r="1" spans="1:15" ht="30.75" x14ac:dyDescent="0.45">
      <c r="A1" s="77" t="str">
        <f>General!A1</f>
        <v>jktdh; mPp ek/;fed fo|ky;] :iiqjk ¼CykWd&amp;dqpkeu flVh½ ukxkSj</v>
      </c>
      <c r="B1" s="77"/>
      <c r="C1" s="77"/>
      <c r="D1" s="7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3" spans="1:15" ht="25.5" customHeight="1" x14ac:dyDescent="0.25">
      <c r="A3" s="67" t="s">
        <v>293</v>
      </c>
      <c r="B3" s="68">
        <v>43993</v>
      </c>
    </row>
    <row r="4" spans="1:15" ht="19.5" customHeight="1" x14ac:dyDescent="0.25">
      <c r="A4" s="69" t="s">
        <v>29</v>
      </c>
      <c r="B4" s="69" t="s">
        <v>291</v>
      </c>
      <c r="C4" s="69" t="s">
        <v>292</v>
      </c>
      <c r="D4" s="69" t="s">
        <v>33</v>
      </c>
    </row>
    <row r="5" spans="1:15" ht="24.95" customHeight="1" x14ac:dyDescent="0.25">
      <c r="A5" s="70">
        <v>1</v>
      </c>
      <c r="B5" s="78">
        <f>SUMIFS(wheat,class_1,"1",date_1,$B$3)</f>
        <v>0</v>
      </c>
      <c r="C5" s="78">
        <f>SUMIFS(rice,class_1,"1",date_1,$B$3)</f>
        <v>0</v>
      </c>
      <c r="D5" s="78">
        <f>SUM(B5:C5)</f>
        <v>0</v>
      </c>
    </row>
    <row r="6" spans="1:15" ht="24.95" customHeight="1" x14ac:dyDescent="0.25">
      <c r="A6" s="70">
        <v>2</v>
      </c>
      <c r="B6" s="78">
        <f>SUMIFS(wheat,class_1,"2",date_1,$B$3)</f>
        <v>5.4</v>
      </c>
      <c r="C6" s="78">
        <f>SUMIFS(rice,class_1,"2",date_1,$B$3)</f>
        <v>4</v>
      </c>
      <c r="D6" s="78">
        <f t="shared" ref="D6:D12" si="0">SUM(B6:C6)</f>
        <v>9.4</v>
      </c>
    </row>
    <row r="7" spans="1:15" ht="24.95" customHeight="1" x14ac:dyDescent="0.25">
      <c r="A7" s="70">
        <v>3</v>
      </c>
      <c r="B7" s="78">
        <f>SUMIFS(wheat,class_1,"3",date_1,$B$3)</f>
        <v>4.4000000000000004</v>
      </c>
      <c r="C7" s="78">
        <f>SUMIFS(rice,class_1,"3",date_1,$B$3)</f>
        <v>5</v>
      </c>
      <c r="D7" s="78">
        <f t="shared" si="0"/>
        <v>9.4</v>
      </c>
    </row>
    <row r="8" spans="1:15" ht="24.95" customHeight="1" x14ac:dyDescent="0.25">
      <c r="A8" s="70">
        <v>4</v>
      </c>
      <c r="B8" s="78">
        <f>SUMIFS(wheat,class_1,"4",date_1,$B$3)</f>
        <v>4.4000000000000004</v>
      </c>
      <c r="C8" s="78">
        <f>SUMIFS(rice,class_1,"4",date_1,$B$3)</f>
        <v>5</v>
      </c>
      <c r="D8" s="78">
        <f t="shared" si="0"/>
        <v>9.4</v>
      </c>
    </row>
    <row r="9" spans="1:15" ht="24.95" customHeight="1" x14ac:dyDescent="0.25">
      <c r="A9" s="70">
        <v>5</v>
      </c>
      <c r="B9" s="78">
        <f>SUMIFS(wheat,class_1,"5",date_1,$B$3)</f>
        <v>4.4000000000000004</v>
      </c>
      <c r="C9" s="78">
        <f>SUMIFS(rice,class_1,"5",date_1,$B$3)</f>
        <v>5</v>
      </c>
      <c r="D9" s="78">
        <f t="shared" si="0"/>
        <v>9.4</v>
      </c>
    </row>
    <row r="10" spans="1:15" ht="24.95" customHeight="1" x14ac:dyDescent="0.25">
      <c r="A10" s="70">
        <v>6</v>
      </c>
      <c r="B10" s="78">
        <f>SUMIFS(wheat,class_1,"6",date_1,$B$3)</f>
        <v>9.1</v>
      </c>
      <c r="C10" s="78">
        <f>SUMIFS(rice,class_1,"6",date_1,$B$3)</f>
        <v>5</v>
      </c>
      <c r="D10" s="78">
        <f t="shared" si="0"/>
        <v>14.1</v>
      </c>
    </row>
    <row r="11" spans="1:15" ht="24.95" customHeight="1" x14ac:dyDescent="0.25">
      <c r="A11" s="70">
        <v>7</v>
      </c>
      <c r="B11" s="78">
        <f>SUMIFS(wheat,class_1,"7",date_1,$B$3)</f>
        <v>9.1</v>
      </c>
      <c r="C11" s="78">
        <f>SUMIFS(rice,class_1,"7",date_1,$B$3)</f>
        <v>5</v>
      </c>
      <c r="D11" s="78">
        <f t="shared" si="0"/>
        <v>14.1</v>
      </c>
    </row>
    <row r="12" spans="1:15" ht="24.95" customHeight="1" x14ac:dyDescent="0.25">
      <c r="A12" s="70">
        <v>8</v>
      </c>
      <c r="B12" s="78">
        <f>SUMIFS(wheat,class_1,"8",date_1,$B$3)</f>
        <v>9.1</v>
      </c>
      <c r="C12" s="78">
        <f>SUMIFS(rice,class_1,"8",date_1,$B$3)</f>
        <v>5</v>
      </c>
      <c r="D12" s="78">
        <f t="shared" si="0"/>
        <v>14.1</v>
      </c>
    </row>
    <row r="13" spans="1:15" ht="24.95" customHeight="1" x14ac:dyDescent="0.25">
      <c r="A13" s="71" t="s">
        <v>33</v>
      </c>
      <c r="B13" s="79">
        <f>SUM(B5:B12)</f>
        <v>45.900000000000006</v>
      </c>
      <c r="C13" s="79">
        <f>SUM(C5:C12)</f>
        <v>34</v>
      </c>
      <c r="D13" s="79">
        <f>SUM(D5:D12)</f>
        <v>79.899999999999991</v>
      </c>
    </row>
    <row r="14" spans="1:15" ht="24.95" customHeight="1" x14ac:dyDescent="0.25">
      <c r="A14" s="72"/>
      <c r="B14" s="73"/>
      <c r="C14" s="73"/>
      <c r="D14" s="73"/>
    </row>
    <row r="16" spans="1:15" ht="24.95" customHeight="1" x14ac:dyDescent="0.25">
      <c r="A16" s="74" t="s">
        <v>294</v>
      </c>
      <c r="B16" s="75" t="s">
        <v>291</v>
      </c>
      <c r="C16" s="80">
        <f>SUM(B5:B9)</f>
        <v>18.600000000000001</v>
      </c>
      <c r="D16" s="81">
        <f>SUM(C16:C17)</f>
        <v>37.6</v>
      </c>
    </row>
    <row r="17" spans="1:4" ht="24.95" customHeight="1" x14ac:dyDescent="0.25">
      <c r="A17" s="74"/>
      <c r="B17" s="75" t="s">
        <v>292</v>
      </c>
      <c r="C17" s="80">
        <f>SUM(C5:C9)</f>
        <v>19</v>
      </c>
      <c r="D17" s="82"/>
    </row>
    <row r="18" spans="1:4" ht="24.95" customHeight="1" x14ac:dyDescent="0.25">
      <c r="A18" s="74" t="s">
        <v>295</v>
      </c>
      <c r="B18" s="75" t="s">
        <v>291</v>
      </c>
      <c r="C18" s="80">
        <f>SUM(B10:B12)</f>
        <v>27.299999999999997</v>
      </c>
      <c r="D18" s="81">
        <f>SUM(C18:C19)</f>
        <v>42.3</v>
      </c>
    </row>
    <row r="19" spans="1:4" ht="24.95" customHeight="1" x14ac:dyDescent="0.25">
      <c r="A19" s="74"/>
      <c r="B19" s="75" t="s">
        <v>292</v>
      </c>
      <c r="C19" s="80">
        <f>SUM(C10:C12)</f>
        <v>15</v>
      </c>
      <c r="D19" s="82"/>
    </row>
    <row r="20" spans="1:4" ht="29.25" customHeight="1" x14ac:dyDescent="0.25">
      <c r="C20" s="76"/>
      <c r="D20" s="76"/>
    </row>
  </sheetData>
  <sheetProtection password="DAE9" sheet="1" objects="1" scenarios="1"/>
  <mergeCells count="5">
    <mergeCell ref="A16:A17"/>
    <mergeCell ref="A18:A19"/>
    <mergeCell ref="D16:D17"/>
    <mergeCell ref="D18:D19"/>
    <mergeCell ref="A1:D1"/>
  </mergeCells>
  <dataValidations count="1">
    <dataValidation allowBlank="1" showInputMessage="1" showErrorMessage="1" prompt="जिस दिनाक का डाटा चाहिए वो दिनाक लिखे " sqref="B3"/>
  </dataValidations>
  <pageMargins left="0.23622047244094491" right="0.23622047244094491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"/>
  <sheetViews>
    <sheetView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14.5703125" style="44" customWidth="1"/>
    <col min="2" max="2" width="13" style="44" customWidth="1"/>
    <col min="3" max="11" width="12.7109375" style="44" customWidth="1"/>
    <col min="12" max="16384" width="9.140625" style="44"/>
  </cols>
  <sheetData>
    <row r="1" spans="1:11" ht="27.75" x14ac:dyDescent="0.4">
      <c r="A1" s="89" t="str">
        <f>General!A1</f>
        <v>jktdh; mPp ek/;fed fo|ky;] :iiqjk ¼CykWd&amp;dqpkeu flVh½ ukxkSj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34.5" customHeight="1" x14ac:dyDescent="0.25">
      <c r="A2" s="83" t="s">
        <v>304</v>
      </c>
      <c r="B2" s="83"/>
      <c r="C2" s="83"/>
      <c r="D2" s="83"/>
      <c r="J2" s="90">
        <f>'Total Vitrit by date'!B3</f>
        <v>43993</v>
      </c>
      <c r="K2" s="90"/>
    </row>
    <row r="3" spans="1:11" ht="72.75" customHeight="1" x14ac:dyDescent="0.25">
      <c r="A3" s="84" t="s">
        <v>14</v>
      </c>
      <c r="B3" s="84" t="s">
        <v>15</v>
      </c>
      <c r="C3" s="47" t="s">
        <v>16</v>
      </c>
      <c r="D3" s="47"/>
      <c r="E3" s="47"/>
      <c r="F3" s="47" t="s">
        <v>17</v>
      </c>
      <c r="G3" s="47"/>
      <c r="H3" s="47"/>
      <c r="I3" s="47" t="s">
        <v>18</v>
      </c>
      <c r="J3" s="47"/>
      <c r="K3" s="47"/>
    </row>
    <row r="4" spans="1:11" ht="18.75" x14ac:dyDescent="0.25">
      <c r="A4" s="85"/>
      <c r="B4" s="85"/>
      <c r="C4" s="48" t="s">
        <v>11</v>
      </c>
      <c r="D4" s="49" t="s">
        <v>12</v>
      </c>
      <c r="E4" s="49" t="s">
        <v>13</v>
      </c>
      <c r="F4" s="48" t="s">
        <v>11</v>
      </c>
      <c r="G4" s="49" t="s">
        <v>12</v>
      </c>
      <c r="H4" s="49" t="s">
        <v>13</v>
      </c>
      <c r="I4" s="48" t="s">
        <v>11</v>
      </c>
      <c r="J4" s="49" t="s">
        <v>12</v>
      </c>
      <c r="K4" s="49" t="s">
        <v>13</v>
      </c>
    </row>
    <row r="5" spans="1:11" ht="24.95" customHeight="1" x14ac:dyDescent="0.25">
      <c r="A5" s="86" t="s">
        <v>1</v>
      </c>
      <c r="B5" s="91">
        <f>COUNTIFS(class,"&lt;6",date,$J$2)</f>
        <v>4</v>
      </c>
      <c r="C5" s="92">
        <f>VLOOKUP($J$2,balance,2,0)</f>
        <v>615.5</v>
      </c>
      <c r="D5" s="92">
        <f>VLOOKUP($J$2,balance,3,0)</f>
        <v>300.14999999999998</v>
      </c>
      <c r="E5" s="92">
        <f>SUM(C5:D5)</f>
        <v>915.65</v>
      </c>
      <c r="F5" s="92">
        <f>C5-'Total Vitrit by date'!C16</f>
        <v>596.9</v>
      </c>
      <c r="G5" s="92">
        <f>D5-'Total Vitrit by date'!C17</f>
        <v>281.14999999999998</v>
      </c>
      <c r="H5" s="92">
        <f>SUM(F5:G5)</f>
        <v>878.05</v>
      </c>
      <c r="I5" s="87"/>
      <c r="J5" s="87"/>
      <c r="K5" s="87"/>
    </row>
    <row r="6" spans="1:11" ht="24.95" customHeight="1" x14ac:dyDescent="0.25">
      <c r="A6" s="86" t="s">
        <v>2</v>
      </c>
      <c r="B6" s="91">
        <f>COUNTIFS(class,"&gt;=6",date,$J$2)</f>
        <v>3</v>
      </c>
      <c r="C6" s="92">
        <f>VLOOKUP($J$2,balance,4,0)</f>
        <v>700.6</v>
      </c>
      <c r="D6" s="92">
        <f>VLOOKUP($J$2,balance,5,0)</f>
        <v>400.17</v>
      </c>
      <c r="E6" s="92">
        <f>SUM(C6:D6)</f>
        <v>1100.77</v>
      </c>
      <c r="F6" s="92">
        <f>C6-'Total Vitrit by date'!C18</f>
        <v>673.30000000000007</v>
      </c>
      <c r="G6" s="92">
        <f>D6-'Total Vitrit by date'!C19</f>
        <v>385.17</v>
      </c>
      <c r="H6" s="92">
        <f>SUM(F6:G6)</f>
        <v>1058.47</v>
      </c>
      <c r="I6" s="87"/>
      <c r="J6" s="87"/>
      <c r="K6" s="87"/>
    </row>
    <row r="8" spans="1:11" ht="23.25" x14ac:dyDescent="0.35">
      <c r="A8" s="88"/>
    </row>
  </sheetData>
  <sheetProtection password="DAE9" sheet="1" objects="1" scenarios="1"/>
  <mergeCells count="8">
    <mergeCell ref="A1:K1"/>
    <mergeCell ref="J2:K2"/>
    <mergeCell ref="C3:E3"/>
    <mergeCell ref="F3:H3"/>
    <mergeCell ref="I3:K3"/>
    <mergeCell ref="A3:A4"/>
    <mergeCell ref="B3:B4"/>
    <mergeCell ref="A2:D2"/>
  </mergeCells>
  <dataValidations xWindow="1024" yWindow="395" count="2">
    <dataValidation type="list" allowBlank="1" showInputMessage="1" showErrorMessage="1" sqref="A5:A6">
      <formula1>s_type</formula1>
    </dataValidation>
    <dataValidation allowBlank="1" showInputMessage="1" showErrorMessage="1" prompt="यदि अतिरिक्त खाद्यान्न की आवश्यकता हो तो इनकी पूर्ति करे " sqref="I5:K6"/>
  </dataValidations>
  <pageMargins left="0.25" right="0.25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85" zoomScaleNormal="100" zoomScaleSheetLayoutView="85" workbookViewId="0">
      <selection activeCell="F18" sqref="F18:H19"/>
    </sheetView>
  </sheetViews>
  <sheetFormatPr defaultRowHeight="15" x14ac:dyDescent="0.25"/>
  <cols>
    <col min="1" max="1" width="9.5703125" style="44" customWidth="1"/>
    <col min="2" max="2" width="11.85546875" style="44" customWidth="1"/>
    <col min="3" max="3" width="14.7109375" style="44" customWidth="1"/>
    <col min="4" max="7" width="11.7109375" style="44" customWidth="1"/>
    <col min="8" max="8" width="13.7109375" style="44" customWidth="1"/>
    <col min="9" max="16384" width="9.140625" style="44"/>
  </cols>
  <sheetData>
    <row r="1" spans="1:11" ht="29.25" customHeight="1" x14ac:dyDescent="0.25">
      <c r="A1" s="77" t="str">
        <f>General!A1</f>
        <v>jktdh; mPp ek/;fed fo|ky;] :iiqjk ¼CykWd&amp;dqpkeu flVh½ ukxkSj</v>
      </c>
      <c r="B1" s="77"/>
      <c r="C1" s="77"/>
      <c r="D1" s="77"/>
      <c r="E1" s="77"/>
      <c r="F1" s="77"/>
      <c r="G1" s="77"/>
      <c r="H1" s="77"/>
    </row>
    <row r="3" spans="1:11" ht="25.5" customHeight="1" x14ac:dyDescent="0.25">
      <c r="A3" s="93" t="s">
        <v>296</v>
      </c>
      <c r="B3" s="93"/>
      <c r="C3" s="93"/>
      <c r="D3" s="93"/>
      <c r="E3" s="93"/>
      <c r="F3" s="93"/>
      <c r="G3" s="93"/>
      <c r="H3" s="93"/>
    </row>
    <row r="4" spans="1:11" ht="26.25" customHeight="1" x14ac:dyDescent="0.25">
      <c r="A4" s="93" t="s">
        <v>303</v>
      </c>
      <c r="B4" s="93"/>
      <c r="C4" s="93"/>
      <c r="D4" s="93"/>
      <c r="E4" s="93"/>
      <c r="F4" s="93"/>
      <c r="G4" s="93"/>
      <c r="H4" s="93"/>
    </row>
    <row r="6" spans="1:11" ht="18.75" x14ac:dyDescent="0.3">
      <c r="A6" s="94" t="s">
        <v>5</v>
      </c>
      <c r="B6" s="94" t="s">
        <v>8</v>
      </c>
      <c r="C6" s="94" t="s">
        <v>299</v>
      </c>
      <c r="D6" s="95" t="s">
        <v>297</v>
      </c>
      <c r="E6" s="95"/>
      <c r="F6" s="95" t="s">
        <v>298</v>
      </c>
      <c r="G6" s="95"/>
      <c r="H6" s="95"/>
      <c r="I6" s="96"/>
      <c r="J6" s="96"/>
      <c r="K6" s="96"/>
    </row>
    <row r="7" spans="1:11" ht="18.75" x14ac:dyDescent="0.25">
      <c r="A7" s="97"/>
      <c r="B7" s="97"/>
      <c r="C7" s="97"/>
      <c r="D7" s="98" t="s">
        <v>301</v>
      </c>
      <c r="E7" s="98" t="s">
        <v>302</v>
      </c>
      <c r="F7" s="98" t="s">
        <v>11</v>
      </c>
      <c r="G7" s="98" t="s">
        <v>12</v>
      </c>
      <c r="H7" s="98" t="s">
        <v>300</v>
      </c>
    </row>
    <row r="8" spans="1:11" ht="24.95" customHeight="1" x14ac:dyDescent="0.25">
      <c r="A8" s="70">
        <v>1</v>
      </c>
      <c r="B8" s="70">
        <v>1</v>
      </c>
      <c r="C8" s="101">
        <f>Enrollment!T6</f>
        <v>0</v>
      </c>
      <c r="D8" s="101">
        <f>Enrollment!R6</f>
        <v>0</v>
      </c>
      <c r="E8" s="101">
        <f>Enrollment!S6</f>
        <v>0</v>
      </c>
      <c r="F8" s="102">
        <f>SUMIF(class_1,"1",wheat)</f>
        <v>0</v>
      </c>
      <c r="G8" s="102">
        <f>SUMIF(class_1,"1",rice)</f>
        <v>0</v>
      </c>
      <c r="H8" s="102">
        <f>SUM(F8:G8)</f>
        <v>0</v>
      </c>
    </row>
    <row r="9" spans="1:11" ht="24.95" customHeight="1" x14ac:dyDescent="0.25">
      <c r="A9" s="70">
        <v>2</v>
      </c>
      <c r="B9" s="70">
        <v>2</v>
      </c>
      <c r="C9" s="101">
        <f>Enrollment!T7</f>
        <v>8</v>
      </c>
      <c r="D9" s="101">
        <f>Enrollment!R7</f>
        <v>6</v>
      </c>
      <c r="E9" s="101">
        <f>Enrollment!S7</f>
        <v>2</v>
      </c>
      <c r="F9" s="102">
        <f>SUMIF(class_1,"2",wheat)</f>
        <v>67.2</v>
      </c>
      <c r="G9" s="102">
        <f>SUMIF(class_1,"2",rice)</f>
        <v>8</v>
      </c>
      <c r="H9" s="102">
        <f t="shared" ref="H9:H15" si="0">SUM(F9:G9)</f>
        <v>75.2</v>
      </c>
    </row>
    <row r="10" spans="1:11" ht="24.95" customHeight="1" x14ac:dyDescent="0.25">
      <c r="A10" s="70">
        <v>3</v>
      </c>
      <c r="B10" s="70">
        <v>3</v>
      </c>
      <c r="C10" s="101">
        <f>Enrollment!T8</f>
        <v>6</v>
      </c>
      <c r="D10" s="101">
        <f>Enrollment!R8</f>
        <v>3</v>
      </c>
      <c r="E10" s="101">
        <f>Enrollment!S8</f>
        <v>3</v>
      </c>
      <c r="F10" s="102">
        <f>SUMIF(class_1,"3",wheat)</f>
        <v>47.4</v>
      </c>
      <c r="G10" s="102">
        <f>SUMIF(class_1,"3",rice)</f>
        <v>9</v>
      </c>
      <c r="H10" s="102">
        <f t="shared" si="0"/>
        <v>56.4</v>
      </c>
    </row>
    <row r="11" spans="1:11" ht="24.95" customHeight="1" x14ac:dyDescent="0.25">
      <c r="A11" s="70">
        <v>4</v>
      </c>
      <c r="B11" s="70">
        <v>4</v>
      </c>
      <c r="C11" s="101">
        <f>Enrollment!T9</f>
        <v>9</v>
      </c>
      <c r="D11" s="101">
        <f>Enrollment!R9</f>
        <v>4</v>
      </c>
      <c r="E11" s="101">
        <f>Enrollment!S9</f>
        <v>5</v>
      </c>
      <c r="F11" s="102">
        <f>SUMIF(class_1,"4",wheat)</f>
        <v>75.600000000000009</v>
      </c>
      <c r="G11" s="102">
        <f>SUMIF(class_1,"4",rice)</f>
        <v>9</v>
      </c>
      <c r="H11" s="102">
        <f t="shared" si="0"/>
        <v>84.600000000000009</v>
      </c>
    </row>
    <row r="12" spans="1:11" ht="24.95" customHeight="1" x14ac:dyDescent="0.25">
      <c r="A12" s="70">
        <v>5</v>
      </c>
      <c r="B12" s="70">
        <v>5</v>
      </c>
      <c r="C12" s="101">
        <f>Enrollment!T10</f>
        <v>11</v>
      </c>
      <c r="D12" s="101">
        <f>Enrollment!R10</f>
        <v>5</v>
      </c>
      <c r="E12" s="101">
        <f>Enrollment!S10</f>
        <v>6</v>
      </c>
      <c r="F12" s="102">
        <f>SUMIF(class_1,"5",wheat)</f>
        <v>94.40000000000002</v>
      </c>
      <c r="G12" s="102">
        <f>SUMIF(class_1,"5",rice)</f>
        <v>9</v>
      </c>
      <c r="H12" s="102">
        <f t="shared" si="0"/>
        <v>103.40000000000002</v>
      </c>
    </row>
    <row r="13" spans="1:11" ht="24.95" customHeight="1" x14ac:dyDescent="0.25">
      <c r="A13" s="70">
        <v>6</v>
      </c>
      <c r="B13" s="70">
        <v>6</v>
      </c>
      <c r="C13" s="101">
        <f>Enrollment!T11</f>
        <v>8</v>
      </c>
      <c r="D13" s="101">
        <f>Enrollment!R11</f>
        <v>5</v>
      </c>
      <c r="E13" s="101">
        <f>Enrollment!S11</f>
        <v>3</v>
      </c>
      <c r="F13" s="102">
        <f>SUMIF(class_1,"6",wheat)</f>
        <v>103.79999999999998</v>
      </c>
      <c r="G13" s="102">
        <f>SUMIF(class_1,"6",rice)</f>
        <v>9</v>
      </c>
      <c r="H13" s="102">
        <f t="shared" si="0"/>
        <v>112.79999999999998</v>
      </c>
    </row>
    <row r="14" spans="1:11" ht="24.95" customHeight="1" x14ac:dyDescent="0.25">
      <c r="A14" s="70">
        <v>7</v>
      </c>
      <c r="B14" s="70">
        <v>7</v>
      </c>
      <c r="C14" s="101">
        <f>Enrollment!T12</f>
        <v>11</v>
      </c>
      <c r="D14" s="101">
        <f>Enrollment!R12</f>
        <v>6</v>
      </c>
      <c r="E14" s="101">
        <f>Enrollment!S12</f>
        <v>5</v>
      </c>
      <c r="F14" s="102">
        <f>SUMIF(class_1,"7",wheat)</f>
        <v>146.09999999999997</v>
      </c>
      <c r="G14" s="102">
        <f>SUMIF(class_1,"7",rice)</f>
        <v>9</v>
      </c>
      <c r="H14" s="102">
        <f t="shared" si="0"/>
        <v>155.09999999999997</v>
      </c>
    </row>
    <row r="15" spans="1:11" ht="24.95" customHeight="1" x14ac:dyDescent="0.25">
      <c r="A15" s="70">
        <v>8</v>
      </c>
      <c r="B15" s="70">
        <v>8</v>
      </c>
      <c r="C15" s="101">
        <f>Enrollment!T13</f>
        <v>16</v>
      </c>
      <c r="D15" s="101">
        <f>Enrollment!R13</f>
        <v>7</v>
      </c>
      <c r="E15" s="101">
        <f>Enrollment!S13</f>
        <v>9</v>
      </c>
      <c r="F15" s="102">
        <f>SUMIF(class_1,"8",wheat)</f>
        <v>216.59999999999994</v>
      </c>
      <c r="G15" s="102">
        <f>SUMIF(class_1,"8",rice)</f>
        <v>9</v>
      </c>
      <c r="H15" s="102">
        <f t="shared" si="0"/>
        <v>225.59999999999994</v>
      </c>
    </row>
    <row r="18" spans="1:8" ht="30" customHeight="1" x14ac:dyDescent="0.25">
      <c r="A18" s="99" t="s">
        <v>294</v>
      </c>
      <c r="B18" s="99"/>
      <c r="C18" s="100" t="s">
        <v>291</v>
      </c>
      <c r="D18" s="103">
        <f>SUM(F8:F12)</f>
        <v>284.60000000000002</v>
      </c>
      <c r="E18" s="104"/>
      <c r="F18" s="106">
        <f>SUM(D18:E19)</f>
        <v>319.60000000000002</v>
      </c>
      <c r="G18" s="106"/>
      <c r="H18" s="106"/>
    </row>
    <row r="19" spans="1:8" ht="30" customHeight="1" x14ac:dyDescent="0.25">
      <c r="A19" s="99"/>
      <c r="B19" s="99"/>
      <c r="C19" s="100" t="s">
        <v>292</v>
      </c>
      <c r="D19" s="103">
        <f>SUM(G8:G12)</f>
        <v>35</v>
      </c>
      <c r="E19" s="104"/>
      <c r="F19" s="106"/>
      <c r="G19" s="106"/>
      <c r="H19" s="106"/>
    </row>
    <row r="20" spans="1:8" ht="30" customHeight="1" x14ac:dyDescent="0.25">
      <c r="A20" s="99" t="s">
        <v>295</v>
      </c>
      <c r="B20" s="99"/>
      <c r="C20" s="100" t="s">
        <v>291</v>
      </c>
      <c r="D20" s="103">
        <f>SUM(F13:F15)</f>
        <v>466.49999999999989</v>
      </c>
      <c r="E20" s="104"/>
      <c r="F20" s="106">
        <f>SUM(D20:E21)</f>
        <v>493.49999999999989</v>
      </c>
      <c r="G20" s="106"/>
      <c r="H20" s="106"/>
    </row>
    <row r="21" spans="1:8" ht="30" customHeight="1" x14ac:dyDescent="0.25">
      <c r="A21" s="99"/>
      <c r="B21" s="99"/>
      <c r="C21" s="100" t="s">
        <v>292</v>
      </c>
      <c r="D21" s="103">
        <f>SUM(G13:G15)</f>
        <v>27</v>
      </c>
      <c r="E21" s="104"/>
      <c r="F21" s="106"/>
      <c r="G21" s="106"/>
      <c r="H21" s="106"/>
    </row>
  </sheetData>
  <sheetProtection password="DAE9" sheet="1" objects="1" scenarios="1"/>
  <mergeCells count="16">
    <mergeCell ref="A1:H1"/>
    <mergeCell ref="A3:H3"/>
    <mergeCell ref="A18:B19"/>
    <mergeCell ref="A20:B21"/>
    <mergeCell ref="F6:H6"/>
    <mergeCell ref="A6:A7"/>
    <mergeCell ref="B6:B7"/>
    <mergeCell ref="C6:C7"/>
    <mergeCell ref="D6:E6"/>
    <mergeCell ref="F18:H19"/>
    <mergeCell ref="F20:H21"/>
    <mergeCell ref="A4:H4"/>
    <mergeCell ref="D18:E18"/>
    <mergeCell ref="D19:E19"/>
    <mergeCell ref="D20:E20"/>
    <mergeCell ref="D21:E21"/>
  </mergeCells>
  <pageMargins left="0.23622047244094491" right="0.2362204724409449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</vt:lpstr>
      <vt:lpstr>General</vt:lpstr>
      <vt:lpstr>Enrollment</vt:lpstr>
      <vt:lpstr>Student Record</vt:lpstr>
      <vt:lpstr>Prapti Raseed</vt:lpstr>
      <vt:lpstr>Balance</vt:lpstr>
      <vt:lpstr>Total Vitrit by date</vt:lpstr>
      <vt:lpstr>Per Day Suchna</vt:lpstr>
      <vt:lpstr>GT upto date</vt:lpstr>
      <vt:lpstr>balance</vt:lpstr>
      <vt:lpstr>class</vt:lpstr>
      <vt:lpstr>class_1</vt:lpstr>
      <vt:lpstr>date</vt:lpstr>
      <vt:lpstr>date_1</vt:lpstr>
      <vt:lpstr>Balance!Print_Titles</vt:lpstr>
      <vt:lpstr>'Prapti Raseed'!Print_Titles</vt:lpstr>
      <vt:lpstr>rice</vt:lpstr>
      <vt:lpstr>s_type</vt:lpstr>
      <vt:lpstr>wheat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2020-06-11T13:10:36Z</cp:lastPrinted>
  <dcterms:created xsi:type="dcterms:W3CDTF">2020-06-11T00:32:03Z</dcterms:created>
  <dcterms:modified xsi:type="dcterms:W3CDTF">2020-06-11T13:11:23Z</dcterms:modified>
</cp:coreProperties>
</file>