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ster Data" sheetId="2" r:id="rId1"/>
    <sheet name="GA55" sheetId="3" r:id="rId2"/>
    <sheet name="COMPUTATION" sheetId="4" r:id="rId3"/>
    <sheet name="Form No. 16" sheetId="5" r:id="rId4"/>
  </sheets>
  <externalReferences>
    <externalReference r:id="rId5"/>
    <externalReference r:id="rId6"/>
  </externalReferences>
  <definedNames>
    <definedName name="city">[1]GA55!$AR$8:$AR$12</definedName>
    <definedName name="month">[1]GA55!$AS$8:$AS$20</definedName>
    <definedName name="month1">[1]GA55!$AX$12:$AX$23</definedName>
    <definedName name="om">'GA55'!#REF!</definedName>
    <definedName name="pay">[1]GA55!$AP$5:$AP$6</definedName>
    <definedName name="_xlnm.Print_Area" localSheetId="2">COMPUTATION!$A$1:$O$65</definedName>
    <definedName name="_xlnm.Print_Area" localSheetId="3">'Form No. 16'!$B$1:$L$139</definedName>
    <definedName name="_xlnm.Print_Area" localSheetId="1">'GA55'!$A$1:$R$24</definedName>
  </definedNames>
  <calcPr calcId="124519"/>
</workbook>
</file>

<file path=xl/calcChain.xml><?xml version="1.0" encoding="utf-8"?>
<calcChain xmlns="http://schemas.openxmlformats.org/spreadsheetml/2006/main">
  <c r="O54" i="4"/>
  <c r="O43"/>
  <c r="O42"/>
  <c r="O41"/>
  <c r="H12" i="3"/>
  <c r="K121" i="5"/>
  <c r="K120"/>
  <c r="K119"/>
  <c r="G116"/>
  <c r="I116" s="1"/>
  <c r="G115"/>
  <c r="I115" s="1"/>
  <c r="G112"/>
  <c r="G113"/>
  <c r="I113" s="1"/>
  <c r="G114"/>
  <c r="I114" s="1"/>
  <c r="G104"/>
  <c r="O6" i="4"/>
  <c r="M62"/>
  <c r="O38"/>
  <c r="M26"/>
  <c r="O27"/>
  <c r="O12"/>
  <c r="D21" i="3"/>
  <c r="E21"/>
  <c r="F21"/>
  <c r="G21"/>
  <c r="H21"/>
  <c r="I21"/>
  <c r="J21"/>
  <c r="K21"/>
  <c r="L21"/>
  <c r="M21"/>
  <c r="N21"/>
  <c r="O21"/>
  <c r="P21"/>
  <c r="Q21"/>
  <c r="R21"/>
  <c r="C21"/>
  <c r="Q19"/>
  <c r="R19" s="1"/>
  <c r="Q20"/>
  <c r="R20" s="1"/>
  <c r="M19"/>
  <c r="M20"/>
  <c r="K9" i="4" l="1"/>
  <c r="K62" l="1"/>
  <c r="J62"/>
  <c r="H62"/>
  <c r="E62"/>
  <c r="K127" i="5"/>
  <c r="G119"/>
  <c r="I119" s="1"/>
  <c r="G118"/>
  <c r="I118" s="1"/>
  <c r="G109"/>
  <c r="I109" s="1"/>
  <c r="G110"/>
  <c r="I110" s="1"/>
  <c r="G111"/>
  <c r="I111" s="1"/>
  <c r="G108"/>
  <c r="G117"/>
  <c r="I117" s="1"/>
  <c r="G103"/>
  <c r="G102"/>
  <c r="G101"/>
  <c r="G100"/>
  <c r="G99"/>
  <c r="G98"/>
  <c r="G97"/>
  <c r="G96"/>
  <c r="G95"/>
  <c r="G94"/>
  <c r="G93"/>
  <c r="G92"/>
  <c r="G91"/>
  <c r="E91"/>
  <c r="F86"/>
  <c r="F84"/>
  <c r="F85"/>
  <c r="G78"/>
  <c r="G80"/>
  <c r="G79"/>
  <c r="C24"/>
  <c r="C36"/>
  <c r="C25"/>
  <c r="C26"/>
  <c r="C27"/>
  <c r="C28"/>
  <c r="C29"/>
  <c r="C30"/>
  <c r="C31"/>
  <c r="C32"/>
  <c r="C33"/>
  <c r="C34"/>
  <c r="C35"/>
  <c r="G18"/>
  <c r="G17"/>
  <c r="G16"/>
  <c r="J16" s="1"/>
  <c r="G15"/>
  <c r="J9"/>
  <c r="G9"/>
  <c r="G6"/>
  <c r="J2" i="4"/>
  <c r="F2"/>
  <c r="A1"/>
  <c r="B1" i="3"/>
  <c r="N3" i="4"/>
  <c r="C3" i="3"/>
  <c r="J3" i="4"/>
  <c r="I2" i="3"/>
  <c r="D3" i="4"/>
  <c r="C23" i="3"/>
  <c r="D2"/>
  <c r="R18"/>
  <c r="Q18"/>
  <c r="M18"/>
  <c r="O7"/>
  <c r="O8" s="1"/>
  <c r="O9" s="1"/>
  <c r="O10" s="1"/>
  <c r="O11" s="1"/>
  <c r="O12" s="1"/>
  <c r="O13" s="1"/>
  <c r="O14" s="1"/>
  <c r="O15" s="1"/>
  <c r="O16" s="1"/>
  <c r="O17" s="1"/>
  <c r="P7"/>
  <c r="P8" s="1"/>
  <c r="P9" s="1"/>
  <c r="P10" s="1"/>
  <c r="N7"/>
  <c r="N8" s="1"/>
  <c r="N9" s="1"/>
  <c r="N10" s="1"/>
  <c r="N11" s="1"/>
  <c r="N12" s="1"/>
  <c r="N13" s="1"/>
  <c r="N14" s="1"/>
  <c r="N15" s="1"/>
  <c r="N16" s="1"/>
  <c r="N17" s="1"/>
  <c r="G7"/>
  <c r="G8" s="1"/>
  <c r="G9" s="1"/>
  <c r="G10" s="1"/>
  <c r="G11" s="1"/>
  <c r="G12" s="1"/>
  <c r="G13" s="1"/>
  <c r="G14" s="1"/>
  <c r="G15" s="1"/>
  <c r="G16" s="1"/>
  <c r="G17" s="1"/>
  <c r="H7"/>
  <c r="H8" s="1"/>
  <c r="H9" s="1"/>
  <c r="H10" s="1"/>
  <c r="H11" s="1"/>
  <c r="H13" s="1"/>
  <c r="H14" s="1"/>
  <c r="H15" s="1"/>
  <c r="H16" s="1"/>
  <c r="H17" s="1"/>
  <c r="I7"/>
  <c r="I8" s="1"/>
  <c r="I9" s="1"/>
  <c r="I10" s="1"/>
  <c r="I11" s="1"/>
  <c r="I12" s="1"/>
  <c r="I13" s="1"/>
  <c r="I14" s="1"/>
  <c r="I15" s="1"/>
  <c r="I16" s="1"/>
  <c r="I17" s="1"/>
  <c r="J7"/>
  <c r="J8" s="1"/>
  <c r="J9" s="1"/>
  <c r="J10" s="1"/>
  <c r="J11" s="1"/>
  <c r="J12" s="1"/>
  <c r="J13" s="1"/>
  <c r="J14" s="1"/>
  <c r="J15" s="1"/>
  <c r="J16" s="1"/>
  <c r="J17" s="1"/>
  <c r="K7"/>
  <c r="K8" s="1"/>
  <c r="K9" s="1"/>
  <c r="K10" s="1"/>
  <c r="K11" s="1"/>
  <c r="K12" s="1"/>
  <c r="K13" s="1"/>
  <c r="K14" s="1"/>
  <c r="K15" s="1"/>
  <c r="K16" s="1"/>
  <c r="K17" s="1"/>
  <c r="E18"/>
  <c r="E19"/>
  <c r="D6"/>
  <c r="D7" s="1"/>
  <c r="D8" s="1"/>
  <c r="D9" s="1"/>
  <c r="D10" s="1"/>
  <c r="D11" s="1"/>
  <c r="D12" s="1"/>
  <c r="D13" s="1"/>
  <c r="D14" s="1"/>
  <c r="D15" s="1"/>
  <c r="D16" s="1"/>
  <c r="D17" s="1"/>
  <c r="C6"/>
  <c r="C7" s="1"/>
  <c r="C8" s="1"/>
  <c r="C9" s="1"/>
  <c r="C10" s="1"/>
  <c r="C11" s="1"/>
  <c r="C12" s="1"/>
  <c r="C13" s="1"/>
  <c r="C14" s="1"/>
  <c r="C15" s="1"/>
  <c r="C16" s="1"/>
  <c r="C17" s="1"/>
  <c r="G3"/>
  <c r="P3"/>
  <c r="O2"/>
  <c r="K3"/>
  <c r="D137" i="5"/>
  <c r="D133"/>
  <c r="D138" s="1"/>
  <c r="G132"/>
  <c r="I112"/>
  <c r="I108"/>
  <c r="F74"/>
  <c r="G75" s="1"/>
  <c r="D64"/>
  <c r="D63"/>
  <c r="C54"/>
  <c r="K53"/>
  <c r="K52"/>
  <c r="K51"/>
  <c r="K50"/>
  <c r="K49"/>
  <c r="K48"/>
  <c r="K47"/>
  <c r="K46"/>
  <c r="K45"/>
  <c r="K44"/>
  <c r="K43"/>
  <c r="K42"/>
  <c r="J36"/>
  <c r="J35"/>
  <c r="J34"/>
  <c r="J33"/>
  <c r="J32"/>
  <c r="J31"/>
  <c r="J30"/>
  <c r="J29"/>
  <c r="J28"/>
  <c r="J27"/>
  <c r="J26"/>
  <c r="J25"/>
  <c r="J24"/>
  <c r="F19"/>
  <c r="J18"/>
  <c r="J17"/>
  <c r="D62"/>
  <c r="D136" s="1"/>
  <c r="G64"/>
  <c r="N53" i="4"/>
  <c r="M53"/>
  <c r="J53"/>
  <c r="I53"/>
  <c r="F53"/>
  <c r="E53"/>
  <c r="B53"/>
  <c r="N52"/>
  <c r="M52"/>
  <c r="J52"/>
  <c r="I52"/>
  <c r="F52"/>
  <c r="E52"/>
  <c r="B52"/>
  <c r="N51"/>
  <c r="M51"/>
  <c r="J51"/>
  <c r="I51"/>
  <c r="F51"/>
  <c r="E51"/>
  <c r="B51"/>
  <c r="M50"/>
  <c r="J50"/>
  <c r="I50"/>
  <c r="F50"/>
  <c r="E50"/>
  <c r="B50"/>
  <c r="M49"/>
  <c r="J49"/>
  <c r="I49"/>
  <c r="F49"/>
  <c r="E49"/>
  <c r="B49"/>
  <c r="M48"/>
  <c r="J48"/>
  <c r="F48"/>
  <c r="J47"/>
  <c r="F47"/>
  <c r="O9"/>
  <c r="G19" i="5" l="1"/>
  <c r="I103"/>
  <c r="K103" s="1"/>
  <c r="I81"/>
  <c r="G86"/>
  <c r="C37"/>
  <c r="I86"/>
  <c r="O62" i="4"/>
  <c r="E15" i="3"/>
  <c r="E11"/>
  <c r="E7"/>
  <c r="F7"/>
  <c r="F9"/>
  <c r="F16"/>
  <c r="L13"/>
  <c r="E16"/>
  <c r="E12"/>
  <c r="E8"/>
  <c r="F10"/>
  <c r="F17"/>
  <c r="F6"/>
  <c r="E17"/>
  <c r="E13"/>
  <c r="E9"/>
  <c r="F11"/>
  <c r="F13"/>
  <c r="M13" s="1"/>
  <c r="F14"/>
  <c r="M16"/>
  <c r="E6"/>
  <c r="M6" s="1"/>
  <c r="E14"/>
  <c r="M14" s="1"/>
  <c r="E10"/>
  <c r="M10" s="1"/>
  <c r="F12"/>
  <c r="M12" s="1"/>
  <c r="F8"/>
  <c r="M8" s="1"/>
  <c r="F15"/>
  <c r="M15" s="1"/>
  <c r="L7"/>
  <c r="M7" s="1"/>
  <c r="M9"/>
  <c r="P11"/>
  <c r="P12" s="1"/>
  <c r="P13" s="1"/>
  <c r="P14" s="1"/>
  <c r="P15" s="1"/>
  <c r="P16" s="1"/>
  <c r="P17" s="1"/>
  <c r="C57" i="5"/>
  <c r="C132"/>
  <c r="G138"/>
  <c r="J15"/>
  <c r="J19" s="1"/>
  <c r="C59" s="1"/>
  <c r="D59" s="1"/>
  <c r="D134" s="1"/>
  <c r="M11" i="3" l="1"/>
  <c r="M17"/>
  <c r="Q17" s="1"/>
  <c r="R17" s="1"/>
  <c r="K129" i="5"/>
  <c r="C134" s="1"/>
  <c r="Q8" i="3"/>
  <c r="R8" s="1"/>
  <c r="Q13"/>
  <c r="R13" s="1"/>
  <c r="Q15"/>
  <c r="R15" s="1"/>
  <c r="Q14"/>
  <c r="R14" s="1"/>
  <c r="Q10"/>
  <c r="R10" s="1"/>
  <c r="R6"/>
  <c r="Q6"/>
  <c r="Q11"/>
  <c r="R11" s="1"/>
  <c r="R7"/>
  <c r="Q7"/>
  <c r="Q12"/>
  <c r="R12" s="1"/>
  <c r="Q9"/>
  <c r="R9" s="1"/>
  <c r="Q16"/>
  <c r="R16" s="1"/>
  <c r="O4" i="4" l="1"/>
  <c r="O10" l="1"/>
  <c r="G68" i="5"/>
  <c r="I71" s="1"/>
  <c r="I76" s="1"/>
  <c r="K82" l="1"/>
  <c r="K87" s="1"/>
  <c r="O13" i="4"/>
  <c r="O44" s="1"/>
  <c r="O55" s="1"/>
  <c r="O49" l="1"/>
  <c r="O53"/>
  <c r="O51"/>
  <c r="O52"/>
  <c r="AC54"/>
  <c r="O50"/>
  <c r="O48"/>
  <c r="K122" i="5" l="1"/>
  <c r="K123"/>
  <c r="K124" l="1"/>
  <c r="O56" i="4"/>
  <c r="O57" l="1"/>
  <c r="K125" i="5" s="1"/>
  <c r="K126" s="1"/>
  <c r="K128" s="1"/>
  <c r="O58" i="4" l="1"/>
  <c r="O60" s="1"/>
  <c r="O63" s="1"/>
  <c r="B130" i="5"/>
  <c r="K130"/>
  <c r="A63" i="4"/>
</calcChain>
</file>

<file path=xl/sharedStrings.xml><?xml version="1.0" encoding="utf-8"?>
<sst xmlns="http://schemas.openxmlformats.org/spreadsheetml/2006/main" count="417" uniqueCount="335">
  <si>
    <t>BIKANER</t>
  </si>
  <si>
    <t>Red Pension</t>
  </si>
  <si>
    <t>(B-C)</t>
  </si>
  <si>
    <t>DA</t>
  </si>
  <si>
    <t>IR</t>
  </si>
  <si>
    <t>Med Allw</t>
  </si>
  <si>
    <t>DH Allw</t>
  </si>
  <si>
    <t>Other Allw</t>
  </si>
  <si>
    <t>Arrear</t>
  </si>
  <si>
    <t>Recovery</t>
  </si>
  <si>
    <t>Net Amount</t>
  </si>
  <si>
    <t>(TA-TD)</t>
  </si>
  <si>
    <t>Total</t>
  </si>
  <si>
    <t>JPRC05652D</t>
  </si>
  <si>
    <t>2022-23</t>
  </si>
  <si>
    <t>2023-24</t>
  </si>
  <si>
    <t>PENSION STATEMENT OF THE FINANCIAL YEAR-2022-23</t>
  </si>
  <si>
    <t>MASTER DATA</t>
  </si>
  <si>
    <t>L-1</t>
  </si>
  <si>
    <t>CDEO</t>
  </si>
  <si>
    <t>L-2</t>
  </si>
  <si>
    <t>DEEO</t>
  </si>
  <si>
    <t>HEERALAL JAT</t>
  </si>
  <si>
    <t>Sr. Teacher</t>
  </si>
  <si>
    <t>L-3</t>
  </si>
  <si>
    <t>ADEO</t>
  </si>
  <si>
    <t>L-5</t>
  </si>
  <si>
    <t>APC</t>
  </si>
  <si>
    <r>
      <t>PAN No.</t>
    </r>
    <r>
      <rPr>
        <b/>
        <sz val="13"/>
        <rFont val="DevLys 010"/>
      </rPr>
      <t xml:space="preserve"> </t>
    </r>
    <r>
      <rPr>
        <b/>
        <sz val="13"/>
        <rFont val="Calibri"/>
        <family val="2"/>
        <scheme val="minor"/>
      </rPr>
      <t>:</t>
    </r>
  </si>
  <si>
    <t>ABCDE5555H</t>
  </si>
  <si>
    <t>बैंक खाता संख्या :</t>
  </si>
  <si>
    <t>51XXXXXXXXX96</t>
  </si>
  <si>
    <t>L-6</t>
  </si>
  <si>
    <t>CBEO</t>
  </si>
  <si>
    <t>L-7</t>
  </si>
  <si>
    <t>ACBEO-1</t>
  </si>
  <si>
    <t xml:space="preserve">परम पूज्य गुरुदेव वासुदेव जी महाराज </t>
  </si>
  <si>
    <t>L-9</t>
  </si>
  <si>
    <t>PEEO</t>
  </si>
  <si>
    <t>L-13</t>
  </si>
  <si>
    <t>Head Master</t>
  </si>
  <si>
    <t>You Tube Video Link</t>
  </si>
  <si>
    <t>Present By :</t>
  </si>
  <si>
    <t>L-14</t>
  </si>
  <si>
    <t>Lecturer</t>
  </si>
  <si>
    <t>https://youtu.be/V585dbXugiI</t>
  </si>
  <si>
    <t>HEERALAL JAT  (Sr. Teacher)</t>
  </si>
  <si>
    <t>L-15</t>
  </si>
  <si>
    <t>MGGS   BAR (PALI)</t>
  </si>
  <si>
    <t>L-16</t>
  </si>
  <si>
    <t>Teacher L-2</t>
  </si>
  <si>
    <t>Chandawal Nagar, Sojat, Dist.- PALI</t>
  </si>
  <si>
    <t>L-17</t>
  </si>
  <si>
    <t>Teacher L-1</t>
  </si>
  <si>
    <t>heeralaljatchandawal@gmail.com</t>
  </si>
  <si>
    <t>L-18</t>
  </si>
  <si>
    <t>Prabodhak</t>
  </si>
  <si>
    <t>L-19</t>
  </si>
  <si>
    <t>PTI - 1</t>
  </si>
  <si>
    <t>L-20</t>
  </si>
  <si>
    <t>PTI - II</t>
  </si>
  <si>
    <t>PAN No. :-</t>
  </si>
  <si>
    <t>S.N.</t>
  </si>
  <si>
    <t>Month</t>
  </si>
  <si>
    <t>L.I.C.</t>
  </si>
  <si>
    <t>आयकर गणना प्रपत्र वर्ष -</t>
  </si>
  <si>
    <t>Old Tax Regime</t>
  </si>
  <si>
    <t>PAN :</t>
  </si>
  <si>
    <t xml:space="preserve">आय : वर्ष  2022-23  में प्राप्त कुल आय ( कर योग्य मूल्यों सहित ) </t>
  </si>
  <si>
    <t>रु.</t>
  </si>
  <si>
    <t xml:space="preserve">शेष ( 2-3) </t>
  </si>
  <si>
    <t xml:space="preserve">  (i) मनोरंजन भत्ता धारा  16  (ii) के अंतर्गत </t>
  </si>
  <si>
    <t xml:space="preserve"> (ii) व्यवसाय कर  धारा  16  (iii) के अंतर्गत </t>
  </si>
  <si>
    <t xml:space="preserve"> (iii) स्टैण्डर्ड डीडेक्सन (Standard Deduction)  50,000  (अधिकतम )</t>
  </si>
  <si>
    <t xml:space="preserve">                                                      शेष ( 4-5) </t>
  </si>
  <si>
    <t xml:space="preserve">बचत खाते पर ब्याज : </t>
  </si>
  <si>
    <t>अन्य स्रोत से आय :</t>
  </si>
  <si>
    <t xml:space="preserve">एफडी व अन्य आय पर प्राप्त ब्याज राशि </t>
  </si>
  <si>
    <t xml:space="preserve">Bonds से प्राप्त ब्याज </t>
  </si>
  <si>
    <t xml:space="preserve">योग (8 + 9)  </t>
  </si>
  <si>
    <t xml:space="preserve">सकल आय </t>
  </si>
  <si>
    <t xml:space="preserve">घटाए कटोतियाँ :- धारा  US 80C, 80CCC,80CCD (1)  </t>
  </si>
  <si>
    <t>(A) अधिकतम सीमा 1,50,000/- (धारा 80CCE), धारा 80CCD(2), तथा धारा 80CCD(1B) के अतिरिक्त</t>
  </si>
  <si>
    <t>(i)</t>
  </si>
  <si>
    <t>राज्य बीमा (SI)</t>
  </si>
  <si>
    <t>(xi)</t>
  </si>
  <si>
    <t>(ii)</t>
  </si>
  <si>
    <t>(xii)</t>
  </si>
  <si>
    <t>(iii)</t>
  </si>
  <si>
    <t>राष्ट्रीय बचत पत्र (NSC)</t>
  </si>
  <si>
    <t>(xiii)</t>
  </si>
  <si>
    <t xml:space="preserve">राष्ट्रीय बचत पत्र पर अदत ब्याज </t>
  </si>
  <si>
    <t>(iv)</t>
  </si>
  <si>
    <t>लोक भविष्य निधि (PPF)</t>
  </si>
  <si>
    <t>(xiv)</t>
  </si>
  <si>
    <t>टियुशन फ़ीस</t>
  </si>
  <si>
    <t>(v)</t>
  </si>
  <si>
    <t>राष्ट्रीय बचत पत्र स्कीम (NSS)</t>
  </si>
  <si>
    <t>(xv)</t>
  </si>
  <si>
    <t xml:space="preserve">इक्विटी लिंक सेविंग स्कीम </t>
  </si>
  <si>
    <t>(vi)</t>
  </si>
  <si>
    <t>(xvi)</t>
  </si>
  <si>
    <t>स्थगत वार्षिकी (Defferred Annuty)</t>
  </si>
  <si>
    <t>(vii)</t>
  </si>
  <si>
    <t>सामूहिक बीमा प्रीमियम  (G.Ins.)</t>
  </si>
  <si>
    <t>(xvii)</t>
  </si>
  <si>
    <t>पी.एल.आई . (PLI)</t>
  </si>
  <si>
    <t>(viii)</t>
  </si>
  <si>
    <t xml:space="preserve">यू एल आई पी / वार्षिक प्लान </t>
  </si>
  <si>
    <t>(xviii)</t>
  </si>
  <si>
    <t>(ix)</t>
  </si>
  <si>
    <t>गृह ऋण किस्त (HBA Premium)</t>
  </si>
  <si>
    <t>(xix)</t>
  </si>
  <si>
    <t>सुकन्या समृद्धि योजना में जमा राशि</t>
  </si>
  <si>
    <t>(x)</t>
  </si>
  <si>
    <t>जीवन बीमा  (Extra LIC)</t>
  </si>
  <si>
    <t>(xx)</t>
  </si>
  <si>
    <t>अन्य व फिक्स डिपोजिट  (5 वर्ष हेतु )</t>
  </si>
  <si>
    <t xml:space="preserve">अधिकतम कटोती राशि 1.50 लाख तक :- </t>
  </si>
  <si>
    <t>अन्य कटोतियाँ</t>
  </si>
  <si>
    <t>1. धारा 80 D चिकित्सा बीमा प्रीमियम  (स्वयं पति पत्नि व बच्चों के लिए रु. 25,000 माता - पिता के लिए रु. 25,000 , सीनियर सिटीजन रु. 50,000 )</t>
  </si>
  <si>
    <t>2. धारा 80DD विकलांग आश्रितों के चिकित्सा उपचार (अधिकतम 75,000 तथा 80% या अधिक विकलांगता ( 1,25,000)</t>
  </si>
  <si>
    <t>3. धारा  80DDB विशिष्ट रोगों के उपचार हेतु छुट  (अधिकतम रु. 40,000, सीनियर सिटीजन हेतु रु. 1,00,000)</t>
  </si>
  <si>
    <t xml:space="preserve">4. धारा  80E उच्च शिक्षा हेतु लिए गए ऋण का ब्याज </t>
  </si>
  <si>
    <t>SHEET PASSWORD</t>
  </si>
  <si>
    <t>कुल आय की राशि को सम्पूर्ण करना ( दस के गुणांक में ) धारा  288A</t>
  </si>
  <si>
    <t xml:space="preserve">आयकर की गणना उपर्युक्त कॉलम  15 के आधार पर </t>
  </si>
  <si>
    <t xml:space="preserve">सामान्य नागरिक </t>
  </si>
  <si>
    <t>वरिष्ठ नागरिक (60 से 80 वर्ष तक)</t>
  </si>
  <si>
    <t xml:space="preserve">80 वर्ष या अधिक आयु </t>
  </si>
  <si>
    <t>Up to Rs. 2,50,000</t>
  </si>
  <si>
    <t>2,50,001  to  5,00,000</t>
  </si>
  <si>
    <t xml:space="preserve">(1) योग आयकर </t>
  </si>
  <si>
    <r>
      <rPr>
        <b/>
        <sz val="10"/>
        <rFont val="Calibri"/>
        <family val="2"/>
        <scheme val="minor"/>
      </rPr>
      <t>(2)</t>
    </r>
    <r>
      <rPr>
        <sz val="10"/>
        <rFont val="Calibri"/>
        <family val="2"/>
        <scheme val="minor"/>
      </rPr>
      <t xml:space="preserve"> छुट धारा 87(A)  (5 लाख की कर योग्य आय पर आयकर की छुट अधिकतम रु. </t>
    </r>
    <r>
      <rPr>
        <b/>
        <sz val="10"/>
        <rFont val="Calibri"/>
        <family val="2"/>
        <scheme val="minor"/>
      </rPr>
      <t>12500</t>
    </r>
    <r>
      <rPr>
        <sz val="10"/>
        <rFont val="Calibri"/>
        <family val="2"/>
        <scheme val="minor"/>
      </rPr>
      <t>/- तक)</t>
    </r>
  </si>
  <si>
    <t>(3) शेष आयकर  (1-2)</t>
  </si>
  <si>
    <t>4)</t>
  </si>
  <si>
    <t>शिक्षा एवं चिकित्सा उपकर  4% (आयकर पर )</t>
  </si>
  <si>
    <t xml:space="preserve">                                                             कुल आयकर  (3-4)</t>
  </si>
  <si>
    <t xml:space="preserve"> घटाइये :-   राहत धारा  89 के तहत  </t>
  </si>
  <si>
    <t xml:space="preserve">कुल शेष आयकर </t>
  </si>
  <si>
    <t xml:space="preserve">आयकर कटौती 
 का विवरण </t>
  </si>
  <si>
    <t xml:space="preserve">सितम्बर  2022
तक कुल राशि </t>
  </si>
  <si>
    <t xml:space="preserve">अक्टूम्बर 22 से दिसम्बर 22
तक कुल राशि </t>
  </si>
  <si>
    <t xml:space="preserve">जनवरी 2023
राशि </t>
  </si>
  <si>
    <t xml:space="preserve">फरवरी 2023
राशि </t>
  </si>
  <si>
    <t xml:space="preserve">टी.डी.एस. 
की राशि </t>
  </si>
  <si>
    <t xml:space="preserve">कुलयोग कॉलम 19 </t>
  </si>
  <si>
    <t xml:space="preserve">हस्ताक्षर कार्मिक 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</si>
  <si>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</si>
  <si>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</si>
  <si>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</si>
  <si>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</si>
  <si>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</si>
  <si>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</si>
  <si>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</si>
  <si>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</si>
  <si>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</si>
  <si>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</si>
  <si>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</si>
  <si>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</si>
  <si>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</si>
  <si>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</si>
  <si>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The Commissioner of Income Tax, Pali</t>
  </si>
  <si>
    <t>From</t>
  </si>
  <si>
    <t>To</t>
  </si>
  <si>
    <t>City</t>
  </si>
  <si>
    <t>PALI</t>
  </si>
  <si>
    <t>PIN Code</t>
  </si>
  <si>
    <t>01-4-2022</t>
  </si>
  <si>
    <t>31-03-2023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</si>
  <si>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</si>
  <si>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</si>
  <si>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</si>
  <si>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</si>
  <si>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</si>
  <si>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</si>
  <si>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</si>
  <si>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</si>
  <si>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3</t>
    </r>
    <r>
      <rPr>
        <vertAlign val="superscript"/>
        <sz val="12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</si>
  <si>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</t>
    </r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</si>
  <si>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</si>
  <si>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</si>
  <si>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</si>
  <si>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(Rs)</t>
    </r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</si>
  <si>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</si>
  <si>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</si>
  <si>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</si>
  <si>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</si>
  <si>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</si>
  <si>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 xml:space="preserve">II. Details of Tax deducted and deposited in Central Government Account through Challan. </t>
  </si>
  <si>
    <t>(The deducter to provide payment-wise details of tax deducted and deposited with respect to the deductee)</t>
  </si>
  <si>
    <r>
      <t xml:space="preserve">Tax Deposited in respect on of the deductee </t>
    </r>
    <r>
      <rPr>
        <b/>
        <sz val="8"/>
        <color indexed="8"/>
        <rFont val="Rupee Foradian"/>
        <family val="2"/>
      </rPr>
      <t>(Rs)</t>
    </r>
  </si>
  <si>
    <t>Challan identification number (CIN)</t>
  </si>
  <si>
    <t>BSR code of the Bank Branch</t>
  </si>
  <si>
    <t>Date on which tax deposited (dd/mm/yyyy)</t>
  </si>
  <si>
    <t>Challan Serial Number</t>
  </si>
  <si>
    <t>Status of matching with OLTAS</t>
  </si>
  <si>
    <t>:: 2 ::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</si>
  <si>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</si>
  <si>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</si>
  <si>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</si>
  <si>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</si>
  <si>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</si>
  <si>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 xml:space="preserve">(designation) do hereby certify that a sum of </t>
  </si>
  <si>
    <t>Rs. -</t>
  </si>
  <si>
    <t xml:space="preserve">(in words) has been deducted </t>
  </si>
  <si>
    <t xml:space="preserve">and deposited to the credit of the Central Govt.. I further certify that the information given above is true, complete and correct </t>
  </si>
  <si>
    <t>and is based on the books of account, documents, TDS statement, TDS deposited and other available records.</t>
  </si>
  <si>
    <t>Place</t>
  </si>
  <si>
    <t>Date</t>
  </si>
  <si>
    <t>Signature of person responsible for deduction of tax</t>
  </si>
  <si>
    <t>Designation</t>
  </si>
  <si>
    <t>Full name :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</si>
  <si>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</si>
  <si>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</si>
  <si>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</si>
  <si>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</si>
  <si>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</si>
  <si>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</si>
  <si>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</si>
  <si>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</si>
  <si>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</si>
  <si>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</si>
  <si>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</si>
  <si>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</si>
  <si>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</si>
  <si>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</si>
  <si>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</si>
  <si>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</si>
  <si>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</si>
  <si>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</si>
  <si>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</si>
  <si>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 xml:space="preserve"> Income chargeable under the head "salaries" (3-5)</t>
  </si>
  <si>
    <t xml:space="preserve">FD व  अन्य स्रोत से प्राप्त ब्याज तथा Bond से प्राप्त ब्याज </t>
  </si>
  <si>
    <t>Saving Bank A/C interest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</si>
  <si>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</si>
  <si>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</si>
  <si>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</si>
  <si>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</si>
  <si>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</si>
  <si>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</si>
  <si>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</si>
  <si>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</si>
  <si>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</si>
  <si>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</si>
  <si>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</si>
  <si>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Equity link saving schame + Defferred Annuty</t>
  </si>
  <si>
    <t>Pension Plan (US80ccc+US 80CCD)(1)</t>
  </si>
  <si>
    <t>Tution Fee</t>
  </si>
  <si>
    <t>NSC + Interest on NSC</t>
  </si>
  <si>
    <t>Sukanya Samridhi A/C</t>
  </si>
  <si>
    <t>Fixed Deposit above 5 years</t>
  </si>
  <si>
    <t>Mutual Fund</t>
  </si>
  <si>
    <t>Total Deducation :</t>
  </si>
  <si>
    <t>………………… 3</t>
  </si>
  <si>
    <t>:: 3 ::</t>
  </si>
  <si>
    <t>(B) Other Sections (e.g. 80E, 80G etc.) under Chapter VIA</t>
  </si>
  <si>
    <t>Qualifying amount</t>
  </si>
  <si>
    <t>U/S 80D</t>
  </si>
  <si>
    <t>U/S 80DD</t>
  </si>
  <si>
    <t>U/S 80DDB</t>
  </si>
  <si>
    <t>U/S 80E</t>
  </si>
  <si>
    <t>U/S 80G</t>
  </si>
  <si>
    <t>U/S 80GGA</t>
  </si>
  <si>
    <t>U/S 80U</t>
  </si>
  <si>
    <t>(Roundup Figures of Rs 10)</t>
  </si>
  <si>
    <t>Rs.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</si>
  <si>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</si>
  <si>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</si>
  <si>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t xml:space="preserve"> नाम  :</t>
  </si>
  <si>
    <t>PPO No.  :</t>
  </si>
  <si>
    <t>TAN No.  :</t>
  </si>
  <si>
    <t>Treasury :</t>
  </si>
  <si>
    <t>Branch  :</t>
  </si>
  <si>
    <t>Financial Year  :</t>
  </si>
  <si>
    <t>AssessmentYear :</t>
  </si>
  <si>
    <t>MOBILE NUMBER  :</t>
  </si>
  <si>
    <t>Bank A/C. :</t>
  </si>
  <si>
    <t xml:space="preserve"> Name :-</t>
  </si>
  <si>
    <t>Basic (B)</t>
  </si>
  <si>
    <t>Additional</t>
  </si>
  <si>
    <t>Total Allowance (TA)</t>
  </si>
  <si>
    <t>Total Deduction (TD)</t>
  </si>
  <si>
    <t>Other</t>
  </si>
  <si>
    <t>MOBILE NUMBER :</t>
  </si>
  <si>
    <t>TAN No : </t>
  </si>
  <si>
    <r>
      <t xml:space="preserve">TOTAL  </t>
    </r>
    <r>
      <rPr>
        <b/>
        <sz val="12"/>
        <color theme="1"/>
        <rFont val="Wingdings"/>
        <charset val="2"/>
      </rPr>
      <t>F</t>
    </r>
  </si>
  <si>
    <t xml:space="preserve">Signature </t>
  </si>
  <si>
    <t>नाम :-</t>
  </si>
  <si>
    <t>पीपीओ न. :-</t>
  </si>
  <si>
    <t xml:space="preserve">( कर निर्धारण वर्ष)  - </t>
  </si>
  <si>
    <t xml:space="preserve"> धारा  10(14) के अंतर्गत भत्ते  तथा अन्य भत्ते जो कर मुक्त है I</t>
  </si>
  <si>
    <r>
      <t xml:space="preserve">सामान्य प्रावधायी निधि  </t>
    </r>
    <r>
      <rPr>
        <b/>
        <sz val="9"/>
        <rFont val="Calibri"/>
        <family val="2"/>
        <scheme val="minor"/>
      </rPr>
      <t>GPF)</t>
    </r>
  </si>
  <si>
    <t xml:space="preserve">म्यूच्यूअल फण्ड   </t>
  </si>
  <si>
    <t xml:space="preserve"> अन्य राशि जो धारा 80 C के अंतर्गत छुट</t>
  </si>
  <si>
    <r>
      <t>योग  (</t>
    </r>
    <r>
      <rPr>
        <b/>
        <sz val="11"/>
        <rFont val="Calibri"/>
        <family val="2"/>
        <scheme val="minor"/>
      </rPr>
      <t xml:space="preserve"> i </t>
    </r>
    <r>
      <rPr>
        <b/>
        <sz val="9"/>
        <rFont val="Calibri"/>
        <family val="2"/>
        <scheme val="minor"/>
      </rPr>
      <t>से</t>
    </r>
    <r>
      <rPr>
        <b/>
        <sz val="12"/>
        <rFont val="Calibri"/>
        <family val="2"/>
        <scheme val="minor"/>
      </rPr>
      <t xml:space="preserve"> xx</t>
    </r>
    <r>
      <rPr>
        <b/>
        <sz val="9"/>
        <rFont val="Calibri"/>
        <family val="2"/>
        <scheme val="minor"/>
      </rPr>
      <t xml:space="preserve"> )</t>
    </r>
  </si>
  <si>
    <t>Pali</t>
  </si>
  <si>
    <t>वरिष्ठ नागरिक</t>
  </si>
  <si>
    <t>60 से 80 वर्ष तक</t>
  </si>
  <si>
    <r>
      <t xml:space="preserve">TDS
</t>
    </r>
    <r>
      <rPr>
        <b/>
        <sz val="8"/>
        <color theme="1"/>
        <rFont val="Calibri"/>
        <family val="2"/>
        <scheme val="minor"/>
      </rPr>
      <t>(INCOME TAX)</t>
    </r>
  </si>
  <si>
    <t>Commutation (C) :</t>
  </si>
  <si>
    <t>Commutation  (C)</t>
  </si>
  <si>
    <r>
      <t xml:space="preserve">01 March 2022 Basic Pension (B.P.) </t>
    </r>
    <r>
      <rPr>
        <b/>
        <u val="double"/>
        <sz val="12"/>
        <color rgb="FF0000CC"/>
        <rFont val="Calibri"/>
        <family val="2"/>
        <scheme val="minor"/>
      </rPr>
      <t xml:space="preserve">(मूल पेंशन) </t>
    </r>
    <r>
      <rPr>
        <b/>
        <u val="double"/>
        <sz val="13"/>
        <color rgb="FF0000CC"/>
        <rFont val="Calibri"/>
        <family val="2"/>
        <scheme val="minor"/>
      </rPr>
      <t>:</t>
    </r>
  </si>
  <si>
    <t>SCSS</t>
  </si>
  <si>
    <r>
      <t xml:space="preserve">5. धारा </t>
    </r>
    <r>
      <rPr>
        <sz val="10"/>
        <rFont val="Calibri"/>
        <family val="2"/>
        <scheme val="minor"/>
      </rPr>
      <t xml:space="preserve"> 80EE (First time home boyer who has taken a loan from a recognized financial institution) </t>
    </r>
  </si>
  <si>
    <r>
      <t xml:space="preserve">6. धारा </t>
    </r>
    <r>
      <rPr>
        <sz val="10"/>
        <rFont val="Calibri"/>
        <family val="2"/>
        <scheme val="minor"/>
      </rPr>
      <t xml:space="preserve"> 80EEA </t>
    </r>
    <r>
      <rPr>
        <sz val="9"/>
        <rFont val="Calibri"/>
        <family val="2"/>
        <scheme val="minor"/>
      </rPr>
      <t xml:space="preserve">भारत में पहली बार घर खरीदने पर अतिरिक्त कर कटोती में छुट  1,50,000 तक </t>
    </r>
  </si>
  <si>
    <t>कुल कटोती ( 10+ 11)</t>
  </si>
  <si>
    <t>कर योग्य आय ( 9 - 12 )</t>
  </si>
  <si>
    <r>
      <t xml:space="preserve">7. धारा </t>
    </r>
    <r>
      <rPr>
        <sz val="10"/>
        <rFont val="Calibri"/>
        <family val="2"/>
        <scheme val="minor"/>
      </rPr>
      <t xml:space="preserve"> 80EEB </t>
    </r>
    <r>
      <rPr>
        <sz val="9"/>
        <rFont val="Calibri"/>
        <family val="2"/>
        <scheme val="minor"/>
      </rPr>
      <t xml:space="preserve">निजी इस्तेमाल के लिए इलेक्ट्रॉनिक वाहनों पर चुकाए गए ब्याज पर छुट  1,50,000 तक </t>
    </r>
  </si>
  <si>
    <t>8. धारा 80G धर्मार्थ संस्थाओ आदि को दिए दान ( क श्रेणी में  100 प्रतिशत एव ख श्रेणी में 50 प्रतिशत)   (केंद्र एव राज्य सरकार के फण्ड में )</t>
  </si>
  <si>
    <t>9. धारा 80U स्थाई रूप से शारीरिक असमर्थता की दशा में  (अधिकतम  75,000 तथा अधिनियम 1995 के अनुसार 1,25,000)</t>
  </si>
  <si>
    <t>10. धारा 80 TTB बचत खाते पर अधिकतम ब्याज पर 50,000 194(IA)  ,  ( वरिष्ठ नागरिकों के लिए ब्याज पर छुट 50000 तक )</t>
  </si>
  <si>
    <t xml:space="preserve">11. धारा 80 GGA अनुमोदित वैज्ञानिक, सामाजिक, ग्रामीण विकास आदि हेतु दिया गया दान </t>
  </si>
  <si>
    <t>12. धारा 80 GGC राजनैतिक दलों को दान के रूप में (आय का अधिकतम 10%)</t>
  </si>
  <si>
    <t>कुल योग 11 ( 1 से 12 तक )</t>
  </si>
  <si>
    <t xml:space="preserve">6. Add: Any other income reported by employee </t>
  </si>
  <si>
    <t>U/S 80EE</t>
  </si>
  <si>
    <t>U/S 80EEA</t>
  </si>
  <si>
    <t>U/S 80EEB</t>
  </si>
  <si>
    <t>U/S 80GGC</t>
  </si>
  <si>
    <t>US 80TTB [Exempt Saving Bank Int. Max. RS. 50,000/-]</t>
  </si>
  <si>
    <t xml:space="preserve">7. Gross total income </t>
  </si>
  <si>
    <t>8. Deductions under Chapter VI A</t>
  </si>
  <si>
    <t xml:space="preserve">9. Aggregate of deductible amount under chapter VIA </t>
  </si>
  <si>
    <t>11. Tax on total income</t>
  </si>
  <si>
    <t>12. Rebate U/s 87 A (Taxable Income below Rs. 5,00,000/-)</t>
  </si>
  <si>
    <t>16. Less:- Relief under section 89 (Attach Form 10E)</t>
  </si>
  <si>
    <t>18. Tax deducted at source u/s 192 (1)</t>
  </si>
  <si>
    <t>10. Total income (7-9)</t>
  </si>
  <si>
    <t>13. Tax payable (11-12)</t>
  </si>
  <si>
    <t>14. Education &amp; Health cess @ 4% (on tax computed at S.No. 13)</t>
  </si>
  <si>
    <t>15. Tax payable (13+14) [Round off U/s 288 B]</t>
  </si>
  <si>
    <t>17. Tax payable (15-16)</t>
  </si>
  <si>
    <t>Pansioner$2023</t>
  </si>
  <si>
    <t>https://youtu.be/wmRCNVvVD9k</t>
  </si>
</sst>
</file>

<file path=xl/styles.xml><?xml version="1.0" encoding="utf-8"?>
<styleSheet xmlns="http://schemas.openxmlformats.org/spreadsheetml/2006/main">
  <numFmts count="3">
    <numFmt numFmtId="164" formatCode="[$-409]mmm/yy;@"/>
    <numFmt numFmtId="165" formatCode="&quot;Rs.&quot;\ #,##0;&quot;Rs.&quot;\ \-#,##0"/>
    <numFmt numFmtId="166" formatCode="_ &quot;Rs.&quot;\ * #,##0.00_ ;_ &quot;Rs.&quot;\ * \-#,##0.00_ ;_ &quot;Rs.&quot;\ * &quot;-&quot;??_ ;_ @_ "/>
  </numFmts>
  <fonts count="10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 val="double"/>
      <sz val="22"/>
      <name val="Cambria"/>
      <family val="1"/>
      <scheme val="major"/>
    </font>
    <font>
      <b/>
      <sz val="11"/>
      <color rgb="FF660033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1"/>
      <scheme val="maj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name val="DevLys 010"/>
    </font>
    <font>
      <b/>
      <sz val="12"/>
      <color rgb="FF0000FF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99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rgb="FFC0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4"/>
      <color rgb="FFCC0099"/>
      <name val="Calibri"/>
      <family val="2"/>
      <scheme val="minor"/>
    </font>
    <font>
      <b/>
      <u/>
      <sz val="14"/>
      <color theme="10"/>
      <name val="Calibri"/>
      <family val="2"/>
    </font>
    <font>
      <sz val="11"/>
      <color theme="0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rgb="FF0000FF"/>
      <name val="Calibri"/>
      <family val="2"/>
    </font>
    <font>
      <b/>
      <sz val="14"/>
      <color rgb="FF0000FF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1"/>
      <color rgb="FF000099"/>
      <name val="Calibri"/>
      <family val="2"/>
      <scheme val="minor"/>
    </font>
    <font>
      <sz val="16"/>
      <color theme="1"/>
      <name val="Kruti Dev 010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Arial"/>
      <family val="2"/>
    </font>
    <font>
      <b/>
      <i/>
      <u val="double"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sz val="12"/>
      <color rgb="FF000099"/>
      <name val="Cambria"/>
      <family val="1"/>
      <scheme val="maj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2.5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sz val="10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0"/>
      <color indexed="8"/>
      <name val="Cambria"/>
      <family val="1"/>
      <scheme val="major"/>
    </font>
    <font>
      <b/>
      <sz val="11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sz val="8"/>
      <color indexed="8"/>
      <name val="Times New Roman"/>
      <family val="1"/>
    </font>
    <font>
      <vertAlign val="superscript"/>
      <sz val="12"/>
      <color theme="1"/>
      <name val="Calibri"/>
      <family val="2"/>
      <scheme val="minor"/>
    </font>
    <font>
      <b/>
      <sz val="10"/>
      <color indexed="8"/>
      <name val="Rupee Foradian"/>
      <family val="2"/>
    </font>
    <font>
      <b/>
      <sz val="8"/>
      <color indexed="8"/>
      <name val="Rupee Foradian"/>
      <family val="2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0"/>
      <color indexed="8"/>
      <name val="Rupee Foradian"/>
      <family val="2"/>
    </font>
    <font>
      <b/>
      <i/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Cambria"/>
      <family val="1"/>
      <scheme val="major"/>
    </font>
    <font>
      <i/>
      <sz val="10"/>
      <color indexed="8"/>
      <name val="Times New Roman"/>
      <family val="1"/>
    </font>
    <font>
      <i/>
      <sz val="9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b/>
      <i/>
      <sz val="11"/>
      <color theme="1"/>
      <name val="Times New Roman"/>
      <family val="1"/>
    </font>
    <font>
      <b/>
      <sz val="10"/>
      <name val="Times New Roman"/>
      <family val="1"/>
    </font>
    <font>
      <b/>
      <i/>
      <u/>
      <sz val="14"/>
      <color indexed="8"/>
      <name val="Times New Roman"/>
      <family val="1"/>
    </font>
    <font>
      <b/>
      <u/>
      <sz val="16"/>
      <color theme="1"/>
      <name val="Cambria"/>
      <family val="1"/>
      <scheme val="major"/>
    </font>
    <font>
      <b/>
      <sz val="12"/>
      <color theme="1"/>
      <name val="Wingdings"/>
      <charset val="2"/>
    </font>
    <font>
      <b/>
      <sz val="12"/>
      <color rgb="FF0000CC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CC00CC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 val="double"/>
      <sz val="13"/>
      <color rgb="FF0000CC"/>
      <name val="Calibri"/>
      <family val="2"/>
      <scheme val="minor"/>
    </font>
    <font>
      <b/>
      <u val="double"/>
      <sz val="12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2"/>
      <color rgb="FFCC009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C99FF"/>
        <bgColor indexed="64"/>
      </patternFill>
    </fill>
    <fill>
      <gradientFill degree="90">
        <stop position="0">
          <color theme="8" tint="-0.25098422193060094"/>
        </stop>
        <stop position="1">
          <color theme="5" tint="0.40000610370189521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ashed">
        <color rgb="FFCC0099"/>
      </left>
      <right style="dashed">
        <color rgb="FFCC0099"/>
      </right>
      <top style="dashed">
        <color rgb="FFCC0099"/>
      </top>
      <bottom style="dashed">
        <color rgb="FFCC009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99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/>
      <diagonal/>
    </border>
    <border>
      <left style="double">
        <color theme="9" tint="-0.249977111117893"/>
      </left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ashed">
        <color rgb="FFCC0099"/>
      </left>
      <right style="dashed">
        <color rgb="FFCC0099"/>
      </right>
      <top style="dashed">
        <color rgb="FFCC00CC"/>
      </top>
      <bottom style="dashed">
        <color rgb="FFCC0099"/>
      </bottom>
      <diagonal/>
    </border>
    <border>
      <left style="dashed">
        <color rgb="FFCC0099"/>
      </left>
      <right style="dashed">
        <color rgb="FFCC0099"/>
      </right>
      <top style="dashed">
        <color rgb="FFCC00CC"/>
      </top>
      <bottom/>
      <diagonal/>
    </border>
    <border>
      <left style="medium">
        <color rgb="FFCC00CC"/>
      </left>
      <right/>
      <top style="medium">
        <color rgb="FFCC00CC"/>
      </top>
      <bottom/>
      <diagonal/>
    </border>
    <border>
      <left/>
      <right/>
      <top style="medium">
        <color rgb="FFCC00CC"/>
      </top>
      <bottom/>
      <diagonal/>
    </border>
    <border>
      <left/>
      <right style="medium">
        <color rgb="FFCC00CC"/>
      </right>
      <top style="medium">
        <color rgb="FFCC00CC"/>
      </top>
      <bottom/>
      <diagonal/>
    </border>
    <border>
      <left style="medium">
        <color rgb="FFCC00CC"/>
      </left>
      <right style="dashed">
        <color rgb="FFCC0099"/>
      </right>
      <top style="dashed">
        <color rgb="FFCC00CC"/>
      </top>
      <bottom/>
      <diagonal/>
    </border>
    <border>
      <left style="dashed">
        <color rgb="FFCC0099"/>
      </left>
      <right style="medium">
        <color rgb="FFCC00CC"/>
      </right>
      <top style="dashed">
        <color rgb="FFCC0099"/>
      </top>
      <bottom style="dashed">
        <color rgb="FFCC0099"/>
      </bottom>
      <diagonal/>
    </border>
    <border>
      <left style="medium">
        <color rgb="FFCC00CC"/>
      </left>
      <right/>
      <top/>
      <bottom/>
      <diagonal/>
    </border>
    <border>
      <left style="medium">
        <color rgb="FFCC00CC"/>
      </left>
      <right/>
      <top/>
      <bottom style="medium">
        <color rgb="FFCC00CC"/>
      </bottom>
      <diagonal/>
    </border>
    <border>
      <left style="dashed">
        <color rgb="FFCC0099"/>
      </left>
      <right style="dashed">
        <color rgb="FFCC0099"/>
      </right>
      <top style="dashed">
        <color rgb="FFCC0099"/>
      </top>
      <bottom style="medium">
        <color rgb="FFCC00CC"/>
      </bottom>
      <diagonal/>
    </border>
    <border>
      <left style="dashed">
        <color rgb="FFCC0099"/>
      </left>
      <right style="medium">
        <color rgb="FFCC00CC"/>
      </right>
      <top style="dashed">
        <color rgb="FFCC0099"/>
      </top>
      <bottom style="medium">
        <color rgb="FFCC00CC"/>
      </bottom>
      <diagonal/>
    </border>
    <border>
      <left style="medium">
        <color rgb="FFCC00CC"/>
      </left>
      <right/>
      <top style="medium">
        <color rgb="FFCC00CC"/>
      </top>
      <bottom style="medium">
        <color rgb="FFCC00CC"/>
      </bottom>
      <diagonal/>
    </border>
    <border>
      <left/>
      <right/>
      <top style="medium">
        <color rgb="FFCC00CC"/>
      </top>
      <bottom style="medium">
        <color rgb="FFCC00CC"/>
      </bottom>
      <diagonal/>
    </border>
    <border>
      <left/>
      <right style="medium">
        <color rgb="FFCC00CC"/>
      </right>
      <top style="medium">
        <color rgb="FFCC00CC"/>
      </top>
      <bottom style="medium">
        <color rgb="FFCC00CC"/>
      </bottom>
      <diagonal/>
    </border>
    <border>
      <left style="dashed">
        <color rgb="FFCC00CC"/>
      </left>
      <right/>
      <top style="dashed">
        <color rgb="FFCC00CC"/>
      </top>
      <bottom/>
      <diagonal/>
    </border>
    <border>
      <left/>
      <right style="dashed">
        <color rgb="FFCC00CC"/>
      </right>
      <top style="dashed">
        <color rgb="FFCC00CC"/>
      </top>
      <bottom/>
      <diagonal/>
    </border>
    <border>
      <left style="dashed">
        <color rgb="FFCC00CC"/>
      </left>
      <right/>
      <top/>
      <bottom/>
      <diagonal/>
    </border>
    <border>
      <left/>
      <right style="dashed">
        <color rgb="FFCC00CC"/>
      </right>
      <top/>
      <bottom/>
      <diagonal/>
    </border>
    <border>
      <left style="dashed">
        <color rgb="FFCC00CC"/>
      </left>
      <right/>
      <top/>
      <bottom style="dashed">
        <color rgb="FFCC00CC"/>
      </bottom>
      <diagonal/>
    </border>
    <border>
      <left/>
      <right style="dashed">
        <color rgb="FFCC00CC"/>
      </right>
      <top/>
      <bottom style="dashed">
        <color rgb="FFCC00CC"/>
      </bottom>
      <diagonal/>
    </border>
    <border>
      <left/>
      <right/>
      <top/>
      <bottom style="medium">
        <color rgb="FFCC00CC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rgb="FFCC0099"/>
      </left>
      <right style="dashed">
        <color rgb="FFCC0099"/>
      </right>
      <top style="dashed">
        <color rgb="FFCC0099"/>
      </top>
      <bottom/>
      <diagonal/>
    </border>
    <border>
      <left style="dashed">
        <color rgb="FFCC0099"/>
      </left>
      <right style="medium">
        <color rgb="FFCC00CC"/>
      </right>
      <top style="dashed">
        <color rgb="FFCC009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rgb="FF0000FF"/>
      </right>
      <top style="thin">
        <color rgb="FF0000FF"/>
      </top>
      <bottom style="thin">
        <color rgb="FF0000FF"/>
      </bottom>
      <diagonal/>
    </border>
  </borders>
  <cellStyleXfs count="7">
    <xf numFmtId="0" fontId="0" fillId="0" borderId="0"/>
    <xf numFmtId="0" fontId="3" fillId="3" borderId="4" applyNumberFormat="0" applyFon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5" fillId="0" borderId="0">
      <protection locked="0"/>
    </xf>
    <xf numFmtId="0" fontId="45" fillId="0" borderId="0">
      <alignment vertical="center"/>
    </xf>
    <xf numFmtId="0" fontId="45" fillId="0" borderId="0">
      <protection locked="0"/>
    </xf>
    <xf numFmtId="0" fontId="45" fillId="0" borderId="0">
      <alignment vertical="center"/>
    </xf>
  </cellStyleXfs>
  <cellXfs count="462">
    <xf numFmtId="0" fontId="0" fillId="0" borderId="0" xfId="0"/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7" fillId="6" borderId="0" xfId="0" applyFont="1" applyFill="1" applyBorder="1" applyAlignment="1" applyProtection="1">
      <alignment horizontal="center" vertical="center"/>
      <protection hidden="1"/>
    </xf>
    <xf numFmtId="0" fontId="10" fillId="7" borderId="0" xfId="0" applyFont="1" applyFill="1" applyBorder="1" applyAlignment="1" applyProtection="1">
      <alignment horizontal="right" vertical="center" indent="1"/>
      <protection hidden="1"/>
    </xf>
    <xf numFmtId="0" fontId="13" fillId="3" borderId="5" xfId="1" applyFont="1" applyBorder="1" applyAlignment="1" applyProtection="1">
      <alignment horizontal="left" vertical="center" indent="1"/>
      <protection locked="0"/>
    </xf>
    <xf numFmtId="0" fontId="12" fillId="3" borderId="5" xfId="1" applyFont="1" applyBorder="1" applyAlignment="1" applyProtection="1">
      <alignment horizontal="left" vertical="center" indent="1"/>
      <protection locked="0"/>
    </xf>
    <xf numFmtId="0" fontId="8" fillId="7" borderId="0" xfId="0" applyFont="1" applyFill="1" applyBorder="1" applyAlignment="1" applyProtection="1">
      <alignment horizontal="right" vertical="center" indent="1"/>
      <protection hidden="1"/>
    </xf>
    <xf numFmtId="0" fontId="12" fillId="7" borderId="0" xfId="0" applyFont="1" applyFill="1" applyBorder="1" applyAlignment="1" applyProtection="1">
      <alignment horizontal="right" vertical="center" indent="1"/>
      <protection hidden="1"/>
    </xf>
    <xf numFmtId="0" fontId="18" fillId="4" borderId="0" xfId="0" applyFont="1" applyFill="1" applyAlignment="1" applyProtection="1">
      <alignment horizontal="right" vertical="center"/>
      <protection hidden="1"/>
    </xf>
    <xf numFmtId="0" fontId="19" fillId="4" borderId="0" xfId="0" applyFont="1" applyFill="1" applyAlignment="1" applyProtection="1">
      <alignment horizontal="left"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20" fillId="4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7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33" fillId="0" borderId="0" xfId="0" applyFont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37" fillId="0" borderId="0" xfId="0" applyFont="1" applyAlignment="1" applyProtection="1">
      <alignment wrapText="1"/>
      <protection hidden="1"/>
    </xf>
    <xf numFmtId="0" fontId="38" fillId="0" borderId="9" xfId="0" applyFont="1" applyBorder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31" fillId="0" borderId="9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vertical="center" wrapText="1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42" fillId="0" borderId="11" xfId="0" applyFont="1" applyBorder="1" applyAlignment="1" applyProtection="1">
      <alignment vertical="center"/>
      <protection hidden="1"/>
    </xf>
    <xf numFmtId="0" fontId="42" fillId="0" borderId="11" xfId="0" applyFont="1" applyBorder="1" applyAlignment="1" applyProtection="1">
      <alignment vertical="center" wrapText="1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47" fillId="0" borderId="0" xfId="3" applyFont="1" applyBorder="1" applyAlignment="1" applyProtection="1">
      <alignment vertical="center"/>
      <protection hidden="1"/>
    </xf>
    <xf numFmtId="0" fontId="51" fillId="0" borderId="14" xfId="4" applyFont="1" applyBorder="1" applyAlignment="1" applyProtection="1">
      <alignment horizontal="center" vertical="center"/>
      <protection hidden="1"/>
    </xf>
    <xf numFmtId="0" fontId="51" fillId="0" borderId="15" xfId="4" applyFont="1" applyBorder="1" applyAlignment="1" applyProtection="1">
      <alignment horizontal="center" vertical="center"/>
      <protection hidden="1"/>
    </xf>
    <xf numFmtId="0" fontId="2" fillId="0" borderId="15" xfId="4" applyFont="1" applyBorder="1" applyAlignment="1" applyProtection="1">
      <alignment horizontal="right" vertical="center"/>
      <protection hidden="1"/>
    </xf>
    <xf numFmtId="0" fontId="51" fillId="0" borderId="17" xfId="4" applyFont="1" applyBorder="1" applyAlignment="1" applyProtection="1">
      <alignment horizontal="center" vertical="center"/>
      <protection hidden="1"/>
    </xf>
    <xf numFmtId="1" fontId="51" fillId="0" borderId="18" xfId="4" applyNumberFormat="1" applyFont="1" applyBorder="1" applyAlignment="1" applyProtection="1">
      <alignment horizontal="right" vertical="center"/>
      <protection hidden="1"/>
    </xf>
    <xf numFmtId="1" fontId="11" fillId="0" borderId="19" xfId="4" applyNumberFormat="1" applyFont="1" applyBorder="1" applyAlignment="1" applyProtection="1">
      <alignment horizontal="right" vertical="center"/>
      <protection hidden="1"/>
    </xf>
    <xf numFmtId="0" fontId="51" fillId="0" borderId="20" xfId="4" applyFont="1" applyBorder="1" applyAlignment="1" applyProtection="1">
      <alignment horizontal="center" vertical="center"/>
      <protection hidden="1"/>
    </xf>
    <xf numFmtId="1" fontId="54" fillId="0" borderId="18" xfId="4" applyNumberFormat="1" applyFont="1" applyBorder="1" applyAlignment="1" applyProtection="1">
      <alignment horizontal="right" vertical="center"/>
      <protection hidden="1"/>
    </xf>
    <xf numFmtId="1" fontId="11" fillId="0" borderId="19" xfId="4" applyNumberFormat="1" applyFont="1" applyBorder="1" applyAlignment="1" applyProtection="1">
      <alignment horizontal="right" vertical="center"/>
      <protection locked="0"/>
    </xf>
    <xf numFmtId="1" fontId="0" fillId="0" borderId="0" xfId="0" applyNumberFormat="1"/>
    <xf numFmtId="0" fontId="54" fillId="0" borderId="20" xfId="4" applyFont="1" applyBorder="1" applyAlignment="1" applyProtection="1">
      <alignment horizontal="center" vertical="center"/>
      <protection hidden="1"/>
    </xf>
    <xf numFmtId="0" fontId="56" fillId="0" borderId="18" xfId="4" applyFont="1" applyBorder="1" applyAlignment="1" applyProtection="1">
      <alignment horizontal="center"/>
      <protection hidden="1"/>
    </xf>
    <xf numFmtId="1" fontId="56" fillId="0" borderId="18" xfId="4" applyNumberFormat="1" applyFont="1" applyBorder="1" applyAlignment="1" applyProtection="1">
      <alignment horizontal="right" vertical="center"/>
      <protection hidden="1"/>
    </xf>
    <xf numFmtId="1" fontId="58" fillId="0" borderId="18" xfId="4" applyNumberFormat="1" applyFont="1" applyBorder="1" applyAlignment="1" applyProtection="1">
      <alignment horizontal="right"/>
      <protection locked="0"/>
    </xf>
    <xf numFmtId="0" fontId="33" fillId="0" borderId="0" xfId="0" applyFont="1"/>
    <xf numFmtId="2" fontId="55" fillId="0" borderId="0" xfId="4" applyNumberFormat="1" applyFont="1" applyBorder="1" applyAlignment="1" applyProtection="1">
      <alignment horizontal="right" vertical="center"/>
      <protection hidden="1"/>
    </xf>
    <xf numFmtId="0" fontId="17" fillId="0" borderId="18" xfId="4" applyFont="1" applyBorder="1" applyAlignment="1" applyProtection="1">
      <alignment horizontal="right" vertical="center"/>
      <protection hidden="1"/>
    </xf>
    <xf numFmtId="0" fontId="11" fillId="0" borderId="19" xfId="4" applyFont="1" applyBorder="1" applyAlignment="1" applyProtection="1">
      <alignment vertical="center"/>
      <protection hidden="1"/>
    </xf>
    <xf numFmtId="9" fontId="51" fillId="0" borderId="18" xfId="4" applyNumberFormat="1" applyFont="1" applyBorder="1" applyAlignment="1" applyProtection="1">
      <alignment horizontal="center" vertical="center"/>
      <protection hidden="1"/>
    </xf>
    <xf numFmtId="1" fontId="59" fillId="0" borderId="19" xfId="4" applyNumberFormat="1" applyFont="1" applyBorder="1" applyAlignment="1" applyProtection="1">
      <alignment vertical="center"/>
      <protection hidden="1"/>
    </xf>
    <xf numFmtId="0" fontId="51" fillId="0" borderId="18" xfId="4" applyFont="1" applyBorder="1" applyAlignment="1" applyProtection="1">
      <alignment horizontal="center" vertical="center"/>
      <protection hidden="1"/>
    </xf>
    <xf numFmtId="0" fontId="51" fillId="0" borderId="18" xfId="4" applyFont="1" applyBorder="1" applyAlignment="1" applyProtection="1">
      <alignment horizontal="right" vertical="center"/>
      <protection hidden="1"/>
    </xf>
    <xf numFmtId="1" fontId="8" fillId="0" borderId="19" xfId="4" applyNumberFormat="1" applyFont="1" applyBorder="1" applyAlignment="1" applyProtection="1">
      <alignment horizontal="right" vertical="center"/>
      <protection hidden="1"/>
    </xf>
    <xf numFmtId="1" fontId="17" fillId="0" borderId="18" xfId="6" applyNumberFormat="1" applyFont="1" applyBorder="1" applyAlignment="1" applyProtection="1">
      <alignment horizontal="left" vertical="center"/>
      <protection hidden="1"/>
    </xf>
    <xf numFmtId="0" fontId="51" fillId="0" borderId="18" xfId="4" applyFont="1" applyBorder="1" applyAlignment="1" applyProtection="1">
      <alignment horizontal="center" vertical="center" wrapText="1"/>
      <protection hidden="1"/>
    </xf>
    <xf numFmtId="0" fontId="17" fillId="0" borderId="19" xfId="4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1" fontId="51" fillId="0" borderId="26" xfId="4" applyNumberFormat="1" applyFont="1" applyBorder="1" applyAlignment="1" applyProtection="1">
      <alignment horizontal="right" vertical="center"/>
      <protection hidden="1"/>
    </xf>
    <xf numFmtId="1" fontId="60" fillId="0" borderId="27" xfId="4" applyNumberFormat="1" applyFont="1" applyBorder="1" applyAlignment="1" applyProtection="1">
      <alignment horizontal="right" vertical="center"/>
      <protection hidden="1"/>
    </xf>
    <xf numFmtId="0" fontId="61" fillId="0" borderId="0" xfId="4" applyFont="1" applyBorder="1" applyAlignment="1" applyProtection="1">
      <alignment horizontal="right" vertical="center"/>
      <protection hidden="1"/>
    </xf>
    <xf numFmtId="0" fontId="57" fillId="0" borderId="0" xfId="4" applyFont="1" applyBorder="1" applyAlignment="1" applyProtection="1">
      <alignment horizontal="right" vertical="center"/>
      <protection hidden="1"/>
    </xf>
    <xf numFmtId="0" fontId="55" fillId="0" borderId="0" xfId="4" applyFont="1" applyBorder="1" applyAlignment="1" applyProtection="1">
      <alignment horizontal="right" vertical="center"/>
      <protection hidden="1"/>
    </xf>
    <xf numFmtId="0" fontId="62" fillId="0" borderId="0" xfId="3" applyFont="1" applyBorder="1" applyAlignment="1" applyProtection="1">
      <protection hidden="1"/>
    </xf>
    <xf numFmtId="0" fontId="63" fillId="0" borderId="0" xfId="3" applyFont="1" applyBorder="1" applyAlignment="1" applyProtection="1">
      <protection hidden="1"/>
    </xf>
    <xf numFmtId="0" fontId="64" fillId="0" borderId="0" xfId="3" applyFont="1" applyBorder="1" applyAlignment="1" applyProtection="1">
      <protection hidden="1"/>
    </xf>
    <xf numFmtId="0" fontId="65" fillId="0" borderId="0" xfId="3" applyFont="1" applyBorder="1" applyAlignment="1" applyProtection="1">
      <alignment horizontal="center" vertical="center"/>
      <protection hidden="1"/>
    </xf>
    <xf numFmtId="0" fontId="64" fillId="0" borderId="0" xfId="6" applyFont="1" applyAlignment="1" applyProtection="1">
      <protection hidden="1"/>
    </xf>
    <xf numFmtId="0" fontId="73" fillId="0" borderId="28" xfId="0" applyFont="1" applyFill="1" applyBorder="1" applyAlignment="1" applyProtection="1">
      <alignment horizontal="center" vertical="center" wrapText="1"/>
      <protection hidden="1"/>
    </xf>
    <xf numFmtId="0" fontId="73" fillId="8" borderId="28" xfId="0" applyFont="1" applyFill="1" applyBorder="1" applyAlignment="1" applyProtection="1">
      <alignment horizontal="center" vertical="center" wrapText="1"/>
      <protection locked="0"/>
    </xf>
    <xf numFmtId="0" fontId="72" fillId="0" borderId="28" xfId="0" applyFont="1" applyFill="1" applyBorder="1" applyAlignment="1" applyProtection="1">
      <alignment horizontal="center" vertical="center" wrapText="1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65" fontId="72" fillId="14" borderId="28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8" xfId="0" applyFont="1" applyBorder="1" applyAlignment="1" applyProtection="1">
      <alignment horizontal="center" vertical="center"/>
      <protection hidden="1"/>
    </xf>
    <xf numFmtId="165" fontId="73" fillId="0" borderId="28" xfId="0" applyNumberFormat="1" applyFont="1" applyBorder="1" applyAlignment="1" applyProtection="1">
      <alignment horizontal="center" vertical="center" wrapText="1"/>
      <protection hidden="1"/>
    </xf>
    <xf numFmtId="0" fontId="73" fillId="11" borderId="37" xfId="0" applyFont="1" applyFill="1" applyBorder="1" applyAlignment="1" applyProtection="1">
      <alignment horizontal="center" vertical="center" wrapText="1"/>
      <protection hidden="1"/>
    </xf>
    <xf numFmtId="0" fontId="77" fillId="0" borderId="37" xfId="0" applyFont="1" applyBorder="1" applyAlignment="1" applyProtection="1">
      <alignment horizontal="center" vertical="center" wrapText="1"/>
      <protection hidden="1"/>
    </xf>
    <xf numFmtId="49" fontId="77" fillId="0" borderId="37" xfId="0" applyNumberFormat="1" applyFont="1" applyBorder="1" applyAlignment="1" applyProtection="1">
      <alignment horizontal="center" vertical="center" wrapText="1"/>
      <protection locked="0"/>
    </xf>
    <xf numFmtId="0" fontId="71" fillId="0" borderId="37" xfId="0" applyFont="1" applyBorder="1" applyAlignment="1" applyProtection="1">
      <alignment vertical="center" wrapText="1"/>
      <protection hidden="1"/>
    </xf>
    <xf numFmtId="0" fontId="77" fillId="0" borderId="39" xfId="0" applyFont="1" applyBorder="1" applyAlignment="1" applyProtection="1">
      <alignment horizontal="center" vertical="center" wrapText="1"/>
      <protection hidden="1"/>
    </xf>
    <xf numFmtId="0" fontId="71" fillId="0" borderId="39" xfId="0" applyFont="1" applyBorder="1" applyAlignment="1" applyProtection="1">
      <alignment horizontal="center" vertical="center" wrapText="1"/>
      <protection hidden="1"/>
    </xf>
    <xf numFmtId="0" fontId="82" fillId="0" borderId="0" xfId="0" applyFont="1" applyBorder="1" applyAlignment="1" applyProtection="1">
      <alignment horizontal="center" vertical="center" wrapText="1"/>
      <protection hidden="1"/>
    </xf>
    <xf numFmtId="0" fontId="83" fillId="0" borderId="0" xfId="0" applyFont="1" applyBorder="1" applyAlignment="1" applyProtection="1">
      <alignment horizontal="center" vertical="center" wrapText="1"/>
      <protection hidden="1"/>
    </xf>
    <xf numFmtId="0" fontId="84" fillId="0" borderId="0" xfId="0" applyFont="1" applyBorder="1" applyAlignment="1" applyProtection="1">
      <alignment horizontal="right" vertical="center" wrapText="1"/>
      <protection hidden="1"/>
    </xf>
    <xf numFmtId="1" fontId="70" fillId="0" borderId="0" xfId="0" applyNumberFormat="1" applyFont="1" applyBorder="1" applyAlignment="1" applyProtection="1">
      <alignment horizontal="center" vertical="center" wrapText="1"/>
      <protection hidden="1"/>
    </xf>
    <xf numFmtId="0" fontId="73" fillId="0" borderId="0" xfId="0" applyFont="1" applyBorder="1" applyAlignment="1" applyProtection="1">
      <alignment horizontal="right" vertical="center" wrapText="1"/>
      <protection hidden="1"/>
    </xf>
    <xf numFmtId="0" fontId="0" fillId="0" borderId="0" xfId="0" applyBorder="1" applyProtection="1">
      <protection hidden="1"/>
    </xf>
    <xf numFmtId="166" fontId="77" fillId="0" borderId="40" xfId="0" applyNumberFormat="1" applyFont="1" applyBorder="1" applyAlignment="1" applyProtection="1">
      <alignment horizontal="right" vertical="center" wrapText="1"/>
      <protection hidden="1"/>
    </xf>
    <xf numFmtId="0" fontId="77" fillId="0" borderId="40" xfId="0" applyFont="1" applyBorder="1" applyAlignment="1" applyProtection="1">
      <alignment horizontal="right" vertical="center" wrapText="1"/>
      <protection hidden="1"/>
    </xf>
    <xf numFmtId="166" fontId="77" fillId="0" borderId="40" xfId="0" applyNumberFormat="1" applyFont="1" applyBorder="1" applyAlignment="1" applyProtection="1">
      <alignment horizontal="right" vertical="center" wrapText="1"/>
      <protection locked="0"/>
    </xf>
    <xf numFmtId="166" fontId="75" fillId="15" borderId="44" xfId="0" applyNumberFormat="1" applyFont="1" applyFill="1" applyBorder="1" applyAlignment="1" applyProtection="1">
      <alignment vertical="center" wrapText="1"/>
      <protection hidden="1"/>
    </xf>
    <xf numFmtId="166" fontId="75" fillId="15" borderId="45" xfId="0" applyNumberFormat="1" applyFont="1" applyFill="1" applyBorder="1" applyAlignment="1" applyProtection="1">
      <alignment vertical="center" wrapText="1"/>
      <protection hidden="1"/>
    </xf>
    <xf numFmtId="166" fontId="75" fillId="15" borderId="46" xfId="0" applyNumberFormat="1" applyFont="1" applyFill="1" applyBorder="1" applyAlignment="1" applyProtection="1">
      <alignment vertical="center" wrapText="1"/>
      <protection hidden="1"/>
    </xf>
    <xf numFmtId="166" fontId="75" fillId="15" borderId="47" xfId="0" applyNumberFormat="1" applyFont="1" applyFill="1" applyBorder="1" applyAlignment="1" applyProtection="1">
      <alignment vertical="center" wrapText="1"/>
      <protection hidden="1"/>
    </xf>
    <xf numFmtId="166" fontId="73" fillId="0" borderId="46" xfId="0" applyNumberFormat="1" applyFont="1" applyFill="1" applyBorder="1" applyAlignment="1" applyProtection="1">
      <alignment vertical="center" wrapText="1"/>
      <protection hidden="1"/>
    </xf>
    <xf numFmtId="166" fontId="73" fillId="0" borderId="47" xfId="0" applyNumberFormat="1" applyFont="1" applyFill="1" applyBorder="1" applyAlignment="1" applyProtection="1">
      <alignment vertical="center" wrapText="1"/>
      <protection hidden="1"/>
    </xf>
    <xf numFmtId="166" fontId="73" fillId="0" borderId="48" xfId="0" applyNumberFormat="1" applyFont="1" applyFill="1" applyBorder="1" applyAlignment="1" applyProtection="1">
      <alignment vertical="center" wrapText="1"/>
      <protection hidden="1"/>
    </xf>
    <xf numFmtId="166" fontId="73" fillId="0" borderId="49" xfId="0" applyNumberFormat="1" applyFont="1" applyFill="1" applyBorder="1" applyAlignment="1" applyProtection="1">
      <alignment vertical="center" wrapText="1"/>
      <protection hidden="1"/>
    </xf>
    <xf numFmtId="0" fontId="75" fillId="0" borderId="4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75" fillId="0" borderId="0" xfId="0" applyFont="1" applyBorder="1" applyAlignment="1" applyProtection="1">
      <alignment horizontal="center" vertical="center" wrapText="1"/>
      <protection hidden="1"/>
    </xf>
    <xf numFmtId="0" fontId="83" fillId="0" borderId="0" xfId="0" applyFont="1" applyBorder="1" applyAlignment="1" applyProtection="1">
      <alignment horizontal="center" wrapText="1"/>
      <protection hidden="1"/>
    </xf>
    <xf numFmtId="1" fontId="74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30" fillId="4" borderId="0" xfId="0" applyFont="1" applyFill="1" applyAlignment="1" applyProtection="1">
      <alignment horizontal="center" vertical="center" wrapText="1"/>
      <protection hidden="1"/>
    </xf>
    <xf numFmtId="0" fontId="10" fillId="3" borderId="53" xfId="1" applyFont="1" applyBorder="1" applyAlignment="1" applyProtection="1">
      <alignment vertical="center"/>
      <protection locked="0"/>
    </xf>
    <xf numFmtId="0" fontId="10" fillId="7" borderId="54" xfId="0" applyFont="1" applyFill="1" applyBorder="1" applyAlignment="1" applyProtection="1">
      <alignment horizontal="right" vertical="center" indent="1"/>
      <protection hidden="1"/>
    </xf>
    <xf numFmtId="0" fontId="15" fillId="4" borderId="0" xfId="0" applyFont="1" applyFill="1" applyBorder="1" applyAlignment="1" applyProtection="1">
      <alignment horizontal="center" vertical="center" wrapText="1"/>
      <protection hidden="1"/>
    </xf>
    <xf numFmtId="0" fontId="8" fillId="7" borderId="58" xfId="0" applyFont="1" applyFill="1" applyBorder="1" applyAlignment="1" applyProtection="1">
      <alignment horizontal="right" vertical="center" indent="1"/>
      <protection hidden="1"/>
    </xf>
    <xf numFmtId="0" fontId="12" fillId="3" borderId="59" xfId="1" applyFont="1" applyBorder="1" applyAlignment="1" applyProtection="1">
      <alignment horizontal="left" vertical="center" indent="1"/>
      <protection locked="0"/>
    </xf>
    <xf numFmtId="0" fontId="12" fillId="7" borderId="60" xfId="0" applyFont="1" applyFill="1" applyBorder="1" applyAlignment="1" applyProtection="1">
      <alignment horizontal="right" vertical="center" indent="1"/>
      <protection hidden="1"/>
    </xf>
    <xf numFmtId="0" fontId="13" fillId="3" borderId="59" xfId="1" applyNumberFormat="1" applyFont="1" applyBorder="1" applyAlignment="1" applyProtection="1">
      <alignment horizontal="left" vertical="center" indent="1"/>
      <protection locked="0"/>
    </xf>
    <xf numFmtId="0" fontId="12" fillId="3" borderId="59" xfId="1" applyNumberFormat="1" applyFont="1" applyBorder="1" applyAlignment="1" applyProtection="1">
      <alignment horizontal="left" vertical="center" indent="1"/>
      <protection locked="0"/>
    </xf>
    <xf numFmtId="0" fontId="0" fillId="8" borderId="71" xfId="0" applyFill="1" applyBorder="1" applyProtection="1">
      <protection hidden="1"/>
    </xf>
    <xf numFmtId="0" fontId="0" fillId="8" borderId="72" xfId="0" applyFill="1" applyBorder="1" applyProtection="1">
      <protection hidden="1"/>
    </xf>
    <xf numFmtId="3" fontId="16" fillId="3" borderId="62" xfId="1" applyNumberFormat="1" applyFont="1" applyBorder="1" applyAlignment="1" applyProtection="1">
      <alignment horizontal="left" vertical="center" indent="1"/>
      <protection locked="0"/>
    </xf>
    <xf numFmtId="0" fontId="10" fillId="7" borderId="73" xfId="0" applyFont="1" applyFill="1" applyBorder="1" applyAlignment="1" applyProtection="1">
      <alignment horizontal="right" vertical="center" indent="1"/>
      <protection hidden="1"/>
    </xf>
    <xf numFmtId="0" fontId="12" fillId="3" borderId="63" xfId="1" applyFont="1" applyBorder="1" applyAlignment="1" applyProtection="1">
      <alignment horizontal="left" vertical="center" indent="1"/>
      <protection locked="0"/>
    </xf>
    <xf numFmtId="0" fontId="42" fillId="0" borderId="7" xfId="0" applyFont="1" applyBorder="1" applyAlignment="1" applyProtection="1">
      <alignment vertical="center" wrapText="1"/>
      <protection hidden="1"/>
    </xf>
    <xf numFmtId="0" fontId="1" fillId="0" borderId="74" xfId="0" applyFont="1" applyBorder="1" applyAlignment="1" applyProtection="1">
      <alignment horizontal="center" vertical="center" wrapText="1"/>
      <protection hidden="1"/>
    </xf>
    <xf numFmtId="0" fontId="34" fillId="0" borderId="0" xfId="2" applyFont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30" fillId="0" borderId="2" xfId="0" applyFont="1" applyBorder="1" applyAlignment="1" applyProtection="1">
      <alignment horizontal="right" vertical="center"/>
      <protection hidden="1"/>
    </xf>
    <xf numFmtId="1" fontId="100" fillId="0" borderId="1" xfId="0" applyNumberFormat="1" applyFont="1" applyBorder="1" applyAlignment="1" applyProtection="1">
      <alignment horizontal="center" vertical="center" wrapText="1"/>
      <protection locked="0"/>
    </xf>
    <xf numFmtId="1" fontId="10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" fontId="32" fillId="0" borderId="1" xfId="0" applyNumberFormat="1" applyFont="1" applyBorder="1" applyAlignment="1" applyProtection="1">
      <alignment horizontal="center" vertical="center" wrapText="1"/>
      <protection locked="0"/>
    </xf>
    <xf numFmtId="1" fontId="32" fillId="9" borderId="1" xfId="0" applyNumberFormat="1" applyFont="1" applyFill="1" applyBorder="1" applyAlignment="1" applyProtection="1">
      <alignment horizontal="center" vertical="center" wrapText="1"/>
      <protection locked="0"/>
    </xf>
    <xf numFmtId="1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02" fillId="0" borderId="8" xfId="0" applyNumberFormat="1" applyFont="1" applyBorder="1" applyAlignment="1" applyProtection="1">
      <alignment horizontal="center" vertical="center" wrapText="1"/>
      <protection locked="0"/>
    </xf>
    <xf numFmtId="1" fontId="103" fillId="0" borderId="1" xfId="0" applyNumberFormat="1" applyFont="1" applyBorder="1" applyAlignment="1" applyProtection="1">
      <alignment horizontal="center" vertical="center"/>
      <protection hidden="1"/>
    </xf>
    <xf numFmtId="1" fontId="103" fillId="0" borderId="8" xfId="0" applyNumberFormat="1" applyFont="1" applyBorder="1" applyAlignment="1" applyProtection="1">
      <alignment horizontal="center" vertical="center"/>
      <protection hidden="1"/>
    </xf>
    <xf numFmtId="0" fontId="12" fillId="3" borderId="76" xfId="1" applyFont="1" applyBorder="1" applyAlignment="1" applyProtection="1">
      <alignment horizontal="left" vertical="center" indent="1"/>
      <protection locked="0"/>
    </xf>
    <xf numFmtId="0" fontId="11" fillId="3" borderId="77" xfId="1" applyFont="1" applyBorder="1" applyAlignment="1" applyProtection="1">
      <alignment horizontal="left" vertical="center" indent="1"/>
      <protection locked="0"/>
    </xf>
    <xf numFmtId="0" fontId="0" fillId="0" borderId="0" xfId="0" applyBorder="1" applyAlignment="1" applyProtection="1">
      <alignment horizontal="center" vertical="center"/>
      <protection hidden="1"/>
    </xf>
    <xf numFmtId="0" fontId="72" fillId="0" borderId="40" xfId="0" applyFont="1" applyBorder="1" applyAlignment="1" applyProtection="1">
      <alignment horizontal="center" vertical="center" wrapText="1"/>
      <protection hidden="1"/>
    </xf>
    <xf numFmtId="1" fontId="72" fillId="0" borderId="40" xfId="0" applyNumberFormat="1" applyFont="1" applyBorder="1" applyAlignment="1" applyProtection="1">
      <alignment horizontal="center" vertical="center" wrapText="1"/>
      <protection hidden="1"/>
    </xf>
    <xf numFmtId="0" fontId="75" fillId="0" borderId="40" xfId="0" applyFont="1" applyBorder="1" applyAlignment="1" applyProtection="1">
      <alignment horizontal="center" vertical="center" wrapText="1"/>
      <protection hidden="1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80" xfId="0" applyFont="1" applyBorder="1" applyAlignment="1" applyProtection="1">
      <alignment horizontal="center" vertical="center" wrapText="1"/>
      <protection hidden="1"/>
    </xf>
    <xf numFmtId="0" fontId="1" fillId="0" borderId="81" xfId="0" applyFont="1" applyBorder="1" applyAlignment="1" applyProtection="1">
      <alignment horizontal="center" vertical="center" wrapText="1"/>
      <protection hidden="1"/>
    </xf>
    <xf numFmtId="0" fontId="105" fillId="7" borderId="61" xfId="0" applyFont="1" applyFill="1" applyBorder="1" applyAlignment="1" applyProtection="1">
      <alignment horizontal="right" vertical="center" indent="1"/>
      <protection hidden="1"/>
    </xf>
    <xf numFmtId="1" fontId="100" fillId="0" borderId="19" xfId="4" applyNumberFormat="1" applyFont="1" applyBorder="1" applyAlignment="1" applyProtection="1">
      <alignment horizontal="right" vertical="center"/>
      <protection hidden="1"/>
    </xf>
    <xf numFmtId="1" fontId="107" fillId="0" borderId="18" xfId="4" applyNumberFormat="1" applyFont="1" applyBorder="1" applyAlignment="1" applyProtection="1">
      <alignment horizontal="right"/>
      <protection hidden="1"/>
    </xf>
    <xf numFmtId="1" fontId="103" fillId="0" borderId="19" xfId="4" applyNumberFormat="1" applyFont="1" applyBorder="1" applyAlignment="1" applyProtection="1">
      <alignment horizontal="right" vertical="center"/>
      <protection hidden="1"/>
    </xf>
    <xf numFmtId="1" fontId="103" fillId="0" borderId="19" xfId="4" applyNumberFormat="1" applyFont="1" applyBorder="1" applyAlignment="1" applyProtection="1">
      <alignment horizontal="right" vertical="center" wrapText="1"/>
      <protection hidden="1"/>
    </xf>
    <xf numFmtId="1" fontId="53" fillId="0" borderId="18" xfId="4" applyNumberFormat="1" applyFont="1" applyBorder="1" applyAlignment="1" applyProtection="1">
      <alignment horizontal="center" vertical="center"/>
      <protection locked="0"/>
    </xf>
    <xf numFmtId="0" fontId="108" fillId="0" borderId="0" xfId="0" applyFont="1" applyAlignment="1" applyProtection="1">
      <alignment horizontal="center" vertical="center"/>
      <protection hidden="1"/>
    </xf>
    <xf numFmtId="0" fontId="49" fillId="0" borderId="0" xfId="0" applyFont="1" applyAlignment="1" applyProtection="1">
      <alignment horizontal="center" vertical="center"/>
      <protection hidden="1"/>
    </xf>
    <xf numFmtId="0" fontId="25" fillId="8" borderId="69" xfId="0" applyFont="1" applyFill="1" applyBorder="1" applyAlignment="1" applyProtection="1">
      <alignment horizontal="center"/>
      <protection hidden="1"/>
    </xf>
    <xf numFmtId="0" fontId="25" fillId="8" borderId="70" xfId="0" applyFont="1" applyFill="1" applyBorder="1" applyAlignment="1" applyProtection="1">
      <alignment horizontal="center"/>
      <protection hidden="1"/>
    </xf>
    <xf numFmtId="0" fontId="26" fillId="8" borderId="69" xfId="2" applyFont="1" applyFill="1" applyBorder="1" applyAlignment="1" applyProtection="1">
      <alignment horizontal="center"/>
      <protection hidden="1"/>
    </xf>
    <xf numFmtId="0" fontId="18" fillId="8" borderId="70" xfId="0" applyFont="1" applyFill="1" applyBorder="1" applyAlignment="1" applyProtection="1">
      <alignment horizontal="center"/>
      <protection hidden="1"/>
    </xf>
    <xf numFmtId="0" fontId="9" fillId="3" borderId="55" xfId="1" applyFont="1" applyBorder="1" applyAlignment="1" applyProtection="1">
      <alignment horizontal="center" vertical="center"/>
      <protection locked="0"/>
    </xf>
    <xf numFmtId="0" fontId="9" fillId="3" borderId="56" xfId="1" applyFont="1" applyBorder="1" applyAlignment="1" applyProtection="1">
      <alignment horizontal="center" vertical="center"/>
      <protection locked="0"/>
    </xf>
    <xf numFmtId="0" fontId="9" fillId="3" borderId="57" xfId="1" applyFont="1" applyBorder="1" applyAlignment="1" applyProtection="1">
      <alignment horizontal="center" vertical="center"/>
      <protection locked="0"/>
    </xf>
    <xf numFmtId="0" fontId="6" fillId="5" borderId="64" xfId="0" applyFont="1" applyFill="1" applyBorder="1" applyAlignment="1" applyProtection="1">
      <alignment horizontal="center" vertical="center"/>
      <protection hidden="1"/>
    </xf>
    <xf numFmtId="0" fontId="6" fillId="5" borderId="65" xfId="0" applyFont="1" applyFill="1" applyBorder="1" applyAlignment="1" applyProtection="1">
      <alignment horizontal="center" vertical="center"/>
      <protection hidden="1"/>
    </xf>
    <xf numFmtId="0" fontId="6" fillId="5" borderId="66" xfId="0" applyFont="1" applyFill="1" applyBorder="1" applyAlignment="1" applyProtection="1">
      <alignment horizontal="center" vertical="center"/>
      <protection hidden="1"/>
    </xf>
    <xf numFmtId="0" fontId="21" fillId="8" borderId="67" xfId="0" applyFont="1" applyFill="1" applyBorder="1" applyAlignment="1" applyProtection="1">
      <alignment horizontal="center"/>
      <protection hidden="1"/>
    </xf>
    <xf numFmtId="0" fontId="21" fillId="8" borderId="68" xfId="0" applyFont="1" applyFill="1" applyBorder="1" applyAlignment="1" applyProtection="1">
      <alignment horizontal="center"/>
      <protection hidden="1"/>
    </xf>
    <xf numFmtId="0" fontId="23" fillId="8" borderId="69" xfId="0" applyFont="1" applyFill="1" applyBorder="1" applyAlignment="1" applyProtection="1">
      <alignment horizontal="center"/>
      <protection hidden="1"/>
    </xf>
    <xf numFmtId="0" fontId="23" fillId="8" borderId="70" xfId="0" applyFont="1" applyFill="1" applyBorder="1" applyAlignment="1" applyProtection="1">
      <alignment horizontal="center"/>
      <protection hidden="1"/>
    </xf>
    <xf numFmtId="0" fontId="24" fillId="8" borderId="69" xfId="0" applyFont="1" applyFill="1" applyBorder="1" applyAlignment="1" applyProtection="1">
      <alignment horizontal="center"/>
      <protection hidden="1"/>
    </xf>
    <xf numFmtId="0" fontId="24" fillId="8" borderId="70" xfId="0" applyFont="1" applyFill="1" applyBorder="1" applyAlignment="1" applyProtection="1">
      <alignment horizontal="center"/>
      <protection hidden="1"/>
    </xf>
    <xf numFmtId="0" fontId="1" fillId="0" borderId="78" xfId="0" applyFont="1" applyBorder="1" applyAlignment="1" applyProtection="1">
      <alignment horizontal="center" vertical="center" wrapText="1"/>
      <protection hidden="1"/>
    </xf>
    <xf numFmtId="0" fontId="1" fillId="0" borderId="75" xfId="0" applyFont="1" applyBorder="1" applyAlignment="1" applyProtection="1">
      <alignment horizontal="center" vertical="center" wrapText="1"/>
      <protection hidden="1"/>
    </xf>
    <xf numFmtId="0" fontId="1" fillId="0" borderId="79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7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34" fillId="0" borderId="0" xfId="2" applyFont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horizontal="center" vertical="center" wrapText="1"/>
      <protection hidden="1"/>
    </xf>
    <xf numFmtId="0" fontId="43" fillId="0" borderId="0" xfId="0" applyFont="1" applyBorder="1" applyAlignment="1" applyProtection="1">
      <alignment horizontal="center" vertical="center"/>
      <protection hidden="1"/>
    </xf>
    <xf numFmtId="0" fontId="44" fillId="0" borderId="0" xfId="0" applyFont="1" applyBorder="1" applyAlignment="1" applyProtection="1">
      <alignment horizontal="center" vertical="center" wrapText="1"/>
      <protection hidden="1"/>
    </xf>
    <xf numFmtId="0" fontId="44" fillId="0" borderId="7" xfId="0" applyFont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horizontal="left" vertical="center" wrapText="1"/>
      <protection hidden="1"/>
    </xf>
    <xf numFmtId="0" fontId="28" fillId="0" borderId="0" xfId="0" applyFont="1" applyBorder="1" applyAlignment="1" applyProtection="1">
      <alignment horizontal="center" vertical="center" wrapText="1"/>
      <protection hidden="1"/>
    </xf>
    <xf numFmtId="0" fontId="28" fillId="0" borderId="11" xfId="0" applyFont="1" applyBorder="1" applyAlignment="1" applyProtection="1">
      <alignment horizontal="center" vertical="center"/>
      <protection hidden="1"/>
    </xf>
    <xf numFmtId="0" fontId="28" fillId="0" borderId="11" xfId="0" applyFont="1" applyBorder="1" applyAlignment="1" applyProtection="1">
      <alignment horizontal="center" vertical="center" wrapText="1"/>
      <protection hidden="1"/>
    </xf>
    <xf numFmtId="0" fontId="28" fillId="0" borderId="12" xfId="0" applyFont="1" applyBorder="1" applyAlignment="1" applyProtection="1">
      <alignment horizontal="center" vertical="center" wrapText="1"/>
      <protection hidden="1"/>
    </xf>
    <xf numFmtId="0" fontId="28" fillId="0" borderId="0" xfId="0" applyFont="1" applyBorder="1" applyAlignment="1" applyProtection="1">
      <alignment horizontal="right" vertical="center" wrapText="1"/>
      <protection hidden="1"/>
    </xf>
    <xf numFmtId="1" fontId="29" fillId="0" borderId="0" xfId="0" applyNumberFormat="1" applyFont="1" applyBorder="1" applyAlignment="1" applyProtection="1">
      <alignment horizontal="left" vertical="center" wrapText="1"/>
      <protection hidden="1"/>
    </xf>
    <xf numFmtId="0" fontId="98" fillId="0" borderId="0" xfId="0" applyNumberFormat="1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right" vertical="center" wrapText="1"/>
      <protection hidden="1"/>
    </xf>
    <xf numFmtId="1" fontId="53" fillId="0" borderId="18" xfId="4" applyNumberFormat="1" applyFont="1" applyBorder="1" applyAlignment="1" applyProtection="1">
      <alignment horizontal="center" vertical="center"/>
      <protection locked="0"/>
    </xf>
    <xf numFmtId="0" fontId="11" fillId="0" borderId="24" xfId="4" applyFont="1" applyBorder="1" applyAlignment="1" applyProtection="1">
      <alignment horizontal="right" vertical="center"/>
      <protection hidden="1"/>
    </xf>
    <xf numFmtId="0" fontId="11" fillId="0" borderId="25" xfId="4" applyFont="1" applyBorder="1" applyAlignment="1" applyProtection="1">
      <alignment horizontal="right" vertical="center"/>
      <protection hidden="1"/>
    </xf>
    <xf numFmtId="0" fontId="66" fillId="0" borderId="0" xfId="3" applyFont="1" applyBorder="1" applyAlignment="1" applyProtection="1">
      <alignment horizontal="center" vertical="center"/>
      <protection hidden="1"/>
    </xf>
    <xf numFmtId="2" fontId="51" fillId="0" borderId="18" xfId="0" applyNumberFormat="1" applyFont="1" applyBorder="1" applyAlignment="1" applyProtection="1">
      <alignment horizontal="left"/>
      <protection hidden="1"/>
    </xf>
    <xf numFmtId="2" fontId="17" fillId="0" borderId="21" xfId="0" applyNumberFormat="1" applyFont="1" applyBorder="1" applyAlignment="1" applyProtection="1">
      <alignment horizontal="right" vertical="center"/>
      <protection hidden="1"/>
    </xf>
    <xf numFmtId="2" fontId="17" fillId="0" borderId="22" xfId="0" applyNumberFormat="1" applyFont="1" applyBorder="1" applyAlignment="1" applyProtection="1">
      <alignment horizontal="right" vertical="center"/>
      <protection hidden="1"/>
    </xf>
    <xf numFmtId="2" fontId="17" fillId="0" borderId="23" xfId="0" applyNumberFormat="1" applyFont="1" applyBorder="1" applyAlignment="1" applyProtection="1">
      <alignment horizontal="right" vertical="center"/>
      <protection hidden="1"/>
    </xf>
    <xf numFmtId="0" fontId="54" fillId="0" borderId="18" xfId="4" applyFont="1" applyBorder="1" applyAlignment="1" applyProtection="1">
      <alignment horizontal="left" vertical="center"/>
      <protection hidden="1"/>
    </xf>
    <xf numFmtId="0" fontId="17" fillId="0" borderId="18" xfId="4" applyFont="1" applyBorder="1" applyAlignment="1" applyProtection="1">
      <alignment horizontal="left" vertical="center"/>
      <protection hidden="1"/>
    </xf>
    <xf numFmtId="0" fontId="54" fillId="0" borderId="20" xfId="4" applyFont="1" applyBorder="1" applyAlignment="1" applyProtection="1">
      <alignment horizontal="center" vertical="top"/>
      <protection hidden="1"/>
    </xf>
    <xf numFmtId="0" fontId="17" fillId="0" borderId="18" xfId="4" applyFont="1" applyBorder="1" applyAlignment="1" applyProtection="1">
      <alignment horizontal="center" vertical="center" wrapText="1"/>
      <protection hidden="1"/>
    </xf>
    <xf numFmtId="0" fontId="51" fillId="0" borderId="18" xfId="4" applyFont="1" applyBorder="1" applyAlignment="1" applyProtection="1">
      <alignment horizontal="center" vertical="center" wrapText="1"/>
      <protection hidden="1"/>
    </xf>
    <xf numFmtId="0" fontId="51" fillId="0" borderId="21" xfId="4" applyFont="1" applyBorder="1" applyAlignment="1" applyProtection="1">
      <alignment horizontal="center" vertical="center" wrapText="1"/>
      <protection hidden="1"/>
    </xf>
    <xf numFmtId="0" fontId="51" fillId="0" borderId="23" xfId="4" applyFont="1" applyBorder="1" applyAlignment="1" applyProtection="1">
      <alignment horizontal="center" vertical="center" wrapText="1"/>
      <protection hidden="1"/>
    </xf>
    <xf numFmtId="0" fontId="51" fillId="0" borderId="18" xfId="4" applyFont="1" applyBorder="1" applyAlignment="1" applyProtection="1">
      <alignment horizontal="center"/>
      <protection hidden="1"/>
    </xf>
    <xf numFmtId="0" fontId="3" fillId="0" borderId="18" xfId="4" applyFont="1" applyBorder="1" applyAlignment="1" applyProtection="1">
      <alignment horizontal="center"/>
      <protection hidden="1"/>
    </xf>
    <xf numFmtId="2" fontId="57" fillId="0" borderId="18" xfId="0" applyNumberFormat="1" applyFont="1" applyBorder="1" applyAlignment="1" applyProtection="1">
      <alignment horizontal="left"/>
      <protection hidden="1"/>
    </xf>
    <xf numFmtId="2" fontId="17" fillId="0" borderId="18" xfId="0" applyNumberFormat="1" applyFont="1" applyBorder="1" applyAlignment="1" applyProtection="1">
      <alignment horizontal="left"/>
      <protection hidden="1"/>
    </xf>
    <xf numFmtId="0" fontId="57" fillId="0" borderId="18" xfId="4" applyFont="1" applyBorder="1" applyAlignment="1" applyProtection="1">
      <alignment horizontal="left" vertical="center"/>
      <protection hidden="1"/>
    </xf>
    <xf numFmtId="0" fontId="57" fillId="0" borderId="19" xfId="4" applyFont="1" applyBorder="1" applyAlignment="1" applyProtection="1">
      <alignment horizontal="left" vertical="center"/>
      <protection hidden="1"/>
    </xf>
    <xf numFmtId="0" fontId="54" fillId="0" borderId="18" xfId="4" applyFont="1" applyBorder="1" applyAlignment="1" applyProtection="1">
      <alignment horizontal="left"/>
      <protection hidden="1"/>
    </xf>
    <xf numFmtId="0" fontId="17" fillId="0" borderId="18" xfId="4" applyFont="1" applyBorder="1" applyAlignment="1" applyProtection="1">
      <alignment horizontal="left"/>
      <protection hidden="1"/>
    </xf>
    <xf numFmtId="0" fontId="51" fillId="0" borderId="18" xfId="4" applyFont="1" applyBorder="1" applyAlignment="1" applyProtection="1">
      <alignment horizontal="left"/>
      <protection hidden="1"/>
    </xf>
    <xf numFmtId="0" fontId="51" fillId="0" borderId="19" xfId="4" applyFont="1" applyBorder="1" applyAlignment="1" applyProtection="1">
      <alignment horizontal="left"/>
      <protection hidden="1"/>
    </xf>
    <xf numFmtId="0" fontId="17" fillId="0" borderId="18" xfId="4" applyFont="1" applyBorder="1" applyAlignment="1" applyProtection="1">
      <alignment horizontal="center" vertical="center"/>
      <protection hidden="1"/>
    </xf>
    <xf numFmtId="0" fontId="54" fillId="0" borderId="18" xfId="4" applyFont="1" applyFill="1" applyBorder="1" applyAlignment="1" applyProtection="1">
      <alignment horizontal="left"/>
      <protection hidden="1"/>
    </xf>
    <xf numFmtId="0" fontId="56" fillId="0" borderId="18" xfId="4" applyFont="1" applyBorder="1" applyAlignment="1" applyProtection="1">
      <alignment horizontal="left"/>
      <protection hidden="1"/>
    </xf>
    <xf numFmtId="0" fontId="17" fillId="0" borderId="18" xfId="4" applyFont="1" applyBorder="1" applyAlignment="1" applyProtection="1">
      <alignment horizontal="right" vertical="center"/>
      <protection hidden="1"/>
    </xf>
    <xf numFmtId="0" fontId="54" fillId="0" borderId="21" xfId="4" applyFont="1" applyBorder="1" applyAlignment="1" applyProtection="1">
      <alignment horizontal="left" vertical="center"/>
      <protection hidden="1"/>
    </xf>
    <xf numFmtId="0" fontId="54" fillId="0" borderId="22" xfId="4" applyFont="1" applyBorder="1" applyAlignment="1" applyProtection="1">
      <alignment horizontal="left" vertical="center"/>
      <protection hidden="1"/>
    </xf>
    <xf numFmtId="0" fontId="54" fillId="0" borderId="23" xfId="4" applyFont="1" applyBorder="1" applyAlignment="1" applyProtection="1">
      <alignment horizontal="left" vertical="center"/>
      <protection hidden="1"/>
    </xf>
    <xf numFmtId="0" fontId="54" fillId="0" borderId="21" xfId="4" applyFont="1" applyFill="1" applyBorder="1" applyAlignment="1" applyProtection="1">
      <alignment horizontal="left"/>
      <protection hidden="1"/>
    </xf>
    <xf numFmtId="0" fontId="54" fillId="0" borderId="22" xfId="4" applyFont="1" applyFill="1" applyBorder="1" applyAlignment="1" applyProtection="1">
      <alignment horizontal="left"/>
      <protection hidden="1"/>
    </xf>
    <xf numFmtId="0" fontId="54" fillId="0" borderId="23" xfId="4" applyFont="1" applyFill="1" applyBorder="1" applyAlignment="1" applyProtection="1">
      <alignment horizontal="left"/>
      <protection hidden="1"/>
    </xf>
    <xf numFmtId="0" fontId="57" fillId="0" borderId="21" xfId="4" applyFont="1" applyBorder="1" applyAlignment="1" applyProtection="1">
      <alignment horizontal="left" vertical="center"/>
      <protection hidden="1"/>
    </xf>
    <xf numFmtId="0" fontId="57" fillId="0" borderId="22" xfId="4" applyFont="1" applyBorder="1" applyAlignment="1" applyProtection="1">
      <alignment horizontal="left" vertical="center"/>
      <protection hidden="1"/>
    </xf>
    <xf numFmtId="0" fontId="57" fillId="0" borderId="23" xfId="4" applyFont="1" applyBorder="1" applyAlignment="1" applyProtection="1">
      <alignment horizontal="left" vertical="center"/>
      <protection hidden="1"/>
    </xf>
    <xf numFmtId="0" fontId="56" fillId="0" borderId="19" xfId="4" applyFont="1" applyBorder="1" applyAlignment="1" applyProtection="1">
      <alignment horizontal="left"/>
      <protection hidden="1"/>
    </xf>
    <xf numFmtId="0" fontId="56" fillId="0" borderId="18" xfId="4" applyFont="1" applyBorder="1" applyAlignment="1" applyProtection="1">
      <alignment horizontal="center"/>
      <protection hidden="1"/>
    </xf>
    <xf numFmtId="0" fontId="56" fillId="0" borderId="19" xfId="4" applyFont="1" applyBorder="1" applyAlignment="1" applyProtection="1">
      <alignment horizontal="center"/>
      <protection hidden="1"/>
    </xf>
    <xf numFmtId="0" fontId="2" fillId="0" borderId="18" xfId="4" applyFont="1" applyFill="1" applyBorder="1" applyAlignment="1" applyProtection="1">
      <alignment horizontal="left"/>
      <protection hidden="1"/>
    </xf>
    <xf numFmtId="0" fontId="51" fillId="0" borderId="18" xfId="4" applyFont="1" applyBorder="1" applyAlignment="1" applyProtection="1">
      <alignment horizontal="right" vertical="center"/>
      <protection hidden="1"/>
    </xf>
    <xf numFmtId="0" fontId="57" fillId="0" borderId="21" xfId="4" applyFont="1" applyBorder="1" applyAlignment="1" applyProtection="1">
      <alignment horizontal="right" vertical="center"/>
      <protection hidden="1"/>
    </xf>
    <xf numFmtId="0" fontId="57" fillId="0" borderId="22" xfId="4" applyFont="1" applyBorder="1" applyAlignment="1" applyProtection="1">
      <alignment horizontal="right" vertical="center"/>
      <protection hidden="1"/>
    </xf>
    <xf numFmtId="0" fontId="57" fillId="0" borderId="23" xfId="4" applyFont="1" applyBorder="1" applyAlignment="1" applyProtection="1">
      <alignment horizontal="right" vertical="center"/>
      <protection hidden="1"/>
    </xf>
    <xf numFmtId="0" fontId="2" fillId="0" borderId="18" xfId="4" applyFont="1" applyBorder="1" applyAlignment="1" applyProtection="1">
      <alignment horizontal="right" vertical="center"/>
      <protection hidden="1"/>
    </xf>
    <xf numFmtId="0" fontId="51" fillId="0" borderId="21" xfId="4" applyFont="1" applyBorder="1" applyAlignment="1" applyProtection="1">
      <alignment horizontal="left" vertical="center"/>
      <protection hidden="1"/>
    </xf>
    <xf numFmtId="0" fontId="51" fillId="0" borderId="22" xfId="4" applyFont="1" applyBorder="1" applyAlignment="1" applyProtection="1">
      <alignment horizontal="left" vertical="center"/>
      <protection hidden="1"/>
    </xf>
    <xf numFmtId="0" fontId="51" fillId="0" borderId="23" xfId="4" applyFont="1" applyBorder="1" applyAlignment="1" applyProtection="1">
      <alignment horizontal="left" vertical="center"/>
      <protection hidden="1"/>
    </xf>
    <xf numFmtId="0" fontId="51" fillId="0" borderId="18" xfId="4" applyFont="1" applyBorder="1" applyAlignment="1" applyProtection="1">
      <alignment horizontal="center" vertical="center"/>
      <protection hidden="1"/>
    </xf>
    <xf numFmtId="0" fontId="56" fillId="0" borderId="21" xfId="4" applyFont="1" applyBorder="1" applyAlignment="1" applyProtection="1">
      <alignment horizontal="left" vertical="center"/>
      <protection hidden="1"/>
    </xf>
    <xf numFmtId="0" fontId="56" fillId="0" borderId="22" xfId="4" applyFont="1" applyBorder="1" applyAlignment="1" applyProtection="1">
      <alignment horizontal="left" vertical="center"/>
      <protection hidden="1"/>
    </xf>
    <xf numFmtId="0" fontId="56" fillId="0" borderId="23" xfId="4" applyFont="1" applyBorder="1" applyAlignment="1" applyProtection="1">
      <alignment horizontal="left" vertical="center"/>
      <protection hidden="1"/>
    </xf>
    <xf numFmtId="0" fontId="54" fillId="0" borderId="21" xfId="4" applyFont="1" applyBorder="1" applyAlignment="1" applyProtection="1">
      <alignment horizontal="center" vertical="center"/>
      <protection hidden="1"/>
    </xf>
    <xf numFmtId="0" fontId="54" fillId="0" borderId="23" xfId="4" applyFont="1" applyBorder="1" applyAlignment="1" applyProtection="1">
      <alignment horizontal="center" vertical="center"/>
      <protection hidden="1"/>
    </xf>
    <xf numFmtId="0" fontId="51" fillId="0" borderId="21" xfId="4" applyFont="1" applyBorder="1" applyAlignment="1" applyProtection="1">
      <alignment horizontal="right" vertical="center"/>
      <protection hidden="1"/>
    </xf>
    <xf numFmtId="0" fontId="51" fillId="0" borderId="22" xfId="4" applyFont="1" applyBorder="1" applyAlignment="1" applyProtection="1">
      <alignment horizontal="right" vertical="center"/>
      <protection hidden="1"/>
    </xf>
    <xf numFmtId="0" fontId="51" fillId="0" borderId="23" xfId="4" applyFont="1" applyBorder="1" applyAlignment="1" applyProtection="1">
      <alignment horizontal="right" vertical="center"/>
      <protection hidden="1"/>
    </xf>
    <xf numFmtId="0" fontId="51" fillId="0" borderId="21" xfId="4" applyFont="1" applyBorder="1" applyAlignment="1" applyProtection="1">
      <alignment horizontal="center" vertical="center"/>
      <protection hidden="1"/>
    </xf>
    <xf numFmtId="0" fontId="51" fillId="0" borderId="22" xfId="4" applyFont="1" applyBorder="1" applyAlignment="1" applyProtection="1">
      <alignment horizontal="center" vertical="center"/>
      <protection hidden="1"/>
    </xf>
    <xf numFmtId="0" fontId="51" fillId="0" borderId="82" xfId="4" applyFont="1" applyBorder="1" applyAlignment="1" applyProtection="1">
      <alignment horizontal="center" vertical="center"/>
      <protection hidden="1"/>
    </xf>
    <xf numFmtId="0" fontId="51" fillId="0" borderId="20" xfId="4" applyFont="1" applyBorder="1" applyAlignment="1" applyProtection="1">
      <alignment horizontal="center" vertical="top"/>
      <protection hidden="1"/>
    </xf>
    <xf numFmtId="1" fontId="2" fillId="0" borderId="18" xfId="4" applyNumberFormat="1" applyFont="1" applyBorder="1" applyAlignment="1" applyProtection="1">
      <alignment horizontal="center" vertical="center"/>
      <protection hidden="1"/>
    </xf>
    <xf numFmtId="1" fontId="55" fillId="0" borderId="18" xfId="4" applyNumberFormat="1" applyFont="1" applyBorder="1" applyAlignment="1" applyProtection="1">
      <alignment horizontal="center" vertical="center"/>
      <protection hidden="1"/>
    </xf>
    <xf numFmtId="1" fontId="55" fillId="0" borderId="19" xfId="4" applyNumberFormat="1" applyFont="1" applyBorder="1" applyAlignment="1" applyProtection="1">
      <alignment horizontal="center" vertical="center"/>
      <protection hidden="1"/>
    </xf>
    <xf numFmtId="1" fontId="2" fillId="0" borderId="18" xfId="4" applyNumberFormat="1" applyFont="1" applyFill="1" applyBorder="1" applyAlignment="1" applyProtection="1">
      <alignment horizontal="center" vertical="center"/>
      <protection hidden="1"/>
    </xf>
    <xf numFmtId="0" fontId="51" fillId="0" borderId="15" xfId="4" applyFont="1" applyBorder="1" applyAlignment="1" applyProtection="1">
      <alignment horizontal="left" vertical="center"/>
      <protection hidden="1"/>
    </xf>
    <xf numFmtId="0" fontId="52" fillId="0" borderId="15" xfId="5" applyFont="1" applyFill="1" applyBorder="1" applyAlignment="1" applyProtection="1">
      <alignment horizontal="left" vertical="center"/>
      <protection hidden="1"/>
    </xf>
    <xf numFmtId="0" fontId="8" fillId="0" borderId="15" xfId="4" applyFont="1" applyFill="1" applyBorder="1" applyAlignment="1" applyProtection="1">
      <alignment horizontal="left" vertical="center"/>
      <protection hidden="1"/>
    </xf>
    <xf numFmtId="0" fontId="53" fillId="0" borderId="15" xfId="4" applyFont="1" applyFill="1" applyBorder="1" applyAlignment="1" applyProtection="1">
      <alignment horizontal="center" vertical="center"/>
      <protection hidden="1"/>
    </xf>
    <xf numFmtId="0" fontId="53" fillId="0" borderId="16" xfId="4" applyFont="1" applyFill="1" applyBorder="1" applyAlignment="1" applyProtection="1">
      <alignment horizontal="center" vertical="center"/>
      <protection hidden="1"/>
    </xf>
    <xf numFmtId="0" fontId="51" fillId="0" borderId="18" xfId="4" applyFont="1" applyBorder="1" applyAlignment="1" applyProtection="1">
      <alignment horizontal="left" vertical="center"/>
      <protection hidden="1"/>
    </xf>
    <xf numFmtId="0" fontId="46" fillId="0" borderId="0" xfId="3" applyFont="1" applyAlignment="1" applyProtection="1">
      <alignment horizontal="center" vertical="center" wrapText="1"/>
      <protection hidden="1"/>
    </xf>
    <xf numFmtId="0" fontId="46" fillId="0" borderId="0" xfId="3" applyFont="1" applyAlignment="1" applyProtection="1">
      <alignment horizontal="center" vertical="center"/>
      <protection hidden="1"/>
    </xf>
    <xf numFmtId="0" fontId="48" fillId="0" borderId="0" xfId="3" applyFont="1" applyBorder="1" applyAlignment="1" applyProtection="1">
      <alignment horizontal="right" vertical="center"/>
      <protection hidden="1"/>
    </xf>
    <xf numFmtId="0" fontId="49" fillId="0" borderId="0" xfId="3" applyFont="1" applyBorder="1" applyAlignment="1" applyProtection="1">
      <alignment horizontal="center" vertical="center"/>
      <protection hidden="1"/>
    </xf>
    <xf numFmtId="0" fontId="49" fillId="0" borderId="13" xfId="3" applyFont="1" applyBorder="1" applyAlignment="1" applyProtection="1">
      <alignment horizontal="left" vertical="center"/>
      <protection hidden="1"/>
    </xf>
    <xf numFmtId="0" fontId="50" fillId="9" borderId="0" xfId="3" applyFont="1" applyFill="1" applyBorder="1" applyAlignment="1" applyProtection="1">
      <alignment horizontal="center" vertical="center" wrapText="1"/>
      <protection locked="0"/>
    </xf>
    <xf numFmtId="0" fontId="50" fillId="9" borderId="0" xfId="3" applyFont="1" applyFill="1" applyBorder="1" applyAlignment="1" applyProtection="1">
      <alignment horizontal="center" vertical="center"/>
      <protection locked="0"/>
    </xf>
    <xf numFmtId="0" fontId="82" fillId="0" borderId="0" xfId="0" applyFont="1" applyBorder="1" applyAlignment="1" applyProtection="1">
      <alignment horizontal="center" vertical="center" wrapText="1"/>
      <protection hidden="1"/>
    </xf>
    <xf numFmtId="14" fontId="7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5" fillId="0" borderId="0" xfId="0" applyFont="1" applyBorder="1" applyAlignment="1" applyProtection="1">
      <alignment horizontal="right" vertical="center" wrapText="1"/>
      <protection hidden="1"/>
    </xf>
    <xf numFmtId="0" fontId="71" fillId="0" borderId="0" xfId="0" applyFont="1" applyBorder="1" applyAlignment="1" applyProtection="1">
      <alignment horizontal="center" vertical="center" wrapText="1"/>
      <protection hidden="1"/>
    </xf>
    <xf numFmtId="0" fontId="82" fillId="0" borderId="0" xfId="0" applyFont="1" applyBorder="1" applyAlignment="1" applyProtection="1">
      <alignment horizontal="left" vertical="center" wrapText="1"/>
      <protection hidden="1"/>
    </xf>
    <xf numFmtId="0" fontId="85" fillId="0" borderId="0" xfId="0" applyFont="1" applyBorder="1" applyAlignment="1" applyProtection="1">
      <alignment horizontal="center" vertical="center" wrapText="1"/>
      <protection hidden="1"/>
    </xf>
    <xf numFmtId="0" fontId="83" fillId="0" borderId="0" xfId="0" applyFont="1" applyFill="1" applyBorder="1" applyAlignment="1" applyProtection="1">
      <alignment horizontal="center" vertical="center" wrapText="1"/>
      <protection hidden="1"/>
    </xf>
    <xf numFmtId="0" fontId="83" fillId="0" borderId="0" xfId="0" applyFont="1" applyBorder="1" applyAlignment="1" applyProtection="1">
      <alignment horizontal="justify" vertical="center" wrapText="1"/>
      <protection hidden="1"/>
    </xf>
    <xf numFmtId="0" fontId="72" fillId="0" borderId="0" xfId="0" applyFont="1" applyBorder="1" applyAlignment="1" applyProtection="1">
      <alignment horizontal="center" vertical="center" wrapText="1"/>
      <protection hidden="1"/>
    </xf>
    <xf numFmtId="0" fontId="73" fillId="2" borderId="0" xfId="0" applyFont="1" applyFill="1" applyBorder="1" applyAlignment="1" applyProtection="1">
      <alignment horizontal="center" vertical="center" wrapText="1"/>
      <protection locked="0"/>
    </xf>
    <xf numFmtId="0" fontId="97" fillId="0" borderId="30" xfId="0" applyFont="1" applyBorder="1" applyAlignment="1" applyProtection="1">
      <alignment horizontal="center" vertical="center" wrapText="1"/>
      <protection hidden="1"/>
    </xf>
    <xf numFmtId="0" fontId="74" fillId="0" borderId="0" xfId="0" applyFont="1" applyBorder="1" applyAlignment="1" applyProtection="1">
      <alignment horizontal="center" vertical="center" wrapText="1"/>
      <protection hidden="1"/>
    </xf>
    <xf numFmtId="0" fontId="74" fillId="0" borderId="0" xfId="0" applyFont="1" applyFill="1" applyBorder="1" applyAlignment="1" applyProtection="1">
      <alignment horizontal="left" vertical="center" wrapText="1"/>
      <protection hidden="1"/>
    </xf>
    <xf numFmtId="0" fontId="83" fillId="0" borderId="0" xfId="0" applyFont="1" applyFill="1" applyBorder="1" applyAlignment="1" applyProtection="1">
      <alignment horizontal="center" wrapText="1"/>
      <protection hidden="1"/>
    </xf>
    <xf numFmtId="0" fontId="83" fillId="0" borderId="0" xfId="0" applyFont="1" applyBorder="1" applyAlignment="1" applyProtection="1">
      <alignment horizontal="center" wrapText="1"/>
      <protection hidden="1"/>
    </xf>
    <xf numFmtId="0" fontId="73" fillId="0" borderId="50" xfId="0" applyFont="1" applyBorder="1" applyAlignment="1" applyProtection="1">
      <alignment horizontal="left" vertical="center" wrapText="1"/>
      <protection hidden="1"/>
    </xf>
    <xf numFmtId="0" fontId="73" fillId="0" borderId="51" xfId="0" applyFont="1" applyBorder="1" applyAlignment="1" applyProtection="1">
      <alignment horizontal="left" vertical="center" wrapText="1"/>
      <protection hidden="1"/>
    </xf>
    <xf numFmtId="0" fontId="73" fillId="0" borderId="52" xfId="0" applyFont="1" applyBorder="1" applyAlignment="1" applyProtection="1">
      <alignment horizontal="left" vertical="center" wrapText="1"/>
      <protection hidden="1"/>
    </xf>
    <xf numFmtId="166" fontId="74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73" fillId="0" borderId="28" xfId="0" applyFont="1" applyBorder="1" applyAlignment="1" applyProtection="1">
      <alignment horizontal="left" vertical="center" wrapText="1"/>
      <protection hidden="1"/>
    </xf>
    <xf numFmtId="0" fontId="74" fillId="0" borderId="28" xfId="0" applyFont="1" applyFill="1" applyBorder="1" applyAlignment="1" applyProtection="1">
      <alignment horizontal="center" vertical="center" wrapText="1"/>
      <protection hidden="1"/>
    </xf>
    <xf numFmtId="0" fontId="96" fillId="0" borderId="50" xfId="4" applyFont="1" applyBorder="1" applyAlignment="1" applyProtection="1">
      <alignment horizontal="right" vertical="center"/>
      <protection hidden="1"/>
    </xf>
    <xf numFmtId="0" fontId="96" fillId="0" borderId="51" xfId="4" applyFont="1" applyBorder="1" applyAlignment="1" applyProtection="1">
      <alignment horizontal="right" vertical="center"/>
      <protection hidden="1"/>
    </xf>
    <xf numFmtId="0" fontId="96" fillId="0" borderId="52" xfId="4" applyFont="1" applyBorder="1" applyAlignment="1" applyProtection="1">
      <alignment horizontal="right" vertical="center"/>
      <protection hidden="1"/>
    </xf>
    <xf numFmtId="166" fontId="73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73" fillId="0" borderId="35" xfId="0" applyFont="1" applyBorder="1" applyAlignment="1" applyProtection="1">
      <alignment horizontal="left" vertical="center" wrapText="1"/>
      <protection hidden="1"/>
    </xf>
    <xf numFmtId="0" fontId="73" fillId="0" borderId="0" xfId="0" applyFont="1" applyBorder="1" applyAlignment="1" applyProtection="1">
      <alignment horizontal="left" vertical="center" wrapText="1"/>
      <protection hidden="1"/>
    </xf>
    <xf numFmtId="0" fontId="73" fillId="0" borderId="30" xfId="0" applyFont="1" applyBorder="1" applyAlignment="1" applyProtection="1">
      <alignment horizontal="left" vertical="center" wrapText="1"/>
      <protection hidden="1"/>
    </xf>
    <xf numFmtId="0" fontId="73" fillId="2" borderId="50" xfId="0" applyFont="1" applyFill="1" applyBorder="1" applyAlignment="1" applyProtection="1">
      <alignment horizontal="left" vertical="center" wrapText="1"/>
      <protection hidden="1"/>
    </xf>
    <xf numFmtId="0" fontId="73" fillId="2" borderId="51" xfId="0" applyFont="1" applyFill="1" applyBorder="1" applyAlignment="1" applyProtection="1">
      <alignment horizontal="left" vertical="center" wrapText="1"/>
      <protection hidden="1"/>
    </xf>
    <xf numFmtId="0" fontId="73" fillId="2" borderId="52" xfId="0" applyFont="1" applyFill="1" applyBorder="1" applyAlignment="1" applyProtection="1">
      <alignment horizontal="left" vertical="center" wrapText="1"/>
      <protection hidden="1"/>
    </xf>
    <xf numFmtId="166" fontId="74" fillId="0" borderId="50" xfId="0" applyNumberFormat="1" applyFont="1" applyFill="1" applyBorder="1" applyAlignment="1" applyProtection="1">
      <alignment horizontal="left" vertical="center" wrapText="1"/>
      <protection hidden="1"/>
    </xf>
    <xf numFmtId="166" fontId="74" fillId="0" borderId="52" xfId="0" applyNumberFormat="1" applyFont="1" applyFill="1" applyBorder="1" applyAlignment="1" applyProtection="1">
      <alignment horizontal="left" vertical="center" wrapText="1"/>
      <protection hidden="1"/>
    </xf>
    <xf numFmtId="166" fontId="73" fillId="0" borderId="28" xfId="0" applyNumberFormat="1" applyFont="1" applyFill="1" applyBorder="1" applyAlignment="1" applyProtection="1">
      <alignment horizontal="right" vertical="center" wrapText="1"/>
      <protection hidden="1"/>
    </xf>
    <xf numFmtId="0" fontId="74" fillId="0" borderId="50" xfId="0" applyFont="1" applyBorder="1" applyAlignment="1" applyProtection="1">
      <alignment horizontal="left" vertical="center" wrapText="1"/>
      <protection hidden="1"/>
    </xf>
    <xf numFmtId="0" fontId="74" fillId="0" borderId="51" xfId="0" applyFont="1" applyBorder="1" applyAlignment="1" applyProtection="1">
      <alignment horizontal="left" vertical="center" wrapText="1"/>
      <protection hidden="1"/>
    </xf>
    <xf numFmtId="0" fontId="74" fillId="0" borderId="52" xfId="0" applyFont="1" applyBorder="1" applyAlignment="1" applyProtection="1">
      <alignment horizontal="left" vertical="center" wrapText="1"/>
      <protection hidden="1"/>
    </xf>
    <xf numFmtId="0" fontId="0" fillId="0" borderId="51" xfId="0" applyBorder="1"/>
    <xf numFmtId="0" fontId="72" fillId="0" borderId="51" xfId="0" applyFont="1" applyBorder="1" applyAlignment="1" applyProtection="1">
      <alignment horizontal="left" vertical="center" wrapText="1"/>
      <protection hidden="1"/>
    </xf>
    <xf numFmtId="0" fontId="72" fillId="0" borderId="52" xfId="0" applyFont="1" applyBorder="1" applyAlignment="1" applyProtection="1">
      <alignment horizontal="left" vertical="center" wrapText="1"/>
      <protection hidden="1"/>
    </xf>
    <xf numFmtId="0" fontId="70" fillId="0" borderId="28" xfId="0" applyFont="1" applyBorder="1" applyAlignment="1" applyProtection="1">
      <alignment horizontal="center" vertical="center" wrapText="1"/>
      <protection hidden="1"/>
    </xf>
    <xf numFmtId="166" fontId="75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72" fillId="0" borderId="28" xfId="0" applyFont="1" applyBorder="1" applyAlignment="1" applyProtection="1">
      <alignment horizontal="center" vertical="center" wrapText="1"/>
      <protection hidden="1"/>
    </xf>
    <xf numFmtId="166" fontId="86" fillId="15" borderId="2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95" fillId="11" borderId="28" xfId="0" applyFont="1" applyFill="1" applyBorder="1" applyAlignment="1" applyProtection="1">
      <alignment horizontal="left" vertical="center" wrapText="1"/>
      <protection hidden="1"/>
    </xf>
    <xf numFmtId="0" fontId="74" fillId="11" borderId="28" xfId="0" applyFont="1" applyFill="1" applyBorder="1" applyAlignment="1" applyProtection="1">
      <alignment horizontal="center" vertical="center" wrapText="1"/>
      <protection hidden="1"/>
    </xf>
    <xf numFmtId="0" fontId="88" fillId="0" borderId="40" xfId="0" applyFont="1" applyBorder="1" applyAlignment="1" applyProtection="1">
      <alignment horizontal="left" vertical="center" wrapText="1"/>
      <protection hidden="1"/>
    </xf>
    <xf numFmtId="166" fontId="77" fillId="0" borderId="40" xfId="0" applyNumberFormat="1" applyFont="1" applyFill="1" applyBorder="1" applyAlignment="1" applyProtection="1">
      <alignment horizontal="center" vertical="center" wrapText="1"/>
      <protection hidden="1"/>
    </xf>
    <xf numFmtId="166" fontId="73" fillId="0" borderId="40" xfId="0" applyNumberFormat="1" applyFont="1" applyFill="1" applyBorder="1" applyAlignment="1" applyProtection="1">
      <alignment horizontal="right" vertical="center" wrapText="1"/>
      <protection hidden="1"/>
    </xf>
    <xf numFmtId="166" fontId="74" fillId="0" borderId="40" xfId="0" applyNumberFormat="1" applyFont="1" applyFill="1" applyBorder="1" applyAlignment="1" applyProtection="1">
      <alignment horizontal="right" vertical="center" wrapText="1"/>
      <protection hidden="1"/>
    </xf>
    <xf numFmtId="0" fontId="75" fillId="0" borderId="44" xfId="0" applyFont="1" applyBorder="1" applyAlignment="1" applyProtection="1">
      <alignment horizontal="center" vertical="center" wrapText="1"/>
      <protection hidden="1"/>
    </xf>
    <xf numFmtId="0" fontId="75" fillId="0" borderId="46" xfId="0" applyFont="1" applyBorder="1" applyAlignment="1" applyProtection="1">
      <alignment horizontal="center" vertical="center" wrapText="1"/>
      <protection hidden="1"/>
    </xf>
    <xf numFmtId="0" fontId="75" fillId="0" borderId="48" xfId="0" applyFont="1" applyBorder="1" applyAlignment="1" applyProtection="1">
      <alignment horizontal="center" vertical="center" wrapText="1"/>
      <protection hidden="1"/>
    </xf>
    <xf numFmtId="0" fontId="75" fillId="0" borderId="41" xfId="0" applyFont="1" applyBorder="1" applyAlignment="1" applyProtection="1">
      <alignment horizontal="left" vertical="center" wrapText="1"/>
      <protection hidden="1"/>
    </xf>
    <xf numFmtId="0" fontId="75" fillId="0" borderId="43" xfId="0" applyFont="1" applyBorder="1" applyAlignment="1" applyProtection="1">
      <alignment horizontal="left" vertical="center" wrapText="1"/>
      <protection hidden="1"/>
    </xf>
    <xf numFmtId="166" fontId="73" fillId="0" borderId="44" xfId="0" applyNumberFormat="1" applyFont="1" applyFill="1" applyBorder="1" applyAlignment="1" applyProtection="1">
      <alignment horizontal="center" vertical="center" wrapText="1"/>
      <protection hidden="1"/>
    </xf>
    <xf numFmtId="166" fontId="73" fillId="0" borderId="45" xfId="0" applyNumberFormat="1" applyFont="1" applyFill="1" applyBorder="1" applyAlignment="1" applyProtection="1">
      <alignment horizontal="center" vertical="center" wrapText="1"/>
      <protection hidden="1"/>
    </xf>
    <xf numFmtId="166" fontId="73" fillId="0" borderId="48" xfId="0" applyNumberFormat="1" applyFont="1" applyFill="1" applyBorder="1" applyAlignment="1" applyProtection="1">
      <alignment horizontal="center" vertical="center" wrapText="1"/>
      <protection hidden="1"/>
    </xf>
    <xf numFmtId="166" fontId="73" fillId="0" borderId="49" xfId="0" applyNumberFormat="1" applyFont="1" applyFill="1" applyBorder="1" applyAlignment="1" applyProtection="1">
      <alignment horizontal="center" vertical="center" wrapText="1"/>
      <protection hidden="1"/>
    </xf>
    <xf numFmtId="0" fontId="92" fillId="0" borderId="40" xfId="0" applyFont="1" applyBorder="1" applyAlignment="1" applyProtection="1">
      <alignment horizontal="left" vertical="center"/>
      <protection hidden="1"/>
    </xf>
    <xf numFmtId="0" fontId="94" fillId="0" borderId="40" xfId="0" applyFont="1" applyBorder="1" applyAlignment="1" applyProtection="1">
      <alignment horizontal="left" vertical="center"/>
      <protection hidden="1"/>
    </xf>
    <xf numFmtId="0" fontId="88" fillId="0" borderId="41" xfId="0" applyFont="1" applyFill="1" applyBorder="1" applyAlignment="1" applyProtection="1">
      <alignment horizontal="left" vertical="center" wrapText="1"/>
      <protection hidden="1"/>
    </xf>
    <xf numFmtId="0" fontId="88" fillId="0" borderId="42" xfId="0" applyFont="1" applyFill="1" applyBorder="1" applyAlignment="1" applyProtection="1">
      <alignment horizontal="left" vertical="center" wrapText="1"/>
      <protection hidden="1"/>
    </xf>
    <xf numFmtId="0" fontId="88" fillId="0" borderId="43" xfId="0" applyFont="1" applyFill="1" applyBorder="1" applyAlignment="1" applyProtection="1">
      <alignment horizontal="left" vertical="center" wrapText="1"/>
      <protection hidden="1"/>
    </xf>
    <xf numFmtId="0" fontId="81" fillId="11" borderId="40" xfId="0" applyFont="1" applyFill="1" applyBorder="1" applyAlignment="1" applyProtection="1">
      <alignment horizontal="left" vertical="center" wrapText="1"/>
      <protection hidden="1"/>
    </xf>
    <xf numFmtId="0" fontId="81" fillId="11" borderId="40" xfId="0" applyFont="1" applyFill="1" applyBorder="1" applyAlignment="1" applyProtection="1">
      <alignment horizontal="center" vertical="center" wrapText="1"/>
      <protection hidden="1"/>
    </xf>
    <xf numFmtId="0" fontId="73" fillId="11" borderId="40" xfId="0" applyFont="1" applyFill="1" applyBorder="1" applyAlignment="1" applyProtection="1">
      <alignment horizontal="center" vertical="center" wrapText="1"/>
      <protection hidden="1"/>
    </xf>
    <xf numFmtId="0" fontId="0" fillId="0" borderId="40" xfId="0" applyBorder="1" applyAlignment="1" applyProtection="1">
      <alignment horizontal="center" vertical="center"/>
      <protection hidden="1"/>
    </xf>
    <xf numFmtId="166" fontId="93" fillId="2" borderId="44" xfId="0" applyNumberFormat="1" applyFont="1" applyFill="1" applyBorder="1" applyAlignment="1" applyProtection="1">
      <alignment horizontal="center" vertical="center" wrapText="1"/>
      <protection hidden="1"/>
    </xf>
    <xf numFmtId="166" fontId="93" fillId="2" borderId="45" xfId="0" applyNumberFormat="1" applyFont="1" applyFill="1" applyBorder="1" applyAlignment="1" applyProtection="1">
      <alignment horizontal="center" vertical="center" wrapText="1"/>
      <protection hidden="1"/>
    </xf>
    <xf numFmtId="166" fontId="93" fillId="2" borderId="46" xfId="0" applyNumberFormat="1" applyFont="1" applyFill="1" applyBorder="1" applyAlignment="1" applyProtection="1">
      <alignment horizontal="center" vertical="center" wrapText="1"/>
      <protection hidden="1"/>
    </xf>
    <xf numFmtId="166" fontId="93" fillId="2" borderId="47" xfId="0" applyNumberFormat="1" applyFont="1" applyFill="1" applyBorder="1" applyAlignment="1" applyProtection="1">
      <alignment horizontal="center" vertical="center" wrapText="1"/>
      <protection hidden="1"/>
    </xf>
    <xf numFmtId="166" fontId="93" fillId="2" borderId="48" xfId="0" applyNumberFormat="1" applyFont="1" applyFill="1" applyBorder="1" applyAlignment="1" applyProtection="1">
      <alignment horizontal="center" vertical="center" wrapText="1"/>
      <protection hidden="1"/>
    </xf>
    <xf numFmtId="166" fontId="93" fillId="2" borderId="49" xfId="0" applyNumberFormat="1" applyFont="1" applyFill="1" applyBorder="1" applyAlignment="1" applyProtection="1">
      <alignment horizontal="center" vertical="center" wrapText="1"/>
      <protection hidden="1"/>
    </xf>
    <xf numFmtId="166" fontId="77" fillId="2" borderId="44" xfId="0" applyNumberFormat="1" applyFont="1" applyFill="1" applyBorder="1" applyAlignment="1" applyProtection="1">
      <alignment horizontal="center" vertical="center" wrapText="1"/>
      <protection hidden="1"/>
    </xf>
    <xf numFmtId="166" fontId="77" fillId="2" borderId="45" xfId="0" applyNumberFormat="1" applyFont="1" applyFill="1" applyBorder="1" applyAlignment="1" applyProtection="1">
      <alignment horizontal="center" vertical="center" wrapText="1"/>
      <protection hidden="1"/>
    </xf>
    <xf numFmtId="166" fontId="77" fillId="2" borderId="46" xfId="0" applyNumberFormat="1" applyFont="1" applyFill="1" applyBorder="1" applyAlignment="1" applyProtection="1">
      <alignment horizontal="center" vertical="center" wrapText="1"/>
      <protection hidden="1"/>
    </xf>
    <xf numFmtId="166" fontId="77" fillId="2" borderId="47" xfId="0" applyNumberFormat="1" applyFont="1" applyFill="1" applyBorder="1" applyAlignment="1" applyProtection="1">
      <alignment horizontal="center" vertical="center" wrapText="1"/>
      <protection hidden="1"/>
    </xf>
    <xf numFmtId="166" fontId="77" fillId="2" borderId="48" xfId="0" applyNumberFormat="1" applyFont="1" applyFill="1" applyBorder="1" applyAlignment="1" applyProtection="1">
      <alignment horizontal="center" vertical="center" wrapText="1"/>
      <protection hidden="1"/>
    </xf>
    <xf numFmtId="166" fontId="77" fillId="2" borderId="49" xfId="0" applyNumberFormat="1" applyFont="1" applyFill="1" applyBorder="1" applyAlignment="1" applyProtection="1">
      <alignment horizontal="center" vertical="center" wrapText="1"/>
      <protection hidden="1"/>
    </xf>
    <xf numFmtId="0" fontId="91" fillId="0" borderId="41" xfId="0" applyFont="1" applyBorder="1" applyAlignment="1" applyProtection="1">
      <alignment horizontal="right" vertical="center" wrapText="1"/>
      <protection hidden="1"/>
    </xf>
    <xf numFmtId="0" fontId="91" fillId="0" borderId="42" xfId="0" applyFont="1" applyBorder="1" applyAlignment="1" applyProtection="1">
      <alignment horizontal="right" vertical="center" wrapText="1"/>
      <protection hidden="1"/>
    </xf>
    <xf numFmtId="0" fontId="91" fillId="0" borderId="43" xfId="0" applyFont="1" applyBorder="1" applyAlignment="1" applyProtection="1">
      <alignment horizontal="right" vertical="center" wrapText="1"/>
      <protection hidden="1"/>
    </xf>
    <xf numFmtId="166" fontId="74" fillId="15" borderId="40" xfId="0" applyNumberFormat="1" applyFont="1" applyFill="1" applyBorder="1" applyAlignment="1" applyProtection="1">
      <alignment horizontal="right" vertical="center" wrapText="1"/>
      <protection hidden="1"/>
    </xf>
    <xf numFmtId="0" fontId="88" fillId="0" borderId="40" xfId="0" applyFont="1" applyBorder="1" applyAlignment="1" applyProtection="1">
      <alignment horizontal="center" vertical="center" wrapText="1"/>
      <protection hidden="1"/>
    </xf>
    <xf numFmtId="166" fontId="75" fillId="15" borderId="40" xfId="0" applyNumberFormat="1" applyFont="1" applyFill="1" applyBorder="1" applyAlignment="1" applyProtection="1">
      <alignment horizontal="center" vertical="center" wrapText="1"/>
      <protection hidden="1"/>
    </xf>
    <xf numFmtId="166" fontId="75" fillId="0" borderId="40" xfId="0" applyNumberFormat="1" applyFont="1" applyFill="1" applyBorder="1" applyAlignment="1" applyProtection="1">
      <alignment horizontal="right" vertical="center" wrapText="1"/>
      <protection hidden="1"/>
    </xf>
    <xf numFmtId="0" fontId="73" fillId="0" borderId="41" xfId="0" applyFont="1" applyBorder="1" applyAlignment="1" applyProtection="1">
      <alignment horizontal="left" vertical="center" wrapText="1"/>
      <protection hidden="1"/>
    </xf>
    <xf numFmtId="0" fontId="73" fillId="0" borderId="42" xfId="0" applyFont="1" applyBorder="1" applyAlignment="1" applyProtection="1">
      <alignment horizontal="left" vertical="center" wrapText="1"/>
      <protection hidden="1"/>
    </xf>
    <xf numFmtId="0" fontId="73" fillId="0" borderId="43" xfId="0" applyFont="1" applyBorder="1" applyAlignment="1" applyProtection="1">
      <alignment horizontal="left" vertical="center" wrapText="1"/>
      <protection hidden="1"/>
    </xf>
    <xf numFmtId="0" fontId="91" fillId="0" borderId="40" xfId="0" applyFont="1" applyBorder="1" applyAlignment="1" applyProtection="1">
      <alignment horizontal="left" vertical="center" wrapText="1"/>
      <protection hidden="1"/>
    </xf>
    <xf numFmtId="166" fontId="75" fillId="15" borderId="44" xfId="0" applyNumberFormat="1" applyFont="1" applyFill="1" applyBorder="1" applyAlignment="1" applyProtection="1">
      <alignment horizontal="center" vertical="center" wrapText="1"/>
      <protection hidden="1"/>
    </xf>
    <xf numFmtId="166" fontId="75" fillId="15" borderId="45" xfId="0" applyNumberFormat="1" applyFont="1" applyFill="1" applyBorder="1" applyAlignment="1" applyProtection="1">
      <alignment horizontal="center" vertical="center" wrapText="1"/>
      <protection hidden="1"/>
    </xf>
    <xf numFmtId="166" fontId="75" fillId="15" borderId="46" xfId="0" applyNumberFormat="1" applyFont="1" applyFill="1" applyBorder="1" applyAlignment="1" applyProtection="1">
      <alignment horizontal="center" vertical="center" wrapText="1"/>
      <protection hidden="1"/>
    </xf>
    <xf numFmtId="166" fontId="75" fillId="15" borderId="47" xfId="0" applyNumberFormat="1" applyFont="1" applyFill="1" applyBorder="1" applyAlignment="1" applyProtection="1">
      <alignment horizontal="center" vertical="center" wrapText="1"/>
      <protection hidden="1"/>
    </xf>
    <xf numFmtId="166" fontId="75" fillId="15" borderId="48" xfId="0" applyNumberFormat="1" applyFont="1" applyFill="1" applyBorder="1" applyAlignment="1" applyProtection="1">
      <alignment horizontal="center" vertical="center" wrapText="1"/>
      <protection hidden="1"/>
    </xf>
    <xf numFmtId="166" fontId="75" fillId="15" borderId="49" xfId="0" applyNumberFormat="1" applyFont="1" applyFill="1" applyBorder="1" applyAlignment="1" applyProtection="1">
      <alignment horizontal="center" vertical="center" wrapText="1"/>
      <protection hidden="1"/>
    </xf>
    <xf numFmtId="0" fontId="77" fillId="0" borderId="40" xfId="0" applyFont="1" applyBorder="1" applyAlignment="1" applyProtection="1">
      <alignment horizontal="center" vertical="center" wrapText="1"/>
      <protection hidden="1"/>
    </xf>
    <xf numFmtId="0" fontId="72" fillId="0" borderId="40" xfId="0" applyFont="1" applyBorder="1" applyAlignment="1" applyProtection="1">
      <alignment horizontal="right" vertical="center" wrapText="1"/>
      <protection hidden="1"/>
    </xf>
    <xf numFmtId="0" fontId="73" fillId="0" borderId="40" xfId="0" applyFont="1" applyBorder="1" applyAlignment="1" applyProtection="1">
      <alignment horizontal="left" vertical="center" wrapText="1"/>
      <protection hidden="1"/>
    </xf>
    <xf numFmtId="166" fontId="75" fillId="15" borderId="40" xfId="0" applyNumberFormat="1" applyFont="1" applyFill="1" applyBorder="1" applyAlignment="1" applyProtection="1">
      <alignment horizontal="right" vertical="center" wrapText="1"/>
      <protection hidden="1"/>
    </xf>
    <xf numFmtId="166" fontId="74" fillId="15" borderId="44" xfId="0" applyNumberFormat="1" applyFont="1" applyFill="1" applyBorder="1" applyAlignment="1" applyProtection="1">
      <alignment horizontal="center" vertical="center" wrapText="1"/>
      <protection hidden="1"/>
    </xf>
    <xf numFmtId="166" fontId="74" fillId="15" borderId="45" xfId="0" applyNumberFormat="1" applyFont="1" applyFill="1" applyBorder="1" applyAlignment="1" applyProtection="1">
      <alignment horizontal="center" vertical="center" wrapText="1"/>
      <protection hidden="1"/>
    </xf>
    <xf numFmtId="166" fontId="74" fillId="15" borderId="46" xfId="0" applyNumberFormat="1" applyFont="1" applyFill="1" applyBorder="1" applyAlignment="1" applyProtection="1">
      <alignment horizontal="center" vertical="center" wrapText="1"/>
      <protection hidden="1"/>
    </xf>
    <xf numFmtId="166" fontId="74" fillId="15" borderId="47" xfId="0" applyNumberFormat="1" applyFont="1" applyFill="1" applyBorder="1" applyAlignment="1" applyProtection="1">
      <alignment horizontal="center" vertical="center" wrapText="1"/>
      <protection hidden="1"/>
    </xf>
    <xf numFmtId="166" fontId="74" fillId="15" borderId="48" xfId="0" applyNumberFormat="1" applyFont="1" applyFill="1" applyBorder="1" applyAlignment="1" applyProtection="1">
      <alignment horizontal="center" vertical="center" wrapText="1"/>
      <protection hidden="1"/>
    </xf>
    <xf numFmtId="166" fontId="74" fillId="15" borderId="49" xfId="0" applyNumberFormat="1" applyFont="1" applyFill="1" applyBorder="1" applyAlignment="1" applyProtection="1">
      <alignment horizontal="center" vertical="center" wrapText="1"/>
      <protection hidden="1"/>
    </xf>
    <xf numFmtId="0" fontId="86" fillId="0" borderId="0" xfId="0" applyFont="1" applyBorder="1" applyAlignment="1" applyProtection="1">
      <alignment horizontal="center" vertical="center" wrapText="1"/>
      <protection hidden="1"/>
    </xf>
    <xf numFmtId="0" fontId="73" fillId="0" borderId="0" xfId="0" applyFont="1" applyBorder="1" applyAlignment="1" applyProtection="1">
      <alignment horizontal="center" vertical="center" wrapText="1"/>
      <protection hidden="1"/>
    </xf>
    <xf numFmtId="0" fontId="72" fillId="0" borderId="0" xfId="0" applyFont="1" applyBorder="1" applyAlignment="1" applyProtection="1">
      <alignment horizontal="left" vertical="center" wrapText="1"/>
      <protection hidden="1"/>
    </xf>
    <xf numFmtId="0" fontId="87" fillId="0" borderId="0" xfId="0" applyFont="1" applyBorder="1" applyAlignment="1" applyProtection="1">
      <alignment horizontal="center" vertical="center" wrapText="1"/>
      <protection hidden="1"/>
    </xf>
    <xf numFmtId="0" fontId="73" fillId="0" borderId="40" xfId="0" applyFont="1" applyFill="1" applyBorder="1" applyAlignment="1" applyProtection="1">
      <alignment horizontal="center" vertical="center" wrapText="1"/>
      <protection hidden="1"/>
    </xf>
    <xf numFmtId="166" fontId="73" fillId="15" borderId="40" xfId="0" applyNumberFormat="1" applyFont="1" applyFill="1" applyBorder="1" applyAlignment="1" applyProtection="1">
      <alignment horizontal="center" vertical="center" wrapText="1"/>
      <protection hidden="1"/>
    </xf>
    <xf numFmtId="166" fontId="86" fillId="15" borderId="40" xfId="0" applyNumberFormat="1" applyFont="1" applyFill="1" applyBorder="1" applyAlignment="1" applyProtection="1">
      <alignment horizontal="right" vertical="center" wrapText="1"/>
      <protection hidden="1"/>
    </xf>
    <xf numFmtId="0" fontId="88" fillId="0" borderId="41" xfId="0" applyFont="1" applyBorder="1" applyAlignment="1" applyProtection="1">
      <alignment horizontal="left" vertical="center" wrapText="1"/>
      <protection hidden="1"/>
    </xf>
    <xf numFmtId="0" fontId="88" fillId="0" borderId="42" xfId="0" applyFont="1" applyBorder="1" applyAlignment="1" applyProtection="1">
      <alignment horizontal="left" vertical="center" wrapText="1"/>
      <protection hidden="1"/>
    </xf>
    <xf numFmtId="0" fontId="88" fillId="0" borderId="43" xfId="0" applyFont="1" applyBorder="1" applyAlignment="1" applyProtection="1">
      <alignment horizontal="left" vertical="center" wrapText="1"/>
      <protection hidden="1"/>
    </xf>
    <xf numFmtId="0" fontId="90" fillId="0" borderId="40" xfId="0" applyFont="1" applyBorder="1" applyAlignment="1" applyProtection="1">
      <alignment horizontal="center" vertical="center" wrapText="1"/>
      <protection hidden="1"/>
    </xf>
    <xf numFmtId="0" fontId="89" fillId="0" borderId="40" xfId="0" applyFont="1" applyBorder="1" applyAlignment="1" applyProtection="1">
      <alignment horizontal="left" vertical="center" wrapText="1"/>
      <protection hidden="1"/>
    </xf>
    <xf numFmtId="166" fontId="75" fillId="0" borderId="40" xfId="0" applyNumberFormat="1" applyFont="1" applyFill="1" applyBorder="1" applyAlignment="1" applyProtection="1">
      <alignment horizontal="right" vertical="center" wrapText="1"/>
      <protection locked="0"/>
    </xf>
    <xf numFmtId="166" fontId="75" fillId="16" borderId="40" xfId="0" applyNumberFormat="1" applyFont="1" applyFill="1" applyBorder="1" applyAlignment="1" applyProtection="1">
      <alignment horizontal="right" vertical="center" wrapText="1"/>
      <protection locked="0"/>
    </xf>
    <xf numFmtId="0" fontId="70" fillId="0" borderId="40" xfId="0" applyFont="1" applyBorder="1" applyAlignment="1" applyProtection="1">
      <alignment horizontal="left" vertical="center" wrapText="1"/>
      <protection hidden="1"/>
    </xf>
    <xf numFmtId="166" fontId="74" fillId="15" borderId="40" xfId="0" applyNumberFormat="1" applyFont="1" applyFill="1" applyBorder="1" applyAlignment="1" applyProtection="1">
      <alignment horizontal="center" vertical="center" wrapText="1"/>
      <protection hidden="1"/>
    </xf>
    <xf numFmtId="0" fontId="73" fillId="0" borderId="0" xfId="0" applyFont="1" applyFill="1" applyBorder="1" applyAlignment="1" applyProtection="1">
      <alignment horizontal="center" vertical="center" wrapText="1"/>
      <protection locked="0"/>
    </xf>
    <xf numFmtId="0" fontId="83" fillId="0" borderId="0" xfId="0" applyFont="1" applyBorder="1" applyAlignment="1" applyProtection="1">
      <alignment horizontal="center" vertical="center" wrapText="1"/>
      <protection hidden="1"/>
    </xf>
    <xf numFmtId="0" fontId="73" fillId="8" borderId="0" xfId="0" applyFont="1" applyFill="1" applyBorder="1" applyAlignment="1" applyProtection="1">
      <alignment horizontal="center" vertical="center" wrapText="1"/>
      <protection locked="0"/>
    </xf>
    <xf numFmtId="0" fontId="82" fillId="0" borderId="0" xfId="0" applyFont="1" applyFill="1" applyBorder="1" applyAlignment="1" applyProtection="1">
      <alignment horizontal="left" vertical="center" wrapText="1"/>
      <protection hidden="1"/>
    </xf>
    <xf numFmtId="0" fontId="85" fillId="0" borderId="0" xfId="0" applyFont="1" applyFill="1" applyBorder="1" applyAlignment="1" applyProtection="1">
      <alignment horizontal="center" vertical="center" wrapText="1"/>
      <protection hidden="1"/>
    </xf>
    <xf numFmtId="0" fontId="83" fillId="0" borderId="0" xfId="0" applyFont="1" applyBorder="1" applyAlignment="1" applyProtection="1">
      <alignment horizontal="left" vertical="center" wrapText="1"/>
      <protection hidden="1"/>
    </xf>
    <xf numFmtId="0" fontId="71" fillId="0" borderId="39" xfId="0" applyFont="1" applyBorder="1" applyAlignment="1" applyProtection="1">
      <alignment horizontal="center" vertical="center" wrapText="1"/>
      <protection hidden="1"/>
    </xf>
    <xf numFmtId="0" fontId="81" fillId="0" borderId="0" xfId="0" applyFont="1" applyBorder="1" applyAlignment="1" applyProtection="1">
      <alignment horizontal="center" wrapText="1"/>
      <protection hidden="1"/>
    </xf>
    <xf numFmtId="0" fontId="83" fillId="0" borderId="0" xfId="0" applyFont="1" applyFill="1" applyBorder="1" applyAlignment="1" applyProtection="1">
      <alignment horizontal="left" vertical="center" wrapText="1"/>
      <protection hidden="1"/>
    </xf>
    <xf numFmtId="0" fontId="77" fillId="0" borderId="39" xfId="0" applyFont="1" applyBorder="1" applyAlignment="1" applyProtection="1">
      <alignment horizontal="center" vertical="center" wrapText="1"/>
      <protection locked="0"/>
    </xf>
    <xf numFmtId="49" fontId="77" fillId="0" borderId="39" xfId="0" applyNumberFormat="1" applyFont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/>
      <protection locked="0"/>
    </xf>
    <xf numFmtId="49" fontId="39" fillId="0" borderId="39" xfId="0" applyNumberFormat="1" applyFont="1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hidden="1"/>
    </xf>
    <xf numFmtId="0" fontId="74" fillId="0" borderId="38" xfId="0" applyFont="1" applyFill="1" applyBorder="1" applyAlignment="1" applyProtection="1">
      <alignment horizontal="center" vertical="center" wrapText="1"/>
      <protection hidden="1"/>
    </xf>
    <xf numFmtId="0" fontId="74" fillId="11" borderId="39" xfId="0" applyFont="1" applyFill="1" applyBorder="1" applyAlignment="1" applyProtection="1">
      <alignment horizontal="center" vertical="center" wrapText="1"/>
      <protection hidden="1"/>
    </xf>
    <xf numFmtId="0" fontId="71" fillId="11" borderId="39" xfId="0" applyFont="1" applyFill="1" applyBorder="1" applyAlignment="1" applyProtection="1">
      <alignment horizontal="center" vertical="center" wrapText="1"/>
      <protection hidden="1"/>
    </xf>
    <xf numFmtId="165" fontId="77" fillId="0" borderId="37" xfId="0" applyNumberFormat="1" applyFont="1" applyBorder="1" applyAlignment="1" applyProtection="1">
      <alignment horizontal="center" vertical="center" wrapText="1"/>
      <protection hidden="1"/>
    </xf>
    <xf numFmtId="49" fontId="77" fillId="0" borderId="37" xfId="0" applyNumberFormat="1" applyFont="1" applyBorder="1" applyAlignment="1" applyProtection="1">
      <alignment horizontal="center" vertical="center" wrapText="1"/>
      <protection locked="0"/>
    </xf>
    <xf numFmtId="0" fontId="77" fillId="0" borderId="37" xfId="0" applyNumberFormat="1" applyFont="1" applyBorder="1" applyAlignment="1" applyProtection="1">
      <alignment horizontal="center" vertical="center" wrapText="1"/>
      <protection hidden="1"/>
    </xf>
    <xf numFmtId="165" fontId="71" fillId="0" borderId="37" xfId="0" applyNumberFormat="1" applyFont="1" applyBorder="1" applyAlignment="1" applyProtection="1">
      <alignment horizontal="center" vertical="center" wrapText="1"/>
      <protection hidden="1"/>
    </xf>
    <xf numFmtId="0" fontId="71" fillId="0" borderId="37" xfId="0" applyFont="1" applyBorder="1" applyAlignment="1" applyProtection="1">
      <alignment horizontal="center" vertical="center" wrapText="1"/>
      <protection hidden="1"/>
    </xf>
    <xf numFmtId="0" fontId="73" fillId="0" borderId="37" xfId="0" applyFont="1" applyFill="1" applyBorder="1" applyAlignment="1" applyProtection="1">
      <alignment horizontal="center" vertical="center" wrapText="1"/>
      <protection hidden="1"/>
    </xf>
    <xf numFmtId="0" fontId="73" fillId="0" borderId="29" xfId="0" applyFont="1" applyFill="1" applyBorder="1" applyAlignment="1" applyProtection="1">
      <alignment horizontal="center" vertical="center" wrapText="1"/>
      <protection hidden="1"/>
    </xf>
    <xf numFmtId="0" fontId="73" fillId="0" borderId="30" xfId="0" applyFont="1" applyFill="1" applyBorder="1" applyAlignment="1" applyProtection="1">
      <alignment horizontal="center" vertical="center" wrapText="1"/>
      <protection hidden="1"/>
    </xf>
    <xf numFmtId="0" fontId="73" fillId="0" borderId="31" xfId="0" applyFont="1" applyFill="1" applyBorder="1" applyAlignment="1" applyProtection="1">
      <alignment horizontal="center" vertical="center" wrapText="1"/>
      <protection hidden="1"/>
    </xf>
    <xf numFmtId="0" fontId="73" fillId="0" borderId="35" xfId="0" applyFont="1" applyFill="1" applyBorder="1" applyAlignment="1" applyProtection="1">
      <alignment horizontal="center" vertical="center" wrapText="1"/>
      <protection hidden="1"/>
    </xf>
    <xf numFmtId="0" fontId="73" fillId="0" borderId="0" xfId="0" applyFont="1" applyFill="1" applyBorder="1" applyAlignment="1" applyProtection="1">
      <alignment horizontal="center" vertical="center" wrapText="1"/>
      <protection hidden="1"/>
    </xf>
    <xf numFmtId="0" fontId="73" fillId="0" borderId="36" xfId="0" applyFont="1" applyFill="1" applyBorder="1" applyAlignment="1" applyProtection="1">
      <alignment horizontal="center" vertical="center" wrapText="1"/>
      <protection hidden="1"/>
    </xf>
    <xf numFmtId="0" fontId="71" fillId="11" borderId="37" xfId="0" applyFont="1" applyFill="1" applyBorder="1" applyAlignment="1" applyProtection="1">
      <alignment horizontal="center" vertical="center" wrapText="1"/>
      <protection hidden="1"/>
    </xf>
    <xf numFmtId="0" fontId="73" fillId="11" borderId="37" xfId="0" applyFont="1" applyFill="1" applyBorder="1" applyAlignment="1" applyProtection="1">
      <alignment horizontal="center" vertical="center" wrapText="1"/>
      <protection hidden="1"/>
    </xf>
    <xf numFmtId="49" fontId="77" fillId="0" borderId="28" xfId="0" applyNumberFormat="1" applyFont="1" applyFill="1" applyBorder="1" applyAlignment="1" applyProtection="1">
      <alignment horizontal="center" vertical="center" wrapText="1"/>
      <protection locked="0"/>
    </xf>
    <xf numFmtId="165" fontId="75" fillId="13" borderId="28" xfId="0" applyNumberFormat="1" applyFont="1" applyFill="1" applyBorder="1" applyAlignment="1" applyProtection="1">
      <alignment horizontal="center" vertical="center" wrapText="1"/>
      <protection locked="0"/>
    </xf>
    <xf numFmtId="165" fontId="72" fillId="0" borderId="28" xfId="0" applyNumberFormat="1" applyFont="1" applyBorder="1" applyAlignment="1" applyProtection="1">
      <alignment horizontal="center" vertical="center" wrapText="1"/>
      <protection hidden="1"/>
    </xf>
    <xf numFmtId="0" fontId="73" fillId="0" borderId="28" xfId="0" applyFont="1" applyBorder="1" applyAlignment="1" applyProtection="1">
      <alignment horizontal="center" vertical="center" wrapText="1"/>
      <protection hidden="1"/>
    </xf>
    <xf numFmtId="165" fontId="73" fillId="0" borderId="28" xfId="0" applyNumberFormat="1" applyFont="1" applyBorder="1" applyAlignment="1" applyProtection="1">
      <alignment horizontal="center" vertical="center" wrapText="1"/>
      <protection hidden="1"/>
    </xf>
    <xf numFmtId="0" fontId="75" fillId="0" borderId="28" xfId="0" applyFont="1" applyFill="1" applyBorder="1" applyAlignment="1" applyProtection="1">
      <alignment horizontal="center" vertical="center" wrapText="1"/>
      <protection hidden="1"/>
    </xf>
    <xf numFmtId="0" fontId="72" fillId="0" borderId="28" xfId="0" applyFont="1" applyFill="1" applyBorder="1" applyAlignment="1" applyProtection="1">
      <alignment horizontal="center" vertical="center" wrapText="1"/>
      <protection hidden="1"/>
    </xf>
    <xf numFmtId="0" fontId="73" fillId="8" borderId="28" xfId="0" applyFont="1" applyFill="1" applyBorder="1" applyAlignment="1" applyProtection="1">
      <alignment horizontal="center" vertical="center" wrapText="1"/>
      <protection locked="0"/>
    </xf>
    <xf numFmtId="49" fontId="70" fillId="0" borderId="28" xfId="0" applyNumberFormat="1" applyFont="1" applyBorder="1" applyAlignment="1" applyProtection="1">
      <alignment horizontal="center" vertical="center" wrapText="1"/>
      <protection locked="0"/>
    </xf>
    <xf numFmtId="49" fontId="73" fillId="0" borderId="28" xfId="0" applyNumberFormat="1" applyFont="1" applyBorder="1" applyAlignment="1" applyProtection="1">
      <alignment horizontal="center" vertical="center" wrapText="1"/>
      <protection locked="0"/>
    </xf>
    <xf numFmtId="3" fontId="70" fillId="13" borderId="28" xfId="0" applyNumberFormat="1" applyFont="1" applyFill="1" applyBorder="1" applyAlignment="1" applyProtection="1">
      <alignment horizontal="center" vertical="center" wrapText="1"/>
      <protection locked="0"/>
    </xf>
    <xf numFmtId="0" fontId="70" fillId="13" borderId="28" xfId="0" applyFont="1" applyFill="1" applyBorder="1" applyAlignment="1" applyProtection="1">
      <alignment horizontal="center" vertical="center" wrapText="1"/>
      <protection locked="0"/>
    </xf>
    <xf numFmtId="0" fontId="73" fillId="13" borderId="28" xfId="0" applyFont="1" applyFill="1" applyBorder="1" applyAlignment="1" applyProtection="1">
      <alignment horizontal="center" vertical="center" wrapText="1"/>
      <protection hidden="1"/>
    </xf>
    <xf numFmtId="0" fontId="74" fillId="0" borderId="28" xfId="0" applyFont="1" applyBorder="1" applyAlignment="1" applyProtection="1">
      <alignment horizontal="center" vertical="center" wrapText="1"/>
      <protection hidden="1"/>
    </xf>
    <xf numFmtId="0" fontId="73" fillId="0" borderId="28" xfId="0" applyFont="1" applyFill="1" applyBorder="1" applyAlignment="1" applyProtection="1">
      <alignment horizontal="center" vertical="center" wrapText="1"/>
      <protection hidden="1"/>
    </xf>
    <xf numFmtId="0" fontId="71" fillId="12" borderId="29" xfId="0" applyFont="1" applyFill="1" applyBorder="1" applyAlignment="1" applyProtection="1">
      <alignment horizontal="center" vertical="center" wrapText="1"/>
      <protection hidden="1"/>
    </xf>
    <xf numFmtId="0" fontId="71" fillId="12" borderId="30" xfId="0" applyFont="1" applyFill="1" applyBorder="1" applyAlignment="1" applyProtection="1">
      <alignment horizontal="center" vertical="center" wrapText="1"/>
      <protection hidden="1"/>
    </xf>
    <xf numFmtId="0" fontId="71" fillId="12" borderId="31" xfId="0" applyFont="1" applyFill="1" applyBorder="1" applyAlignment="1" applyProtection="1">
      <alignment horizontal="center" vertical="center" wrapText="1"/>
      <protection hidden="1"/>
    </xf>
    <xf numFmtId="0" fontId="69" fillId="0" borderId="28" xfId="0" applyFont="1" applyBorder="1" applyAlignment="1" applyProtection="1">
      <alignment horizontal="center" vertical="center" wrapText="1"/>
      <protection hidden="1"/>
    </xf>
    <xf numFmtId="0" fontId="71" fillId="12" borderId="32" xfId="0" applyFont="1" applyFill="1" applyBorder="1" applyAlignment="1" applyProtection="1">
      <alignment horizontal="center" vertical="center" wrapText="1"/>
      <protection locked="0"/>
    </xf>
    <xf numFmtId="0" fontId="71" fillId="12" borderId="33" xfId="0" applyFont="1" applyFill="1" applyBorder="1" applyAlignment="1" applyProtection="1">
      <alignment horizontal="center" vertical="center" wrapText="1"/>
      <protection locked="0"/>
    </xf>
    <xf numFmtId="0" fontId="71" fillId="12" borderId="34" xfId="0" applyFont="1" applyFill="1" applyBorder="1" applyAlignment="1" applyProtection="1">
      <alignment horizontal="center" vertical="center" wrapText="1"/>
      <protection locked="0"/>
    </xf>
    <xf numFmtId="0" fontId="67" fillId="0" borderId="0" xfId="0" applyFont="1" applyBorder="1" applyAlignment="1" applyProtection="1">
      <alignment horizontal="center" vertical="center" wrapText="1"/>
      <protection hidden="1"/>
    </xf>
    <xf numFmtId="0" fontId="68" fillId="0" borderId="0" xfId="0" applyFont="1" applyBorder="1" applyAlignment="1" applyProtection="1">
      <alignment horizontal="center" vertical="center" wrapText="1"/>
      <protection hidden="1"/>
    </xf>
    <xf numFmtId="0" fontId="69" fillId="0" borderId="0" xfId="0" applyFont="1" applyBorder="1" applyAlignment="1" applyProtection="1">
      <alignment horizontal="center" vertical="center" wrapText="1"/>
      <protection hidden="1"/>
    </xf>
    <xf numFmtId="0" fontId="70" fillId="11" borderId="28" xfId="0" applyFont="1" applyFill="1" applyBorder="1" applyAlignment="1" applyProtection="1">
      <alignment horizontal="center" vertical="center" wrapText="1"/>
      <protection hidden="1"/>
    </xf>
    <xf numFmtId="0" fontId="26" fillId="4" borderId="0" xfId="2" applyFont="1" applyFill="1" applyAlignment="1" applyProtection="1">
      <protection hidden="1"/>
    </xf>
    <xf numFmtId="0" fontId="26" fillId="4" borderId="0" xfId="2" applyFont="1" applyFill="1" applyAlignment="1" applyProtection="1">
      <alignment horizontal="center" vertical="center"/>
      <protection hidden="1"/>
    </xf>
    <xf numFmtId="0" fontId="52" fillId="0" borderId="18" xfId="4" applyFont="1" applyBorder="1" applyAlignment="1" applyProtection="1">
      <alignment horizontal="center" vertical="center"/>
      <protection locked="0"/>
    </xf>
    <xf numFmtId="0" fontId="52" fillId="0" borderId="21" xfId="4" applyFont="1" applyBorder="1" applyAlignment="1" applyProtection="1">
      <alignment horizontal="center" vertical="center"/>
      <protection locked="0"/>
    </xf>
    <xf numFmtId="0" fontId="52" fillId="0" borderId="18" xfId="4" applyFont="1" applyBorder="1" applyAlignment="1" applyProtection="1">
      <alignment horizontal="center" vertical="center"/>
      <protection locked="0"/>
    </xf>
    <xf numFmtId="0" fontId="52" fillId="0" borderId="21" xfId="4" applyFont="1" applyBorder="1" applyAlignment="1" applyProtection="1">
      <alignment horizontal="center" vertical="center"/>
      <protection locked="0"/>
    </xf>
    <xf numFmtId="0" fontId="52" fillId="0" borderId="23" xfId="4" applyFont="1" applyBorder="1" applyAlignment="1" applyProtection="1">
      <alignment horizontal="center" vertical="center"/>
      <protection locked="0"/>
    </xf>
    <xf numFmtId="1" fontId="58" fillId="10" borderId="18" xfId="4" applyNumberFormat="1" applyFont="1" applyFill="1" applyBorder="1" applyAlignment="1" applyProtection="1">
      <alignment horizontal="right"/>
      <protection locked="0"/>
    </xf>
    <xf numFmtId="1" fontId="8" fillId="0" borderId="19" xfId="4" applyNumberFormat="1" applyFont="1" applyBorder="1" applyAlignment="1" applyProtection="1">
      <alignment horizontal="right" vertical="center"/>
      <protection locked="0"/>
    </xf>
  </cellXfs>
  <cellStyles count="7">
    <cellStyle name="Hyperlink" xfId="2" builtinId="8"/>
    <cellStyle name="Normal" xfId="0" builtinId="0"/>
    <cellStyle name="Normal 2" xfId="4"/>
    <cellStyle name="Normal 2 3" xfId="3"/>
    <cellStyle name="Normal 3" xfId="6"/>
    <cellStyle name="Normal_pay 2008-09" xfId="5"/>
    <cellStyle name="Note" xfId="1" builtinId="10"/>
  </cellStyles>
  <dxfs count="8"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ill>
        <patternFill patternType="solid">
          <fgColor auto="1"/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0099"/>
      </font>
    </dxf>
  </dxfs>
  <tableStyles count="0" defaultTableStyle="TableStyleMedium9" defaultPivotStyle="PivotStyleLight16"/>
  <colors>
    <mruColors>
      <color rgb="FFCC00CC"/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#'Extra Ded. 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MPUTATION!A1"/><Relationship Id="rId1" Type="http://schemas.openxmlformats.org/officeDocument/2006/relationships/hyperlink" Target="#'Extra Ded. 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Master Data'!A1"/><Relationship Id="rId3" Type="http://schemas.openxmlformats.org/officeDocument/2006/relationships/hyperlink" Target="#form10E!A1"/><Relationship Id="rId7" Type="http://schemas.openxmlformats.org/officeDocument/2006/relationships/hyperlink" Target="#form10E!A1"/><Relationship Id="rId2" Type="http://schemas.openxmlformats.org/officeDocument/2006/relationships/hyperlink" Target="#'Master Data'!A1"/><Relationship Id="rId1" Type="http://schemas.openxmlformats.org/officeDocument/2006/relationships/hyperlink" Target="#COMPUTATION!A1"/><Relationship Id="rId6" Type="http://schemas.openxmlformats.org/officeDocument/2006/relationships/hyperlink" Target="#'Master Data'!A1"/><Relationship Id="rId5" Type="http://schemas.openxmlformats.org/officeDocument/2006/relationships/hyperlink" Target="#COMPUTATION!A1"/><Relationship Id="rId4" Type="http://schemas.openxmlformats.org/officeDocument/2006/relationships/hyperlink" Target="#'Master Dat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142876</xdr:colOff>
      <xdr:row>0</xdr:row>
      <xdr:rowOff>114300</xdr:rowOff>
    </xdr:from>
    <xdr:to>
      <xdr:col>5</xdr:col>
      <xdr:colOff>1142999</xdr:colOff>
      <xdr:row>1</xdr:row>
      <xdr:rowOff>390526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13544551" y="114300"/>
          <a:ext cx="1000123" cy="561976"/>
        </a:xfrm>
        <a:prstGeom prst="rightArrow">
          <a:avLst/>
        </a:prstGeom>
        <a:ln w="38100"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NEXT</a:t>
          </a:r>
          <a:r>
            <a:rPr lang="en-US" sz="1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</a:t>
          </a:r>
          <a:endParaRPr lang="en-US" sz="1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5</xdr:col>
      <xdr:colOff>114299</xdr:colOff>
      <xdr:row>4</xdr:row>
      <xdr:rowOff>0</xdr:rowOff>
    </xdr:from>
    <xdr:to>
      <xdr:col>5</xdr:col>
      <xdr:colOff>114299</xdr:colOff>
      <xdr:row>8</xdr:row>
      <xdr:rowOff>333375</xdr:rowOff>
    </xdr:to>
    <xdr:pic>
      <xdr:nvPicPr>
        <xdr:cNvPr id="3" name="Picture 2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5974" y="1666874"/>
          <a:ext cx="1533525" cy="189547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2</xdr:col>
      <xdr:colOff>1095375</xdr:colOff>
      <xdr:row>10</xdr:row>
      <xdr:rowOff>238125</xdr:rowOff>
    </xdr:from>
    <xdr:to>
      <xdr:col>2</xdr:col>
      <xdr:colOff>1095375</xdr:colOff>
      <xdr:row>16</xdr:row>
      <xdr:rowOff>172472</xdr:rowOff>
    </xdr:to>
    <xdr:pic>
      <xdr:nvPicPr>
        <xdr:cNvPr id="4" name="Picture 3" descr="hlj 21-11-21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10200" y="7286625"/>
          <a:ext cx="1676400" cy="1496447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5</xdr:col>
      <xdr:colOff>304800</xdr:colOff>
      <xdr:row>1</xdr:row>
      <xdr:rowOff>542925</xdr:rowOff>
    </xdr:from>
    <xdr:to>
      <xdr:col>5</xdr:col>
      <xdr:colOff>1895475</xdr:colOff>
      <xdr:row>6</xdr:row>
      <xdr:rowOff>257175</xdr:rowOff>
    </xdr:to>
    <xdr:pic>
      <xdr:nvPicPr>
        <xdr:cNvPr id="5" name="Picture 4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06475" y="828675"/>
          <a:ext cx="1590675" cy="189547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2</xdr:col>
      <xdr:colOff>581025</xdr:colOff>
      <xdr:row>10</xdr:row>
      <xdr:rowOff>304800</xdr:rowOff>
    </xdr:from>
    <xdr:to>
      <xdr:col>2</xdr:col>
      <xdr:colOff>2257425</xdr:colOff>
      <xdr:row>17</xdr:row>
      <xdr:rowOff>48647</xdr:rowOff>
    </xdr:to>
    <xdr:pic>
      <xdr:nvPicPr>
        <xdr:cNvPr id="6" name="Picture 5" descr="hlj 21-11-21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5850" y="4333875"/>
          <a:ext cx="1676400" cy="1496447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</xdr:row>
      <xdr:rowOff>0</xdr:rowOff>
    </xdr:from>
    <xdr:to>
      <xdr:col>22</xdr:col>
      <xdr:colOff>0</xdr:colOff>
      <xdr:row>3</xdr:row>
      <xdr:rowOff>0</xdr:rowOff>
    </xdr:to>
    <xdr:grpSp>
      <xdr:nvGrpSpPr>
        <xdr:cNvPr id="2" name="Group 1"/>
        <xdr:cNvGrpSpPr/>
      </xdr:nvGrpSpPr>
      <xdr:grpSpPr>
        <a:xfrm>
          <a:off x="13620750" y="390525"/>
          <a:ext cx="2419350" cy="7048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9229725" y="457199"/>
          <a:ext cx="1050925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9229725" y="1439861"/>
          <a:ext cx="1585912" cy="901701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4" name="Left Arrow 3">
          <a:hlinkClick xmlns:r="http://schemas.openxmlformats.org/officeDocument/2006/relationships" r:id="rId3"/>
        </xdr:cNvPr>
        <xdr:cNvSpPr/>
      </xdr:nvSpPr>
      <xdr:spPr>
        <a:xfrm>
          <a:off x="9229725" y="457199"/>
          <a:ext cx="1050925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5" name="Left Arrow 4">
          <a:hlinkClick xmlns:r="http://schemas.openxmlformats.org/officeDocument/2006/relationships" r:id="rId4"/>
        </xdr:cNvPr>
        <xdr:cNvSpPr/>
      </xdr:nvSpPr>
      <xdr:spPr>
        <a:xfrm>
          <a:off x="9229725" y="1439861"/>
          <a:ext cx="1585912" cy="901701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6" name="Left Arrow 5">
          <a:hlinkClick xmlns:r="http://schemas.openxmlformats.org/officeDocument/2006/relationships" r:id="rId5"/>
        </xdr:cNvPr>
        <xdr:cNvSpPr/>
      </xdr:nvSpPr>
      <xdr:spPr>
        <a:xfrm>
          <a:off x="9229725" y="457199"/>
          <a:ext cx="1050925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7" name="Left Arrow 6">
          <a:hlinkClick xmlns:r="http://schemas.openxmlformats.org/officeDocument/2006/relationships" r:id="rId6"/>
        </xdr:cNvPr>
        <xdr:cNvSpPr/>
      </xdr:nvSpPr>
      <xdr:spPr>
        <a:xfrm>
          <a:off x="9229725" y="1439861"/>
          <a:ext cx="1585912" cy="901701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8" name="Left Arrow 7">
          <a:hlinkClick xmlns:r="http://schemas.openxmlformats.org/officeDocument/2006/relationships" r:id="rId7"/>
        </xdr:cNvPr>
        <xdr:cNvSpPr/>
      </xdr:nvSpPr>
      <xdr:spPr>
        <a:xfrm>
          <a:off x="9229725" y="457199"/>
          <a:ext cx="1050925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9" name="Left Arrow 8">
          <a:hlinkClick xmlns:r="http://schemas.openxmlformats.org/officeDocument/2006/relationships" r:id="rId8"/>
        </xdr:cNvPr>
        <xdr:cNvSpPr/>
      </xdr:nvSpPr>
      <xdr:spPr>
        <a:xfrm>
          <a:off x="9229725" y="1439861"/>
          <a:ext cx="1585912" cy="901701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come%20Tax%202022-23/Income%20Tax%202022-23%20Mobile%20versoi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 Data"/>
      <sheetName val="Extra Ded. "/>
      <sheetName val="GA55"/>
      <sheetName val="COMPUTATION"/>
      <sheetName val="Form No. 16"/>
    </sheetNames>
    <sheetDataSet>
      <sheetData sheetId="0" refreshError="1"/>
      <sheetData sheetId="1" refreshError="1"/>
      <sheetData sheetId="2">
        <row r="5">
          <cell r="AP5" t="str">
            <v>Regular Pay</v>
          </cell>
        </row>
        <row r="6">
          <cell r="AP6" t="str">
            <v>Fix Pay</v>
          </cell>
        </row>
        <row r="8">
          <cell r="AR8" t="str">
            <v>Jaipur (U.A.)</v>
          </cell>
          <cell r="AS8" t="str">
            <v>JAN</v>
          </cell>
        </row>
        <row r="9">
          <cell r="AR9" t="str">
            <v>Ajmer</v>
          </cell>
          <cell r="AS9" t="str">
            <v>FEB</v>
          </cell>
        </row>
        <row r="10">
          <cell r="AR10" t="str">
            <v>Bikaner</v>
          </cell>
          <cell r="AS10" t="str">
            <v>MAR</v>
          </cell>
        </row>
        <row r="11">
          <cell r="AR11" t="str">
            <v>Jodhpur</v>
          </cell>
          <cell r="AS11" t="str">
            <v>APR</v>
          </cell>
        </row>
        <row r="12">
          <cell r="AR12" t="str">
            <v>Kota</v>
          </cell>
          <cell r="AS12" t="str">
            <v>MAY</v>
          </cell>
          <cell r="AX12">
            <v>44621</v>
          </cell>
        </row>
        <row r="13">
          <cell r="AS13" t="str">
            <v>JUN</v>
          </cell>
          <cell r="AX13">
            <v>44652</v>
          </cell>
        </row>
        <row r="14">
          <cell r="AS14" t="str">
            <v>JUL</v>
          </cell>
          <cell r="AX14">
            <v>44682</v>
          </cell>
        </row>
        <row r="15">
          <cell r="AS15" t="str">
            <v>AUG</v>
          </cell>
          <cell r="AX15">
            <v>44713</v>
          </cell>
        </row>
        <row r="16">
          <cell r="AS16" t="str">
            <v>SEP</v>
          </cell>
          <cell r="AX16">
            <v>44743</v>
          </cell>
        </row>
        <row r="17">
          <cell r="AS17" t="str">
            <v>OCT</v>
          </cell>
          <cell r="AX17">
            <v>44774</v>
          </cell>
        </row>
        <row r="18">
          <cell r="AS18" t="str">
            <v>NOV</v>
          </cell>
          <cell r="AX18">
            <v>44805</v>
          </cell>
        </row>
        <row r="19">
          <cell r="AS19" t="str">
            <v>DEC</v>
          </cell>
          <cell r="AX19">
            <v>44835</v>
          </cell>
        </row>
        <row r="20">
          <cell r="AX20">
            <v>44866</v>
          </cell>
        </row>
        <row r="21">
          <cell r="AX21">
            <v>44896</v>
          </cell>
        </row>
        <row r="22">
          <cell r="AX22">
            <v>44927</v>
          </cell>
        </row>
        <row r="23">
          <cell r="AX23">
            <v>44958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2">
          <cell r="B62">
            <v>12000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wmRCNVvVD9k" TargetMode="External"/><Relationship Id="rId2" Type="http://schemas.openxmlformats.org/officeDocument/2006/relationships/hyperlink" Target="https://youtu.be/wmRCNVvVD9k" TargetMode="External"/><Relationship Id="rId1" Type="http://schemas.openxmlformats.org/officeDocument/2006/relationships/hyperlink" Target="mailto:heeralaljatchandawal@g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V585dbXugiI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8"/>
  <sheetViews>
    <sheetView showGridLines="0" showRowColHeaders="0" tabSelected="1" topLeftCell="B1" workbookViewId="0">
      <selection activeCell="B3" sqref="B3:E3"/>
    </sheetView>
  </sheetViews>
  <sheetFormatPr defaultColWidth="0" defaultRowHeight="15" customHeight="1" zeroHeight="1"/>
  <cols>
    <col min="1" max="1" width="5.875" style="109" customWidth="1"/>
    <col min="2" max="2" width="50.75" style="109" customWidth="1"/>
    <col min="3" max="3" width="42" style="109" customWidth="1"/>
    <col min="4" max="4" width="49.125" style="109" customWidth="1"/>
    <col min="5" max="5" width="28.125" style="109" customWidth="1"/>
    <col min="6" max="6" width="30" style="109" customWidth="1"/>
    <col min="7" max="18" width="9" style="109" hidden="1" customWidth="1"/>
    <col min="19" max="19" width="0" style="109" hidden="1" customWidth="1"/>
    <col min="20" max="16384" width="9" style="109" hidden="1"/>
  </cols>
  <sheetData>
    <row r="1" spans="1:19" s="2" customFormat="1" ht="22.5" customHeight="1" thickBot="1">
      <c r="A1" s="1"/>
      <c r="B1" s="1"/>
      <c r="C1" s="1"/>
      <c r="D1" s="1"/>
      <c r="E1" s="1"/>
      <c r="F1" s="1"/>
    </row>
    <row r="2" spans="1:19" s="2" customFormat="1" ht="48.75" customHeight="1" thickBot="1">
      <c r="A2" s="1"/>
      <c r="B2" s="163" t="s">
        <v>17</v>
      </c>
      <c r="C2" s="164"/>
      <c r="D2" s="164"/>
      <c r="E2" s="165"/>
      <c r="F2" s="1"/>
      <c r="R2" s="2" t="s">
        <v>18</v>
      </c>
      <c r="S2" s="3" t="s">
        <v>19</v>
      </c>
    </row>
    <row r="3" spans="1:19" s="2" customFormat="1" ht="30.95" customHeight="1">
      <c r="A3" s="1"/>
      <c r="B3" s="160" t="s">
        <v>16</v>
      </c>
      <c r="C3" s="161"/>
      <c r="D3" s="161"/>
      <c r="E3" s="162"/>
      <c r="F3" s="1"/>
      <c r="R3" s="2" t="s">
        <v>20</v>
      </c>
      <c r="S3" s="3" t="s">
        <v>21</v>
      </c>
    </row>
    <row r="4" spans="1:19" s="2" customFormat="1" ht="30.95" customHeight="1">
      <c r="A4" s="1"/>
      <c r="B4" s="114" t="s">
        <v>269</v>
      </c>
      <c r="C4" s="111" t="s">
        <v>22</v>
      </c>
      <c r="D4" s="112" t="s">
        <v>270</v>
      </c>
      <c r="E4" s="115">
        <v>1088877</v>
      </c>
      <c r="F4" s="1"/>
      <c r="R4" s="2" t="s">
        <v>24</v>
      </c>
      <c r="S4" s="3" t="s">
        <v>25</v>
      </c>
    </row>
    <row r="5" spans="1:19" s="2" customFormat="1" ht="30.95" customHeight="1">
      <c r="A5" s="1"/>
      <c r="B5" s="116" t="s">
        <v>276</v>
      </c>
      <c r="C5" s="5">
        <v>9251356291</v>
      </c>
      <c r="D5" s="4" t="s">
        <v>271</v>
      </c>
      <c r="E5" s="115" t="s">
        <v>13</v>
      </c>
      <c r="F5" s="1"/>
      <c r="R5" s="2" t="s">
        <v>26</v>
      </c>
      <c r="S5" s="3" t="s">
        <v>27</v>
      </c>
    </row>
    <row r="6" spans="1:19" s="2" customFormat="1" ht="30.95" customHeight="1">
      <c r="A6" s="1"/>
      <c r="B6" s="116" t="s">
        <v>28</v>
      </c>
      <c r="C6" s="6" t="s">
        <v>29</v>
      </c>
      <c r="D6" s="7" t="s">
        <v>30</v>
      </c>
      <c r="E6" s="117" t="s">
        <v>31</v>
      </c>
      <c r="F6" s="1"/>
      <c r="R6" s="2" t="s">
        <v>32</v>
      </c>
      <c r="S6" s="3" t="s">
        <v>33</v>
      </c>
    </row>
    <row r="7" spans="1:19" s="2" customFormat="1" ht="30.95" customHeight="1">
      <c r="A7" s="1"/>
      <c r="B7" s="116" t="s">
        <v>272</v>
      </c>
      <c r="C7" s="6" t="s">
        <v>0</v>
      </c>
      <c r="D7" s="8" t="s">
        <v>273</v>
      </c>
      <c r="E7" s="118" t="s">
        <v>296</v>
      </c>
      <c r="F7" s="1"/>
      <c r="R7" s="2" t="s">
        <v>34</v>
      </c>
      <c r="S7" s="3" t="s">
        <v>35</v>
      </c>
    </row>
    <row r="8" spans="1:19" s="2" customFormat="1" ht="30.95" customHeight="1">
      <c r="A8" s="1"/>
      <c r="B8" s="116" t="s">
        <v>274</v>
      </c>
      <c r="C8" s="6" t="s">
        <v>14</v>
      </c>
      <c r="D8" s="8" t="s">
        <v>275</v>
      </c>
      <c r="E8" s="115" t="s">
        <v>15</v>
      </c>
      <c r="F8" s="110" t="s">
        <v>36</v>
      </c>
      <c r="S8" s="3"/>
    </row>
    <row r="9" spans="1:19" s="2" customFormat="1" ht="30.95" customHeight="1">
      <c r="A9" s="1"/>
      <c r="B9" s="116"/>
      <c r="C9" s="139"/>
      <c r="D9" s="8" t="s">
        <v>297</v>
      </c>
      <c r="E9" s="140" t="s">
        <v>298</v>
      </c>
      <c r="F9" s="110"/>
      <c r="S9" s="3"/>
    </row>
    <row r="10" spans="1:19" s="2" customFormat="1" ht="30.95" customHeight="1" thickBot="1">
      <c r="A10" s="1"/>
      <c r="B10" s="148" t="s">
        <v>302</v>
      </c>
      <c r="C10" s="121">
        <v>46550</v>
      </c>
      <c r="D10" s="122" t="s">
        <v>300</v>
      </c>
      <c r="E10" s="123">
        <v>15516</v>
      </c>
      <c r="F10" s="113"/>
      <c r="R10" s="2" t="s">
        <v>37</v>
      </c>
      <c r="S10" s="3" t="s">
        <v>38</v>
      </c>
    </row>
    <row r="11" spans="1:19" s="2" customFormat="1" ht="30.75" customHeight="1">
      <c r="A11" s="1"/>
      <c r="B11" s="9"/>
      <c r="C11" s="10"/>
      <c r="D11" s="11"/>
      <c r="E11" s="1"/>
      <c r="F11" s="1"/>
      <c r="R11" s="2" t="s">
        <v>39</v>
      </c>
      <c r="S11" s="3" t="s">
        <v>40</v>
      </c>
    </row>
    <row r="12" spans="1:19" s="2" customFormat="1" ht="17.25" customHeight="1">
      <c r="A12" s="1"/>
      <c r="B12" s="12" t="s">
        <v>41</v>
      </c>
      <c r="C12" s="1"/>
      <c r="D12" s="166" t="s">
        <v>42</v>
      </c>
      <c r="E12" s="167"/>
      <c r="F12" s="1"/>
      <c r="R12" s="2" t="s">
        <v>43</v>
      </c>
      <c r="S12" s="3" t="s">
        <v>44</v>
      </c>
    </row>
    <row r="13" spans="1:19" s="2" customFormat="1" ht="18.75">
      <c r="A13" s="1"/>
      <c r="B13" s="454" t="s">
        <v>334</v>
      </c>
      <c r="C13" s="1"/>
      <c r="D13" s="168" t="s">
        <v>46</v>
      </c>
      <c r="E13" s="169"/>
      <c r="F13" s="1"/>
      <c r="R13" s="2" t="s">
        <v>47</v>
      </c>
      <c r="S13" s="3" t="s">
        <v>23</v>
      </c>
    </row>
    <row r="14" spans="1:19" s="2" customFormat="1" ht="18.75">
      <c r="A14" s="1"/>
      <c r="B14" s="1"/>
      <c r="C14" s="1"/>
      <c r="D14" s="170" t="s">
        <v>48</v>
      </c>
      <c r="E14" s="171"/>
      <c r="F14" s="1"/>
      <c r="R14" s="2" t="s">
        <v>49</v>
      </c>
      <c r="S14" s="3" t="s">
        <v>50</v>
      </c>
    </row>
    <row r="15" spans="1:19" s="2" customFormat="1" ht="18.75">
      <c r="A15" s="1"/>
      <c r="B15" s="1"/>
      <c r="C15" s="1"/>
      <c r="D15" s="156" t="s">
        <v>51</v>
      </c>
      <c r="E15" s="157"/>
      <c r="F15" s="1"/>
      <c r="R15" s="2" t="s">
        <v>52</v>
      </c>
      <c r="S15" s="3" t="s">
        <v>53</v>
      </c>
    </row>
    <row r="16" spans="1:19" s="2" customFormat="1" ht="18.75">
      <c r="A16" s="1"/>
      <c r="B16" s="453" t="s">
        <v>334</v>
      </c>
      <c r="C16" s="1"/>
      <c r="D16" s="158" t="s">
        <v>54</v>
      </c>
      <c r="E16" s="159"/>
      <c r="F16" s="1"/>
      <c r="R16" s="2" t="s">
        <v>55</v>
      </c>
      <c r="S16" s="3" t="s">
        <v>56</v>
      </c>
    </row>
    <row r="17" spans="1:19" s="2" customFormat="1">
      <c r="A17" s="1"/>
      <c r="B17" s="1"/>
      <c r="C17" s="1"/>
      <c r="D17" s="119"/>
      <c r="E17" s="120"/>
      <c r="F17" s="1"/>
      <c r="R17" s="2" t="s">
        <v>57</v>
      </c>
      <c r="S17" s="3" t="s">
        <v>58</v>
      </c>
    </row>
    <row r="18" spans="1:19" s="2" customFormat="1">
      <c r="A18" s="1"/>
      <c r="B18" s="1"/>
      <c r="C18" s="1"/>
      <c r="D18" s="1"/>
      <c r="E18" s="1"/>
      <c r="F18" s="1"/>
      <c r="R18" s="2" t="s">
        <v>59</v>
      </c>
      <c r="S18" s="3" t="s">
        <v>60</v>
      </c>
    </row>
    <row r="19" spans="1:19" ht="15" hidden="1" customHeight="1"/>
    <row r="20" spans="1:19" ht="15" hidden="1" customHeight="1"/>
    <row r="21" spans="1:19" ht="15" hidden="1" customHeight="1"/>
    <row r="22" spans="1:19" ht="15" hidden="1" customHeight="1"/>
    <row r="23" spans="1:19" ht="15" hidden="1" customHeight="1"/>
    <row r="24" spans="1:19" ht="15" hidden="1" customHeight="1"/>
    <row r="25" spans="1:19" ht="15" hidden="1" customHeight="1"/>
    <row r="26" spans="1:19" ht="15" hidden="1" customHeight="1"/>
    <row r="27" spans="1:19" ht="15" hidden="1" customHeight="1"/>
    <row r="28" spans="1:19" ht="15" hidden="1" customHeight="1"/>
    <row r="29" spans="1:19" ht="15" hidden="1" customHeight="1"/>
    <row r="30" spans="1:19" ht="15" hidden="1" customHeight="1"/>
    <row r="31" spans="1:19" ht="15" hidden="1" customHeight="1"/>
    <row r="32" spans="1:19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</sheetData>
  <sheetProtection password="C1FB" sheet="1" objects="1" scenarios="1" selectLockedCells="1"/>
  <mergeCells count="7">
    <mergeCell ref="D15:E15"/>
    <mergeCell ref="D16:E16"/>
    <mergeCell ref="B3:E3"/>
    <mergeCell ref="B2:E2"/>
    <mergeCell ref="D12:E12"/>
    <mergeCell ref="D13:E13"/>
    <mergeCell ref="D14:E14"/>
  </mergeCells>
  <dataValidations count="2">
    <dataValidation type="textLength" operator="equal" allowBlank="1" showInputMessage="1" showErrorMessage="1" errorTitle="PAN No." error="PAN CARD No. 10 DIGIT में होते है " sqref="C6">
      <formula1>10</formula1>
    </dataValidation>
    <dataValidation type="list" allowBlank="1" showInputMessage="1" showErrorMessage="1" sqref="E9">
      <formula1>"60 से 80 वर्ष तक, 80 वर्ष या अधिक आयु "</formula1>
    </dataValidation>
  </dataValidations>
  <hyperlinks>
    <hyperlink ref="D16" r:id="rId1"/>
    <hyperlink ref="B13" r:id="rId2"/>
    <hyperlink ref="B16" r:id="rId3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6"/>
  <sheetViews>
    <sheetView showGridLines="0" view="pageBreakPreview" zoomScaleSheetLayoutView="100" workbookViewId="0">
      <selection activeCell="J12" sqref="J12"/>
    </sheetView>
  </sheetViews>
  <sheetFormatPr defaultColWidth="9.125" defaultRowHeight="15.75"/>
  <cols>
    <col min="1" max="1" width="4.875" style="13" customWidth="1"/>
    <col min="2" max="2" width="11.75" style="13" customWidth="1"/>
    <col min="3" max="3" width="11" style="13" customWidth="1"/>
    <col min="4" max="4" width="11.875" style="13" customWidth="1"/>
    <col min="5" max="5" width="11.375" style="13" customWidth="1"/>
    <col min="6" max="7" width="8.125" style="13" customWidth="1"/>
    <col min="8" max="8" width="9.5" style="13" customWidth="1"/>
    <col min="9" max="9" width="8.25" style="13" customWidth="1"/>
    <col min="10" max="10" width="8.125" style="13" customWidth="1"/>
    <col min="11" max="11" width="8" style="13" customWidth="1"/>
    <col min="12" max="12" width="7.25" style="13" customWidth="1"/>
    <col min="13" max="13" width="9.5" style="13" customWidth="1"/>
    <col min="14" max="14" width="7.75" style="13" customWidth="1"/>
    <col min="15" max="15" width="8.75" style="13" customWidth="1"/>
    <col min="16" max="16" width="6.875" style="13" customWidth="1"/>
    <col min="17" max="17" width="9.375" style="13" customWidth="1"/>
    <col min="18" max="18" width="10" style="34" customWidth="1"/>
    <col min="19" max="21" width="9.125" style="2" customWidth="1"/>
    <col min="22" max="22" width="22.625" style="13" customWidth="1"/>
    <col min="23" max="23" width="9.125" style="2" customWidth="1"/>
    <col min="24" max="24" width="10.875" style="2" customWidth="1"/>
    <col min="25" max="25" width="9.125" style="2" customWidth="1"/>
    <col min="26" max="26" width="9.125" style="14" customWidth="1"/>
    <col min="27" max="27" width="9.125" style="15" customWidth="1"/>
    <col min="28" max="30" width="9.125" style="2" customWidth="1"/>
    <col min="31" max="31" width="8.375" style="2" customWidth="1"/>
    <col min="32" max="216" width="9.125" style="2" customWidth="1"/>
    <col min="217" max="16384" width="9.125" style="2"/>
  </cols>
  <sheetData>
    <row r="1" spans="1:27" ht="30.75" customHeight="1">
      <c r="A1" s="141"/>
      <c r="B1" s="190" t="str">
        <f>IF(AND('Master Data'!B3=""),"",'Master Data'!B3)</f>
        <v>PENSION STATEMENT OF THE FINANCIAL YEAR-2022-23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27" s="16" customFormat="1" ht="27" customHeight="1">
      <c r="A2" s="188" t="s">
        <v>278</v>
      </c>
      <c r="B2" s="188"/>
      <c r="C2" s="188"/>
      <c r="D2" s="183" t="str">
        <f>UPPER(IF(AND('Master Data'!C4=""),"",'Master Data'!C4))</f>
        <v>HEERALAL JAT</v>
      </c>
      <c r="E2" s="183"/>
      <c r="F2" s="188" t="s">
        <v>270</v>
      </c>
      <c r="G2" s="188"/>
      <c r="H2" s="188"/>
      <c r="I2" s="183" t="str">
        <f>UPPER(IF(AND('Master Data'!E4=""),"",'Master Data'!E4))</f>
        <v>1088877</v>
      </c>
      <c r="J2" s="183"/>
      <c r="K2" s="183"/>
      <c r="L2" s="191" t="s">
        <v>284</v>
      </c>
      <c r="M2" s="191"/>
      <c r="N2" s="191"/>
      <c r="O2" s="183" t="str">
        <f>UPPER(IF(AND('Master Data'!C5=""),"",'Master Data'!C5))</f>
        <v>9251356291</v>
      </c>
      <c r="P2" s="183"/>
      <c r="Q2" s="183"/>
      <c r="R2" s="183"/>
      <c r="V2" s="17"/>
      <c r="Z2" s="18"/>
      <c r="AA2" s="19"/>
    </row>
    <row r="3" spans="1:27" s="16" customFormat="1" ht="28.5" customHeight="1" thickBot="1">
      <c r="A3" s="188" t="s">
        <v>61</v>
      </c>
      <c r="B3" s="188"/>
      <c r="C3" s="183" t="str">
        <f>UPPER(IF(AND('Master Data'!C6=""),"",'Master Data'!C6))</f>
        <v>ABCDE5555H</v>
      </c>
      <c r="D3" s="183"/>
      <c r="E3" s="184" t="s">
        <v>285</v>
      </c>
      <c r="F3" s="184"/>
      <c r="G3" s="189" t="str">
        <f>UPPER(IF(AND('Master Data'!E5=""),"",'Master Data'!E5))</f>
        <v>JPRC05652D</v>
      </c>
      <c r="H3" s="189"/>
      <c r="I3" s="184" t="s">
        <v>272</v>
      </c>
      <c r="J3" s="184"/>
      <c r="K3" s="189" t="str">
        <f>UPPER(IF(AND('Master Data'!C7=""),"",'Master Data'!C7))</f>
        <v>BIKANER</v>
      </c>
      <c r="L3" s="189"/>
      <c r="M3" s="189"/>
      <c r="N3" s="184" t="s">
        <v>277</v>
      </c>
      <c r="O3" s="184"/>
      <c r="P3" s="183" t="str">
        <f>UPPER(IF(AND('Master Data'!E6=""),"",'Master Data'!E6))</f>
        <v>51XXXXXXXXX96</v>
      </c>
      <c r="Q3" s="183"/>
      <c r="R3" s="183"/>
      <c r="V3" s="17"/>
      <c r="Z3" s="18"/>
      <c r="AA3" s="19"/>
    </row>
    <row r="4" spans="1:27" s="20" customFormat="1" ht="40.5" customHeight="1">
      <c r="A4" s="172" t="s">
        <v>62</v>
      </c>
      <c r="B4" s="174" t="s">
        <v>63</v>
      </c>
      <c r="C4" s="174" t="s">
        <v>279</v>
      </c>
      <c r="D4" s="174" t="s">
        <v>301</v>
      </c>
      <c r="E4" s="146" t="s">
        <v>1</v>
      </c>
      <c r="F4" s="176" t="s">
        <v>3</v>
      </c>
      <c r="G4" s="174" t="s">
        <v>4</v>
      </c>
      <c r="H4" s="174" t="s">
        <v>280</v>
      </c>
      <c r="I4" s="174" t="s">
        <v>5</v>
      </c>
      <c r="J4" s="174" t="s">
        <v>6</v>
      </c>
      <c r="K4" s="176" t="s">
        <v>7</v>
      </c>
      <c r="L4" s="176" t="s">
        <v>8</v>
      </c>
      <c r="M4" s="174" t="s">
        <v>281</v>
      </c>
      <c r="N4" s="176" t="s">
        <v>299</v>
      </c>
      <c r="O4" s="174" t="s">
        <v>9</v>
      </c>
      <c r="P4" s="174" t="s">
        <v>283</v>
      </c>
      <c r="Q4" s="174" t="s">
        <v>282</v>
      </c>
      <c r="R4" s="147" t="s">
        <v>10</v>
      </c>
      <c r="T4" s="178" t="s">
        <v>45</v>
      </c>
      <c r="U4" s="179"/>
      <c r="V4" s="179"/>
      <c r="Z4" s="21"/>
      <c r="AA4" s="22"/>
    </row>
    <row r="5" spans="1:27" s="20" customFormat="1" ht="18.75">
      <c r="A5" s="173"/>
      <c r="B5" s="175"/>
      <c r="C5" s="175"/>
      <c r="D5" s="175"/>
      <c r="E5" s="128" t="s">
        <v>2</v>
      </c>
      <c r="F5" s="177"/>
      <c r="G5" s="175"/>
      <c r="H5" s="175"/>
      <c r="I5" s="175"/>
      <c r="J5" s="175"/>
      <c r="K5" s="177"/>
      <c r="L5" s="177"/>
      <c r="M5" s="175"/>
      <c r="N5" s="177"/>
      <c r="O5" s="175"/>
      <c r="P5" s="175"/>
      <c r="Q5" s="175"/>
      <c r="R5" s="125" t="s">
        <v>11</v>
      </c>
      <c r="T5" s="126"/>
      <c r="U5" s="127"/>
      <c r="V5" s="127"/>
      <c r="Z5" s="21"/>
      <c r="AA5" s="22"/>
    </row>
    <row r="6" spans="1:27" ht="24.95" customHeight="1">
      <c r="A6" s="23">
        <v>1</v>
      </c>
      <c r="B6" s="132">
        <v>44621</v>
      </c>
      <c r="C6" s="133">
        <f>IFERROR(IF(AND('Master Data'!C10=""),"",'Master Data'!C10),"")</f>
        <v>46550</v>
      </c>
      <c r="D6" s="133">
        <f>IFERROR(IF(AND('Master Data'!E10=""),"",'Master Data'!E10),"")</f>
        <v>15516</v>
      </c>
      <c r="E6" s="133">
        <f>IFERROR(IF(B6="","",IF(C6="","",IF(D6="","",SUM(C6-D6)))),"")</f>
        <v>31034</v>
      </c>
      <c r="F6" s="133">
        <f>IFERROR(IF(AND(C6=""),"",ROUND(C6*31%,0)),"")</f>
        <v>14431</v>
      </c>
      <c r="G6" s="134"/>
      <c r="H6" s="134"/>
      <c r="I6" s="134"/>
      <c r="J6" s="134"/>
      <c r="K6" s="134"/>
      <c r="L6" s="135"/>
      <c r="M6" s="131">
        <f>IFERROR(IF(AND(B6="",C6="",E6="",F6=""),"",SUM(E6:L6)),"")</f>
        <v>45465</v>
      </c>
      <c r="N6" s="134"/>
      <c r="O6" s="134"/>
      <c r="P6" s="134"/>
      <c r="Q6" s="130">
        <f>IFERROR(IF(AND(B6="",M6=""),"",SUM(N6:P6)),"")</f>
        <v>0</v>
      </c>
      <c r="R6" s="136">
        <f>IFERROR(IF(AND(B6="",M6="",Q6=""),"",SUM(M6-Q6)),"")</f>
        <v>45465</v>
      </c>
      <c r="V6" s="154" t="s">
        <v>124</v>
      </c>
    </row>
    <row r="7" spans="1:27" ht="24.95" customHeight="1">
      <c r="A7" s="23">
        <v>2</v>
      </c>
      <c r="B7" s="132">
        <v>44652</v>
      </c>
      <c r="C7" s="133">
        <f>IFERROR(IF(AND(C6=""),"",C6),"")</f>
        <v>46550</v>
      </c>
      <c r="D7" s="133">
        <f>IFERROR(IF(AND(D6=""),"",D6),"")</f>
        <v>15516</v>
      </c>
      <c r="E7" s="133">
        <f t="shared" ref="E7:E19" si="0">IFERROR(IF(B7="","",IF(C7="","",IF(D7="","",SUM(C7-D7)))),"")</f>
        <v>31034</v>
      </c>
      <c r="F7" s="133">
        <f>IFERROR(IF(AND(C7=""),"",ROUND(C7*34%,0)),"")</f>
        <v>15827</v>
      </c>
      <c r="G7" s="133" t="str">
        <f t="shared" ref="G7:N7" si="1">IFERROR(IF(AND(G6=""),"",G6),"")</f>
        <v/>
      </c>
      <c r="H7" s="133" t="str">
        <f t="shared" si="1"/>
        <v/>
      </c>
      <c r="I7" s="133" t="str">
        <f t="shared" si="1"/>
        <v/>
      </c>
      <c r="J7" s="133" t="str">
        <f t="shared" si="1"/>
        <v/>
      </c>
      <c r="K7" s="133" t="str">
        <f t="shared" si="1"/>
        <v/>
      </c>
      <c r="L7" s="133">
        <f>IFERROR(IF(AND(C6="",C7=""),"",ROUND(C6*3%,0))*3,"")</f>
        <v>4191</v>
      </c>
      <c r="M7" s="131">
        <f t="shared" ref="M7:M20" si="2">IFERROR(IF(AND(B7="",C7="",E7="",F7=""),"",SUM(E7:L7)),"")</f>
        <v>51052</v>
      </c>
      <c r="N7" s="133" t="str">
        <f t="shared" si="1"/>
        <v/>
      </c>
      <c r="O7" s="133" t="str">
        <f t="shared" ref="O7" si="3">IFERROR(IF(AND(O6=""),"",O6),"")</f>
        <v/>
      </c>
      <c r="P7" s="133" t="str">
        <f t="shared" ref="P7" si="4">IFERROR(IF(AND(P6=""),"",P6),"")</f>
        <v/>
      </c>
      <c r="Q7" s="130">
        <f t="shared" ref="Q7:Q18" si="5">IFERROR(IF(AND(B7="",M7=""),"",SUM(N7:P7)),"")</f>
        <v>0</v>
      </c>
      <c r="R7" s="136">
        <f t="shared" ref="R7:R18" si="6">IFERROR(IF(AND(B7="",M7="",Q7=""),"",SUM(M7-Q7)),"")</f>
        <v>51052</v>
      </c>
      <c r="V7" s="155" t="s">
        <v>333</v>
      </c>
    </row>
    <row r="8" spans="1:27" ht="24.95" customHeight="1">
      <c r="A8" s="23">
        <v>3</v>
      </c>
      <c r="B8" s="132">
        <v>44682</v>
      </c>
      <c r="C8" s="133">
        <f t="shared" ref="C8:C17" si="7">IFERROR(IF(AND(C7=""),"",C7),"")</f>
        <v>46550</v>
      </c>
      <c r="D8" s="133">
        <f t="shared" ref="D8:D17" si="8">IFERROR(IF(AND(D7=""),"",D7),"")</f>
        <v>15516</v>
      </c>
      <c r="E8" s="133">
        <f t="shared" si="0"/>
        <v>31034</v>
      </c>
      <c r="F8" s="133">
        <f t="shared" ref="F8:F12" si="9">IFERROR(IF(AND(C8=""),"",ROUND(C8*34%,0)),"")</f>
        <v>15827</v>
      </c>
      <c r="G8" s="133" t="str">
        <f t="shared" ref="G8:G17" si="10">IFERROR(IF(AND(G7=""),"",G7),"")</f>
        <v/>
      </c>
      <c r="H8" s="133" t="str">
        <f t="shared" ref="H8:H17" si="11">IFERROR(IF(AND(H7=""),"",H7),"")</f>
        <v/>
      </c>
      <c r="I8" s="133" t="str">
        <f t="shared" ref="I8:I17" si="12">IFERROR(IF(AND(I7=""),"",I7),"")</f>
        <v/>
      </c>
      <c r="J8" s="133" t="str">
        <f t="shared" ref="J8:J17" si="13">IFERROR(IF(AND(J7=""),"",J7),"")</f>
        <v/>
      </c>
      <c r="K8" s="133" t="str">
        <f t="shared" ref="K8:K17" si="14">IFERROR(IF(AND(K7=""),"",K7),"")</f>
        <v/>
      </c>
      <c r="L8" s="133"/>
      <c r="M8" s="131">
        <f t="shared" si="2"/>
        <v>46861</v>
      </c>
      <c r="N8" s="133" t="str">
        <f t="shared" ref="N8:N17" si="15">IFERROR(IF(AND(N7=""),"",N7),"")</f>
        <v/>
      </c>
      <c r="O8" s="133" t="str">
        <f t="shared" ref="O8:O17" si="16">IFERROR(IF(AND(O7=""),"",O7),"")</f>
        <v/>
      </c>
      <c r="P8" s="133" t="str">
        <f t="shared" ref="P8:P17" si="17">IFERROR(IF(AND(P7=""),"",P7),"")</f>
        <v/>
      </c>
      <c r="Q8" s="130">
        <f t="shared" si="5"/>
        <v>0</v>
      </c>
      <c r="R8" s="136">
        <f t="shared" si="6"/>
        <v>46861</v>
      </c>
      <c r="V8" s="24"/>
    </row>
    <row r="9" spans="1:27" ht="24.95" customHeight="1">
      <c r="A9" s="23">
        <v>4</v>
      </c>
      <c r="B9" s="132">
        <v>44713</v>
      </c>
      <c r="C9" s="133">
        <f t="shared" si="7"/>
        <v>46550</v>
      </c>
      <c r="D9" s="133">
        <f t="shared" si="8"/>
        <v>15516</v>
      </c>
      <c r="E9" s="133">
        <f t="shared" si="0"/>
        <v>31034</v>
      </c>
      <c r="F9" s="133">
        <f t="shared" si="9"/>
        <v>15827</v>
      </c>
      <c r="G9" s="133" t="str">
        <f t="shared" si="10"/>
        <v/>
      </c>
      <c r="H9" s="133" t="str">
        <f t="shared" si="11"/>
        <v/>
      </c>
      <c r="I9" s="133" t="str">
        <f t="shared" si="12"/>
        <v/>
      </c>
      <c r="J9" s="133" t="str">
        <f t="shared" si="13"/>
        <v/>
      </c>
      <c r="K9" s="133" t="str">
        <f t="shared" si="14"/>
        <v/>
      </c>
      <c r="L9" s="133"/>
      <c r="M9" s="131">
        <f t="shared" si="2"/>
        <v>46861</v>
      </c>
      <c r="N9" s="133" t="str">
        <f t="shared" si="15"/>
        <v/>
      </c>
      <c r="O9" s="133" t="str">
        <f t="shared" si="16"/>
        <v/>
      </c>
      <c r="P9" s="133" t="str">
        <f t="shared" si="17"/>
        <v/>
      </c>
      <c r="Q9" s="130">
        <f t="shared" si="5"/>
        <v>0</v>
      </c>
      <c r="R9" s="136">
        <f t="shared" si="6"/>
        <v>46861</v>
      </c>
      <c r="V9" s="25"/>
    </row>
    <row r="10" spans="1:27" ht="24.95" customHeight="1">
      <c r="A10" s="23">
        <v>5</v>
      </c>
      <c r="B10" s="132">
        <v>44743</v>
      </c>
      <c r="C10" s="133">
        <f t="shared" si="7"/>
        <v>46550</v>
      </c>
      <c r="D10" s="133">
        <f t="shared" si="8"/>
        <v>15516</v>
      </c>
      <c r="E10" s="133">
        <f t="shared" si="0"/>
        <v>31034</v>
      </c>
      <c r="F10" s="133">
        <f t="shared" si="9"/>
        <v>15827</v>
      </c>
      <c r="G10" s="133" t="str">
        <f t="shared" si="10"/>
        <v/>
      </c>
      <c r="H10" s="133" t="str">
        <f t="shared" si="11"/>
        <v/>
      </c>
      <c r="I10" s="133" t="str">
        <f t="shared" si="12"/>
        <v/>
      </c>
      <c r="J10" s="133" t="str">
        <f t="shared" si="13"/>
        <v/>
      </c>
      <c r="K10" s="133" t="str">
        <f t="shared" si="14"/>
        <v/>
      </c>
      <c r="L10" s="133"/>
      <c r="M10" s="131">
        <f t="shared" si="2"/>
        <v>46861</v>
      </c>
      <c r="N10" s="133" t="str">
        <f t="shared" si="15"/>
        <v/>
      </c>
      <c r="O10" s="133" t="str">
        <f t="shared" si="16"/>
        <v/>
      </c>
      <c r="P10" s="133" t="str">
        <f t="shared" si="17"/>
        <v/>
      </c>
      <c r="Q10" s="130">
        <f t="shared" si="5"/>
        <v>0</v>
      </c>
      <c r="R10" s="136">
        <f t="shared" si="6"/>
        <v>46861</v>
      </c>
    </row>
    <row r="11" spans="1:27" ht="24.95" customHeight="1">
      <c r="A11" s="23">
        <v>6</v>
      </c>
      <c r="B11" s="132">
        <v>44774</v>
      </c>
      <c r="C11" s="133">
        <f t="shared" si="7"/>
        <v>46550</v>
      </c>
      <c r="D11" s="133">
        <f t="shared" si="8"/>
        <v>15516</v>
      </c>
      <c r="E11" s="133">
        <f t="shared" si="0"/>
        <v>31034</v>
      </c>
      <c r="F11" s="133">
        <f t="shared" si="9"/>
        <v>15827</v>
      </c>
      <c r="G11" s="133" t="str">
        <f t="shared" si="10"/>
        <v/>
      </c>
      <c r="H11" s="133" t="str">
        <f t="shared" si="11"/>
        <v/>
      </c>
      <c r="I11" s="133" t="str">
        <f t="shared" si="12"/>
        <v/>
      </c>
      <c r="J11" s="133" t="str">
        <f t="shared" si="13"/>
        <v/>
      </c>
      <c r="K11" s="133" t="str">
        <f t="shared" si="14"/>
        <v/>
      </c>
      <c r="L11" s="133"/>
      <c r="M11" s="131">
        <f t="shared" si="2"/>
        <v>46861</v>
      </c>
      <c r="N11" s="133" t="str">
        <f t="shared" si="15"/>
        <v/>
      </c>
      <c r="O11" s="133" t="str">
        <f t="shared" si="16"/>
        <v/>
      </c>
      <c r="P11" s="133" t="str">
        <f t="shared" si="17"/>
        <v/>
      </c>
      <c r="Q11" s="130">
        <f t="shared" si="5"/>
        <v>0</v>
      </c>
      <c r="R11" s="136">
        <f t="shared" si="6"/>
        <v>46861</v>
      </c>
    </row>
    <row r="12" spans="1:27" ht="24.95" customHeight="1">
      <c r="A12" s="23">
        <v>7</v>
      </c>
      <c r="B12" s="132">
        <v>44805</v>
      </c>
      <c r="C12" s="133">
        <f t="shared" si="7"/>
        <v>46550</v>
      </c>
      <c r="D12" s="133">
        <f t="shared" si="8"/>
        <v>15516</v>
      </c>
      <c r="E12" s="133">
        <f t="shared" si="0"/>
        <v>31034</v>
      </c>
      <c r="F12" s="133">
        <f t="shared" si="9"/>
        <v>15827</v>
      </c>
      <c r="G12" s="133" t="str">
        <f t="shared" si="10"/>
        <v/>
      </c>
      <c r="H12" s="133" t="str">
        <f>IFERROR(IF(AND(H11=""),"",H11),"")</f>
        <v/>
      </c>
      <c r="I12" s="133" t="str">
        <f t="shared" si="12"/>
        <v/>
      </c>
      <c r="J12" s="133" t="str">
        <f t="shared" si="13"/>
        <v/>
      </c>
      <c r="K12" s="133" t="str">
        <f t="shared" si="14"/>
        <v/>
      </c>
      <c r="L12" s="133"/>
      <c r="M12" s="131">
        <f t="shared" si="2"/>
        <v>46861</v>
      </c>
      <c r="N12" s="133" t="str">
        <f t="shared" si="15"/>
        <v/>
      </c>
      <c r="O12" s="133" t="str">
        <f t="shared" si="16"/>
        <v/>
      </c>
      <c r="P12" s="133" t="str">
        <f t="shared" si="17"/>
        <v/>
      </c>
      <c r="Q12" s="130">
        <f t="shared" si="5"/>
        <v>0</v>
      </c>
      <c r="R12" s="136">
        <f t="shared" si="6"/>
        <v>46861</v>
      </c>
    </row>
    <row r="13" spans="1:27" ht="24.95" customHeight="1">
      <c r="A13" s="23">
        <v>8</v>
      </c>
      <c r="B13" s="132">
        <v>44835</v>
      </c>
      <c r="C13" s="133">
        <f t="shared" si="7"/>
        <v>46550</v>
      </c>
      <c r="D13" s="133">
        <f t="shared" si="8"/>
        <v>15516</v>
      </c>
      <c r="E13" s="133">
        <f t="shared" si="0"/>
        <v>31034</v>
      </c>
      <c r="F13" s="133">
        <f>IFERROR(IF(AND(C13=""),"",ROUND(C13*38%,0)),"")</f>
        <v>17689</v>
      </c>
      <c r="G13" s="133" t="str">
        <f t="shared" si="10"/>
        <v/>
      </c>
      <c r="H13" s="133" t="str">
        <f t="shared" si="11"/>
        <v/>
      </c>
      <c r="I13" s="133" t="str">
        <f t="shared" si="12"/>
        <v/>
      </c>
      <c r="J13" s="133" t="str">
        <f t="shared" si="13"/>
        <v/>
      </c>
      <c r="K13" s="133" t="str">
        <f t="shared" si="14"/>
        <v/>
      </c>
      <c r="L13" s="133">
        <f>IFERROR(IF(AND(C13="",C12=""),"",ROUND(C6*4%,0))*3,"")</f>
        <v>5586</v>
      </c>
      <c r="M13" s="131">
        <f t="shared" si="2"/>
        <v>54309</v>
      </c>
      <c r="N13" s="133" t="str">
        <f t="shared" si="15"/>
        <v/>
      </c>
      <c r="O13" s="133" t="str">
        <f t="shared" si="16"/>
        <v/>
      </c>
      <c r="P13" s="133" t="str">
        <f t="shared" si="17"/>
        <v/>
      </c>
      <c r="Q13" s="130">
        <f t="shared" si="5"/>
        <v>0</v>
      </c>
      <c r="R13" s="136">
        <f t="shared" si="6"/>
        <v>54309</v>
      </c>
    </row>
    <row r="14" spans="1:27" ht="24.95" customHeight="1">
      <c r="A14" s="23">
        <v>9</v>
      </c>
      <c r="B14" s="132">
        <v>44866</v>
      </c>
      <c r="C14" s="133">
        <f t="shared" si="7"/>
        <v>46550</v>
      </c>
      <c r="D14" s="133">
        <f t="shared" si="8"/>
        <v>15516</v>
      </c>
      <c r="E14" s="133">
        <f t="shared" si="0"/>
        <v>31034</v>
      </c>
      <c r="F14" s="133">
        <f t="shared" ref="F14:F17" si="18">IFERROR(IF(AND(C14=""),"",ROUND(C14*38%,0)),"")</f>
        <v>17689</v>
      </c>
      <c r="G14" s="133" t="str">
        <f t="shared" si="10"/>
        <v/>
      </c>
      <c r="H14" s="133" t="str">
        <f t="shared" si="11"/>
        <v/>
      </c>
      <c r="I14" s="133" t="str">
        <f t="shared" si="12"/>
        <v/>
      </c>
      <c r="J14" s="133" t="str">
        <f t="shared" si="13"/>
        <v/>
      </c>
      <c r="K14" s="133" t="str">
        <f t="shared" si="14"/>
        <v/>
      </c>
      <c r="L14" s="133"/>
      <c r="M14" s="131">
        <f t="shared" si="2"/>
        <v>48723</v>
      </c>
      <c r="N14" s="133" t="str">
        <f t="shared" si="15"/>
        <v/>
      </c>
      <c r="O14" s="133" t="str">
        <f t="shared" si="16"/>
        <v/>
      </c>
      <c r="P14" s="133" t="str">
        <f t="shared" si="17"/>
        <v/>
      </c>
      <c r="Q14" s="130">
        <f t="shared" si="5"/>
        <v>0</v>
      </c>
      <c r="R14" s="136">
        <f t="shared" si="6"/>
        <v>48723</v>
      </c>
      <c r="U14" s="26"/>
    </row>
    <row r="15" spans="1:27" ht="24.95" customHeight="1">
      <c r="A15" s="23">
        <v>10</v>
      </c>
      <c r="B15" s="132">
        <v>44896</v>
      </c>
      <c r="C15" s="133">
        <f t="shared" si="7"/>
        <v>46550</v>
      </c>
      <c r="D15" s="133">
        <f t="shared" si="8"/>
        <v>15516</v>
      </c>
      <c r="E15" s="133">
        <f t="shared" si="0"/>
        <v>31034</v>
      </c>
      <c r="F15" s="133">
        <f t="shared" si="18"/>
        <v>17689</v>
      </c>
      <c r="G15" s="133" t="str">
        <f t="shared" si="10"/>
        <v/>
      </c>
      <c r="H15" s="133" t="str">
        <f t="shared" si="11"/>
        <v/>
      </c>
      <c r="I15" s="133" t="str">
        <f t="shared" si="12"/>
        <v/>
      </c>
      <c r="J15" s="133" t="str">
        <f t="shared" si="13"/>
        <v/>
      </c>
      <c r="K15" s="133" t="str">
        <f t="shared" si="14"/>
        <v/>
      </c>
      <c r="L15" s="133"/>
      <c r="M15" s="131">
        <f t="shared" si="2"/>
        <v>48723</v>
      </c>
      <c r="N15" s="133" t="str">
        <f t="shared" si="15"/>
        <v/>
      </c>
      <c r="O15" s="133" t="str">
        <f t="shared" si="16"/>
        <v/>
      </c>
      <c r="P15" s="133" t="str">
        <f t="shared" si="17"/>
        <v/>
      </c>
      <c r="Q15" s="130">
        <f t="shared" si="5"/>
        <v>0</v>
      </c>
      <c r="R15" s="136">
        <f t="shared" si="6"/>
        <v>48723</v>
      </c>
    </row>
    <row r="16" spans="1:27" ht="24.95" customHeight="1">
      <c r="A16" s="23">
        <v>11</v>
      </c>
      <c r="B16" s="132">
        <v>44927</v>
      </c>
      <c r="C16" s="133">
        <f t="shared" si="7"/>
        <v>46550</v>
      </c>
      <c r="D16" s="133">
        <f t="shared" si="8"/>
        <v>15516</v>
      </c>
      <c r="E16" s="133">
        <f t="shared" si="0"/>
        <v>31034</v>
      </c>
      <c r="F16" s="133">
        <f t="shared" si="18"/>
        <v>17689</v>
      </c>
      <c r="G16" s="133" t="str">
        <f t="shared" si="10"/>
        <v/>
      </c>
      <c r="H16" s="133" t="str">
        <f t="shared" si="11"/>
        <v/>
      </c>
      <c r="I16" s="133" t="str">
        <f t="shared" si="12"/>
        <v/>
      </c>
      <c r="J16" s="133" t="str">
        <f t="shared" si="13"/>
        <v/>
      </c>
      <c r="K16" s="133" t="str">
        <f t="shared" si="14"/>
        <v/>
      </c>
      <c r="L16" s="133"/>
      <c r="M16" s="131">
        <f t="shared" si="2"/>
        <v>48723</v>
      </c>
      <c r="N16" s="133" t="str">
        <f t="shared" si="15"/>
        <v/>
      </c>
      <c r="O16" s="133" t="str">
        <f t="shared" si="16"/>
        <v/>
      </c>
      <c r="P16" s="133" t="str">
        <f t="shared" si="17"/>
        <v/>
      </c>
      <c r="Q16" s="130">
        <f t="shared" si="5"/>
        <v>0</v>
      </c>
      <c r="R16" s="136">
        <f t="shared" si="6"/>
        <v>48723</v>
      </c>
    </row>
    <row r="17" spans="1:18" ht="24.95" customHeight="1">
      <c r="A17" s="23">
        <v>12</v>
      </c>
      <c r="B17" s="132">
        <v>44958</v>
      </c>
      <c r="C17" s="133">
        <f t="shared" si="7"/>
        <v>46550</v>
      </c>
      <c r="D17" s="133">
        <f t="shared" si="8"/>
        <v>15516</v>
      </c>
      <c r="E17" s="133">
        <f t="shared" si="0"/>
        <v>31034</v>
      </c>
      <c r="F17" s="133">
        <f t="shared" si="18"/>
        <v>17689</v>
      </c>
      <c r="G17" s="133" t="str">
        <f t="shared" si="10"/>
        <v/>
      </c>
      <c r="H17" s="133" t="str">
        <f t="shared" si="11"/>
        <v/>
      </c>
      <c r="I17" s="133" t="str">
        <f t="shared" si="12"/>
        <v/>
      </c>
      <c r="J17" s="133" t="str">
        <f t="shared" si="13"/>
        <v/>
      </c>
      <c r="K17" s="133" t="str">
        <f t="shared" si="14"/>
        <v/>
      </c>
      <c r="L17" s="133"/>
      <c r="M17" s="131">
        <f t="shared" si="2"/>
        <v>48723</v>
      </c>
      <c r="N17" s="133" t="str">
        <f t="shared" si="15"/>
        <v/>
      </c>
      <c r="O17" s="133" t="str">
        <f t="shared" si="16"/>
        <v/>
      </c>
      <c r="P17" s="133" t="str">
        <f t="shared" si="17"/>
        <v/>
      </c>
      <c r="Q17" s="130">
        <f t="shared" si="5"/>
        <v>0</v>
      </c>
      <c r="R17" s="136">
        <f t="shared" si="6"/>
        <v>48723</v>
      </c>
    </row>
    <row r="18" spans="1:18" ht="24.95" customHeight="1">
      <c r="A18" s="23">
        <v>13</v>
      </c>
      <c r="B18" s="132"/>
      <c r="C18" s="133"/>
      <c r="D18" s="133"/>
      <c r="E18" s="133" t="str">
        <f t="shared" si="0"/>
        <v/>
      </c>
      <c r="F18" s="133"/>
      <c r="G18" s="133"/>
      <c r="H18" s="133"/>
      <c r="I18" s="133"/>
      <c r="J18" s="133"/>
      <c r="K18" s="133"/>
      <c r="L18" s="133"/>
      <c r="M18" s="131" t="str">
        <f t="shared" si="2"/>
        <v/>
      </c>
      <c r="N18" s="133"/>
      <c r="O18" s="133"/>
      <c r="P18" s="133"/>
      <c r="Q18" s="130" t="str">
        <f t="shared" si="5"/>
        <v/>
      </c>
      <c r="R18" s="136" t="str">
        <f t="shared" si="6"/>
        <v/>
      </c>
    </row>
    <row r="19" spans="1:18" ht="24.95" customHeight="1">
      <c r="A19" s="23">
        <v>14</v>
      </c>
      <c r="B19" s="132"/>
      <c r="C19" s="133"/>
      <c r="D19" s="133"/>
      <c r="E19" s="133" t="str">
        <f t="shared" si="0"/>
        <v/>
      </c>
      <c r="F19" s="133"/>
      <c r="G19" s="133"/>
      <c r="H19" s="133"/>
      <c r="I19" s="133"/>
      <c r="J19" s="133"/>
      <c r="K19" s="133"/>
      <c r="L19" s="133"/>
      <c r="M19" s="131" t="str">
        <f t="shared" si="2"/>
        <v/>
      </c>
      <c r="N19" s="133"/>
      <c r="O19" s="133"/>
      <c r="P19" s="133"/>
      <c r="Q19" s="130" t="str">
        <f t="shared" ref="Q19:Q20" si="19">IFERROR(IF(AND(B19="",M19=""),"",SUM(N19:P19)),"")</f>
        <v/>
      </c>
      <c r="R19" s="136" t="str">
        <f t="shared" ref="R19:R20" si="20">IFERROR(IF(AND(B19="",M19="",Q19=""),"",SUM(M19-Q19)),"")</f>
        <v/>
      </c>
    </row>
    <row r="20" spans="1:18" ht="24.95" customHeight="1">
      <c r="A20" s="23">
        <v>15</v>
      </c>
      <c r="B20" s="145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1" t="str">
        <f t="shared" si="2"/>
        <v/>
      </c>
      <c r="N20" s="133"/>
      <c r="O20" s="133"/>
      <c r="P20" s="133"/>
      <c r="Q20" s="130" t="str">
        <f t="shared" si="19"/>
        <v/>
      </c>
      <c r="R20" s="136" t="str">
        <f t="shared" si="20"/>
        <v/>
      </c>
    </row>
    <row r="21" spans="1:18" ht="27.75" customHeight="1">
      <c r="A21" s="27"/>
      <c r="B21" s="129" t="s">
        <v>286</v>
      </c>
      <c r="C21" s="137">
        <f>IF(AND($D$2="",$C$3="",$I$2=""),"",SUM(C6:C20))</f>
        <v>558600</v>
      </c>
      <c r="D21" s="137">
        <f t="shared" ref="D21:R21" si="21">IF(AND($D$2="",$C$3="",$I$2=""),"",SUM(D6:D20))</f>
        <v>186192</v>
      </c>
      <c r="E21" s="137">
        <f t="shared" si="21"/>
        <v>372408</v>
      </c>
      <c r="F21" s="137">
        <f t="shared" si="21"/>
        <v>197838</v>
      </c>
      <c r="G21" s="137">
        <f t="shared" si="21"/>
        <v>0</v>
      </c>
      <c r="H21" s="137">
        <f t="shared" si="21"/>
        <v>0</v>
      </c>
      <c r="I21" s="137">
        <f t="shared" si="21"/>
        <v>0</v>
      </c>
      <c r="J21" s="137">
        <f t="shared" si="21"/>
        <v>0</v>
      </c>
      <c r="K21" s="137">
        <f t="shared" si="21"/>
        <v>0</v>
      </c>
      <c r="L21" s="137">
        <f t="shared" si="21"/>
        <v>9777</v>
      </c>
      <c r="M21" s="137">
        <f t="shared" si="21"/>
        <v>580023</v>
      </c>
      <c r="N21" s="137">
        <f t="shared" si="21"/>
        <v>0</v>
      </c>
      <c r="O21" s="137">
        <f t="shared" si="21"/>
        <v>0</v>
      </c>
      <c r="P21" s="137">
        <f t="shared" si="21"/>
        <v>0</v>
      </c>
      <c r="Q21" s="137">
        <f t="shared" si="21"/>
        <v>0</v>
      </c>
      <c r="R21" s="138">
        <f t="shared" si="21"/>
        <v>580023</v>
      </c>
    </row>
    <row r="22" spans="1:18" ht="31.5" customHeight="1">
      <c r="A22" s="28"/>
      <c r="B22" s="141"/>
      <c r="C22" s="141"/>
      <c r="D22" s="141"/>
      <c r="E22" s="141"/>
      <c r="F22" s="141"/>
      <c r="G22" s="141"/>
      <c r="H22" s="141"/>
      <c r="I22" s="141"/>
      <c r="J22" s="141"/>
      <c r="K22" s="29"/>
      <c r="L22" s="29"/>
      <c r="M22" s="29"/>
      <c r="N22" s="29"/>
      <c r="O22" s="29"/>
      <c r="P22" s="29"/>
      <c r="Q22" s="29"/>
      <c r="R22" s="124"/>
    </row>
    <row r="23" spans="1:18" ht="20.25">
      <c r="A23" s="28"/>
      <c r="B23" s="141"/>
      <c r="C23" s="180" t="str">
        <f>UPPER(IF(AND('Master Data'!C4=""),"",'Master Data'!C4))</f>
        <v>HEERALAL JAT</v>
      </c>
      <c r="D23" s="180"/>
      <c r="E23" s="180"/>
      <c r="F23" s="141"/>
      <c r="G23" s="141"/>
      <c r="H23" s="141"/>
      <c r="I23" s="141"/>
      <c r="J23" s="141"/>
      <c r="K23" s="29"/>
      <c r="L23" s="181"/>
      <c r="M23" s="181"/>
      <c r="N23" s="181"/>
      <c r="O23" s="181"/>
      <c r="P23" s="181"/>
      <c r="Q23" s="181"/>
      <c r="R23" s="182"/>
    </row>
    <row r="24" spans="1:18" ht="21" thickBot="1">
      <c r="A24" s="30"/>
      <c r="B24" s="31"/>
      <c r="C24" s="185" t="s">
        <v>287</v>
      </c>
      <c r="D24" s="185"/>
      <c r="E24" s="185"/>
      <c r="F24" s="32"/>
      <c r="G24" s="31"/>
      <c r="H24" s="31"/>
      <c r="I24" s="31"/>
      <c r="J24" s="31"/>
      <c r="K24" s="33"/>
      <c r="L24" s="186"/>
      <c r="M24" s="186"/>
      <c r="N24" s="186"/>
      <c r="O24" s="186"/>
      <c r="P24" s="186"/>
      <c r="Q24" s="186"/>
      <c r="R24" s="187"/>
    </row>
    <row r="25" spans="1:18" ht="15">
      <c r="R25" s="13"/>
    </row>
    <row r="26" spans="1:18" ht="15">
      <c r="R26" s="13"/>
    </row>
  </sheetData>
  <sheetProtection password="EBD1" sheet="1" objects="1" scenarios="1" formatCells="0" formatColumns="0" formatRows="0"/>
  <mergeCells count="36">
    <mergeCell ref="A3:B3"/>
    <mergeCell ref="K3:M3"/>
    <mergeCell ref="B1:R1"/>
    <mergeCell ref="A2:C2"/>
    <mergeCell ref="D2:E2"/>
    <mergeCell ref="F2:H2"/>
    <mergeCell ref="G3:H3"/>
    <mergeCell ref="I3:J3"/>
    <mergeCell ref="I2:K2"/>
    <mergeCell ref="O2:R2"/>
    <mergeCell ref="L2:N2"/>
    <mergeCell ref="C24:E24"/>
    <mergeCell ref="L24:R24"/>
    <mergeCell ref="H4:H5"/>
    <mergeCell ref="I4:I5"/>
    <mergeCell ref="J4:J5"/>
    <mergeCell ref="K4:K5"/>
    <mergeCell ref="T4:V4"/>
    <mergeCell ref="C23:E23"/>
    <mergeCell ref="L23:R23"/>
    <mergeCell ref="C3:D3"/>
    <mergeCell ref="E3:F3"/>
    <mergeCell ref="N3:O3"/>
    <mergeCell ref="P3:R3"/>
    <mergeCell ref="Q4:Q5"/>
    <mergeCell ref="G4:G5"/>
    <mergeCell ref="L4:L5"/>
    <mergeCell ref="M4:M5"/>
    <mergeCell ref="N4:N5"/>
    <mergeCell ref="O4:O5"/>
    <mergeCell ref="P4:P5"/>
    <mergeCell ref="A4:A5"/>
    <mergeCell ref="B4:B5"/>
    <mergeCell ref="C4:C5"/>
    <mergeCell ref="D4:D5"/>
    <mergeCell ref="F4:F5"/>
  </mergeCells>
  <hyperlinks>
    <hyperlink ref="T4" r:id="rId1"/>
  </hyperlinks>
  <pageMargins left="0.6" right="0.4" top="0.75" bottom="0.5" header="0.3" footer="0.3"/>
  <pageSetup paperSize="9" scale="84" orientation="landscape" blackAndWhite="1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5"/>
  <sheetViews>
    <sheetView showGridLines="0" view="pageBreakPreview" zoomScaleSheetLayoutView="100" workbookViewId="0">
      <selection activeCell="Q21" sqref="Q21"/>
    </sheetView>
  </sheetViews>
  <sheetFormatPr defaultRowHeight="15"/>
  <cols>
    <col min="1" max="1" width="2.625" customWidth="1"/>
    <col min="2" max="2" width="3.625" customWidth="1"/>
    <col min="4" max="4" width="9.75" customWidth="1"/>
    <col min="5" max="5" width="7.75" customWidth="1"/>
    <col min="6" max="6" width="3.375" customWidth="1"/>
    <col min="7" max="7" width="9.75" customWidth="1"/>
    <col min="8" max="8" width="6.125" customWidth="1"/>
    <col min="9" max="9" width="8.75" customWidth="1"/>
    <col min="10" max="10" width="10" customWidth="1"/>
    <col min="12" max="12" width="4.25" customWidth="1"/>
    <col min="13" max="13" width="9.875" customWidth="1"/>
    <col min="14" max="14" width="4" customWidth="1"/>
    <col min="15" max="15" width="13.625" customWidth="1"/>
    <col min="17" max="19" width="9" customWidth="1"/>
    <col min="20" max="20" width="20.625" customWidth="1"/>
    <col min="29" max="29" width="0" hidden="1" customWidth="1"/>
  </cols>
  <sheetData>
    <row r="1" spans="1:20" ht="18.75">
      <c r="A1" s="265" t="str">
        <f>IF(AND('Master Data'!B3=""),"",'Master Data'!B3)</f>
        <v>PENSION STATEMENT OF THE FINANCIAL YEAR-2022-23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20" ht="19.5" thickBot="1">
      <c r="A2" s="35"/>
      <c r="B2" s="35"/>
      <c r="C2" s="267" t="s">
        <v>65</v>
      </c>
      <c r="D2" s="267"/>
      <c r="E2" s="267"/>
      <c r="F2" s="268" t="str">
        <f>IF(AND('Master Data'!C8=""),"",'Master Data'!C8)</f>
        <v>2022-23</v>
      </c>
      <c r="G2" s="268"/>
      <c r="H2" s="267" t="s">
        <v>290</v>
      </c>
      <c r="I2" s="267"/>
      <c r="J2" s="269" t="str">
        <f>IF(AND('Master Data'!E8=""),"",'Master Data'!E8)</f>
        <v>2023-24</v>
      </c>
      <c r="K2" s="269"/>
      <c r="L2" s="270" t="s">
        <v>66</v>
      </c>
      <c r="M2" s="271"/>
      <c r="N2" s="271"/>
      <c r="O2" s="271"/>
    </row>
    <row r="3" spans="1:20" ht="16.5" thickTop="1">
      <c r="A3" s="36">
        <v>1</v>
      </c>
      <c r="B3" s="259" t="s">
        <v>288</v>
      </c>
      <c r="C3" s="259"/>
      <c r="D3" s="260" t="str">
        <f>UPPER(IF(AND('Master Data'!C4=""),"",'Master Data'!C4))</f>
        <v>HEERALAL JAT</v>
      </c>
      <c r="E3" s="260"/>
      <c r="F3" s="260"/>
      <c r="G3" s="260"/>
      <c r="H3" s="260"/>
      <c r="I3" s="37" t="s">
        <v>289</v>
      </c>
      <c r="J3" s="261" t="str">
        <f>UPPER(IF(AND('Master Data'!E4=""),"",'Master Data'!E4))</f>
        <v>1088877</v>
      </c>
      <c r="K3" s="261"/>
      <c r="L3" s="261"/>
      <c r="M3" s="38" t="s">
        <v>67</v>
      </c>
      <c r="N3" s="262" t="str">
        <f>UPPER(IF(AND('Master Data'!C6=""),"",'Master Data'!C6))</f>
        <v>ABCDE5555H</v>
      </c>
      <c r="O3" s="263"/>
    </row>
    <row r="4" spans="1:20" ht="15.75">
      <c r="A4" s="39">
        <v>2</v>
      </c>
      <c r="B4" s="264" t="s">
        <v>68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40" t="s">
        <v>69</v>
      </c>
      <c r="O4" s="41">
        <f>IF('GA55'!M21="","",'GA55'!M21)</f>
        <v>580023</v>
      </c>
    </row>
    <row r="5" spans="1:20" ht="15.75">
      <c r="A5" s="42">
        <v>3</v>
      </c>
      <c r="B5" s="213" t="s">
        <v>291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43" t="s">
        <v>69</v>
      </c>
      <c r="O5" s="44"/>
      <c r="T5" s="154" t="s">
        <v>124</v>
      </c>
    </row>
    <row r="6" spans="1:20" ht="15.75">
      <c r="A6" s="42">
        <v>4</v>
      </c>
      <c r="B6" s="238" t="s">
        <v>70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40" t="s">
        <v>69</v>
      </c>
      <c r="O6" s="41">
        <f>SUM(O4-O5)</f>
        <v>580023</v>
      </c>
      <c r="T6" s="155" t="s">
        <v>333</v>
      </c>
    </row>
    <row r="7" spans="1:20">
      <c r="A7" s="254">
        <v>5</v>
      </c>
      <c r="B7" s="200" t="s">
        <v>71</v>
      </c>
      <c r="C7" s="200"/>
      <c r="D7" s="200"/>
      <c r="E7" s="200"/>
      <c r="F7" s="200"/>
      <c r="G7" s="200"/>
      <c r="H7" s="200"/>
      <c r="I7" s="200"/>
      <c r="J7" s="200"/>
      <c r="K7" s="255">
        <v>0</v>
      </c>
      <c r="L7" s="255"/>
      <c r="M7" s="255"/>
      <c r="N7" s="256"/>
      <c r="O7" s="257"/>
    </row>
    <row r="8" spans="1:20">
      <c r="A8" s="254"/>
      <c r="B8" s="200" t="s">
        <v>72</v>
      </c>
      <c r="C8" s="200"/>
      <c r="D8" s="200"/>
      <c r="E8" s="200"/>
      <c r="F8" s="200"/>
      <c r="G8" s="200"/>
      <c r="H8" s="200"/>
      <c r="I8" s="200"/>
      <c r="J8" s="200"/>
      <c r="K8" s="255">
        <v>0</v>
      </c>
      <c r="L8" s="255"/>
      <c r="M8" s="255"/>
      <c r="N8" s="256"/>
      <c r="O8" s="257"/>
    </row>
    <row r="9" spans="1:20" ht="15.75">
      <c r="A9" s="254"/>
      <c r="B9" s="200" t="s">
        <v>73</v>
      </c>
      <c r="C9" s="200"/>
      <c r="D9" s="200"/>
      <c r="E9" s="200"/>
      <c r="F9" s="200"/>
      <c r="G9" s="200"/>
      <c r="H9" s="200"/>
      <c r="I9" s="200"/>
      <c r="J9" s="200"/>
      <c r="K9" s="258">
        <f>IF($L$2="Old Tax Regime",50000,0)</f>
        <v>50000</v>
      </c>
      <c r="L9" s="258"/>
      <c r="M9" s="258"/>
      <c r="N9" s="40" t="s">
        <v>69</v>
      </c>
      <c r="O9" s="41">
        <f>SUM(K7:M9)</f>
        <v>50000</v>
      </c>
    </row>
    <row r="10" spans="1:20" ht="15.75">
      <c r="A10" s="42">
        <v>6</v>
      </c>
      <c r="B10" s="238" t="s">
        <v>74</v>
      </c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40" t="s">
        <v>69</v>
      </c>
      <c r="O10" s="41">
        <f>SUM(O6-O9)</f>
        <v>530023</v>
      </c>
    </row>
    <row r="11" spans="1:20" ht="15.75">
      <c r="A11" s="42">
        <v>7</v>
      </c>
      <c r="B11" s="239" t="s">
        <v>75</v>
      </c>
      <c r="C11" s="240"/>
      <c r="D11" s="241"/>
      <c r="E11" s="457">
        <v>1000</v>
      </c>
      <c r="F11" s="457"/>
      <c r="G11" s="242" t="s">
        <v>76</v>
      </c>
      <c r="H11" s="242"/>
      <c r="I11" s="455">
        <v>0</v>
      </c>
      <c r="J11" s="251"/>
      <c r="K11" s="252"/>
      <c r="L11" s="252"/>
      <c r="M11" s="252"/>
      <c r="N11" s="252"/>
      <c r="O11" s="253"/>
    </row>
    <row r="12" spans="1:20" ht="15.75">
      <c r="A12" s="42">
        <v>8</v>
      </c>
      <c r="B12" s="243" t="s">
        <v>77</v>
      </c>
      <c r="C12" s="244"/>
      <c r="D12" s="245"/>
      <c r="E12" s="458">
        <v>0</v>
      </c>
      <c r="F12" s="459"/>
      <c r="G12" s="246" t="s">
        <v>78</v>
      </c>
      <c r="H12" s="247"/>
      <c r="I12" s="456">
        <v>0</v>
      </c>
      <c r="J12" s="248" t="s">
        <v>79</v>
      </c>
      <c r="K12" s="249"/>
      <c r="L12" s="249"/>
      <c r="M12" s="250"/>
      <c r="N12" s="40" t="s">
        <v>69</v>
      </c>
      <c r="O12" s="41">
        <f>E11+E12+I11+I12</f>
        <v>1000</v>
      </c>
      <c r="Q12" s="45"/>
    </row>
    <row r="13" spans="1:20" ht="15.75">
      <c r="A13" s="46">
        <v>9</v>
      </c>
      <c r="B13" s="227" t="s">
        <v>80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9"/>
      <c r="N13" s="43" t="s">
        <v>69</v>
      </c>
      <c r="O13" s="41">
        <f>O10+O12</f>
        <v>531023</v>
      </c>
    </row>
    <row r="14" spans="1:20">
      <c r="A14" s="202">
        <v>10</v>
      </c>
      <c r="B14" s="211" t="s">
        <v>81</v>
      </c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2"/>
    </row>
    <row r="15" spans="1:20">
      <c r="A15" s="202"/>
      <c r="B15" s="219" t="s">
        <v>82</v>
      </c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30"/>
    </row>
    <row r="16" spans="1:20" ht="15" customHeight="1">
      <c r="A16" s="202"/>
      <c r="B16" s="47" t="s">
        <v>83</v>
      </c>
      <c r="C16" s="219" t="s">
        <v>84</v>
      </c>
      <c r="D16" s="219"/>
      <c r="E16" s="219"/>
      <c r="F16" s="48" t="s">
        <v>69</v>
      </c>
      <c r="G16" s="49">
        <v>0</v>
      </c>
      <c r="H16" s="47" t="s">
        <v>85</v>
      </c>
      <c r="I16" s="224" t="s">
        <v>91</v>
      </c>
      <c r="J16" s="225"/>
      <c r="K16" s="226"/>
      <c r="L16" s="48" t="s">
        <v>69</v>
      </c>
      <c r="M16" s="49">
        <v>0</v>
      </c>
      <c r="N16" s="231"/>
      <c r="O16" s="232"/>
    </row>
    <row r="17" spans="1:15">
      <c r="A17" s="202"/>
      <c r="B17" s="47" t="s">
        <v>86</v>
      </c>
      <c r="C17" s="219" t="s">
        <v>64</v>
      </c>
      <c r="D17" s="219"/>
      <c r="E17" s="219"/>
      <c r="F17" s="48" t="s">
        <v>69</v>
      </c>
      <c r="G17" s="49">
        <v>0</v>
      </c>
      <c r="H17" s="47" t="s">
        <v>87</v>
      </c>
      <c r="I17" s="224" t="s">
        <v>95</v>
      </c>
      <c r="J17" s="225"/>
      <c r="K17" s="226"/>
      <c r="L17" s="48" t="s">
        <v>69</v>
      </c>
      <c r="M17" s="49">
        <v>0</v>
      </c>
      <c r="N17" s="231"/>
      <c r="O17" s="232"/>
    </row>
    <row r="18" spans="1:15">
      <c r="A18" s="202"/>
      <c r="B18" s="47" t="s">
        <v>88</v>
      </c>
      <c r="C18" s="219" t="s">
        <v>89</v>
      </c>
      <c r="D18" s="219"/>
      <c r="E18" s="219"/>
      <c r="F18" s="48" t="s">
        <v>69</v>
      </c>
      <c r="G18" s="49">
        <v>0</v>
      </c>
      <c r="H18" s="47" t="s">
        <v>90</v>
      </c>
      <c r="I18" s="224" t="s">
        <v>99</v>
      </c>
      <c r="J18" s="225"/>
      <c r="K18" s="226"/>
      <c r="L18" s="48" t="s">
        <v>69</v>
      </c>
      <c r="M18" s="460">
        <v>0</v>
      </c>
      <c r="N18" s="231"/>
      <c r="O18" s="232"/>
    </row>
    <row r="19" spans="1:15">
      <c r="A19" s="202"/>
      <c r="B19" s="47" t="s">
        <v>92</v>
      </c>
      <c r="C19" s="219" t="s">
        <v>93</v>
      </c>
      <c r="D19" s="219"/>
      <c r="E19" s="219"/>
      <c r="F19" s="48" t="s">
        <v>69</v>
      </c>
      <c r="G19" s="49">
        <v>0</v>
      </c>
      <c r="H19" s="47" t="s">
        <v>94</v>
      </c>
      <c r="I19" s="224" t="s">
        <v>102</v>
      </c>
      <c r="J19" s="225"/>
      <c r="K19" s="226"/>
      <c r="L19" s="48" t="s">
        <v>69</v>
      </c>
      <c r="M19" s="460">
        <v>0</v>
      </c>
      <c r="N19" s="231"/>
      <c r="O19" s="232"/>
    </row>
    <row r="20" spans="1:15">
      <c r="A20" s="202"/>
      <c r="B20" s="47" t="s">
        <v>96</v>
      </c>
      <c r="C20" s="219" t="s">
        <v>97</v>
      </c>
      <c r="D20" s="219"/>
      <c r="E20" s="219"/>
      <c r="F20" s="48" t="s">
        <v>69</v>
      </c>
      <c r="G20" s="49">
        <v>0</v>
      </c>
      <c r="H20" s="47" t="s">
        <v>98</v>
      </c>
      <c r="I20" s="224" t="s">
        <v>106</v>
      </c>
      <c r="J20" s="225"/>
      <c r="K20" s="226"/>
      <c r="L20" s="48" t="s">
        <v>69</v>
      </c>
      <c r="M20" s="49">
        <v>0</v>
      </c>
      <c r="N20" s="231"/>
      <c r="O20" s="232"/>
    </row>
    <row r="21" spans="1:15">
      <c r="A21" s="202"/>
      <c r="B21" s="47" t="s">
        <v>100</v>
      </c>
      <c r="C21" s="219" t="s">
        <v>292</v>
      </c>
      <c r="D21" s="219"/>
      <c r="E21" s="219"/>
      <c r="F21" s="48" t="s">
        <v>69</v>
      </c>
      <c r="G21" s="49">
        <v>0</v>
      </c>
      <c r="H21" s="47" t="s">
        <v>101</v>
      </c>
      <c r="I21" s="224" t="s">
        <v>293</v>
      </c>
      <c r="J21" s="225"/>
      <c r="K21" s="226"/>
      <c r="L21" s="48" t="s">
        <v>69</v>
      </c>
      <c r="M21" s="49">
        <v>0</v>
      </c>
      <c r="N21" s="231"/>
      <c r="O21" s="232"/>
    </row>
    <row r="22" spans="1:15">
      <c r="A22" s="202"/>
      <c r="B22" s="47" t="s">
        <v>103</v>
      </c>
      <c r="C22" s="219" t="s">
        <v>104</v>
      </c>
      <c r="D22" s="219"/>
      <c r="E22" s="219"/>
      <c r="F22" s="48" t="s">
        <v>69</v>
      </c>
      <c r="G22" s="460">
        <v>0</v>
      </c>
      <c r="H22" s="47" t="s">
        <v>105</v>
      </c>
      <c r="I22" s="218" t="s">
        <v>113</v>
      </c>
      <c r="J22" s="218"/>
      <c r="K22" s="218"/>
      <c r="L22" s="48" t="s">
        <v>69</v>
      </c>
      <c r="M22" s="49">
        <v>0</v>
      </c>
      <c r="N22" s="231"/>
      <c r="O22" s="232"/>
    </row>
    <row r="23" spans="1:15">
      <c r="A23" s="202"/>
      <c r="B23" s="47" t="s">
        <v>107</v>
      </c>
      <c r="C23" s="219" t="s">
        <v>108</v>
      </c>
      <c r="D23" s="219"/>
      <c r="E23" s="219"/>
      <c r="F23" s="48" t="s">
        <v>69</v>
      </c>
      <c r="G23" s="460">
        <v>0</v>
      </c>
      <c r="H23" s="47" t="s">
        <v>109</v>
      </c>
      <c r="I23" s="218" t="s">
        <v>117</v>
      </c>
      <c r="J23" s="218"/>
      <c r="K23" s="218"/>
      <c r="L23" s="48" t="s">
        <v>69</v>
      </c>
      <c r="M23" s="49">
        <v>0</v>
      </c>
      <c r="N23" s="231"/>
      <c r="O23" s="232"/>
    </row>
    <row r="24" spans="1:15" ht="15" customHeight="1">
      <c r="A24" s="202"/>
      <c r="B24" s="47" t="s">
        <v>110</v>
      </c>
      <c r="C24" s="219" t="s">
        <v>111</v>
      </c>
      <c r="D24" s="219"/>
      <c r="E24" s="219"/>
      <c r="F24" s="48" t="s">
        <v>69</v>
      </c>
      <c r="G24" s="460">
        <v>0</v>
      </c>
      <c r="H24" s="47" t="s">
        <v>112</v>
      </c>
      <c r="I24" s="218" t="s">
        <v>294</v>
      </c>
      <c r="J24" s="218"/>
      <c r="K24" s="218"/>
      <c r="L24" s="48" t="s">
        <v>69</v>
      </c>
      <c r="M24" s="49">
        <v>0</v>
      </c>
      <c r="N24" s="231"/>
      <c r="O24" s="232"/>
    </row>
    <row r="25" spans="1:15" ht="15" customHeight="1">
      <c r="A25" s="202"/>
      <c r="B25" s="47" t="s">
        <v>114</v>
      </c>
      <c r="C25" s="219" t="s">
        <v>115</v>
      </c>
      <c r="D25" s="219"/>
      <c r="E25" s="219"/>
      <c r="F25" s="48" t="s">
        <v>69</v>
      </c>
      <c r="G25" s="49">
        <v>0</v>
      </c>
      <c r="H25" s="47" t="s">
        <v>116</v>
      </c>
      <c r="I25" s="233" t="s">
        <v>303</v>
      </c>
      <c r="J25" s="233"/>
      <c r="K25" s="233"/>
      <c r="L25" s="48" t="s">
        <v>69</v>
      </c>
      <c r="M25" s="49">
        <v>0</v>
      </c>
      <c r="N25" s="231"/>
      <c r="O25" s="232"/>
    </row>
    <row r="26" spans="1:15" ht="15" customHeight="1">
      <c r="A26" s="202"/>
      <c r="B26" s="235" t="s">
        <v>295</v>
      </c>
      <c r="C26" s="236"/>
      <c r="D26" s="236"/>
      <c r="E26" s="236"/>
      <c r="F26" s="236"/>
      <c r="G26" s="236"/>
      <c r="H26" s="236"/>
      <c r="I26" s="236"/>
      <c r="J26" s="236"/>
      <c r="K26" s="237"/>
      <c r="L26" s="48" t="s">
        <v>69</v>
      </c>
      <c r="M26" s="150">
        <f>SUM(G16:G25)+SUM(M16:M25)</f>
        <v>0</v>
      </c>
      <c r="N26" s="231"/>
      <c r="O26" s="232"/>
    </row>
    <row r="27" spans="1:15" ht="15.75">
      <c r="A27" s="202"/>
      <c r="B27" s="234" t="s">
        <v>118</v>
      </c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40" t="s">
        <v>69</v>
      </c>
      <c r="O27" s="151">
        <f>IF($L$2="Old Tax Regime",IF(M26&lt;150001,ROUND(M26,0),150000),0)</f>
        <v>0</v>
      </c>
    </row>
    <row r="28" spans="1:15">
      <c r="A28" s="202">
        <v>11</v>
      </c>
      <c r="B28" s="211" t="s">
        <v>119</v>
      </c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2"/>
    </row>
    <row r="29" spans="1:15" s="50" customFormat="1" ht="16.5" customHeight="1">
      <c r="A29" s="202"/>
      <c r="B29" s="213" t="s">
        <v>120</v>
      </c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43" t="s">
        <v>69</v>
      </c>
      <c r="O29" s="44">
        <v>0</v>
      </c>
    </row>
    <row r="30" spans="1:15" s="50" customFormat="1" ht="15.75">
      <c r="A30" s="202"/>
      <c r="B30" s="213" t="s">
        <v>121</v>
      </c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43" t="s">
        <v>69</v>
      </c>
      <c r="O30" s="44">
        <v>0</v>
      </c>
    </row>
    <row r="31" spans="1:15" s="50" customFormat="1" ht="15.75">
      <c r="A31" s="202"/>
      <c r="B31" s="213" t="s">
        <v>122</v>
      </c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43" t="s">
        <v>69</v>
      </c>
      <c r="O31" s="44">
        <v>0</v>
      </c>
    </row>
    <row r="32" spans="1:15" s="50" customFormat="1" ht="15.75">
      <c r="A32" s="202"/>
      <c r="B32" s="213" t="s">
        <v>123</v>
      </c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43" t="s">
        <v>69</v>
      </c>
      <c r="O32" s="44">
        <v>0</v>
      </c>
    </row>
    <row r="33" spans="1:15" s="50" customFormat="1" ht="15.75">
      <c r="A33" s="202"/>
      <c r="B33" s="221" t="s">
        <v>304</v>
      </c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3"/>
      <c r="N33" s="43" t="s">
        <v>69</v>
      </c>
      <c r="O33" s="44">
        <v>0</v>
      </c>
    </row>
    <row r="34" spans="1:15" s="50" customFormat="1" ht="15.75">
      <c r="A34" s="202"/>
      <c r="B34" s="221" t="s">
        <v>305</v>
      </c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3"/>
      <c r="N34" s="43" t="s">
        <v>69</v>
      </c>
      <c r="O34" s="44">
        <v>0</v>
      </c>
    </row>
    <row r="35" spans="1:15" s="50" customFormat="1" ht="15.75">
      <c r="A35" s="202"/>
      <c r="B35" s="221" t="s">
        <v>308</v>
      </c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3"/>
      <c r="N35" s="43" t="s">
        <v>69</v>
      </c>
      <c r="O35" s="44">
        <v>0</v>
      </c>
    </row>
    <row r="36" spans="1:15" s="50" customFormat="1" ht="15.75">
      <c r="A36" s="202"/>
      <c r="B36" s="213" t="s">
        <v>309</v>
      </c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43" t="s">
        <v>69</v>
      </c>
      <c r="O36" s="44">
        <v>0</v>
      </c>
    </row>
    <row r="37" spans="1:15" s="50" customFormat="1" ht="15.75">
      <c r="A37" s="202"/>
      <c r="B37" s="213" t="s">
        <v>310</v>
      </c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43" t="s">
        <v>69</v>
      </c>
      <c r="O37" s="44">
        <v>0</v>
      </c>
    </row>
    <row r="38" spans="1:15" s="50" customFormat="1" ht="15.75">
      <c r="A38" s="202"/>
      <c r="B38" s="213" t="s">
        <v>311</v>
      </c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43" t="s">
        <v>69</v>
      </c>
      <c r="O38" s="44">
        <f>IF($L$2="Old Tax Regime",IF(E11&gt;50000,50000,E11),0)</f>
        <v>1000</v>
      </c>
    </row>
    <row r="39" spans="1:15" s="50" customFormat="1" ht="15.75">
      <c r="A39" s="202"/>
      <c r="B39" s="213" t="s">
        <v>312</v>
      </c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43" t="s">
        <v>69</v>
      </c>
      <c r="O39" s="44">
        <v>0</v>
      </c>
    </row>
    <row r="40" spans="1:15" s="50" customFormat="1" ht="15.75">
      <c r="A40" s="202"/>
      <c r="B40" s="213" t="s">
        <v>313</v>
      </c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43" t="s">
        <v>69</v>
      </c>
      <c r="O40" s="44">
        <v>0</v>
      </c>
    </row>
    <row r="41" spans="1:15" ht="15.75">
      <c r="A41" s="202"/>
      <c r="B41" s="220" t="s">
        <v>314</v>
      </c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40" t="s">
        <v>69</v>
      </c>
      <c r="O41" s="149">
        <f>SUM(O29:O40)</f>
        <v>1000</v>
      </c>
    </row>
    <row r="42" spans="1:15" ht="15.75">
      <c r="A42" s="46">
        <v>12</v>
      </c>
      <c r="B42" s="214" t="s">
        <v>306</v>
      </c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40" t="s">
        <v>69</v>
      </c>
      <c r="O42" s="151">
        <f>O27+O41</f>
        <v>1000</v>
      </c>
    </row>
    <row r="43" spans="1:15" ht="15.75">
      <c r="A43" s="46">
        <v>13</v>
      </c>
      <c r="B43" s="215" t="s">
        <v>307</v>
      </c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40" t="s">
        <v>69</v>
      </c>
      <c r="O43" s="41">
        <f>(O13-O42)</f>
        <v>530023</v>
      </c>
    </row>
    <row r="44" spans="1:15" ht="15.75">
      <c r="A44" s="46">
        <v>14</v>
      </c>
      <c r="B44" s="214" t="s">
        <v>125</v>
      </c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40" t="s">
        <v>69</v>
      </c>
      <c r="O44" s="41">
        <f>ROUND(O43,-1)</f>
        <v>530020</v>
      </c>
    </row>
    <row r="45" spans="1:15">
      <c r="A45" s="202">
        <v>15</v>
      </c>
      <c r="B45" s="215" t="s">
        <v>126</v>
      </c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6"/>
    </row>
    <row r="46" spans="1:15" ht="13.5" customHeight="1">
      <c r="A46" s="202"/>
      <c r="B46" s="217" t="s">
        <v>127</v>
      </c>
      <c r="C46" s="217"/>
      <c r="D46" s="217"/>
      <c r="E46" s="217"/>
      <c r="F46" s="217" t="s">
        <v>128</v>
      </c>
      <c r="G46" s="217"/>
      <c r="H46" s="217"/>
      <c r="I46" s="217"/>
      <c r="J46" s="217" t="s">
        <v>129</v>
      </c>
      <c r="K46" s="217"/>
      <c r="L46" s="217"/>
      <c r="M46" s="217"/>
      <c r="N46" s="52"/>
      <c r="O46" s="53"/>
    </row>
    <row r="47" spans="1:15" ht="13.5" customHeight="1">
      <c r="A47" s="202"/>
      <c r="B47" s="207" t="s">
        <v>130</v>
      </c>
      <c r="C47" s="207"/>
      <c r="D47" s="207"/>
      <c r="E47" s="54">
        <v>0</v>
      </c>
      <c r="F47" s="207" t="str">
        <f>IF($L$2="Old Tax Regime","Up to Rs. 3,00,000","Up to Rs. 2,50,000")</f>
        <v>Up to Rs. 3,00,000</v>
      </c>
      <c r="G47" s="207"/>
      <c r="H47" s="207"/>
      <c r="I47" s="54">
        <v>0</v>
      </c>
      <c r="J47" s="207" t="str">
        <f>IF($L$2="Old Tax Regime","","Up to Rs. 2,50,000")</f>
        <v/>
      </c>
      <c r="K47" s="207"/>
      <c r="L47" s="207"/>
      <c r="M47" s="54">
        <v>0</v>
      </c>
      <c r="N47" s="40" t="s">
        <v>69</v>
      </c>
      <c r="O47" s="55">
        <v>0</v>
      </c>
    </row>
    <row r="48" spans="1:15" ht="13.5" customHeight="1">
      <c r="A48" s="202"/>
      <c r="B48" s="207" t="s">
        <v>131</v>
      </c>
      <c r="C48" s="207"/>
      <c r="D48" s="207"/>
      <c r="E48" s="54">
        <v>0.05</v>
      </c>
      <c r="F48" s="207" t="str">
        <f>IF($L$2="Old Tax Regime","3,00,001 to 5,00,000"," 2,50,001 to  5,00,000")</f>
        <v>3,00,001 to 5,00,000</v>
      </c>
      <c r="G48" s="207"/>
      <c r="H48" s="207"/>
      <c r="I48" s="54">
        <v>0.05</v>
      </c>
      <c r="J48" s="207" t="str">
        <f>IF($L$2="Old Tax Regime","Up to Rs. 5,00,000","2,50,001 to  5,00,000")</f>
        <v>Up to Rs. 5,00,000</v>
      </c>
      <c r="K48" s="207"/>
      <c r="L48" s="207"/>
      <c r="M48" s="56" t="str">
        <f>IF($L$2="Old Tax Regime","0%","5%")</f>
        <v>0%</v>
      </c>
      <c r="N48" s="40" t="s">
        <v>69</v>
      </c>
      <c r="O48" s="55">
        <f>IF($L$2="Old Tax Regime",ROUND(IF(O44&lt;=300000,0,IF(O44&gt;=500000,10000,IF(O44&lt;=500000,0+(O44-300000)*0.05))),0),ROUND(IF(O44&lt;300001,0,IF(O44&gt;500000,10000,((O44-300000)*0.05))),0))</f>
        <v>10000</v>
      </c>
    </row>
    <row r="49" spans="1:29" ht="13.5" customHeight="1">
      <c r="A49" s="202"/>
      <c r="B49" s="207" t="str">
        <f>IF($L$2="Old Tax Regime","5,00,001 to 10,00,000","5,00,001  to  7,50,000")</f>
        <v>5,00,001 to 10,00,000</v>
      </c>
      <c r="C49" s="207"/>
      <c r="D49" s="207"/>
      <c r="E49" s="54" t="str">
        <f>IF($L$2="Old Tax Regime","20%","10%")</f>
        <v>20%</v>
      </c>
      <c r="F49" s="207" t="str">
        <f>IF($L$2="Old Tax Regime","5,00,001 to 10,00,000","5,00,001  to  7,50,000")</f>
        <v>5,00,001 to 10,00,000</v>
      </c>
      <c r="G49" s="207"/>
      <c r="H49" s="207"/>
      <c r="I49" s="54" t="str">
        <f>IF($L$2="Old Tax Regime","20%","10%")</f>
        <v>20%</v>
      </c>
      <c r="J49" s="207" t="str">
        <f>IF($L$2="Old Tax Regime","5,00,001 to 10,00,000","5,00,001  to  7,50,000")</f>
        <v>5,00,001 to 10,00,000</v>
      </c>
      <c r="K49" s="207"/>
      <c r="L49" s="207"/>
      <c r="M49" s="54" t="str">
        <f>IF($L$2="Old Tax Regime","20%","10%")</f>
        <v>20%</v>
      </c>
      <c r="N49" s="40" t="s">
        <v>69</v>
      </c>
      <c r="O49" s="55">
        <f>IF($L$2="Old Tax Regime",ROUND(IF(O44&lt;=500000,0,IF(O44&gt;=1000000,100000,IF(O44&lt;=1000000,(O44-500000)*0.2,"0"))),0),ROUND(IF(O44&lt;500001,0,IF(O44&gt;750000,25000,((O44-500000)*0.1))),0))</f>
        <v>6004</v>
      </c>
    </row>
    <row r="50" spans="1:29" ht="13.5" customHeight="1">
      <c r="A50" s="202"/>
      <c r="B50" s="207" t="str">
        <f>IF($L$2="Old Tax Regime","Above  10,00,000"," 7,50,001 to  10,00,000")</f>
        <v>Above  10,00,000</v>
      </c>
      <c r="C50" s="208"/>
      <c r="D50" s="208"/>
      <c r="E50" s="54" t="str">
        <f>IF($L$2="Old Tax Regime","30%","15%")</f>
        <v>30%</v>
      </c>
      <c r="F50" s="207" t="str">
        <f>IF($L$2="Old Tax Regime","Above  10,00,000"," 7,50,001 to  10,00,000")</f>
        <v>Above  10,00,000</v>
      </c>
      <c r="G50" s="207"/>
      <c r="H50" s="207"/>
      <c r="I50" s="54" t="str">
        <f>IF($L$2="Old Tax Regime","30%","15%")</f>
        <v>30%</v>
      </c>
      <c r="J50" s="207" t="str">
        <f>IF($L$2="Old Tax Regime","Above  10,00,000"," 7,50,001 to  10,00,000")</f>
        <v>Above  10,00,000</v>
      </c>
      <c r="K50" s="207"/>
      <c r="L50" s="207"/>
      <c r="M50" s="54" t="str">
        <f>IF($L$2="Old Tax Regime","30%","15%")</f>
        <v>30%</v>
      </c>
      <c r="N50" s="40" t="s">
        <v>69</v>
      </c>
      <c r="O50" s="55">
        <f>IF($L$2="Old Tax Regime",ROUND(IF(O44&gt;1000000,(O44-1000000)*0.3,"0"),0),ROUND(IF(O44&lt;750001,0,IF(O44&gt;1000000,37500,((O44-750000)*0.15))),0))</f>
        <v>0</v>
      </c>
    </row>
    <row r="51" spans="1:29" ht="13.5" customHeight="1">
      <c r="A51" s="202"/>
      <c r="B51" s="207" t="str">
        <f>IF($L$2="Old Tax Regime"," ","10,00,001 to  12,50,000")</f>
        <v xml:space="preserve"> </v>
      </c>
      <c r="C51" s="208"/>
      <c r="D51" s="208"/>
      <c r="E51" s="54" t="str">
        <f>IF($L$2="Old Tax Regime"," ","20%")</f>
        <v xml:space="preserve"> </v>
      </c>
      <c r="F51" s="207" t="str">
        <f>IF($L$2="Old Tax Regime"," ","10,00,001 to  12,50,000")</f>
        <v xml:space="preserve"> </v>
      </c>
      <c r="G51" s="207"/>
      <c r="H51" s="207"/>
      <c r="I51" s="54" t="str">
        <f>IF($L$2="Old Tax Regime"," ","20%")</f>
        <v xml:space="preserve"> </v>
      </c>
      <c r="J51" s="207" t="str">
        <f>IF($L$2="Old Tax Regime"," ","10,00,001 to  12,50,000")</f>
        <v xml:space="preserve"> </v>
      </c>
      <c r="K51" s="207"/>
      <c r="L51" s="207"/>
      <c r="M51" s="54" t="str">
        <f>IF($L$2="Old Tax Regime"," ","20%")</f>
        <v xml:space="preserve"> </v>
      </c>
      <c r="N51" s="57" t="str">
        <f>IF($L$2="Old Tax Regime"," ","रु.")</f>
        <v xml:space="preserve"> </v>
      </c>
      <c r="O51" s="55" t="str">
        <f>IF($L$2="Old Tax Regime","",ROUND(IF(O44&lt;1000001,0,IF(O44&gt;1250000,50000,((O44-1000000)*0.2))),0))</f>
        <v/>
      </c>
    </row>
    <row r="52" spans="1:29" ht="13.5" customHeight="1">
      <c r="A52" s="202"/>
      <c r="B52" s="207" t="str">
        <f>IF($L$2="Old Tax Regime"," ","12,50,001 to  15,00,000")</f>
        <v xml:space="preserve"> </v>
      </c>
      <c r="C52" s="208"/>
      <c r="D52" s="208"/>
      <c r="E52" s="54" t="str">
        <f>IF($L$2="Old Tax Regime"," ","25%")</f>
        <v xml:space="preserve"> </v>
      </c>
      <c r="F52" s="207" t="str">
        <f>IF($L$2="Old Tax Regime"," ","12,50,001 to  15,00,000")</f>
        <v xml:space="preserve"> </v>
      </c>
      <c r="G52" s="207"/>
      <c r="H52" s="207"/>
      <c r="I52" s="54" t="str">
        <f>IF($L$2="Old Tax Regime"," ","25%")</f>
        <v xml:space="preserve"> </v>
      </c>
      <c r="J52" s="207" t="str">
        <f>IF($L$2="Old Tax Regime"," ","12,50,001 to  15,00,000")</f>
        <v xml:space="preserve"> </v>
      </c>
      <c r="K52" s="207"/>
      <c r="L52" s="207"/>
      <c r="M52" s="54" t="str">
        <f>IF($L$2="Old Tax Regime"," ","25%")</f>
        <v xml:space="preserve"> </v>
      </c>
      <c r="N52" s="57" t="str">
        <f>IF($L$2="Old Tax Regime"," ","रु.")</f>
        <v xml:space="preserve"> </v>
      </c>
      <c r="O52" s="55" t="str">
        <f>IF($L$2="Old Tax Regime","",ROUND(IF(O44&lt;1250001,0,IF(O44&gt;1500000,62500,((O44-1250000)*0.25))),0))</f>
        <v/>
      </c>
    </row>
    <row r="53" spans="1:29" ht="13.5" customHeight="1">
      <c r="A53" s="202"/>
      <c r="B53" s="207" t="str">
        <f>IF($L$2="Old Tax Regime"," ","Above Rs. 15,00,000")</f>
        <v xml:space="preserve"> </v>
      </c>
      <c r="C53" s="208"/>
      <c r="D53" s="208"/>
      <c r="E53" s="54" t="str">
        <f>IF($L$2="Old Tax Regime"," ","30%")</f>
        <v xml:space="preserve"> </v>
      </c>
      <c r="F53" s="207" t="str">
        <f>IF($L$2="Old Tax Regime"," ","Above Rs. 15,00,000")</f>
        <v xml:space="preserve"> </v>
      </c>
      <c r="G53" s="207"/>
      <c r="H53" s="207"/>
      <c r="I53" s="54" t="str">
        <f>IF($L$2="Old Tax Regime"," ","30%")</f>
        <v xml:space="preserve"> </v>
      </c>
      <c r="J53" s="207" t="str">
        <f>IF($L$2="Old Tax Regime"," ","Above Rs. 15,00,000")</f>
        <v xml:space="preserve"> </v>
      </c>
      <c r="K53" s="207"/>
      <c r="L53" s="207"/>
      <c r="M53" s="54" t="str">
        <f>IF($L$2="Old Tax Regime"," ","30%")</f>
        <v xml:space="preserve"> </v>
      </c>
      <c r="N53" s="57" t="str">
        <f>IF($L$2="Old Tax Regime"," ","रु.")</f>
        <v xml:space="preserve"> </v>
      </c>
      <c r="O53" s="55" t="str">
        <f>IF($L$2="Old Tax Regime","",ROUND(IF(O44&lt;1500001,0,(O44-1500000)*0.3),0))</f>
        <v/>
      </c>
    </row>
    <row r="54" spans="1:29" ht="13.5" customHeight="1">
      <c r="A54" s="202"/>
      <c r="B54" s="209" t="s">
        <v>132</v>
      </c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40" t="s">
        <v>69</v>
      </c>
      <c r="O54" s="151">
        <f>SUM(O47:O53)</f>
        <v>16004</v>
      </c>
      <c r="AC54">
        <f>ROUND(IF(O44&lt;250001,0,IF(O44&gt;500000,12500,((O44-250000)*0.05))),0)+ROUND(IF(O44&lt;500001,0,IF(O44&gt;750000,25000,((O44-500000)*0.1))),0)+ROUND(IF(O44&lt;750001,0,IF(O44&gt;1000000,37500,((O44-750000)*0.15))),0)+ROUND(IF(O44&lt;1000001,0,IF(O44&gt;1250000,50000,((O44-1000000)*0.2))),0)+ROUND(IF(O44&lt;1250001,0,IF(O44&gt;1500000,62500,((O44-1250000)*0.25))),0)+ROUND(IF(O44&lt;1500001,0,(O44-1500000)*0.3),0)</f>
        <v>15502</v>
      </c>
    </row>
    <row r="55" spans="1:29" ht="13.5" customHeight="1">
      <c r="A55" s="202"/>
      <c r="B55" s="196" t="s">
        <v>133</v>
      </c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40" t="s">
        <v>69</v>
      </c>
      <c r="O55" s="58">
        <f>IF(O44&gt;500000,0,IF(O54&lt;12500,O54,12500))</f>
        <v>0</v>
      </c>
    </row>
    <row r="56" spans="1:29" ht="13.5" customHeight="1">
      <c r="A56" s="202"/>
      <c r="B56" s="210" t="s">
        <v>134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40" t="s">
        <v>69</v>
      </c>
      <c r="O56" s="58">
        <f>O54-O55</f>
        <v>16004</v>
      </c>
    </row>
    <row r="57" spans="1:29" ht="13.5" customHeight="1">
      <c r="A57" s="202"/>
      <c r="B57" s="59" t="s">
        <v>135</v>
      </c>
      <c r="C57" s="196" t="s">
        <v>136</v>
      </c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40" t="s">
        <v>69</v>
      </c>
      <c r="O57" s="58">
        <f>ROUND((O56*0.04),0)</f>
        <v>640</v>
      </c>
    </row>
    <row r="58" spans="1:29" ht="13.5" customHeight="1">
      <c r="A58" s="202"/>
      <c r="B58" s="197" t="s">
        <v>137</v>
      </c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9"/>
      <c r="N58" s="40" t="s">
        <v>69</v>
      </c>
      <c r="O58" s="58">
        <f>SUM(O56:O57)</f>
        <v>16644</v>
      </c>
    </row>
    <row r="59" spans="1:29" ht="13.5" customHeight="1">
      <c r="A59" s="46">
        <v>16</v>
      </c>
      <c r="B59" s="200" t="s">
        <v>138</v>
      </c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40" t="s">
        <v>69</v>
      </c>
      <c r="O59" s="461">
        <v>0</v>
      </c>
    </row>
    <row r="60" spans="1:29" ht="13.5" customHeight="1">
      <c r="A60" s="46">
        <v>17</v>
      </c>
      <c r="B60" s="201" t="s">
        <v>139</v>
      </c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40" t="s">
        <v>69</v>
      </c>
      <c r="O60" s="149">
        <f>O58-O59</f>
        <v>16644</v>
      </c>
      <c r="Q60" s="45"/>
    </row>
    <row r="61" spans="1:29" ht="48.75" customHeight="1">
      <c r="A61" s="202">
        <v>18</v>
      </c>
      <c r="B61" s="203" t="s">
        <v>140</v>
      </c>
      <c r="C61" s="203"/>
      <c r="D61" s="203"/>
      <c r="E61" s="204" t="s">
        <v>141</v>
      </c>
      <c r="F61" s="204"/>
      <c r="G61" s="204"/>
      <c r="H61" s="205" t="s">
        <v>142</v>
      </c>
      <c r="I61" s="206"/>
      <c r="J61" s="60" t="s">
        <v>143</v>
      </c>
      <c r="K61" s="205" t="s">
        <v>144</v>
      </c>
      <c r="L61" s="206"/>
      <c r="M61" s="204" t="s">
        <v>145</v>
      </c>
      <c r="N61" s="204"/>
      <c r="O61" s="61" t="s">
        <v>146</v>
      </c>
    </row>
    <row r="62" spans="1:29" s="62" customFormat="1" ht="15.75">
      <c r="A62" s="202"/>
      <c r="B62" s="203"/>
      <c r="C62" s="203"/>
      <c r="D62" s="203"/>
      <c r="E62" s="192">
        <f>SUM('GA55'!N6:N12)</f>
        <v>0</v>
      </c>
      <c r="F62" s="192"/>
      <c r="G62" s="192"/>
      <c r="H62" s="192">
        <f>SUM('GA55'!N13:N15)</f>
        <v>0</v>
      </c>
      <c r="I62" s="192"/>
      <c r="J62" s="153" t="str">
        <f>'GA55'!N16</f>
        <v/>
      </c>
      <c r="K62" s="192" t="str">
        <f>'GA55'!N17</f>
        <v/>
      </c>
      <c r="L62" s="192"/>
      <c r="M62" s="192">
        <f>SUM('GA55'!N18:N19)</f>
        <v>0</v>
      </c>
      <c r="N62" s="192"/>
      <c r="O62" s="152">
        <f>SUM(E62,H62,J62,K62,M62)</f>
        <v>0</v>
      </c>
    </row>
    <row r="63" spans="1:29" ht="18" thickBot="1">
      <c r="A63" s="193" t="str">
        <f>IF(O60&gt;O62,"Income Tax Payable","Income Tax Refundable")</f>
        <v>Income Tax Payable</v>
      </c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63" t="s">
        <v>69</v>
      </c>
      <c r="O63" s="64">
        <f>IF(O60&gt;O62,SUM(O60-O62),SUM(O62-O60))</f>
        <v>16644</v>
      </c>
    </row>
    <row r="64" spans="1:29" ht="16.5" thickTop="1">
      <c r="A64" s="65"/>
      <c r="B64" s="65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7"/>
      <c r="O64" s="51"/>
    </row>
    <row r="65" spans="1:15" ht="17.25">
      <c r="A65" s="68"/>
      <c r="B65" s="69"/>
      <c r="C65" s="70"/>
      <c r="D65" s="71"/>
      <c r="E65" s="70"/>
      <c r="F65" s="70"/>
      <c r="G65" s="70"/>
      <c r="H65" s="70"/>
      <c r="I65" s="70"/>
      <c r="J65" s="70"/>
      <c r="K65" s="70"/>
      <c r="L65" s="195" t="s">
        <v>147</v>
      </c>
      <c r="M65" s="195"/>
      <c r="N65" s="195"/>
      <c r="O65" s="72"/>
    </row>
  </sheetData>
  <sheetProtection password="EBD1" sheet="1" objects="1" scenarios="1" formatCells="0" formatColumns="0" formatRows="0"/>
  <mergeCells count="120">
    <mergeCell ref="B3:C3"/>
    <mergeCell ref="D3:H3"/>
    <mergeCell ref="J3:L3"/>
    <mergeCell ref="N3:O3"/>
    <mergeCell ref="B4:M4"/>
    <mergeCell ref="B5:M5"/>
    <mergeCell ref="A1:O1"/>
    <mergeCell ref="C2:E2"/>
    <mergeCell ref="F2:G2"/>
    <mergeCell ref="H2:I2"/>
    <mergeCell ref="J2:K2"/>
    <mergeCell ref="L2:O2"/>
    <mergeCell ref="B6:M6"/>
    <mergeCell ref="A7:A9"/>
    <mergeCell ref="B7:J7"/>
    <mergeCell ref="K7:M7"/>
    <mergeCell ref="N7:O8"/>
    <mergeCell ref="B8:J8"/>
    <mergeCell ref="K8:M8"/>
    <mergeCell ref="B9:J9"/>
    <mergeCell ref="K9:M9"/>
    <mergeCell ref="B10:M10"/>
    <mergeCell ref="B11:D11"/>
    <mergeCell ref="E11:F11"/>
    <mergeCell ref="G11:H11"/>
    <mergeCell ref="B12:D12"/>
    <mergeCell ref="E12:F12"/>
    <mergeCell ref="G12:H12"/>
    <mergeCell ref="J12:M12"/>
    <mergeCell ref="J11:O11"/>
    <mergeCell ref="I18:K18"/>
    <mergeCell ref="C19:E19"/>
    <mergeCell ref="I19:K19"/>
    <mergeCell ref="C20:E20"/>
    <mergeCell ref="I20:K20"/>
    <mergeCell ref="C21:E21"/>
    <mergeCell ref="I21:K21"/>
    <mergeCell ref="B13:M13"/>
    <mergeCell ref="A14:A27"/>
    <mergeCell ref="B14:O14"/>
    <mergeCell ref="B15:O15"/>
    <mergeCell ref="C16:E16"/>
    <mergeCell ref="I16:K16"/>
    <mergeCell ref="N16:O26"/>
    <mergeCell ref="C17:E17"/>
    <mergeCell ref="I17:K17"/>
    <mergeCell ref="C18:E18"/>
    <mergeCell ref="C25:E25"/>
    <mergeCell ref="I25:K25"/>
    <mergeCell ref="B27:M27"/>
    <mergeCell ref="B26:K26"/>
    <mergeCell ref="C22:E22"/>
    <mergeCell ref="I22:K22"/>
    <mergeCell ref="C23:E23"/>
    <mergeCell ref="I23:K23"/>
    <mergeCell ref="C24:E24"/>
    <mergeCell ref="I24:K24"/>
    <mergeCell ref="B37:M37"/>
    <mergeCell ref="B38:M38"/>
    <mergeCell ref="B39:M39"/>
    <mergeCell ref="B41:M41"/>
    <mergeCell ref="B42:M42"/>
    <mergeCell ref="B43:M43"/>
    <mergeCell ref="B33:M33"/>
    <mergeCell ref="B34:M34"/>
    <mergeCell ref="B40:M40"/>
    <mergeCell ref="B35:M35"/>
    <mergeCell ref="A28:A41"/>
    <mergeCell ref="B28:O28"/>
    <mergeCell ref="B29:M29"/>
    <mergeCell ref="B30:M30"/>
    <mergeCell ref="B31:M31"/>
    <mergeCell ref="B32:M32"/>
    <mergeCell ref="B36:M36"/>
    <mergeCell ref="F48:H48"/>
    <mergeCell ref="J48:L48"/>
    <mergeCell ref="B44:M44"/>
    <mergeCell ref="B45:O45"/>
    <mergeCell ref="B46:E46"/>
    <mergeCell ref="F46:I46"/>
    <mergeCell ref="J46:M46"/>
    <mergeCell ref="B47:D47"/>
    <mergeCell ref="F47:H47"/>
    <mergeCell ref="J47:L47"/>
    <mergeCell ref="B48:D48"/>
    <mergeCell ref="F51:H51"/>
    <mergeCell ref="J51:L51"/>
    <mergeCell ref="B52:D52"/>
    <mergeCell ref="F52:H52"/>
    <mergeCell ref="J52:L52"/>
    <mergeCell ref="B49:D49"/>
    <mergeCell ref="F49:H49"/>
    <mergeCell ref="J49:L49"/>
    <mergeCell ref="B50:D50"/>
    <mergeCell ref="F50:H50"/>
    <mergeCell ref="J50:L50"/>
    <mergeCell ref="E62:G62"/>
    <mergeCell ref="H62:I62"/>
    <mergeCell ref="K62:L62"/>
    <mergeCell ref="M62:N62"/>
    <mergeCell ref="A63:M63"/>
    <mergeCell ref="L65:N65"/>
    <mergeCell ref="C57:M57"/>
    <mergeCell ref="B58:M58"/>
    <mergeCell ref="B59:M59"/>
    <mergeCell ref="B60:M60"/>
    <mergeCell ref="A61:A62"/>
    <mergeCell ref="B61:D62"/>
    <mergeCell ref="E61:G61"/>
    <mergeCell ref="H61:I61"/>
    <mergeCell ref="K61:L61"/>
    <mergeCell ref="M61:N61"/>
    <mergeCell ref="A45:A58"/>
    <mergeCell ref="B53:D53"/>
    <mergeCell ref="F53:H53"/>
    <mergeCell ref="J53:L53"/>
    <mergeCell ref="B54:M54"/>
    <mergeCell ref="B55:M55"/>
    <mergeCell ref="B56:M56"/>
    <mergeCell ref="B51:D51"/>
  </mergeCells>
  <conditionalFormatting sqref="B62:D62">
    <cfRule type="iconSet" priority="6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7">
      <iconSet iconSet="3TrafficLights2">
        <cfvo type="percent" val="0"/>
        <cfvo type="percent" val="33"/>
        <cfvo type="percent" val="67"/>
      </iconSet>
    </cfRule>
  </conditionalFormatting>
  <conditionalFormatting sqref="A63:O63">
    <cfRule type="expression" dxfId="7" priority="2">
      <formula>$A63="Income Tax Refundable"</formula>
    </cfRule>
    <cfRule type="expression" dxfId="6" priority="3">
      <formula>$A63="Income Tax Payable"</formula>
    </cfRule>
  </conditionalFormatting>
  <conditionalFormatting sqref="L2:O2">
    <cfRule type="cellIs" dxfId="5" priority="1" operator="equal">
      <formula>"New Tax Regime"</formula>
    </cfRule>
  </conditionalFormatting>
  <dataValidations count="1">
    <dataValidation type="list" allowBlank="1" showInputMessage="1" showErrorMessage="1" sqref="L2:O2">
      <formula1>"Old Tax Regime, New Tax Regime"</formula1>
    </dataValidation>
  </dataValidations>
  <pageMargins left="0.6" right="0.3" top="0.25" bottom="0.25" header="0.3" footer="0.3"/>
  <pageSetup paperSize="9" scale="81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139"/>
  <sheetViews>
    <sheetView showGridLines="0" showRowColHeaders="0" view="pageBreakPreview" zoomScaleSheetLayoutView="100" workbookViewId="0">
      <selection activeCell="N52" sqref="N51:O52"/>
    </sheetView>
  </sheetViews>
  <sheetFormatPr defaultRowHeight="15"/>
  <cols>
    <col min="1" max="1" width="7.375" style="2" customWidth="1"/>
    <col min="2" max="2" width="8.5" style="2" customWidth="1"/>
    <col min="3" max="3" width="8" style="2" customWidth="1"/>
    <col min="4" max="4" width="5.5" style="2" customWidth="1"/>
    <col min="5" max="5" width="11.5" style="2" customWidth="1"/>
    <col min="6" max="6" width="17.375" style="2" customWidth="1"/>
    <col min="7" max="7" width="7" style="2" customWidth="1"/>
    <col min="8" max="8" width="6.625" style="2" customWidth="1"/>
    <col min="9" max="9" width="7.875" style="2" customWidth="1"/>
    <col min="10" max="10" width="6.625" style="2" customWidth="1"/>
    <col min="11" max="11" width="8.375" style="2" customWidth="1"/>
    <col min="12" max="12" width="6.75" style="2" customWidth="1"/>
    <col min="13" max="17" width="9" style="2"/>
    <col min="18" max="18" width="16.75" style="2" customWidth="1"/>
    <col min="19" max="16384" width="9" style="2"/>
  </cols>
  <sheetData>
    <row r="1" spans="2:18" ht="13.5" customHeight="1">
      <c r="B1" s="449" t="s">
        <v>148</v>
      </c>
      <c r="C1" s="449"/>
      <c r="D1" s="449"/>
      <c r="E1" s="449"/>
      <c r="F1" s="449"/>
      <c r="G1" s="449"/>
      <c r="H1" s="449"/>
      <c r="I1" s="449"/>
      <c r="J1" s="449"/>
      <c r="K1" s="449"/>
      <c r="L1" s="449"/>
    </row>
    <row r="2" spans="2:18" ht="11.25" customHeight="1">
      <c r="B2" s="450" t="s">
        <v>149</v>
      </c>
      <c r="C2" s="450"/>
      <c r="D2" s="450"/>
      <c r="E2" s="450"/>
      <c r="F2" s="450"/>
      <c r="G2" s="450"/>
      <c r="H2" s="450"/>
      <c r="I2" s="450"/>
      <c r="J2" s="450"/>
      <c r="K2" s="450"/>
      <c r="L2" s="450"/>
    </row>
    <row r="3" spans="2:18" ht="11.25" customHeight="1">
      <c r="B3" s="451" t="s">
        <v>150</v>
      </c>
      <c r="C3" s="451"/>
      <c r="D3" s="451"/>
      <c r="E3" s="451"/>
      <c r="F3" s="451"/>
      <c r="G3" s="451"/>
      <c r="H3" s="451"/>
      <c r="I3" s="451"/>
      <c r="J3" s="451"/>
      <c r="K3" s="451"/>
      <c r="L3" s="451"/>
    </row>
    <row r="4" spans="2:18" ht="18" customHeight="1" thickBot="1">
      <c r="B4" s="451" t="s">
        <v>151</v>
      </c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2:18" ht="16.5" thickTop="1" thickBot="1">
      <c r="B5" s="452" t="s">
        <v>152</v>
      </c>
      <c r="C5" s="452"/>
      <c r="D5" s="452"/>
      <c r="E5" s="452"/>
      <c r="F5" s="452"/>
      <c r="G5" s="452" t="s">
        <v>153</v>
      </c>
      <c r="H5" s="452"/>
      <c r="I5" s="452"/>
      <c r="J5" s="452"/>
      <c r="K5" s="452"/>
      <c r="L5" s="452"/>
    </row>
    <row r="6" spans="2:18" ht="14.25" customHeight="1" thickTop="1" thickBot="1">
      <c r="B6" s="442"/>
      <c r="C6" s="443"/>
      <c r="D6" s="443"/>
      <c r="E6" s="443"/>
      <c r="F6" s="444"/>
      <c r="G6" s="445" t="str">
        <f>'Master Data'!C4</f>
        <v>HEERALAL JAT</v>
      </c>
      <c r="H6" s="445"/>
      <c r="I6" s="445"/>
      <c r="J6" s="445"/>
      <c r="K6" s="445"/>
      <c r="L6" s="445"/>
    </row>
    <row r="7" spans="2:18" ht="14.25" customHeight="1" thickTop="1" thickBot="1">
      <c r="B7" s="446"/>
      <c r="C7" s="447"/>
      <c r="D7" s="447"/>
      <c r="E7" s="447"/>
      <c r="F7" s="448"/>
      <c r="G7" s="445"/>
      <c r="H7" s="445"/>
      <c r="I7" s="445"/>
      <c r="J7" s="445"/>
      <c r="K7" s="445"/>
      <c r="L7" s="445"/>
    </row>
    <row r="8" spans="2:18" ht="14.25" customHeight="1" thickTop="1" thickBot="1">
      <c r="B8" s="433" t="s">
        <v>154</v>
      </c>
      <c r="C8" s="433"/>
      <c r="D8" s="433"/>
      <c r="E8" s="433" t="s">
        <v>155</v>
      </c>
      <c r="F8" s="433"/>
      <c r="G8" s="433" t="s">
        <v>156</v>
      </c>
      <c r="H8" s="433"/>
      <c r="I8" s="433"/>
      <c r="J8" s="433" t="s">
        <v>157</v>
      </c>
      <c r="K8" s="433"/>
      <c r="L8" s="433"/>
    </row>
    <row r="9" spans="2:18" ht="13.5" customHeight="1" thickTop="1" thickBot="1">
      <c r="B9" s="437"/>
      <c r="C9" s="438"/>
      <c r="D9" s="438"/>
      <c r="E9" s="439"/>
      <c r="F9" s="439"/>
      <c r="G9" s="440" t="str">
        <f>'Master Data'!C6</f>
        <v>ABCDE5555H</v>
      </c>
      <c r="H9" s="440"/>
      <c r="I9" s="440"/>
      <c r="J9" s="440" t="str">
        <f>'Master Data'!E6</f>
        <v>51XXXXXXXXX96</v>
      </c>
      <c r="K9" s="440"/>
      <c r="L9" s="440"/>
    </row>
    <row r="10" spans="2:18" ht="13.5" customHeight="1" thickTop="1" thickBot="1">
      <c r="B10" s="441" t="s">
        <v>158</v>
      </c>
      <c r="C10" s="441"/>
      <c r="D10" s="441"/>
      <c r="E10" s="441"/>
      <c r="F10" s="441"/>
      <c r="G10" s="430" t="s">
        <v>159</v>
      </c>
      <c r="H10" s="430"/>
      <c r="I10" s="430" t="s">
        <v>160</v>
      </c>
      <c r="J10" s="430"/>
      <c r="K10" s="430"/>
      <c r="L10" s="430"/>
    </row>
    <row r="11" spans="2:18" ht="14.25" customHeight="1" thickTop="1" thickBot="1">
      <c r="B11" s="73" t="s">
        <v>161</v>
      </c>
      <c r="C11" s="434" t="s">
        <v>162</v>
      </c>
      <c r="D11" s="434"/>
      <c r="E11" s="434"/>
      <c r="F11" s="434"/>
      <c r="G11" s="435" t="s">
        <v>15</v>
      </c>
      <c r="H11" s="435"/>
      <c r="I11" s="314" t="s">
        <v>163</v>
      </c>
      <c r="J11" s="314"/>
      <c r="K11" s="430" t="s">
        <v>164</v>
      </c>
      <c r="L11" s="430"/>
    </row>
    <row r="12" spans="2:18" ht="14.25" customHeight="1" thickTop="1" thickBot="1">
      <c r="B12" s="73" t="s">
        <v>165</v>
      </c>
      <c r="C12" s="434" t="s">
        <v>166</v>
      </c>
      <c r="D12" s="434"/>
      <c r="E12" s="73" t="s">
        <v>167</v>
      </c>
      <c r="F12" s="74">
        <v>306401</v>
      </c>
      <c r="G12" s="435"/>
      <c r="H12" s="435"/>
      <c r="I12" s="436" t="s">
        <v>168</v>
      </c>
      <c r="J12" s="436"/>
      <c r="K12" s="436" t="s">
        <v>169</v>
      </c>
      <c r="L12" s="436"/>
    </row>
    <row r="13" spans="2:18" ht="17.25" customHeight="1" thickTop="1" thickBot="1">
      <c r="B13" s="430" t="s">
        <v>170</v>
      </c>
      <c r="C13" s="430"/>
      <c r="D13" s="430"/>
      <c r="E13" s="430"/>
      <c r="F13" s="430"/>
      <c r="G13" s="430"/>
      <c r="H13" s="430"/>
      <c r="I13" s="430"/>
      <c r="J13" s="430"/>
      <c r="K13" s="430"/>
      <c r="L13" s="430"/>
    </row>
    <row r="14" spans="2:18" ht="25.5" customHeight="1" thickTop="1" thickBot="1">
      <c r="B14" s="75" t="s">
        <v>171</v>
      </c>
      <c r="C14" s="432" t="s">
        <v>172</v>
      </c>
      <c r="D14" s="432"/>
      <c r="E14" s="432"/>
      <c r="F14" s="75" t="s">
        <v>173</v>
      </c>
      <c r="G14" s="314" t="s">
        <v>174</v>
      </c>
      <c r="H14" s="314"/>
      <c r="I14" s="314"/>
      <c r="J14" s="433" t="s">
        <v>175</v>
      </c>
      <c r="K14" s="433"/>
      <c r="L14" s="433"/>
      <c r="R14" s="154" t="s">
        <v>124</v>
      </c>
    </row>
    <row r="15" spans="2:18" ht="14.1" customHeight="1" thickTop="1" thickBot="1">
      <c r="B15" s="76" t="s">
        <v>176</v>
      </c>
      <c r="C15" s="427"/>
      <c r="D15" s="427"/>
      <c r="E15" s="427"/>
      <c r="F15" s="77"/>
      <c r="G15" s="428">
        <f>SUM('GA55'!N6:N8)</f>
        <v>0</v>
      </c>
      <c r="H15" s="428"/>
      <c r="I15" s="428"/>
      <c r="J15" s="429">
        <f>G15+F15</f>
        <v>0</v>
      </c>
      <c r="K15" s="429"/>
      <c r="L15" s="429"/>
      <c r="R15" s="155" t="s">
        <v>333</v>
      </c>
    </row>
    <row r="16" spans="2:18" ht="14.1" customHeight="1" thickTop="1" thickBot="1">
      <c r="B16" s="76" t="s">
        <v>177</v>
      </c>
      <c r="C16" s="427"/>
      <c r="D16" s="427"/>
      <c r="E16" s="427"/>
      <c r="F16" s="77"/>
      <c r="G16" s="428">
        <f>SUM('GA55'!N9:N11)</f>
        <v>0</v>
      </c>
      <c r="H16" s="428"/>
      <c r="I16" s="428"/>
      <c r="J16" s="429">
        <f t="shared" ref="J16:J18" si="0">G16+F16</f>
        <v>0</v>
      </c>
      <c r="K16" s="429"/>
      <c r="L16" s="429"/>
    </row>
    <row r="17" spans="2:12" ht="14.1" customHeight="1" thickTop="1" thickBot="1">
      <c r="B17" s="78" t="s">
        <v>178</v>
      </c>
      <c r="C17" s="427"/>
      <c r="D17" s="427"/>
      <c r="E17" s="427"/>
      <c r="F17" s="77"/>
      <c r="G17" s="428">
        <f>SUM('GA55'!N12:N14)</f>
        <v>0</v>
      </c>
      <c r="H17" s="428"/>
      <c r="I17" s="428"/>
      <c r="J17" s="429">
        <f t="shared" si="0"/>
        <v>0</v>
      </c>
      <c r="K17" s="429"/>
      <c r="L17" s="429"/>
    </row>
    <row r="18" spans="2:12" ht="14.1" customHeight="1" thickTop="1" thickBot="1">
      <c r="B18" s="78" t="s">
        <v>179</v>
      </c>
      <c r="C18" s="427"/>
      <c r="D18" s="427"/>
      <c r="E18" s="427"/>
      <c r="F18" s="77"/>
      <c r="G18" s="428">
        <f>SUM('GA55'!N15:N19)</f>
        <v>0</v>
      </c>
      <c r="H18" s="428"/>
      <c r="I18" s="428"/>
      <c r="J18" s="429">
        <f t="shared" si="0"/>
        <v>0</v>
      </c>
      <c r="K18" s="429"/>
      <c r="L18" s="429"/>
    </row>
    <row r="19" spans="2:12" ht="14.1" customHeight="1" thickTop="1" thickBot="1">
      <c r="B19" s="430" t="s">
        <v>180</v>
      </c>
      <c r="C19" s="430"/>
      <c r="D19" s="430"/>
      <c r="E19" s="430"/>
      <c r="F19" s="79">
        <f>SUM(F15:F18)</f>
        <v>0</v>
      </c>
      <c r="G19" s="431">
        <f>SUM(G15:G18)</f>
        <v>0</v>
      </c>
      <c r="H19" s="431"/>
      <c r="I19" s="431"/>
      <c r="J19" s="431">
        <f>SUM(J15:J18)</f>
        <v>0</v>
      </c>
      <c r="K19" s="431"/>
      <c r="L19" s="431"/>
    </row>
    <row r="20" spans="2:12" ht="15.75" customHeight="1" thickTop="1">
      <c r="B20" s="419" t="s">
        <v>181</v>
      </c>
      <c r="C20" s="420"/>
      <c r="D20" s="420"/>
      <c r="E20" s="420"/>
      <c r="F20" s="420"/>
      <c r="G20" s="420"/>
      <c r="H20" s="420"/>
      <c r="I20" s="420"/>
      <c r="J20" s="420"/>
      <c r="K20" s="420"/>
      <c r="L20" s="421"/>
    </row>
    <row r="21" spans="2:12" ht="15.75" customHeight="1" thickBot="1">
      <c r="B21" s="422" t="s">
        <v>182</v>
      </c>
      <c r="C21" s="423"/>
      <c r="D21" s="423"/>
      <c r="E21" s="423"/>
      <c r="F21" s="423"/>
      <c r="G21" s="423"/>
      <c r="H21" s="423"/>
      <c r="I21" s="423"/>
      <c r="J21" s="423"/>
      <c r="K21" s="423"/>
      <c r="L21" s="424"/>
    </row>
    <row r="22" spans="2:12" ht="16.5" customHeight="1" thickTop="1" thickBot="1">
      <c r="B22" s="425" t="s">
        <v>62</v>
      </c>
      <c r="C22" s="426" t="s">
        <v>183</v>
      </c>
      <c r="D22" s="426"/>
      <c r="E22" s="426" t="s">
        <v>184</v>
      </c>
      <c r="F22" s="426"/>
      <c r="G22" s="426"/>
      <c r="H22" s="426"/>
      <c r="I22" s="426"/>
      <c r="J22" s="426"/>
      <c r="K22" s="426"/>
      <c r="L22" s="426"/>
    </row>
    <row r="23" spans="2:12" ht="39.75" customHeight="1" thickTop="1" thickBot="1">
      <c r="B23" s="425"/>
      <c r="C23" s="426"/>
      <c r="D23" s="426"/>
      <c r="E23" s="80" t="s">
        <v>185</v>
      </c>
      <c r="F23" s="80" t="s">
        <v>186</v>
      </c>
      <c r="G23" s="426" t="s">
        <v>187</v>
      </c>
      <c r="H23" s="426"/>
      <c r="I23" s="426"/>
      <c r="J23" s="426" t="s">
        <v>188</v>
      </c>
      <c r="K23" s="426"/>
      <c r="L23" s="426"/>
    </row>
    <row r="24" spans="2:12" ht="14.1" customHeight="1" thickTop="1" thickBot="1">
      <c r="B24" s="81">
        <v>1</v>
      </c>
      <c r="C24" s="413">
        <f>'GA55'!N6</f>
        <v>0</v>
      </c>
      <c r="D24" s="413"/>
      <c r="E24" s="82"/>
      <c r="F24" s="82"/>
      <c r="G24" s="414"/>
      <c r="H24" s="414"/>
      <c r="I24" s="414"/>
      <c r="J24" s="415" t="str">
        <f>IF(E24&gt;"0","Yes","-")</f>
        <v>-</v>
      </c>
      <c r="K24" s="415"/>
      <c r="L24" s="415"/>
    </row>
    <row r="25" spans="2:12" ht="14.1" customHeight="1" thickTop="1" thickBot="1">
      <c r="B25" s="81">
        <v>2</v>
      </c>
      <c r="C25" s="413" t="str">
        <f>'GA55'!N7</f>
        <v/>
      </c>
      <c r="D25" s="413"/>
      <c r="E25" s="82"/>
      <c r="F25" s="82"/>
      <c r="G25" s="414"/>
      <c r="H25" s="414"/>
      <c r="I25" s="414"/>
      <c r="J25" s="415" t="str">
        <f t="shared" ref="J25:J36" si="1">IF(E25&gt;"0","Yes","-")</f>
        <v>-</v>
      </c>
      <c r="K25" s="415"/>
      <c r="L25" s="415"/>
    </row>
    <row r="26" spans="2:12" ht="14.1" customHeight="1" thickTop="1" thickBot="1">
      <c r="B26" s="81">
        <v>3</v>
      </c>
      <c r="C26" s="413" t="str">
        <f>'GA55'!N8</f>
        <v/>
      </c>
      <c r="D26" s="413"/>
      <c r="E26" s="82"/>
      <c r="F26" s="82"/>
      <c r="G26" s="414"/>
      <c r="H26" s="414"/>
      <c r="I26" s="414"/>
      <c r="J26" s="415" t="str">
        <f t="shared" si="1"/>
        <v>-</v>
      </c>
      <c r="K26" s="415"/>
      <c r="L26" s="415"/>
    </row>
    <row r="27" spans="2:12" ht="14.1" customHeight="1" thickTop="1" thickBot="1">
      <c r="B27" s="81">
        <v>4</v>
      </c>
      <c r="C27" s="413" t="str">
        <f>'GA55'!N9</f>
        <v/>
      </c>
      <c r="D27" s="413"/>
      <c r="E27" s="82"/>
      <c r="F27" s="82"/>
      <c r="G27" s="414"/>
      <c r="H27" s="414"/>
      <c r="I27" s="414"/>
      <c r="J27" s="415" t="str">
        <f t="shared" si="1"/>
        <v>-</v>
      </c>
      <c r="K27" s="415"/>
      <c r="L27" s="415"/>
    </row>
    <row r="28" spans="2:12" ht="14.1" customHeight="1" thickTop="1" thickBot="1">
      <c r="B28" s="81">
        <v>5</v>
      </c>
      <c r="C28" s="413" t="str">
        <f>'GA55'!N10</f>
        <v/>
      </c>
      <c r="D28" s="413"/>
      <c r="E28" s="82"/>
      <c r="F28" s="82"/>
      <c r="G28" s="414"/>
      <c r="H28" s="414"/>
      <c r="I28" s="414"/>
      <c r="J28" s="415" t="str">
        <f t="shared" si="1"/>
        <v>-</v>
      </c>
      <c r="K28" s="415"/>
      <c r="L28" s="415"/>
    </row>
    <row r="29" spans="2:12" ht="14.1" customHeight="1" thickTop="1" thickBot="1">
      <c r="B29" s="81">
        <v>6</v>
      </c>
      <c r="C29" s="413" t="str">
        <f>'GA55'!N11</f>
        <v/>
      </c>
      <c r="D29" s="413"/>
      <c r="E29" s="82"/>
      <c r="F29" s="82"/>
      <c r="G29" s="414"/>
      <c r="H29" s="414"/>
      <c r="I29" s="414"/>
      <c r="J29" s="415" t="str">
        <f t="shared" si="1"/>
        <v>-</v>
      </c>
      <c r="K29" s="415"/>
      <c r="L29" s="415"/>
    </row>
    <row r="30" spans="2:12" ht="14.1" customHeight="1" thickTop="1" thickBot="1">
      <c r="B30" s="81">
        <v>7</v>
      </c>
      <c r="C30" s="413" t="str">
        <f>'GA55'!N12</f>
        <v/>
      </c>
      <c r="D30" s="413"/>
      <c r="E30" s="82"/>
      <c r="F30" s="82"/>
      <c r="G30" s="414"/>
      <c r="H30" s="414"/>
      <c r="I30" s="414"/>
      <c r="J30" s="415" t="str">
        <f t="shared" si="1"/>
        <v>-</v>
      </c>
      <c r="K30" s="415"/>
      <c r="L30" s="415"/>
    </row>
    <row r="31" spans="2:12" ht="14.1" customHeight="1" thickTop="1" thickBot="1">
      <c r="B31" s="81">
        <v>8</v>
      </c>
      <c r="C31" s="413" t="str">
        <f>'GA55'!N13</f>
        <v/>
      </c>
      <c r="D31" s="413"/>
      <c r="E31" s="82"/>
      <c r="F31" s="82"/>
      <c r="G31" s="414"/>
      <c r="H31" s="414"/>
      <c r="I31" s="414"/>
      <c r="J31" s="415" t="str">
        <f t="shared" si="1"/>
        <v>-</v>
      </c>
      <c r="K31" s="415"/>
      <c r="L31" s="415"/>
    </row>
    <row r="32" spans="2:12" ht="14.1" customHeight="1" thickTop="1" thickBot="1">
      <c r="B32" s="81">
        <v>9</v>
      </c>
      <c r="C32" s="413" t="str">
        <f>'GA55'!N14</f>
        <v/>
      </c>
      <c r="D32" s="413"/>
      <c r="E32" s="82"/>
      <c r="F32" s="82"/>
      <c r="G32" s="414"/>
      <c r="H32" s="414"/>
      <c r="I32" s="414"/>
      <c r="J32" s="415" t="str">
        <f t="shared" si="1"/>
        <v>-</v>
      </c>
      <c r="K32" s="415"/>
      <c r="L32" s="415"/>
    </row>
    <row r="33" spans="2:12" ht="14.1" customHeight="1" thickTop="1" thickBot="1">
      <c r="B33" s="81">
        <v>10</v>
      </c>
      <c r="C33" s="413" t="str">
        <f>'GA55'!N15</f>
        <v/>
      </c>
      <c r="D33" s="413"/>
      <c r="E33" s="82"/>
      <c r="F33" s="82"/>
      <c r="G33" s="414"/>
      <c r="H33" s="414"/>
      <c r="I33" s="414"/>
      <c r="J33" s="415" t="str">
        <f t="shared" si="1"/>
        <v>-</v>
      </c>
      <c r="K33" s="415"/>
      <c r="L33" s="415"/>
    </row>
    <row r="34" spans="2:12" ht="14.1" customHeight="1" thickTop="1" thickBot="1">
      <c r="B34" s="81">
        <v>11</v>
      </c>
      <c r="C34" s="413" t="str">
        <f>'GA55'!N16</f>
        <v/>
      </c>
      <c r="D34" s="413"/>
      <c r="E34" s="82"/>
      <c r="F34" s="82"/>
      <c r="G34" s="414"/>
      <c r="H34" s="414"/>
      <c r="I34" s="414"/>
      <c r="J34" s="415" t="str">
        <f t="shared" si="1"/>
        <v>-</v>
      </c>
      <c r="K34" s="415"/>
      <c r="L34" s="415"/>
    </row>
    <row r="35" spans="2:12" ht="14.1" customHeight="1" thickTop="1" thickBot="1">
      <c r="B35" s="81">
        <v>12</v>
      </c>
      <c r="C35" s="413" t="str">
        <f>'GA55'!N17</f>
        <v/>
      </c>
      <c r="D35" s="413"/>
      <c r="E35" s="82"/>
      <c r="F35" s="82"/>
      <c r="G35" s="414"/>
      <c r="H35" s="414"/>
      <c r="I35" s="414"/>
      <c r="J35" s="415" t="str">
        <f t="shared" si="1"/>
        <v>-</v>
      </c>
      <c r="K35" s="415"/>
      <c r="L35" s="415"/>
    </row>
    <row r="36" spans="2:12" ht="14.1" customHeight="1" thickTop="1" thickBot="1">
      <c r="B36" s="81">
        <v>13</v>
      </c>
      <c r="C36" s="413">
        <f>'GA55'!N18+'GA55'!N19</f>
        <v>0</v>
      </c>
      <c r="D36" s="413"/>
      <c r="E36" s="82"/>
      <c r="F36" s="82"/>
      <c r="G36" s="414"/>
      <c r="H36" s="414"/>
      <c r="I36" s="414"/>
      <c r="J36" s="415" t="str">
        <f t="shared" si="1"/>
        <v>-</v>
      </c>
      <c r="K36" s="415"/>
      <c r="L36" s="415"/>
    </row>
    <row r="37" spans="2:12" ht="16.5" thickTop="1" thickBot="1">
      <c r="B37" s="83" t="s">
        <v>12</v>
      </c>
      <c r="C37" s="416">
        <f>SUM(C24:D36)</f>
        <v>0</v>
      </c>
      <c r="D37" s="416"/>
      <c r="E37" s="417"/>
      <c r="F37" s="417"/>
      <c r="G37" s="417"/>
      <c r="H37" s="417"/>
      <c r="I37" s="417"/>
      <c r="J37" s="417"/>
      <c r="K37" s="417"/>
      <c r="L37" s="417"/>
    </row>
    <row r="38" spans="2:12" ht="16.5" customHeight="1" thickTop="1" thickBot="1">
      <c r="B38" s="418" t="s">
        <v>189</v>
      </c>
      <c r="C38" s="418"/>
      <c r="D38" s="418"/>
      <c r="E38" s="418"/>
      <c r="F38" s="418"/>
      <c r="G38" s="418"/>
      <c r="H38" s="418"/>
      <c r="I38" s="418"/>
      <c r="J38" s="418"/>
      <c r="K38" s="418"/>
      <c r="L38" s="418"/>
    </row>
    <row r="39" spans="2:12" ht="16.5" customHeight="1" thickTop="1" thickBot="1">
      <c r="B39" s="410" t="s">
        <v>190</v>
      </c>
      <c r="C39" s="410"/>
      <c r="D39" s="410"/>
      <c r="E39" s="410"/>
      <c r="F39" s="410"/>
      <c r="G39" s="410"/>
      <c r="H39" s="410"/>
      <c r="I39" s="410"/>
      <c r="J39" s="410"/>
      <c r="K39" s="410"/>
      <c r="L39" s="410"/>
    </row>
    <row r="40" spans="2:12" ht="16.5" customHeight="1" thickTop="1" thickBot="1">
      <c r="B40" s="411" t="s">
        <v>62</v>
      </c>
      <c r="C40" s="412" t="s">
        <v>191</v>
      </c>
      <c r="D40" s="412"/>
      <c r="E40" s="411" t="s">
        <v>192</v>
      </c>
      <c r="F40" s="411"/>
      <c r="G40" s="411"/>
      <c r="H40" s="411"/>
      <c r="I40" s="411"/>
      <c r="J40" s="411"/>
      <c r="K40" s="411"/>
      <c r="L40" s="411"/>
    </row>
    <row r="41" spans="2:12" ht="16.5" customHeight="1" thickTop="1" thickBot="1">
      <c r="B41" s="411"/>
      <c r="C41" s="412"/>
      <c r="D41" s="412"/>
      <c r="E41" s="411" t="s">
        <v>193</v>
      </c>
      <c r="F41" s="411"/>
      <c r="G41" s="411" t="s">
        <v>194</v>
      </c>
      <c r="H41" s="411"/>
      <c r="I41" s="411" t="s">
        <v>195</v>
      </c>
      <c r="J41" s="411"/>
      <c r="K41" s="411" t="s">
        <v>196</v>
      </c>
      <c r="L41" s="411"/>
    </row>
    <row r="42" spans="2:12" ht="14.1" customHeight="1" thickTop="1" thickBot="1">
      <c r="B42" s="84">
        <v>1</v>
      </c>
      <c r="C42" s="405"/>
      <c r="D42" s="405"/>
      <c r="E42" s="406"/>
      <c r="F42" s="406"/>
      <c r="G42" s="407"/>
      <c r="H42" s="407"/>
      <c r="I42" s="408"/>
      <c r="J42" s="408"/>
      <c r="K42" s="409" t="str">
        <f>IF(C42&gt;"0","Yes","-")</f>
        <v>-</v>
      </c>
      <c r="L42" s="409"/>
    </row>
    <row r="43" spans="2:12" ht="14.1" customHeight="1" thickTop="1" thickBot="1">
      <c r="B43" s="84">
        <v>2</v>
      </c>
      <c r="C43" s="405"/>
      <c r="D43" s="405"/>
      <c r="E43" s="406"/>
      <c r="F43" s="406"/>
      <c r="G43" s="407"/>
      <c r="H43" s="407"/>
      <c r="I43" s="408"/>
      <c r="J43" s="408"/>
      <c r="K43" s="409" t="str">
        <f t="shared" ref="K43:K53" si="2">IF(C43&gt;"0","Yes","-")</f>
        <v>-</v>
      </c>
      <c r="L43" s="409"/>
    </row>
    <row r="44" spans="2:12" ht="14.1" customHeight="1" thickTop="1" thickBot="1">
      <c r="B44" s="84">
        <v>3</v>
      </c>
      <c r="C44" s="405"/>
      <c r="D44" s="405"/>
      <c r="E44" s="406"/>
      <c r="F44" s="406"/>
      <c r="G44" s="407"/>
      <c r="H44" s="407"/>
      <c r="I44" s="408"/>
      <c r="J44" s="408"/>
      <c r="K44" s="409" t="str">
        <f t="shared" si="2"/>
        <v>-</v>
      </c>
      <c r="L44" s="409"/>
    </row>
    <row r="45" spans="2:12" ht="14.1" customHeight="1" thickTop="1" thickBot="1">
      <c r="B45" s="84">
        <v>4</v>
      </c>
      <c r="C45" s="405"/>
      <c r="D45" s="405"/>
      <c r="E45" s="406"/>
      <c r="F45" s="406"/>
      <c r="G45" s="407"/>
      <c r="H45" s="407"/>
      <c r="I45" s="408"/>
      <c r="J45" s="408"/>
      <c r="K45" s="409" t="str">
        <f t="shared" si="2"/>
        <v>-</v>
      </c>
      <c r="L45" s="409"/>
    </row>
    <row r="46" spans="2:12" ht="14.1" customHeight="1" thickTop="1" thickBot="1">
      <c r="B46" s="84">
        <v>5</v>
      </c>
      <c r="C46" s="405"/>
      <c r="D46" s="405"/>
      <c r="E46" s="406"/>
      <c r="F46" s="406"/>
      <c r="G46" s="407"/>
      <c r="H46" s="407"/>
      <c r="I46" s="408"/>
      <c r="J46" s="408"/>
      <c r="K46" s="409" t="str">
        <f t="shared" si="2"/>
        <v>-</v>
      </c>
      <c r="L46" s="409"/>
    </row>
    <row r="47" spans="2:12" ht="14.1" customHeight="1" thickTop="1" thickBot="1">
      <c r="B47" s="84">
        <v>6</v>
      </c>
      <c r="C47" s="405"/>
      <c r="D47" s="405"/>
      <c r="E47" s="406"/>
      <c r="F47" s="406"/>
      <c r="G47" s="407"/>
      <c r="H47" s="407"/>
      <c r="I47" s="408"/>
      <c r="J47" s="408"/>
      <c r="K47" s="409" t="str">
        <f t="shared" si="2"/>
        <v>-</v>
      </c>
      <c r="L47" s="409"/>
    </row>
    <row r="48" spans="2:12" ht="14.1" customHeight="1" thickTop="1" thickBot="1">
      <c r="B48" s="84">
        <v>7</v>
      </c>
      <c r="C48" s="405"/>
      <c r="D48" s="405"/>
      <c r="E48" s="406"/>
      <c r="F48" s="406"/>
      <c r="G48" s="407"/>
      <c r="H48" s="407"/>
      <c r="I48" s="408"/>
      <c r="J48" s="408"/>
      <c r="K48" s="409" t="str">
        <f t="shared" si="2"/>
        <v>-</v>
      </c>
      <c r="L48" s="409"/>
    </row>
    <row r="49" spans="2:12" ht="14.1" customHeight="1" thickTop="1" thickBot="1">
      <c r="B49" s="84">
        <v>8</v>
      </c>
      <c r="C49" s="405"/>
      <c r="D49" s="405"/>
      <c r="E49" s="406"/>
      <c r="F49" s="406"/>
      <c r="G49" s="407"/>
      <c r="H49" s="407"/>
      <c r="I49" s="408"/>
      <c r="J49" s="408"/>
      <c r="K49" s="409" t="str">
        <f t="shared" si="2"/>
        <v>-</v>
      </c>
      <c r="L49" s="409"/>
    </row>
    <row r="50" spans="2:12" ht="14.1" customHeight="1" thickTop="1" thickBot="1">
      <c r="B50" s="84">
        <v>9</v>
      </c>
      <c r="C50" s="405"/>
      <c r="D50" s="405"/>
      <c r="E50" s="406"/>
      <c r="F50" s="406"/>
      <c r="G50" s="407"/>
      <c r="H50" s="407"/>
      <c r="I50" s="408"/>
      <c r="J50" s="408"/>
      <c r="K50" s="409" t="str">
        <f t="shared" si="2"/>
        <v>-</v>
      </c>
      <c r="L50" s="409"/>
    </row>
    <row r="51" spans="2:12" ht="14.1" customHeight="1" thickTop="1" thickBot="1">
      <c r="B51" s="84">
        <v>10</v>
      </c>
      <c r="C51" s="405"/>
      <c r="D51" s="405"/>
      <c r="E51" s="406"/>
      <c r="F51" s="406"/>
      <c r="G51" s="407"/>
      <c r="H51" s="407"/>
      <c r="I51" s="408"/>
      <c r="J51" s="408"/>
      <c r="K51" s="409" t="str">
        <f t="shared" si="2"/>
        <v>-</v>
      </c>
      <c r="L51" s="409"/>
    </row>
    <row r="52" spans="2:12" ht="14.1" customHeight="1" thickTop="1" thickBot="1">
      <c r="B52" s="84">
        <v>11</v>
      </c>
      <c r="C52" s="405"/>
      <c r="D52" s="405"/>
      <c r="E52" s="406"/>
      <c r="F52" s="406"/>
      <c r="G52" s="407"/>
      <c r="H52" s="407"/>
      <c r="I52" s="408"/>
      <c r="J52" s="408"/>
      <c r="K52" s="409" t="str">
        <f t="shared" si="2"/>
        <v>-</v>
      </c>
      <c r="L52" s="409"/>
    </row>
    <row r="53" spans="2:12" ht="14.1" customHeight="1" thickTop="1" thickBot="1">
      <c r="B53" s="84">
        <v>12</v>
      </c>
      <c r="C53" s="405"/>
      <c r="D53" s="405"/>
      <c r="E53" s="406"/>
      <c r="F53" s="406"/>
      <c r="G53" s="407"/>
      <c r="H53" s="407"/>
      <c r="I53" s="408"/>
      <c r="J53" s="408"/>
      <c r="K53" s="409" t="str">
        <f t="shared" si="2"/>
        <v>-</v>
      </c>
      <c r="L53" s="409"/>
    </row>
    <row r="54" spans="2:12" ht="16.5" thickTop="1" thickBot="1">
      <c r="B54" s="85" t="s">
        <v>12</v>
      </c>
      <c r="C54" s="402">
        <f>SUM(C42:D53)</f>
        <v>0</v>
      </c>
      <c r="D54" s="402"/>
      <c r="E54" s="402"/>
      <c r="F54" s="402"/>
      <c r="G54" s="402"/>
      <c r="H54" s="402"/>
      <c r="I54" s="402"/>
      <c r="J54" s="402"/>
      <c r="K54" s="402"/>
      <c r="L54" s="402"/>
    </row>
    <row r="55" spans="2:12" ht="15.75" thickTop="1">
      <c r="B55" s="275" t="s">
        <v>197</v>
      </c>
      <c r="C55" s="275"/>
      <c r="D55" s="275"/>
      <c r="E55" s="275"/>
      <c r="F55" s="275"/>
      <c r="G55" s="275"/>
      <c r="H55" s="275"/>
      <c r="I55" s="275"/>
      <c r="J55" s="275"/>
      <c r="K55" s="275"/>
      <c r="L55" s="275"/>
    </row>
    <row r="56" spans="2:12" ht="17.100000000000001" customHeight="1">
      <c r="B56" s="403" t="s">
        <v>198</v>
      </c>
      <c r="C56" s="403"/>
      <c r="D56" s="403"/>
      <c r="E56" s="403"/>
      <c r="F56" s="403"/>
      <c r="G56" s="403"/>
      <c r="H56" s="403"/>
      <c r="I56" s="403"/>
      <c r="J56" s="403"/>
      <c r="K56" s="403"/>
      <c r="L56" s="403"/>
    </row>
    <row r="57" spans="2:12" ht="17.100000000000001" customHeight="1">
      <c r="B57" s="86" t="s">
        <v>199</v>
      </c>
      <c r="C57" s="381" t="str">
        <f>B6&amp;","</f>
        <v>,</v>
      </c>
      <c r="D57" s="381"/>
      <c r="E57" s="381"/>
      <c r="F57" s="87" t="s">
        <v>200</v>
      </c>
      <c r="G57" s="398"/>
      <c r="H57" s="398"/>
      <c r="I57" s="398"/>
      <c r="J57" s="398"/>
      <c r="K57" s="404" t="s">
        <v>201</v>
      </c>
      <c r="L57" s="404"/>
    </row>
    <row r="58" spans="2:12" ht="17.100000000000001" customHeight="1">
      <c r="B58" s="397" t="s">
        <v>202</v>
      </c>
      <c r="C58" s="397"/>
      <c r="D58" s="398"/>
      <c r="E58" s="398"/>
      <c r="F58" s="398"/>
      <c r="G58" s="399" t="s">
        <v>203</v>
      </c>
      <c r="H58" s="399"/>
      <c r="I58" s="399"/>
      <c r="J58" s="399"/>
      <c r="K58" s="399"/>
      <c r="L58" s="399"/>
    </row>
    <row r="59" spans="2:12" ht="17.100000000000001" customHeight="1">
      <c r="B59" s="88" t="s">
        <v>204</v>
      </c>
      <c r="C59" s="89">
        <f>J19</f>
        <v>0</v>
      </c>
      <c r="D59" s="400" t="str">
        <f>IF(OR(LEN(FLOOR(C59,1))=13,FLOOR(C59,1)&lt;=0),"Out of range",PROPER(SUBSTITUTE(CONCATENATE(CHOOSE(MID(TEXT(INT(C59),REPT(0,12)),1,1)+1,"","one hundred ","two hundred ","three hundred ","four hundred ","five hundred ","six hundred ","seven hundred ","eight hundred ","nine hundred "),CHOOSE(MID(TEXT(INT(C59),REPT(0,12)),2,1)+1,"",CHOOSE(MID(TEXT(INT(C59),REPT(0,12)),3,1)+1,"ten","eleven","twelve","thirteen","fourteen","fifteen","sixteen","seventeen","eighteen","nineteen"),"twenty","thirty","forty","fifty","sixty","seventy","eighty","ninety"),IF(VALUE(MID(TEXT(INT(C59),REPT(0,12)),2,1))&gt;1,CHOOSE(MID(TEXT(INT(C59),REPT(0,12)),3,1)+1,"","-one","-two","-three","-four","-five","-six","-seven","-eight","-nine"),IF(VALUE(MID(TEXT(INT(C59),REPT(0,12)),2,1))=0,CHOOSE(MID(TEXT(INT(C59),REPT(0,12)),3,1)+1,"","one","two","three","four","five","six","seven","eight","nine"),"")),IF(C59&gt;=10^9," billion ",""),CHOOSE(MID(TEXT(INT(C59),REPT(0,12)),4,1)+1,"","one hundred ","two hundred ","three hundred ","four hundred ","five hundred ","six hundred ","seven hundred ","eight hundred ","nine hundred "),CHOOSE(MID(TEXT(INT(C59),REPT(0,12)),5,1)+1,"",CHOOSE(MID(TEXT(INT(C59),REPT(0,12)),6,1)+1,"ten","eleven","twelve","thirteen","fourteen","fifteen","sixteen","seventeen","eighteen","nineteen"),"twenty","thirty","forty","fifty","sixty","seventy","eighty","ninety"),IF(VALUE(MID(TEXT(INT(C59),REPT(0,12)),5,1))&gt;1,CHOOSE(MID(TEXT(INT(C59),REPT(0,12)),6,1)+1,"","-one","-two","-three","-four","-five","-six","-seven","-eight","-nine"),IF(VALUE(MID(TEXT(INT(C59),REPT(0,12)),5,1))=0,CHOOSE(MID(TEXT(INT(C59),REPT(0,12)),6,1)+1,"","one","two","three","four","five","six","seven","eight","nine"),"")),IF(VALUE(MID(TEXT(INT(C59),REPT(0,12)),4,3))&gt;0," million ",""),CHOOSE(MID(TEXT(INT(C59),REPT(0,12)),7,1)+1,"","one hundred ","two hundred ","three hundred ","four hundred ","five hundred ","six hundred ","seven hundred ","eight hundred ","nine hundred "),CHOOSE(MID(TEXT(INT(C59),REPT(0,12)),8,1)+1,"",CHOOSE(MID(TEXT(INT(C59),REPT(0,12)),9,1)+1,"ten","eleven","twelve","thirteen","fourteen","fifteen","sixteen","seventeen","eighteen","nineteen"),"twenty","thirty","forty","fifty","sixty","seventy","eighty","ninety"),IF(VALUE(MID(TEXT(INT(C59),REPT(0,12)),8,1))&gt;1,CHOOSE(MID(TEXT(INT(C59),REPT(0,12)),9,1)+1,"","-one","-two","-three","-four","-five","-six","-seven","-eight","-nine"),IF(VALUE(MID(TEXT(INT(C59),REPT(0,12)),8,1))=0,CHOOSE(MID(TEXT(INT(C59),REPT(0,12)),9,1)+1,"","one","two","three","four","five","six","seven","eight","nine"),"")),IF(VALUE(MID(TEXT(INT(C59),REPT(0,12)),7,3))," thousand ",""),CHOOSE(MID(TEXT(INT(C59),REPT(0,12)),10,1)+1,"","one hundred ","two hundred ","three hundred ","four hundred ","five hundred ","six hundred ","seven hundred ","eight hundred ","nine hundred "),CHOOSE(MID(TEXT(INT(C59),REPT(0,12)),11,1)+1,"",CHOOSE(MID(TEXT(INT(C59),REPT(0,12)),12,1)+1,"ten","eleven","twelve","thirteen","fourteen","fifteen","sixteen","seventeen","eighteen","nineteen"),"twenty","thirty","forty","fifty","sixty","seventy","eighty","ninety"),IF(VALUE(MID(TEXT(INT(C59),REPT(0,12)),11,1))&gt;1,CHOOSE(MID(TEXT(INT(C59),REPT(0,12)),12,1)+1,"","-one","-two","-three","-four","-five","-six","-seven","-eight","-nine"),IF(VALUE(MID(TEXT(INT(C59),REPT(0,12)),11,1))=0,CHOOSE(MID(TEXT(INT(C59),REPT(0,12)),12,1)+1,"","one","two","three","four","five","six","seven","eight","nine"),""))),"  "," ")&amp;IF(FLOOR(C59,1)&gt;1," Rupees"," Rupees"))&amp;IF(ISERROR(FIND(".",C59,1)),""," and "&amp;PROPER(IF(LEN(LEFT(TRIM(MID(SUBSTITUTE('[2]16 NO.'!$B$62,".",REPT(" ",255)),255,200)),2))=1,CHOOSE(1*LEFT(TRIM(MID(SUBSTITUTE('[2]16 NO.'!$B$62,".",REPT(" ",255)),255,200)),2),"ten","twenty","thirty","forty","fifty","sixty","seventy","eighty","ninety")&amp;" Paise","")&amp;CONCATENATE(CHOOSE(MID(TEXT(INT(LEFT(TRIM(MID(SUBSTITUTE('[2]16 NO.'!$B$62,".",REPT(" ",255)),255,200)),2)),REPT(0,12)),11,1)+1,"",CHOOSE(MID(TEXT(INT(LEFT(TRIM(MID(SUBSTITUTE('[2]16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",255)),255,200)),2)),REPT(0,12)),12,1)+1,"ten","eleven","twelve","thirteen","fourteen","fifteen","sixteen","seventeen","eighteen","nineteen"),"twenty","thirty","forty","fifty","sixty","seventy","eighty","ninety"),IF(VALUE(MID(TEXT(INT(LEFT(TRIM(MID(SUBSTITUTE('[2]16 NO.'!$B$62,".",REPT(" ",255)),255,200)),2)),REPT(0,12)),11,1))&gt;1,CHOOSE(MID(TEXT(INT(LEFT(TRIM(MID(SUBSTITUTE('[2]16 NO.'!$B$62,".",REPT(" ",255)),255,200)),2)),REPT(0,12)),12,1)+1,"","-one","-two","-three","-four","-five","-six","-seven","-eight","-nine")&amp;" Paise",IF(LEFT(TRIM(MID(SUBSTITUTE('[2]16 NO.'!$B$62,".",REPT(" ",255)),255,200)),2)="01","one Paise",IF(LEFT(TRIM(MID(SUBSTITUTE('[2]16 NO.'!$B$62,".",REPT(" ",255)),255,200)),1)="0",CHOOSE(MID(TEXT(INT(LEFT(TRIM(MID(SUBSTITUTE('[2]16 NO.'!$B$62,".",REPT(" ",255)),255,200)),2)),REPT(0,12)),12,1)+1,"","one","two","three","four","five","six","seven","eight","nine")&amp;" Paise","")))))))</f>
        <v>Out of range</v>
      </c>
      <c r="E59" s="400"/>
      <c r="F59" s="400"/>
      <c r="G59" s="400"/>
      <c r="H59" s="400"/>
      <c r="I59" s="401" t="s">
        <v>205</v>
      </c>
      <c r="J59" s="401"/>
      <c r="K59" s="401"/>
      <c r="L59" s="401"/>
    </row>
    <row r="60" spans="2:12" ht="17.100000000000001" customHeight="1">
      <c r="B60" s="279" t="s">
        <v>206</v>
      </c>
      <c r="C60" s="279"/>
      <c r="D60" s="279"/>
      <c r="E60" s="279"/>
      <c r="F60" s="279"/>
      <c r="G60" s="279"/>
      <c r="H60" s="279"/>
      <c r="I60" s="279"/>
      <c r="J60" s="279"/>
      <c r="K60" s="279"/>
      <c r="L60" s="279"/>
    </row>
    <row r="61" spans="2:12" ht="17.100000000000001" customHeight="1">
      <c r="B61" s="279" t="s">
        <v>207</v>
      </c>
      <c r="C61" s="279"/>
      <c r="D61" s="279"/>
      <c r="E61" s="279"/>
      <c r="F61" s="279"/>
      <c r="G61" s="279"/>
      <c r="H61" s="279"/>
      <c r="I61" s="279"/>
      <c r="J61" s="279"/>
      <c r="K61" s="279"/>
      <c r="L61" s="279"/>
    </row>
    <row r="62" spans="2:12" ht="29.25" customHeight="1">
      <c r="B62" s="380" t="s">
        <v>208</v>
      </c>
      <c r="C62" s="380"/>
      <c r="D62" s="396">
        <f>G7</f>
        <v>0</v>
      </c>
      <c r="E62" s="396"/>
      <c r="F62" s="280"/>
      <c r="G62" s="280"/>
      <c r="H62" s="280"/>
      <c r="I62" s="280"/>
      <c r="J62" s="280"/>
      <c r="K62" s="280"/>
      <c r="L62" s="280"/>
    </row>
    <row r="63" spans="2:12" ht="17.100000000000001" customHeight="1">
      <c r="B63" s="380" t="s">
        <v>209</v>
      </c>
      <c r="C63" s="380"/>
      <c r="D63" s="273">
        <f ca="1">TODAY()</f>
        <v>44942</v>
      </c>
      <c r="E63" s="273"/>
      <c r="F63" s="277" t="s">
        <v>210</v>
      </c>
      <c r="G63" s="277"/>
      <c r="H63" s="277"/>
      <c r="I63" s="277"/>
      <c r="J63" s="277"/>
      <c r="K63" s="277"/>
      <c r="L63" s="277"/>
    </row>
    <row r="64" spans="2:12" ht="17.100000000000001" customHeight="1">
      <c r="B64" s="380" t="s">
        <v>211</v>
      </c>
      <c r="C64" s="380"/>
      <c r="D64" s="381">
        <f>D58</f>
        <v>0</v>
      </c>
      <c r="E64" s="381"/>
      <c r="F64" s="90" t="s">
        <v>212</v>
      </c>
      <c r="G64" s="382">
        <f>B6</f>
        <v>0</v>
      </c>
      <c r="H64" s="382"/>
      <c r="I64" s="382"/>
      <c r="J64" s="382"/>
      <c r="K64" s="382"/>
      <c r="L64" s="382"/>
    </row>
    <row r="65" spans="2:13" ht="19.5" customHeight="1" thickBot="1">
      <c r="B65" s="383" t="s">
        <v>213</v>
      </c>
      <c r="C65" s="383"/>
      <c r="D65" s="383"/>
      <c r="E65" s="383"/>
      <c r="F65" s="383"/>
      <c r="G65" s="383"/>
      <c r="H65" s="383"/>
      <c r="I65" s="383"/>
      <c r="J65" s="383"/>
      <c r="K65" s="383"/>
      <c r="L65" s="383"/>
      <c r="M65" s="91"/>
    </row>
    <row r="66" spans="2:13" ht="16.5" customHeight="1" thickTop="1" thickBot="1">
      <c r="B66" s="384" t="s">
        <v>214</v>
      </c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91"/>
    </row>
    <row r="67" spans="2:13" ht="16.5" customHeight="1" thickTop="1" thickBot="1">
      <c r="B67" s="372" t="s">
        <v>215</v>
      </c>
      <c r="C67" s="372"/>
      <c r="D67" s="372"/>
      <c r="E67" s="372"/>
      <c r="F67" s="372"/>
      <c r="G67" s="385"/>
      <c r="H67" s="385"/>
      <c r="I67" s="356"/>
      <c r="J67" s="356"/>
      <c r="K67" s="386"/>
      <c r="L67" s="386"/>
    </row>
    <row r="68" spans="2:13" ht="16.5" customHeight="1" thickTop="1" thickBot="1">
      <c r="B68" s="319" t="s">
        <v>216</v>
      </c>
      <c r="C68" s="319"/>
      <c r="D68" s="319"/>
      <c r="E68" s="319"/>
      <c r="F68" s="319"/>
      <c r="G68" s="359">
        <f>COMPUTATION!O4</f>
        <v>580023</v>
      </c>
      <c r="H68" s="359"/>
      <c r="I68" s="356"/>
      <c r="J68" s="356"/>
      <c r="K68" s="386"/>
      <c r="L68" s="386"/>
    </row>
    <row r="69" spans="2:13" ht="16.5" customHeight="1" thickTop="1" thickBot="1">
      <c r="B69" s="391" t="s">
        <v>217</v>
      </c>
      <c r="C69" s="391"/>
      <c r="D69" s="391"/>
      <c r="E69" s="391"/>
      <c r="F69" s="391"/>
      <c r="G69" s="392"/>
      <c r="H69" s="392"/>
      <c r="I69" s="356"/>
      <c r="J69" s="356"/>
      <c r="K69" s="386"/>
      <c r="L69" s="386"/>
    </row>
    <row r="70" spans="2:13" ht="16.5" customHeight="1" thickTop="1" thickBot="1">
      <c r="B70" s="319" t="s">
        <v>218</v>
      </c>
      <c r="C70" s="319"/>
      <c r="D70" s="319"/>
      <c r="E70" s="319"/>
      <c r="F70" s="319"/>
      <c r="G70" s="393">
        <v>0</v>
      </c>
      <c r="H70" s="393"/>
      <c r="I70" s="356"/>
      <c r="J70" s="356"/>
      <c r="K70" s="386"/>
      <c r="L70" s="386"/>
    </row>
    <row r="71" spans="2:13" ht="16.5" customHeight="1" thickTop="1" thickBot="1">
      <c r="B71" s="394" t="s">
        <v>219</v>
      </c>
      <c r="C71" s="394"/>
      <c r="D71" s="394"/>
      <c r="E71" s="394"/>
      <c r="F71" s="394"/>
      <c r="G71" s="395"/>
      <c r="H71" s="395"/>
      <c r="I71" s="322">
        <f>G68+G69+G70</f>
        <v>580023</v>
      </c>
      <c r="J71" s="322"/>
      <c r="K71" s="386"/>
      <c r="L71" s="386"/>
    </row>
    <row r="72" spans="2:13" ht="16.5" customHeight="1" thickTop="1" thickBot="1">
      <c r="B72" s="319" t="s">
        <v>220</v>
      </c>
      <c r="C72" s="319"/>
      <c r="D72" s="319"/>
      <c r="E72" s="319"/>
      <c r="F72" s="319"/>
      <c r="G72" s="395"/>
      <c r="H72" s="395"/>
      <c r="I72" s="373"/>
      <c r="J72" s="373"/>
      <c r="K72" s="386"/>
      <c r="L72" s="386"/>
    </row>
    <row r="73" spans="2:13" ht="16.5" customHeight="1" thickTop="1" thickBot="1">
      <c r="B73" s="387" t="s">
        <v>221</v>
      </c>
      <c r="C73" s="388"/>
      <c r="D73" s="388"/>
      <c r="E73" s="388"/>
      <c r="F73" s="389"/>
      <c r="G73" s="395"/>
      <c r="H73" s="395"/>
      <c r="I73" s="373"/>
      <c r="J73" s="373"/>
      <c r="K73" s="386"/>
      <c r="L73" s="386"/>
    </row>
    <row r="74" spans="2:13" ht="16.5" customHeight="1" thickTop="1" thickBot="1">
      <c r="B74" s="390"/>
      <c r="C74" s="390"/>
      <c r="D74" s="390"/>
      <c r="E74" s="92"/>
      <c r="F74" s="92">
        <f>E74</f>
        <v>0</v>
      </c>
      <c r="G74" s="395"/>
      <c r="H74" s="395"/>
      <c r="I74" s="373"/>
      <c r="J74" s="373"/>
      <c r="K74" s="386"/>
      <c r="L74" s="386"/>
    </row>
    <row r="75" spans="2:13" ht="16.5" customHeight="1" thickTop="1" thickBot="1">
      <c r="B75" s="384" t="s">
        <v>222</v>
      </c>
      <c r="C75" s="384"/>
      <c r="D75" s="384"/>
      <c r="E75" s="93"/>
      <c r="F75" s="94">
        <v>0</v>
      </c>
      <c r="G75" s="359">
        <f>F74+F75</f>
        <v>0</v>
      </c>
      <c r="H75" s="359"/>
      <c r="I75" s="373"/>
      <c r="J75" s="373"/>
      <c r="K75" s="386"/>
      <c r="L75" s="386"/>
    </row>
    <row r="76" spans="2:13" ht="16.5" customHeight="1" thickTop="1" thickBot="1">
      <c r="B76" s="372" t="s">
        <v>223</v>
      </c>
      <c r="C76" s="372"/>
      <c r="D76" s="372"/>
      <c r="E76" s="372"/>
      <c r="F76" s="372"/>
      <c r="G76" s="373"/>
      <c r="H76" s="373"/>
      <c r="I76" s="322">
        <f>I71-G75</f>
        <v>580023</v>
      </c>
      <c r="J76" s="322"/>
      <c r="K76" s="386"/>
      <c r="L76" s="386"/>
    </row>
    <row r="77" spans="2:13" ht="16.5" customHeight="1" thickTop="1" thickBot="1">
      <c r="B77" s="363" t="s">
        <v>224</v>
      </c>
      <c r="C77" s="363"/>
      <c r="D77" s="363"/>
      <c r="E77" s="363"/>
      <c r="F77" s="363"/>
      <c r="G77" s="373"/>
      <c r="H77" s="373"/>
      <c r="I77" s="374"/>
      <c r="J77" s="375"/>
      <c r="K77" s="386"/>
      <c r="L77" s="386"/>
    </row>
    <row r="78" spans="2:13" ht="16.5" customHeight="1" thickTop="1" thickBot="1">
      <c r="B78" s="371" t="s">
        <v>225</v>
      </c>
      <c r="C78" s="371"/>
      <c r="D78" s="319" t="s">
        <v>226</v>
      </c>
      <c r="E78" s="319"/>
      <c r="F78" s="319"/>
      <c r="G78" s="358">
        <f>COMPUTATION!K9</f>
        <v>50000</v>
      </c>
      <c r="H78" s="358"/>
      <c r="I78" s="376"/>
      <c r="J78" s="377"/>
      <c r="K78" s="386"/>
      <c r="L78" s="386"/>
    </row>
    <row r="79" spans="2:13" ht="16.5" customHeight="1" thickTop="1" thickBot="1">
      <c r="B79" s="371" t="s">
        <v>227</v>
      </c>
      <c r="C79" s="371"/>
      <c r="D79" s="319" t="s">
        <v>228</v>
      </c>
      <c r="E79" s="319"/>
      <c r="F79" s="319"/>
      <c r="G79" s="358">
        <f>COMPUTATION!K7</f>
        <v>0</v>
      </c>
      <c r="H79" s="358"/>
      <c r="I79" s="376"/>
      <c r="J79" s="377"/>
      <c r="K79" s="386"/>
      <c r="L79" s="386"/>
    </row>
    <row r="80" spans="2:13" ht="16.5" customHeight="1" thickTop="1" thickBot="1">
      <c r="B80" s="371" t="s">
        <v>229</v>
      </c>
      <c r="C80" s="371"/>
      <c r="D80" s="319" t="s">
        <v>230</v>
      </c>
      <c r="E80" s="319"/>
      <c r="F80" s="319"/>
      <c r="G80" s="358">
        <f>COMPUTATION!K8</f>
        <v>0</v>
      </c>
      <c r="H80" s="358"/>
      <c r="I80" s="378"/>
      <c r="J80" s="379"/>
      <c r="K80" s="386"/>
      <c r="L80" s="386"/>
    </row>
    <row r="81" spans="2:12" ht="16.5" customHeight="1" thickTop="1" thickBot="1">
      <c r="B81" s="363" t="s">
        <v>231</v>
      </c>
      <c r="C81" s="363"/>
      <c r="D81" s="363"/>
      <c r="E81" s="363"/>
      <c r="F81" s="363"/>
      <c r="G81" s="95"/>
      <c r="H81" s="96"/>
      <c r="I81" s="359">
        <f>G79+G80+G78</f>
        <v>50000</v>
      </c>
      <c r="J81" s="359"/>
      <c r="K81" s="386"/>
      <c r="L81" s="386"/>
    </row>
    <row r="82" spans="2:12" ht="16.5" customHeight="1" thickTop="1" thickBot="1">
      <c r="B82" s="353" t="s">
        <v>232</v>
      </c>
      <c r="C82" s="354"/>
      <c r="D82" s="354"/>
      <c r="E82" s="354"/>
      <c r="F82" s="355"/>
      <c r="G82" s="97"/>
      <c r="H82" s="98"/>
      <c r="I82" s="356"/>
      <c r="J82" s="356"/>
      <c r="K82" s="321">
        <f>I76-I81</f>
        <v>530023</v>
      </c>
      <c r="L82" s="321"/>
    </row>
    <row r="83" spans="2:12" ht="16.5" customHeight="1" thickTop="1" thickBot="1">
      <c r="B83" s="363" t="s">
        <v>315</v>
      </c>
      <c r="C83" s="363"/>
      <c r="D83" s="363"/>
      <c r="E83" s="363"/>
      <c r="F83" s="363"/>
      <c r="G83" s="364"/>
      <c r="H83" s="365"/>
      <c r="I83" s="356"/>
      <c r="J83" s="356"/>
      <c r="K83" s="99"/>
      <c r="L83" s="100"/>
    </row>
    <row r="84" spans="2:12" ht="16.5" customHeight="1" thickTop="1" thickBot="1">
      <c r="B84" s="370" t="s">
        <v>233</v>
      </c>
      <c r="C84" s="370"/>
      <c r="D84" s="370"/>
      <c r="E84" s="370"/>
      <c r="F84" s="142">
        <f>COMPUTATION!I12+COMPUTATION!E12</f>
        <v>0</v>
      </c>
      <c r="G84" s="366"/>
      <c r="H84" s="367"/>
      <c r="I84" s="356"/>
      <c r="J84" s="356"/>
      <c r="K84" s="99"/>
      <c r="L84" s="100"/>
    </row>
    <row r="85" spans="2:12" ht="16.5" customHeight="1" thickTop="1" thickBot="1">
      <c r="B85" s="370" t="s">
        <v>76</v>
      </c>
      <c r="C85" s="370"/>
      <c r="D85" s="370"/>
      <c r="E85" s="370"/>
      <c r="F85" s="143">
        <f>COMPUTATION!I11</f>
        <v>0</v>
      </c>
      <c r="G85" s="368"/>
      <c r="H85" s="369"/>
      <c r="I85" s="356"/>
      <c r="J85" s="356"/>
      <c r="K85" s="99"/>
      <c r="L85" s="100"/>
    </row>
    <row r="86" spans="2:12" ht="16.5" customHeight="1" thickTop="1" thickBot="1">
      <c r="B86" s="357" t="s">
        <v>234</v>
      </c>
      <c r="C86" s="357"/>
      <c r="D86" s="357"/>
      <c r="E86" s="357"/>
      <c r="F86" s="143">
        <f>COMPUTATION!E11</f>
        <v>1000</v>
      </c>
      <c r="G86" s="358">
        <f>F84+F85+F86</f>
        <v>1000</v>
      </c>
      <c r="H86" s="358"/>
      <c r="I86" s="359">
        <f>F84+F85+F86</f>
        <v>1000</v>
      </c>
      <c r="J86" s="359"/>
      <c r="K86" s="101"/>
      <c r="L86" s="102"/>
    </row>
    <row r="87" spans="2:12" ht="16.5" customHeight="1" thickTop="1" thickBot="1">
      <c r="B87" s="360" t="s">
        <v>321</v>
      </c>
      <c r="C87" s="361"/>
      <c r="D87" s="361"/>
      <c r="E87" s="361"/>
      <c r="F87" s="361"/>
      <c r="G87" s="361"/>
      <c r="H87" s="361"/>
      <c r="I87" s="361"/>
      <c r="J87" s="362"/>
      <c r="K87" s="321">
        <f>K82+I86</f>
        <v>531023</v>
      </c>
      <c r="L87" s="321"/>
    </row>
    <row r="88" spans="2:12" ht="16.5" customHeight="1" thickTop="1" thickBot="1">
      <c r="B88" s="360" t="s">
        <v>322</v>
      </c>
      <c r="C88" s="361"/>
      <c r="D88" s="361"/>
      <c r="E88" s="361"/>
      <c r="F88" s="361"/>
      <c r="G88" s="361"/>
      <c r="H88" s="361"/>
      <c r="I88" s="361"/>
      <c r="J88" s="361"/>
      <c r="K88" s="361"/>
      <c r="L88" s="362"/>
    </row>
    <row r="89" spans="2:12" ht="16.5" customHeight="1" thickTop="1" thickBot="1">
      <c r="B89" s="334" t="s">
        <v>235</v>
      </c>
      <c r="C89" s="335"/>
      <c r="D89" s="335"/>
      <c r="E89" s="335"/>
      <c r="F89" s="335"/>
      <c r="G89" s="335"/>
      <c r="H89" s="335"/>
      <c r="I89" s="335"/>
      <c r="J89" s="335"/>
      <c r="K89" s="335"/>
      <c r="L89" s="336"/>
    </row>
    <row r="90" spans="2:12" ht="17.25" customHeight="1" thickTop="1" thickBot="1">
      <c r="B90" s="337" t="s">
        <v>236</v>
      </c>
      <c r="C90" s="337"/>
      <c r="D90" s="337"/>
      <c r="E90" s="337"/>
      <c r="F90" s="337"/>
      <c r="G90" s="338"/>
      <c r="H90" s="338"/>
      <c r="I90" s="339" t="s">
        <v>237</v>
      </c>
      <c r="J90" s="339"/>
      <c r="K90" s="339" t="s">
        <v>238</v>
      </c>
      <c r="L90" s="339"/>
    </row>
    <row r="91" spans="2:12" ht="15" customHeight="1" thickTop="1" thickBot="1">
      <c r="B91" s="340" t="s">
        <v>239</v>
      </c>
      <c r="C91" s="103">
        <v>1</v>
      </c>
      <c r="D91" s="323" t="s">
        <v>240</v>
      </c>
      <c r="E91" s="332" t="str">
        <f>COMPUTATION!C21</f>
        <v>सामान्य प्रावधायी निधि  GPF)</v>
      </c>
      <c r="F91" s="332"/>
      <c r="G91" s="320">
        <f>COMPUTATION!G21</f>
        <v>0</v>
      </c>
      <c r="H91" s="320"/>
      <c r="I91" s="341"/>
      <c r="J91" s="342"/>
      <c r="K91" s="347"/>
      <c r="L91" s="348"/>
    </row>
    <row r="92" spans="2:12" ht="15" customHeight="1" thickTop="1" thickBot="1">
      <c r="B92" s="340"/>
      <c r="C92" s="103">
        <v>2</v>
      </c>
      <c r="D92" s="324"/>
      <c r="E92" s="333" t="s">
        <v>241</v>
      </c>
      <c r="F92" s="333"/>
      <c r="G92" s="320">
        <f>COMPUTATION!G16</f>
        <v>0</v>
      </c>
      <c r="H92" s="320"/>
      <c r="I92" s="343"/>
      <c r="J92" s="344"/>
      <c r="K92" s="349"/>
      <c r="L92" s="350"/>
    </row>
    <row r="93" spans="2:12" ht="15" customHeight="1" thickTop="1" thickBot="1">
      <c r="B93" s="340"/>
      <c r="C93" s="103">
        <v>3</v>
      </c>
      <c r="D93" s="324"/>
      <c r="E93" s="333" t="s">
        <v>242</v>
      </c>
      <c r="F93" s="333"/>
      <c r="G93" s="320">
        <f>COMPUTATION!G22</f>
        <v>0</v>
      </c>
      <c r="H93" s="320"/>
      <c r="I93" s="343"/>
      <c r="J93" s="344"/>
      <c r="K93" s="349"/>
      <c r="L93" s="350"/>
    </row>
    <row r="94" spans="2:12" ht="15" customHeight="1" thickTop="1" thickBot="1">
      <c r="B94" s="340"/>
      <c r="C94" s="103">
        <v>4</v>
      </c>
      <c r="D94" s="324"/>
      <c r="E94" s="333" t="s">
        <v>243</v>
      </c>
      <c r="F94" s="333"/>
      <c r="G94" s="320">
        <f>COMPUTATION!G17+COMPUTATION!G25+COMPUTATION!G23+COMPUTATION!M22</f>
        <v>0</v>
      </c>
      <c r="H94" s="320"/>
      <c r="I94" s="343"/>
      <c r="J94" s="344"/>
      <c r="K94" s="349"/>
      <c r="L94" s="350"/>
    </row>
    <row r="95" spans="2:12" ht="15" customHeight="1" thickTop="1" thickBot="1">
      <c r="B95" s="340"/>
      <c r="C95" s="103">
        <v>5</v>
      </c>
      <c r="D95" s="324"/>
      <c r="E95" s="333" t="s">
        <v>244</v>
      </c>
      <c r="F95" s="333"/>
      <c r="G95" s="320">
        <f>COMPUTATION!G19</f>
        <v>0</v>
      </c>
      <c r="H95" s="320"/>
      <c r="I95" s="343"/>
      <c r="J95" s="344"/>
      <c r="K95" s="349"/>
      <c r="L95" s="350"/>
    </row>
    <row r="96" spans="2:12" ht="15" customHeight="1" thickTop="1" thickBot="1">
      <c r="B96" s="340"/>
      <c r="C96" s="103">
        <v>6</v>
      </c>
      <c r="D96" s="324"/>
      <c r="E96" s="333" t="s">
        <v>245</v>
      </c>
      <c r="F96" s="333"/>
      <c r="G96" s="320">
        <f>COMPUTATION!G24</f>
        <v>0</v>
      </c>
      <c r="H96" s="320"/>
      <c r="I96" s="343"/>
      <c r="J96" s="344"/>
      <c r="K96" s="349"/>
      <c r="L96" s="350"/>
    </row>
    <row r="97" spans="2:12" ht="15" customHeight="1" thickTop="1" thickBot="1">
      <c r="B97" s="340"/>
      <c r="C97" s="103">
        <v>7</v>
      </c>
      <c r="D97" s="324"/>
      <c r="E97" s="319" t="s">
        <v>246</v>
      </c>
      <c r="F97" s="319"/>
      <c r="G97" s="320">
        <f>COMPUTATION!M20+COMPUTATION!M21</f>
        <v>0</v>
      </c>
      <c r="H97" s="320"/>
      <c r="I97" s="343"/>
      <c r="J97" s="344"/>
      <c r="K97" s="349"/>
      <c r="L97" s="350"/>
    </row>
    <row r="98" spans="2:12" ht="15" customHeight="1" thickTop="1" thickBot="1">
      <c r="B98" s="340"/>
      <c r="C98" s="103">
        <v>8</v>
      </c>
      <c r="D98" s="324"/>
      <c r="E98" s="332" t="s">
        <v>247</v>
      </c>
      <c r="F98" s="332"/>
      <c r="G98" s="320">
        <f>COMPUTATION!M16+COMPUTATION!M17</f>
        <v>0</v>
      </c>
      <c r="H98" s="320"/>
      <c r="I98" s="343"/>
      <c r="J98" s="344"/>
      <c r="K98" s="349"/>
      <c r="L98" s="350"/>
    </row>
    <row r="99" spans="2:12" ht="15" customHeight="1" thickTop="1" thickBot="1">
      <c r="B99" s="340"/>
      <c r="C99" s="103">
        <v>9</v>
      </c>
      <c r="D99" s="324"/>
      <c r="E99" s="333" t="s">
        <v>248</v>
      </c>
      <c r="F99" s="333"/>
      <c r="G99" s="320">
        <f>COMPUTATION!M19</f>
        <v>0</v>
      </c>
      <c r="H99" s="320"/>
      <c r="I99" s="343"/>
      <c r="J99" s="344"/>
      <c r="K99" s="349"/>
      <c r="L99" s="350"/>
    </row>
    <row r="100" spans="2:12" ht="15" customHeight="1" thickTop="1" thickBot="1">
      <c r="B100" s="340"/>
      <c r="C100" s="103">
        <v>10</v>
      </c>
      <c r="D100" s="324"/>
      <c r="E100" s="333" t="s">
        <v>249</v>
      </c>
      <c r="F100" s="333"/>
      <c r="G100" s="320">
        <f>COMPUTATION!G20+COMPUTATION!M18</f>
        <v>0</v>
      </c>
      <c r="H100" s="320"/>
      <c r="I100" s="343"/>
      <c r="J100" s="344"/>
      <c r="K100" s="349"/>
      <c r="L100" s="350"/>
    </row>
    <row r="101" spans="2:12" ht="15" customHeight="1" thickTop="1" thickBot="1">
      <c r="B101" s="340"/>
      <c r="C101" s="103">
        <v>11</v>
      </c>
      <c r="D101" s="324"/>
      <c r="E101" s="319" t="s">
        <v>250</v>
      </c>
      <c r="F101" s="319"/>
      <c r="G101" s="320">
        <f>COMPUTATION!M24</f>
        <v>0</v>
      </c>
      <c r="H101" s="320"/>
      <c r="I101" s="343"/>
      <c r="J101" s="344"/>
      <c r="K101" s="349"/>
      <c r="L101" s="350"/>
    </row>
    <row r="102" spans="2:12" ht="15" customHeight="1" thickTop="1" thickBot="1">
      <c r="B102" s="340"/>
      <c r="C102" s="103">
        <v>12</v>
      </c>
      <c r="D102" s="324"/>
      <c r="E102" s="333" t="s">
        <v>251</v>
      </c>
      <c r="F102" s="333"/>
      <c r="G102" s="320">
        <f>COMPUTATION!M25</f>
        <v>0</v>
      </c>
      <c r="H102" s="320"/>
      <c r="I102" s="345"/>
      <c r="J102" s="346"/>
      <c r="K102" s="351"/>
      <c r="L102" s="352"/>
    </row>
    <row r="103" spans="2:12" ht="15" customHeight="1" thickTop="1" thickBot="1">
      <c r="B103" s="340"/>
      <c r="C103" s="103">
        <v>13</v>
      </c>
      <c r="D103" s="324"/>
      <c r="E103" s="319" t="s">
        <v>252</v>
      </c>
      <c r="F103" s="319"/>
      <c r="G103" s="320">
        <f>COMPUTATION!M23</f>
        <v>0</v>
      </c>
      <c r="H103" s="320"/>
      <c r="I103" s="321">
        <f>SUM(G91:H104)</f>
        <v>0</v>
      </c>
      <c r="J103" s="321"/>
      <c r="K103" s="328">
        <f>IF(I103&lt;=150000, I103, 150000)</f>
        <v>0</v>
      </c>
      <c r="L103" s="329"/>
    </row>
    <row r="104" spans="2:12" ht="16.5" customHeight="1" thickTop="1" thickBot="1">
      <c r="B104" s="340"/>
      <c r="C104" s="144">
        <v>14</v>
      </c>
      <c r="D104" s="325"/>
      <c r="E104" s="326" t="s">
        <v>303</v>
      </c>
      <c r="F104" s="327"/>
      <c r="G104" s="320">
        <f>COMPUTATION!M25</f>
        <v>0</v>
      </c>
      <c r="H104" s="320"/>
      <c r="I104" s="322" t="s">
        <v>253</v>
      </c>
      <c r="J104" s="322"/>
      <c r="K104" s="330"/>
      <c r="L104" s="331"/>
    </row>
    <row r="105" spans="2:12" ht="15.75" thickTop="1">
      <c r="B105" s="104"/>
      <c r="C105" s="104"/>
      <c r="D105" s="104"/>
      <c r="E105" s="104"/>
      <c r="F105" s="104"/>
      <c r="G105" s="104"/>
      <c r="H105" s="104"/>
      <c r="I105" s="316" t="s">
        <v>254</v>
      </c>
      <c r="J105" s="316"/>
      <c r="K105" s="316"/>
      <c r="L105" s="104"/>
    </row>
    <row r="106" spans="2:12" ht="15.75" thickBot="1">
      <c r="B106" s="316" t="s">
        <v>255</v>
      </c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</row>
    <row r="107" spans="2:12" ht="17.45" customHeight="1" thickTop="1" thickBot="1">
      <c r="B107" s="317" t="s">
        <v>256</v>
      </c>
      <c r="C107" s="317"/>
      <c r="D107" s="317"/>
      <c r="E107" s="317"/>
      <c r="F107" s="317"/>
      <c r="G107" s="318" t="s">
        <v>237</v>
      </c>
      <c r="H107" s="318"/>
      <c r="I107" s="318" t="s">
        <v>257</v>
      </c>
      <c r="J107" s="318"/>
      <c r="K107" s="318" t="s">
        <v>238</v>
      </c>
      <c r="L107" s="318"/>
    </row>
    <row r="108" spans="2:12" ht="17.45" customHeight="1" thickTop="1" thickBot="1">
      <c r="B108" s="105">
        <v>1</v>
      </c>
      <c r="C108" s="312" t="s">
        <v>258</v>
      </c>
      <c r="D108" s="312"/>
      <c r="E108" s="312"/>
      <c r="F108" s="312"/>
      <c r="G108" s="313">
        <f>COMPUTATION!O29</f>
        <v>0</v>
      </c>
      <c r="H108" s="313"/>
      <c r="I108" s="290">
        <f>G108</f>
        <v>0</v>
      </c>
      <c r="J108" s="290"/>
      <c r="K108" s="315"/>
      <c r="L108" s="315"/>
    </row>
    <row r="109" spans="2:12" ht="17.45" customHeight="1" thickTop="1" thickBot="1">
      <c r="B109" s="105">
        <v>2</v>
      </c>
      <c r="C109" s="312" t="s">
        <v>259</v>
      </c>
      <c r="D109" s="312"/>
      <c r="E109" s="312"/>
      <c r="F109" s="312"/>
      <c r="G109" s="313">
        <f>COMPUTATION!O30</f>
        <v>0</v>
      </c>
      <c r="H109" s="313"/>
      <c r="I109" s="290">
        <f t="shared" ref="I109:I118" si="3">G109</f>
        <v>0</v>
      </c>
      <c r="J109" s="290"/>
      <c r="K109" s="315"/>
      <c r="L109" s="315"/>
    </row>
    <row r="110" spans="2:12" ht="17.45" customHeight="1" thickTop="1" thickBot="1">
      <c r="B110" s="105">
        <v>3</v>
      </c>
      <c r="C110" s="312" t="s">
        <v>260</v>
      </c>
      <c r="D110" s="312"/>
      <c r="E110" s="312"/>
      <c r="F110" s="312"/>
      <c r="G110" s="313">
        <f>COMPUTATION!O31</f>
        <v>0</v>
      </c>
      <c r="H110" s="313"/>
      <c r="I110" s="290">
        <f t="shared" si="3"/>
        <v>0</v>
      </c>
      <c r="J110" s="290"/>
      <c r="K110" s="315"/>
      <c r="L110" s="315"/>
    </row>
    <row r="111" spans="2:12" ht="17.45" customHeight="1" thickTop="1" thickBot="1">
      <c r="B111" s="105">
        <v>4</v>
      </c>
      <c r="C111" s="312" t="s">
        <v>261</v>
      </c>
      <c r="D111" s="312"/>
      <c r="E111" s="312"/>
      <c r="F111" s="312"/>
      <c r="G111" s="313">
        <f>COMPUTATION!O32</f>
        <v>0</v>
      </c>
      <c r="H111" s="313"/>
      <c r="I111" s="290">
        <f t="shared" si="3"/>
        <v>0</v>
      </c>
      <c r="J111" s="290"/>
      <c r="K111" s="315"/>
      <c r="L111" s="315"/>
    </row>
    <row r="112" spans="2:12" ht="17.45" customHeight="1" thickTop="1" thickBot="1">
      <c r="B112" s="105">
        <v>5</v>
      </c>
      <c r="C112" s="312" t="s">
        <v>316</v>
      </c>
      <c r="D112" s="312"/>
      <c r="E112" s="312"/>
      <c r="F112" s="312"/>
      <c r="G112" s="313">
        <f>COMPUTATION!O33</f>
        <v>0</v>
      </c>
      <c r="H112" s="313"/>
      <c r="I112" s="290">
        <f t="shared" si="3"/>
        <v>0</v>
      </c>
      <c r="J112" s="290"/>
      <c r="K112" s="315"/>
      <c r="L112" s="315"/>
    </row>
    <row r="113" spans="2:12" ht="17.45" customHeight="1" thickTop="1" thickBot="1">
      <c r="B113" s="105">
        <v>6</v>
      </c>
      <c r="C113" s="312" t="s">
        <v>317</v>
      </c>
      <c r="D113" s="312"/>
      <c r="E113" s="312"/>
      <c r="F113" s="312"/>
      <c r="G113" s="313">
        <f>COMPUTATION!O34</f>
        <v>0</v>
      </c>
      <c r="H113" s="313"/>
      <c r="I113" s="290">
        <f t="shared" ref="I113:I116" si="4">G113</f>
        <v>0</v>
      </c>
      <c r="J113" s="290"/>
      <c r="K113" s="315"/>
      <c r="L113" s="315"/>
    </row>
    <row r="114" spans="2:12" ht="17.45" customHeight="1" thickTop="1" thickBot="1">
      <c r="B114" s="105">
        <v>7</v>
      </c>
      <c r="C114" s="312" t="s">
        <v>318</v>
      </c>
      <c r="D114" s="312"/>
      <c r="E114" s="312"/>
      <c r="F114" s="312"/>
      <c r="G114" s="313">
        <f>COMPUTATION!O35</f>
        <v>0</v>
      </c>
      <c r="H114" s="313"/>
      <c r="I114" s="290">
        <f t="shared" si="4"/>
        <v>0</v>
      </c>
      <c r="J114" s="290"/>
      <c r="K114" s="315"/>
      <c r="L114" s="315"/>
    </row>
    <row r="115" spans="2:12" ht="17.45" customHeight="1" thickTop="1" thickBot="1">
      <c r="B115" s="105">
        <v>8</v>
      </c>
      <c r="C115" s="312" t="s">
        <v>262</v>
      </c>
      <c r="D115" s="312"/>
      <c r="E115" s="312"/>
      <c r="F115" s="312"/>
      <c r="G115" s="313">
        <f>COMPUTATION!O36</f>
        <v>0</v>
      </c>
      <c r="H115" s="313"/>
      <c r="I115" s="290">
        <f t="shared" ref="I115" si="5">G115</f>
        <v>0</v>
      </c>
      <c r="J115" s="290"/>
      <c r="K115" s="315"/>
      <c r="L115" s="315"/>
    </row>
    <row r="116" spans="2:12" ht="17.45" customHeight="1" thickTop="1" thickBot="1">
      <c r="B116" s="105">
        <v>9</v>
      </c>
      <c r="C116" s="312" t="s">
        <v>319</v>
      </c>
      <c r="D116" s="312"/>
      <c r="E116" s="312"/>
      <c r="F116" s="312"/>
      <c r="G116" s="313">
        <f>COMPUTATION!O40</f>
        <v>0</v>
      </c>
      <c r="H116" s="313"/>
      <c r="I116" s="290">
        <f t="shared" si="4"/>
        <v>0</v>
      </c>
      <c r="J116" s="290"/>
      <c r="K116" s="315"/>
      <c r="L116" s="315"/>
    </row>
    <row r="117" spans="2:12" ht="17.45" customHeight="1" thickTop="1" thickBot="1">
      <c r="B117" s="105">
        <v>10</v>
      </c>
      <c r="C117" s="312" t="s">
        <v>263</v>
      </c>
      <c r="D117" s="312"/>
      <c r="E117" s="312"/>
      <c r="F117" s="312"/>
      <c r="G117" s="313">
        <f>COMPUTATION!O39</f>
        <v>0</v>
      </c>
      <c r="H117" s="313"/>
      <c r="I117" s="290">
        <f t="shared" si="3"/>
        <v>0</v>
      </c>
      <c r="J117" s="290"/>
      <c r="K117" s="315"/>
      <c r="L117" s="315"/>
    </row>
    <row r="118" spans="2:12" ht="17.45" customHeight="1" thickTop="1" thickBot="1">
      <c r="B118" s="105">
        <v>11</v>
      </c>
      <c r="C118" s="312" t="s">
        <v>264</v>
      </c>
      <c r="D118" s="312"/>
      <c r="E118" s="312"/>
      <c r="F118" s="312"/>
      <c r="G118" s="313">
        <f>COMPUTATION!O37</f>
        <v>0</v>
      </c>
      <c r="H118" s="313"/>
      <c r="I118" s="290">
        <f t="shared" si="3"/>
        <v>0</v>
      </c>
      <c r="J118" s="290"/>
      <c r="K118" s="315"/>
      <c r="L118" s="315"/>
    </row>
    <row r="119" spans="2:12" ht="17.45" customHeight="1" thickTop="1" thickBot="1">
      <c r="B119" s="105">
        <v>12</v>
      </c>
      <c r="C119" s="314" t="s">
        <v>320</v>
      </c>
      <c r="D119" s="314"/>
      <c r="E119" s="314"/>
      <c r="F119" s="314"/>
      <c r="G119" s="290">
        <f>COMPUTATION!O38</f>
        <v>1000</v>
      </c>
      <c r="H119" s="290"/>
      <c r="I119" s="290">
        <f>G119</f>
        <v>1000</v>
      </c>
      <c r="J119" s="290"/>
      <c r="K119" s="305">
        <f>ROUND(SUM(I108:J119),0)</f>
        <v>1000</v>
      </c>
      <c r="L119" s="305"/>
    </row>
    <row r="120" spans="2:12" ht="17.45" customHeight="1" thickTop="1" thickBot="1">
      <c r="B120" s="306" t="s">
        <v>323</v>
      </c>
      <c r="C120" s="307"/>
      <c r="D120" s="307"/>
      <c r="E120" s="307"/>
      <c r="F120" s="307"/>
      <c r="G120" s="307"/>
      <c r="H120" s="307"/>
      <c r="I120" s="307"/>
      <c r="J120" s="308"/>
      <c r="K120" s="290">
        <f>ROUND((K103+K119),0)</f>
        <v>1000</v>
      </c>
      <c r="L120" s="290"/>
    </row>
    <row r="121" spans="2:12" ht="17.45" customHeight="1" thickTop="1" thickBot="1">
      <c r="B121" s="287" t="s">
        <v>328</v>
      </c>
      <c r="C121" s="309"/>
      <c r="D121" s="309"/>
      <c r="E121" s="310" t="s">
        <v>265</v>
      </c>
      <c r="F121" s="310"/>
      <c r="G121" s="310"/>
      <c r="H121" s="310"/>
      <c r="I121" s="310"/>
      <c r="J121" s="311"/>
      <c r="K121" s="290">
        <f>ROUND((K87-K120),-1)</f>
        <v>530020</v>
      </c>
      <c r="L121" s="290"/>
    </row>
    <row r="122" spans="2:12" ht="17.45" customHeight="1" thickTop="1" thickBot="1">
      <c r="B122" s="297" t="s">
        <v>324</v>
      </c>
      <c r="C122" s="298"/>
      <c r="D122" s="298"/>
      <c r="E122" s="298"/>
      <c r="F122" s="298"/>
      <c r="G122" s="299"/>
      <c r="H122" s="299"/>
      <c r="I122" s="288"/>
      <c r="J122" s="289"/>
      <c r="K122" s="290">
        <f>COMPUTATION!O54</f>
        <v>16004</v>
      </c>
      <c r="L122" s="290"/>
    </row>
    <row r="123" spans="2:12" ht="17.45" customHeight="1" thickTop="1" thickBot="1">
      <c r="B123" s="300" t="s">
        <v>325</v>
      </c>
      <c r="C123" s="301"/>
      <c r="D123" s="301"/>
      <c r="E123" s="301"/>
      <c r="F123" s="301"/>
      <c r="G123" s="301"/>
      <c r="H123" s="301"/>
      <c r="I123" s="301"/>
      <c r="J123" s="302"/>
      <c r="K123" s="303">
        <f>COMPUTATION!O55</f>
        <v>0</v>
      </c>
      <c r="L123" s="304"/>
    </row>
    <row r="124" spans="2:12" ht="17.45" customHeight="1" thickTop="1" thickBot="1">
      <c r="B124" s="287" t="s">
        <v>329</v>
      </c>
      <c r="C124" s="288"/>
      <c r="D124" s="288"/>
      <c r="E124" s="288"/>
      <c r="F124" s="288"/>
      <c r="G124" s="288"/>
      <c r="H124" s="288"/>
      <c r="I124" s="288"/>
      <c r="J124" s="289"/>
      <c r="K124" s="290">
        <f>K122-K123</f>
        <v>16004</v>
      </c>
      <c r="L124" s="290"/>
    </row>
    <row r="125" spans="2:12" ht="17.45" customHeight="1" thickTop="1" thickBot="1">
      <c r="B125" s="287" t="s">
        <v>330</v>
      </c>
      <c r="C125" s="288"/>
      <c r="D125" s="288"/>
      <c r="E125" s="288"/>
      <c r="F125" s="288"/>
      <c r="G125" s="288"/>
      <c r="H125" s="288"/>
      <c r="I125" s="288"/>
      <c r="J125" s="289"/>
      <c r="K125" s="290">
        <f>COMPUTATION!O57</f>
        <v>640</v>
      </c>
      <c r="L125" s="290"/>
    </row>
    <row r="126" spans="2:12" ht="17.45" customHeight="1" thickTop="1" thickBot="1">
      <c r="B126" s="287" t="s">
        <v>331</v>
      </c>
      <c r="C126" s="288"/>
      <c r="D126" s="288"/>
      <c r="E126" s="288"/>
      <c r="F126" s="288"/>
      <c r="G126" s="288"/>
      <c r="H126" s="288"/>
      <c r="I126" s="288"/>
      <c r="J126" s="289"/>
      <c r="K126" s="290">
        <f>K124+K125</f>
        <v>16644</v>
      </c>
      <c r="L126" s="290"/>
    </row>
    <row r="127" spans="2:12" ht="17.45" customHeight="1" thickTop="1" thickBot="1">
      <c r="B127" s="287" t="s">
        <v>326</v>
      </c>
      <c r="C127" s="288"/>
      <c r="D127" s="288"/>
      <c r="E127" s="288"/>
      <c r="F127" s="288"/>
      <c r="G127" s="288"/>
      <c r="H127" s="288"/>
      <c r="I127" s="288"/>
      <c r="J127" s="289"/>
      <c r="K127" s="290">
        <f>COMPUTATION!O59</f>
        <v>0</v>
      </c>
      <c r="L127" s="290"/>
    </row>
    <row r="128" spans="2:12" ht="17.45" customHeight="1" thickTop="1" thickBot="1">
      <c r="B128" s="287" t="s">
        <v>332</v>
      </c>
      <c r="C128" s="288"/>
      <c r="D128" s="288"/>
      <c r="E128" s="288"/>
      <c r="F128" s="288"/>
      <c r="G128" s="288"/>
      <c r="H128" s="288"/>
      <c r="I128" s="288"/>
      <c r="J128" s="289"/>
      <c r="K128" s="290">
        <f>K126-K127</f>
        <v>16644</v>
      </c>
      <c r="L128" s="290"/>
    </row>
    <row r="129" spans="2:12" ht="17.45" customHeight="1" thickTop="1" thickBot="1">
      <c r="B129" s="291" t="s">
        <v>327</v>
      </c>
      <c r="C129" s="291"/>
      <c r="D129" s="291"/>
      <c r="E129" s="291"/>
      <c r="F129" s="291"/>
      <c r="G129" s="291"/>
      <c r="H129" s="291"/>
      <c r="I129" s="291"/>
      <c r="J129" s="291"/>
      <c r="K129" s="290">
        <f>COMPUTATION!O62</f>
        <v>0</v>
      </c>
      <c r="L129" s="292"/>
    </row>
    <row r="130" spans="2:12" ht="17.45" customHeight="1" thickTop="1" thickBot="1">
      <c r="B130" s="293" t="str">
        <f>IF(K128&gt;K129,"Income Tax Payable",IF(K128&lt;K129,"Income Tax Refundable","Income Tax Payble/Refundable"))</f>
        <v>Income Tax Payable</v>
      </c>
      <c r="C130" s="294"/>
      <c r="D130" s="294"/>
      <c r="E130" s="294"/>
      <c r="F130" s="294"/>
      <c r="G130" s="294"/>
      <c r="H130" s="294"/>
      <c r="I130" s="294"/>
      <c r="J130" s="295"/>
      <c r="K130" s="296">
        <f>IF(K128&gt;K129,K128-K129,K129-K128)</f>
        <v>16644</v>
      </c>
      <c r="L130" s="296"/>
    </row>
    <row r="131" spans="2:12" ht="18" customHeight="1" thickTop="1">
      <c r="B131" s="282" t="s">
        <v>198</v>
      </c>
      <c r="C131" s="282"/>
      <c r="D131" s="282"/>
      <c r="E131" s="282"/>
      <c r="F131" s="282"/>
      <c r="G131" s="282"/>
      <c r="H131" s="282"/>
      <c r="I131" s="282"/>
      <c r="J131" s="282"/>
      <c r="K131" s="282"/>
      <c r="L131" s="282"/>
    </row>
    <row r="132" spans="2:12" ht="18" customHeight="1">
      <c r="B132" s="106" t="s">
        <v>199</v>
      </c>
      <c r="C132" s="283" t="str">
        <f>B6&amp;","</f>
        <v>,</v>
      </c>
      <c r="D132" s="283"/>
      <c r="E132" s="283"/>
      <c r="F132" s="107" t="s">
        <v>200</v>
      </c>
      <c r="G132" s="284" t="str">
        <f>IF(G57="","",G57)</f>
        <v/>
      </c>
      <c r="H132" s="284"/>
      <c r="I132" s="284"/>
      <c r="J132" s="284"/>
      <c r="K132" s="285" t="s">
        <v>201</v>
      </c>
      <c r="L132" s="285"/>
    </row>
    <row r="133" spans="2:12" ht="18" customHeight="1">
      <c r="B133" s="286" t="s">
        <v>202</v>
      </c>
      <c r="C133" s="286"/>
      <c r="D133" s="283">
        <f>D58</f>
        <v>0</v>
      </c>
      <c r="E133" s="283"/>
      <c r="F133" s="283"/>
      <c r="G133" s="278" t="s">
        <v>203</v>
      </c>
      <c r="H133" s="278"/>
      <c r="I133" s="278"/>
      <c r="J133" s="278"/>
      <c r="K133" s="278"/>
      <c r="L133" s="278"/>
    </row>
    <row r="134" spans="2:12" ht="18" customHeight="1">
      <c r="B134" s="106" t="s">
        <v>266</v>
      </c>
      <c r="C134" s="108">
        <f>K129</f>
        <v>0</v>
      </c>
      <c r="D134" s="277" t="str">
        <f>D59</f>
        <v>Out of range</v>
      </c>
      <c r="E134" s="277"/>
      <c r="F134" s="277"/>
      <c r="G134" s="277"/>
      <c r="H134" s="277"/>
      <c r="I134" s="278" t="s">
        <v>267</v>
      </c>
      <c r="J134" s="278"/>
      <c r="K134" s="278"/>
      <c r="L134" s="278"/>
    </row>
    <row r="135" spans="2:12" ht="18" customHeight="1">
      <c r="B135" s="279" t="s">
        <v>268</v>
      </c>
      <c r="C135" s="279"/>
      <c r="D135" s="279"/>
      <c r="E135" s="279"/>
      <c r="F135" s="279"/>
      <c r="G135" s="279"/>
      <c r="H135" s="279"/>
      <c r="I135" s="279"/>
      <c r="J135" s="279"/>
      <c r="K135" s="279"/>
      <c r="L135" s="279"/>
    </row>
    <row r="136" spans="2:12" ht="18" customHeight="1">
      <c r="B136" s="280" t="s">
        <v>208</v>
      </c>
      <c r="C136" s="280"/>
      <c r="D136" s="281">
        <f>D62</f>
        <v>0</v>
      </c>
      <c r="E136" s="281"/>
      <c r="F136" s="280"/>
      <c r="G136" s="280"/>
      <c r="H136" s="280"/>
      <c r="I136" s="280"/>
      <c r="J136" s="280"/>
      <c r="K136" s="280"/>
      <c r="L136" s="280"/>
    </row>
    <row r="137" spans="2:12" ht="18" customHeight="1">
      <c r="B137" s="272" t="s">
        <v>209</v>
      </c>
      <c r="C137" s="272"/>
      <c r="D137" s="273">
        <f ca="1">TODAY()</f>
        <v>44942</v>
      </c>
      <c r="E137" s="273"/>
      <c r="F137" s="274" t="s">
        <v>210</v>
      </c>
      <c r="G137" s="274"/>
      <c r="H137" s="274"/>
      <c r="I137" s="274"/>
      <c r="J137" s="274"/>
      <c r="K137" s="274"/>
      <c r="L137" s="274"/>
    </row>
    <row r="138" spans="2:12" ht="18" customHeight="1">
      <c r="B138" s="272" t="s">
        <v>211</v>
      </c>
      <c r="C138" s="272"/>
      <c r="D138" s="275">
        <f>D133</f>
        <v>0</v>
      </c>
      <c r="E138" s="275"/>
      <c r="F138" s="90" t="s">
        <v>212</v>
      </c>
      <c r="G138" s="276">
        <f>B6</f>
        <v>0</v>
      </c>
      <c r="H138" s="276"/>
      <c r="I138" s="276"/>
      <c r="J138" s="276"/>
      <c r="K138" s="276"/>
      <c r="L138" s="276"/>
    </row>
    <row r="139" spans="2:12" ht="18" customHeight="1"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</row>
  </sheetData>
  <sheetProtection password="EBD1" sheet="1" objects="1" scenarios="1" formatColumns="0" formatRows="0"/>
  <mergeCells count="363">
    <mergeCell ref="G116:H116"/>
    <mergeCell ref="I113:J113"/>
    <mergeCell ref="I114:J114"/>
    <mergeCell ref="I116:J116"/>
    <mergeCell ref="C115:F115"/>
    <mergeCell ref="G115:H115"/>
    <mergeCell ref="I115:J115"/>
    <mergeCell ref="B6:F6"/>
    <mergeCell ref="G6:L6"/>
    <mergeCell ref="B7:F7"/>
    <mergeCell ref="G7:L7"/>
    <mergeCell ref="B8:D8"/>
    <mergeCell ref="E8:F8"/>
    <mergeCell ref="G8:I8"/>
    <mergeCell ref="J8:L8"/>
    <mergeCell ref="B1:L1"/>
    <mergeCell ref="B2:L2"/>
    <mergeCell ref="B3:L3"/>
    <mergeCell ref="B4:L4"/>
    <mergeCell ref="B5:F5"/>
    <mergeCell ref="G5:L5"/>
    <mergeCell ref="C11:F11"/>
    <mergeCell ref="G11:H12"/>
    <mergeCell ref="I11:J11"/>
    <mergeCell ref="K11:L11"/>
    <mergeCell ref="C12:D12"/>
    <mergeCell ref="I12:J12"/>
    <mergeCell ref="K12:L12"/>
    <mergeCell ref="B9:D9"/>
    <mergeCell ref="E9:F9"/>
    <mergeCell ref="G9:I9"/>
    <mergeCell ref="J9:L9"/>
    <mergeCell ref="B10:F10"/>
    <mergeCell ref="G10:H10"/>
    <mergeCell ref="I10:L10"/>
    <mergeCell ref="C16:E16"/>
    <mergeCell ref="G16:I16"/>
    <mergeCell ref="J16:L16"/>
    <mergeCell ref="C17:E17"/>
    <mergeCell ref="G17:I17"/>
    <mergeCell ref="J17:L17"/>
    <mergeCell ref="B13:L13"/>
    <mergeCell ref="C14:E14"/>
    <mergeCell ref="G14:I14"/>
    <mergeCell ref="J14:L14"/>
    <mergeCell ref="C15:E15"/>
    <mergeCell ref="G15:I15"/>
    <mergeCell ref="J15:L15"/>
    <mergeCell ref="B20:L20"/>
    <mergeCell ref="B21:L21"/>
    <mergeCell ref="B22:B23"/>
    <mergeCell ref="C22:D23"/>
    <mergeCell ref="E22:L22"/>
    <mergeCell ref="G23:I23"/>
    <mergeCell ref="J23:L23"/>
    <mergeCell ref="C18:E18"/>
    <mergeCell ref="G18:I18"/>
    <mergeCell ref="J18:L18"/>
    <mergeCell ref="B19:E19"/>
    <mergeCell ref="G19:I19"/>
    <mergeCell ref="J19:L19"/>
    <mergeCell ref="C26:D26"/>
    <mergeCell ref="G26:I26"/>
    <mergeCell ref="J26:L26"/>
    <mergeCell ref="C27:D27"/>
    <mergeCell ref="G27:I27"/>
    <mergeCell ref="J27:L27"/>
    <mergeCell ref="C24:D24"/>
    <mergeCell ref="G24:I24"/>
    <mergeCell ref="J24:L24"/>
    <mergeCell ref="C25:D25"/>
    <mergeCell ref="G25:I25"/>
    <mergeCell ref="J25:L25"/>
    <mergeCell ref="C30:D30"/>
    <mergeCell ref="G30:I30"/>
    <mergeCell ref="J30:L30"/>
    <mergeCell ref="C31:D31"/>
    <mergeCell ref="G31:I31"/>
    <mergeCell ref="J31:L31"/>
    <mergeCell ref="C28:D28"/>
    <mergeCell ref="G28:I28"/>
    <mergeCell ref="J28:L28"/>
    <mergeCell ref="C29:D29"/>
    <mergeCell ref="G29:I29"/>
    <mergeCell ref="J29:L29"/>
    <mergeCell ref="C34:D34"/>
    <mergeCell ref="G34:I34"/>
    <mergeCell ref="J34:L34"/>
    <mergeCell ref="C35:D35"/>
    <mergeCell ref="G35:I35"/>
    <mergeCell ref="J35:L35"/>
    <mergeCell ref="C32:D32"/>
    <mergeCell ref="G32:I32"/>
    <mergeCell ref="J32:L32"/>
    <mergeCell ref="C33:D33"/>
    <mergeCell ref="G33:I33"/>
    <mergeCell ref="J33:L33"/>
    <mergeCell ref="B39:L39"/>
    <mergeCell ref="B40:B41"/>
    <mergeCell ref="C40:D41"/>
    <mergeCell ref="E40:L40"/>
    <mergeCell ref="E41:F41"/>
    <mergeCell ref="G41:H41"/>
    <mergeCell ref="I41:J41"/>
    <mergeCell ref="K41:L41"/>
    <mergeCell ref="C36:D36"/>
    <mergeCell ref="G36:I36"/>
    <mergeCell ref="J36:L36"/>
    <mergeCell ref="C37:D37"/>
    <mergeCell ref="E37:L37"/>
    <mergeCell ref="B38:L38"/>
    <mergeCell ref="C42:D42"/>
    <mergeCell ref="E42:F42"/>
    <mergeCell ref="G42:H42"/>
    <mergeCell ref="I42:J42"/>
    <mergeCell ref="K42:L42"/>
    <mergeCell ref="C43:D43"/>
    <mergeCell ref="E43:F43"/>
    <mergeCell ref="G43:H43"/>
    <mergeCell ref="I43:J43"/>
    <mergeCell ref="K43:L43"/>
    <mergeCell ref="C44:D44"/>
    <mergeCell ref="E44:F44"/>
    <mergeCell ref="G44:H44"/>
    <mergeCell ref="I44:J44"/>
    <mergeCell ref="K44:L44"/>
    <mergeCell ref="C45:D45"/>
    <mergeCell ref="E45:F45"/>
    <mergeCell ref="G45:H45"/>
    <mergeCell ref="I45:J45"/>
    <mergeCell ref="K45:L45"/>
    <mergeCell ref="C46:D46"/>
    <mergeCell ref="E46:F46"/>
    <mergeCell ref="G46:H46"/>
    <mergeCell ref="I46:J46"/>
    <mergeCell ref="K46:L46"/>
    <mergeCell ref="C47:D47"/>
    <mergeCell ref="E47:F47"/>
    <mergeCell ref="G47:H47"/>
    <mergeCell ref="I47:J47"/>
    <mergeCell ref="K47:L47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C50:D50"/>
    <mergeCell ref="E50:F50"/>
    <mergeCell ref="G50:H50"/>
    <mergeCell ref="I50:J50"/>
    <mergeCell ref="K50:L50"/>
    <mergeCell ref="C51:D51"/>
    <mergeCell ref="E51:F51"/>
    <mergeCell ref="G51:H51"/>
    <mergeCell ref="I51:J51"/>
    <mergeCell ref="K51:L51"/>
    <mergeCell ref="C54:D54"/>
    <mergeCell ref="E54:L54"/>
    <mergeCell ref="B55:L55"/>
    <mergeCell ref="B56:L56"/>
    <mergeCell ref="C57:E57"/>
    <mergeCell ref="G57:J57"/>
    <mergeCell ref="K57:L57"/>
    <mergeCell ref="C52:D52"/>
    <mergeCell ref="E52:F52"/>
    <mergeCell ref="G52:H52"/>
    <mergeCell ref="I52:J52"/>
    <mergeCell ref="K52:L52"/>
    <mergeCell ref="C53:D53"/>
    <mergeCell ref="E53:F53"/>
    <mergeCell ref="G53:H53"/>
    <mergeCell ref="I53:J53"/>
    <mergeCell ref="K53:L53"/>
    <mergeCell ref="B61:L61"/>
    <mergeCell ref="B62:C62"/>
    <mergeCell ref="D62:E62"/>
    <mergeCell ref="F62:L62"/>
    <mergeCell ref="B63:C63"/>
    <mergeCell ref="D63:E63"/>
    <mergeCell ref="F63:L63"/>
    <mergeCell ref="B58:C58"/>
    <mergeCell ref="D58:F58"/>
    <mergeCell ref="G58:L58"/>
    <mergeCell ref="D59:H59"/>
    <mergeCell ref="I59:L59"/>
    <mergeCell ref="B60:L60"/>
    <mergeCell ref="B64:C64"/>
    <mergeCell ref="D64:E64"/>
    <mergeCell ref="G64:L64"/>
    <mergeCell ref="B65:L65"/>
    <mergeCell ref="B66:L66"/>
    <mergeCell ref="B67:F67"/>
    <mergeCell ref="G67:H67"/>
    <mergeCell ref="I67:J70"/>
    <mergeCell ref="K67:L81"/>
    <mergeCell ref="B68:F68"/>
    <mergeCell ref="I71:J71"/>
    <mergeCell ref="B72:F72"/>
    <mergeCell ref="I72:J75"/>
    <mergeCell ref="B73:F73"/>
    <mergeCell ref="B74:D74"/>
    <mergeCell ref="B75:D75"/>
    <mergeCell ref="G75:H75"/>
    <mergeCell ref="G68:H68"/>
    <mergeCell ref="B69:F69"/>
    <mergeCell ref="G69:H69"/>
    <mergeCell ref="B70:F70"/>
    <mergeCell ref="G70:H70"/>
    <mergeCell ref="B71:F71"/>
    <mergeCell ref="G71:H74"/>
    <mergeCell ref="G79:H79"/>
    <mergeCell ref="B80:C80"/>
    <mergeCell ref="D80:F80"/>
    <mergeCell ref="G80:H80"/>
    <mergeCell ref="B81:F81"/>
    <mergeCell ref="I81:J81"/>
    <mergeCell ref="B76:F76"/>
    <mergeCell ref="G76:H77"/>
    <mergeCell ref="I76:J76"/>
    <mergeCell ref="B77:F77"/>
    <mergeCell ref="I77:J80"/>
    <mergeCell ref="B78:C78"/>
    <mergeCell ref="D78:F78"/>
    <mergeCell ref="G78:H78"/>
    <mergeCell ref="B79:C79"/>
    <mergeCell ref="D79:F79"/>
    <mergeCell ref="B82:F82"/>
    <mergeCell ref="I82:J85"/>
    <mergeCell ref="K82:L82"/>
    <mergeCell ref="B86:E86"/>
    <mergeCell ref="G86:H86"/>
    <mergeCell ref="I86:J86"/>
    <mergeCell ref="B87:J87"/>
    <mergeCell ref="K87:L87"/>
    <mergeCell ref="B88:L88"/>
    <mergeCell ref="B83:F83"/>
    <mergeCell ref="G83:H85"/>
    <mergeCell ref="B84:E84"/>
    <mergeCell ref="B85:E85"/>
    <mergeCell ref="B89:L89"/>
    <mergeCell ref="B90:F90"/>
    <mergeCell ref="G90:H90"/>
    <mergeCell ref="I90:J90"/>
    <mergeCell ref="K90:L90"/>
    <mergeCell ref="B91:B104"/>
    <mergeCell ref="E91:F91"/>
    <mergeCell ref="G91:H91"/>
    <mergeCell ref="I91:J102"/>
    <mergeCell ref="K91:L102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E100:F100"/>
    <mergeCell ref="G100:H100"/>
    <mergeCell ref="E101:F101"/>
    <mergeCell ref="G101:H101"/>
    <mergeCell ref="E102:F102"/>
    <mergeCell ref="B106:L106"/>
    <mergeCell ref="B107:F107"/>
    <mergeCell ref="G107:H107"/>
    <mergeCell ref="I107:J107"/>
    <mergeCell ref="K107:L107"/>
    <mergeCell ref="E103:F103"/>
    <mergeCell ref="G103:H103"/>
    <mergeCell ref="I103:J103"/>
    <mergeCell ref="G104:H104"/>
    <mergeCell ref="I104:J104"/>
    <mergeCell ref="D91:D104"/>
    <mergeCell ref="E104:F104"/>
    <mergeCell ref="K103:L104"/>
    <mergeCell ref="G102:H102"/>
    <mergeCell ref="G96:H96"/>
    <mergeCell ref="E97:F97"/>
    <mergeCell ref="G97:H97"/>
    <mergeCell ref="E98:F98"/>
    <mergeCell ref="G98:H98"/>
    <mergeCell ref="E99:F99"/>
    <mergeCell ref="G99:H99"/>
    <mergeCell ref="I105:K105"/>
    <mergeCell ref="C108:F108"/>
    <mergeCell ref="G108:H108"/>
    <mergeCell ref="I108:J108"/>
    <mergeCell ref="K108:L118"/>
    <mergeCell ref="C109:F109"/>
    <mergeCell ref="G109:H109"/>
    <mergeCell ref="I109:J109"/>
    <mergeCell ref="C110:F110"/>
    <mergeCell ref="G110:H110"/>
    <mergeCell ref="I110:J110"/>
    <mergeCell ref="C117:F117"/>
    <mergeCell ref="G117:H117"/>
    <mergeCell ref="I117:J117"/>
    <mergeCell ref="C111:F111"/>
    <mergeCell ref="G111:H111"/>
    <mergeCell ref="I111:J111"/>
    <mergeCell ref="C112:F112"/>
    <mergeCell ref="G112:H112"/>
    <mergeCell ref="I112:J112"/>
    <mergeCell ref="C113:F113"/>
    <mergeCell ref="C114:F114"/>
    <mergeCell ref="C116:F116"/>
    <mergeCell ref="G113:H113"/>
    <mergeCell ref="G114:H114"/>
    <mergeCell ref="K119:L119"/>
    <mergeCell ref="B120:J120"/>
    <mergeCell ref="K120:L120"/>
    <mergeCell ref="B121:D121"/>
    <mergeCell ref="E121:J121"/>
    <mergeCell ref="K121:L121"/>
    <mergeCell ref="C118:F118"/>
    <mergeCell ref="G118:H118"/>
    <mergeCell ref="I118:J118"/>
    <mergeCell ref="C119:F119"/>
    <mergeCell ref="G119:H119"/>
    <mergeCell ref="I119:J119"/>
    <mergeCell ref="B125:J125"/>
    <mergeCell ref="K125:L125"/>
    <mergeCell ref="B126:J126"/>
    <mergeCell ref="K126:L126"/>
    <mergeCell ref="B127:J127"/>
    <mergeCell ref="K127:L127"/>
    <mergeCell ref="B122:J122"/>
    <mergeCell ref="K122:L122"/>
    <mergeCell ref="B123:J123"/>
    <mergeCell ref="K123:L123"/>
    <mergeCell ref="B124:J124"/>
    <mergeCell ref="K124:L124"/>
    <mergeCell ref="B131:L131"/>
    <mergeCell ref="C132:E132"/>
    <mergeCell ref="G132:J132"/>
    <mergeCell ref="K132:L132"/>
    <mergeCell ref="B133:C133"/>
    <mergeCell ref="D133:F133"/>
    <mergeCell ref="G133:L133"/>
    <mergeCell ref="B128:J128"/>
    <mergeCell ref="K128:L128"/>
    <mergeCell ref="B129:J129"/>
    <mergeCell ref="K129:L129"/>
    <mergeCell ref="B130:J130"/>
    <mergeCell ref="K130:L130"/>
    <mergeCell ref="B137:C137"/>
    <mergeCell ref="D137:E137"/>
    <mergeCell ref="F137:L137"/>
    <mergeCell ref="B138:C138"/>
    <mergeCell ref="D138:E138"/>
    <mergeCell ref="G138:L138"/>
    <mergeCell ref="D134:H134"/>
    <mergeCell ref="I134:L134"/>
    <mergeCell ref="B135:L135"/>
    <mergeCell ref="B136:C136"/>
    <mergeCell ref="D136:E136"/>
    <mergeCell ref="F136:L136"/>
  </mergeCells>
  <conditionalFormatting sqref="E73:E74 E91:E92">
    <cfRule type="containsBlanks" dxfId="4" priority="8">
      <formula>LEN(TRIM(E73))=0</formula>
    </cfRule>
  </conditionalFormatting>
  <conditionalFormatting sqref="B130:L130">
    <cfRule type="expression" dxfId="3" priority="5">
      <formula>$B130="Income Tax Refundable"</formula>
    </cfRule>
    <cfRule type="expression" dxfId="2" priority="6">
      <formula>$B130="Income Tax Payable"</formula>
    </cfRule>
  </conditionalFormatting>
  <conditionalFormatting sqref="B130:L130">
    <cfRule type="expression" dxfId="1" priority="1">
      <formula>$B130="Income Tax Refundable"</formula>
    </cfRule>
    <cfRule type="expression" dxfId="0" priority="2">
      <formula>$B130="Income Tax Payable"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pageMargins left="0.45" right="0.45" top="0.25" bottom="0.25" header="0.3" footer="0.3"/>
  <pageSetup paperSize="9" scale="99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 Data</vt:lpstr>
      <vt:lpstr>GA55</vt:lpstr>
      <vt:lpstr>COMPUTATION</vt:lpstr>
      <vt:lpstr>Form No. 16</vt:lpstr>
      <vt:lpstr>COMPUTATION!Print_Area</vt:lpstr>
      <vt:lpstr>'Form No. 16'!Print_Area</vt:lpstr>
      <vt:lpstr>'GA55'!Print_Area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2023-01-16T02:18:26Z</dcterms:modified>
</cp:coreProperties>
</file>