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155" firstSheet="1" activeTab="1"/>
  </bookViews>
  <sheets>
    <sheet name="Macro-disabled" sheetId="2" state="hidden" r:id="rId1"/>
    <sheet name="Sheet1" sheetId="3" r:id="rId2"/>
    <sheet name="tax-calculator" sheetId="1" state="hidden" r:id="rId3"/>
  </sheets>
  <definedNames>
    <definedName name="category">'tax-calculator'!$G$3:$G$5</definedName>
    <definedName name="_xlnm.Print_Area" localSheetId="1">Sheet1!$A$1:$F$38</definedName>
  </definedNames>
  <calcPr calcId="124519"/>
</workbook>
</file>

<file path=xl/calcChain.xml><?xml version="1.0" encoding="utf-8"?>
<calcChain xmlns="http://schemas.openxmlformats.org/spreadsheetml/2006/main">
  <c r="B5" i="3"/>
  <c r="F8"/>
  <c r="C5"/>
  <c r="F24"/>
  <c r="J5"/>
  <c r="A7" s="1"/>
  <c r="B6" s="1"/>
  <c r="G5"/>
  <c r="C6" l="1"/>
  <c r="E6" s="1"/>
  <c r="F6" s="1"/>
  <c r="E10"/>
  <c r="D5"/>
  <c r="F5" s="1"/>
  <c r="B11" i="1"/>
  <c r="B12"/>
  <c r="B13"/>
  <c r="N13"/>
  <c r="B14"/>
  <c r="B15"/>
  <c r="B16"/>
  <c r="B17"/>
  <c r="B18" s="1"/>
  <c r="B19" s="1"/>
  <c r="B20" s="1"/>
  <c r="B21" s="1"/>
  <c r="B22" s="1"/>
  <c r="B23" s="1"/>
  <c r="B24" s="1"/>
  <c r="B25" s="1"/>
  <c r="B26" s="1"/>
  <c r="L21"/>
  <c r="Q21"/>
  <c r="L22"/>
  <c r="Q22"/>
  <c r="L23"/>
  <c r="Q23"/>
  <c r="Q24"/>
  <c r="Q25"/>
  <c r="Q26"/>
  <c r="L31"/>
  <c r="L32"/>
  <c r="L33"/>
  <c r="L39"/>
  <c r="L40"/>
  <c r="F12" i="3" l="1"/>
  <c r="E6" i="1" s="1"/>
  <c r="E27" s="1"/>
  <c r="J7" s="1"/>
  <c r="L11" s="1"/>
  <c r="Q10" s="1"/>
  <c r="F14" i="3" l="1"/>
  <c r="F25" s="1"/>
  <c r="F26" s="1"/>
  <c r="J11" i="1"/>
  <c r="Q8" s="1"/>
  <c r="R8" s="1"/>
  <c r="K11"/>
  <c r="Q9" s="1"/>
  <c r="R9" s="1"/>
  <c r="J8"/>
  <c r="J12" s="1"/>
  <c r="T8" s="1"/>
  <c r="U8" s="1"/>
  <c r="V8" s="1"/>
  <c r="R10"/>
  <c r="S10" s="1"/>
  <c r="F27" i="3" l="1"/>
  <c r="F28" s="1"/>
  <c r="S9" i="1"/>
  <c r="L12"/>
  <c r="I1" s="1"/>
  <c r="K12"/>
  <c r="T9" s="1"/>
  <c r="U9" s="1"/>
  <c r="S8"/>
  <c r="Q13" s="1"/>
  <c r="E29" s="1"/>
  <c r="T10" l="1"/>
  <c r="V9"/>
  <c r="R13" s="1"/>
  <c r="E30" s="1"/>
  <c r="U10"/>
  <c r="F29" i="3" l="1"/>
  <c r="F30" s="1"/>
  <c r="F32" s="1"/>
  <c r="F34" s="1"/>
  <c r="V10" i="1"/>
</calcChain>
</file>

<file path=xl/comments1.xml><?xml version="1.0" encoding="utf-8"?>
<comments xmlns="http://schemas.openxmlformats.org/spreadsheetml/2006/main">
  <authors>
    <author>user</author>
  </authors>
  <commentList>
    <comment ref="A5" authorId="0">
      <text>
        <r>
          <rPr>
            <b/>
            <sz val="9"/>
            <color indexed="81"/>
            <rFont val="Tahoma"/>
            <family val="2"/>
          </rPr>
          <t>user:</t>
        </r>
        <r>
          <rPr>
            <sz val="9"/>
            <color indexed="81"/>
            <rFont val="Tahoma"/>
            <family val="2"/>
          </rPr>
          <t xml:space="preserve">
ENTER BASIC SALARY OF MARCH 2020</t>
        </r>
      </text>
    </comment>
  </commentList>
</comments>
</file>

<file path=xl/sharedStrings.xml><?xml version="1.0" encoding="utf-8"?>
<sst xmlns="http://schemas.openxmlformats.org/spreadsheetml/2006/main" count="110" uniqueCount="86">
  <si>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</si>
  <si>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</si>
  <si>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</si>
  <si>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</si>
  <si>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</si>
  <si>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</si>
  <si>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</si>
  <si>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</si>
  <si>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</si>
  <si>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</si>
  <si>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</si>
  <si>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</si>
  <si>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</si>
  <si>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</si>
  <si>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</si>
  <si>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</si>
  <si>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</si>
  <si>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</si>
  <si>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</si>
  <si>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</si>
  <si>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</si>
  <si>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</si>
  <si>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</si>
  <si>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</si>
  <si>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</si>
  <si>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</si>
  <si>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</si>
  <si>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</si>
  <si>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</si>
  <si>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</si>
  <si>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</si>
  <si>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</si>
  <si>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</si>
  <si>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</si>
  <si>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</si>
  <si>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</si>
  <si>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</si>
  <si>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</si>
  <si>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MAHARANA PRATAP GOVT P.G COLLEGE CHITTORGARH</t>
  </si>
  <si>
    <t>NAME :-</t>
  </si>
  <si>
    <t>POST</t>
  </si>
  <si>
    <t>D.A</t>
  </si>
  <si>
    <t>HRA</t>
  </si>
  <si>
    <t>MAR TO JUNE SALARY</t>
  </si>
  <si>
    <t>JULY TO FEB SALARY</t>
  </si>
  <si>
    <t xml:space="preserve">GROSS SALARY </t>
  </si>
  <si>
    <t>-</t>
  </si>
  <si>
    <t>STANDARD DEDUCTION</t>
  </si>
  <si>
    <t>GROSS TOTAL INCOME</t>
  </si>
  <si>
    <t>DEDUCTIONS:-</t>
  </si>
  <si>
    <t>80 C ,CCC ,CCD1       ( MAX 150000)</t>
  </si>
  <si>
    <t>80 CCD(1B)               MAX 50000</t>
  </si>
  <si>
    <t>HOUSE RENT  ALLOWANCE</t>
  </si>
  <si>
    <t>HOUSE LOAN INTEREST   (MAX 200000)</t>
  </si>
  <si>
    <t>MEDICLAIM ( MAX 25000 )</t>
  </si>
  <si>
    <t xml:space="preserve">EDUCATION LOAN </t>
  </si>
  <si>
    <r>
      <t>80TTA</t>
    </r>
    <r>
      <rPr>
        <b/>
        <sz val="10"/>
        <color theme="1"/>
        <rFont val="Calibri"/>
        <family val="2"/>
        <scheme val="minor"/>
      </rPr>
      <t xml:space="preserve"> (INTEREST ON SAVING BANK ACCOUNT ) MAX 40000</t>
    </r>
  </si>
  <si>
    <t>TOTAL DEDUCTIONS</t>
  </si>
  <si>
    <t xml:space="preserve">NET TAXABLE INCOME </t>
  </si>
  <si>
    <t>TAX</t>
  </si>
  <si>
    <t>CESS@4%</t>
  </si>
  <si>
    <t xml:space="preserve">TDS DEDUCTED TILL  NOW </t>
  </si>
  <si>
    <t xml:space="preserve">TAX PAYABLE  THROUGH TDS </t>
  </si>
  <si>
    <t xml:space="preserve">NO OF INSTALMENTS /MONTH REMAINING </t>
  </si>
  <si>
    <r>
      <t xml:space="preserve">** NOTE :-  The above TDS calculator has been prepared with atmost due care and precautions. Still the user is fully responsible for the out come .                                                                                                                 </t>
    </r>
    <r>
      <rPr>
        <sz val="10"/>
        <color theme="3" tint="0.39997558519241921"/>
        <rFont val="Calibri"/>
        <family val="2"/>
        <scheme val="minor"/>
      </rPr>
      <t xml:space="preserve">           </t>
    </r>
  </si>
  <si>
    <t xml:space="preserve">IF YOU FACE ANY PROBLEM  IN THIS SHEET PLEASE MAIL ME ON PANKAJJAIN5246@GMAIL.COM               </t>
  </si>
  <si>
    <t xml:space="preserve">INCOME FROM OTHER SOURCES </t>
  </si>
  <si>
    <t>NET TAX PAYABLE AS PER OLD REGIME</t>
  </si>
  <si>
    <t xml:space="preserve">BENIFICIAL REGIME AMOUNT </t>
  </si>
  <si>
    <t>PANKAJ KUMAR BHALAWAT, ASSISTANT PROFESSOR MPPG COLLEGE ,CHITTORGARH</t>
  </si>
  <si>
    <t xml:space="preserve">SIGNATURE OF EMPLOYEE </t>
  </si>
  <si>
    <r>
      <t xml:space="preserve">COMPUTATION OF </t>
    </r>
    <r>
      <rPr>
        <b/>
        <i/>
        <u/>
        <sz val="13"/>
        <color rgb="FFFF0000"/>
        <rFont val="Calibri"/>
        <family val="2"/>
        <scheme val="minor"/>
      </rPr>
      <t>ESTIMATED</t>
    </r>
    <r>
      <rPr>
        <b/>
        <sz val="13"/>
        <color theme="1"/>
        <rFont val="Calibri"/>
        <family val="2"/>
        <scheme val="minor"/>
      </rPr>
      <t xml:space="preserve"> INCOME TAX PAYABLE FOR F.Y 2020-21</t>
    </r>
  </si>
  <si>
    <t xml:space="preserve">INTEREST ON SAVING BANK ACCOUNT </t>
  </si>
  <si>
    <t>BASIC AS ON 01-07-2020</t>
  </si>
  <si>
    <t xml:space="preserve">TAX AND CESS AS PER NEW REGIME </t>
  </si>
  <si>
    <t xml:space="preserve">ANY OTHER DEDUCTION                                                   </t>
  </si>
  <si>
    <t xml:space="preserve">TDS FROM NOW  </t>
  </si>
  <si>
    <r>
      <t>SURRENDER</t>
    </r>
    <r>
      <rPr>
        <b/>
        <sz val="11"/>
        <color rgb="FFFF0000"/>
        <rFont val="Calibri"/>
        <family val="2"/>
        <scheme val="minor"/>
      </rPr>
      <t xml:space="preserve"> #</t>
    </r>
  </si>
  <si>
    <t xml:space="preserve"># If you are going to avail surrender put inner column amount in outer column </t>
  </si>
  <si>
    <t xml:space="preserve">ASSISTANT PROFESSOR </t>
  </si>
  <si>
    <t xml:space="preserve">SEE FOOTNOTE </t>
  </si>
  <si>
    <t>*The  D. A for whole financial year has been taken @17% ( If D.A freezed by state govt.)</t>
  </si>
  <si>
    <t xml:space="preserve">Gross total SALARY/Income  for the year </t>
  </si>
  <si>
    <t>BASIC AS ON 01.03.2020</t>
  </si>
  <si>
    <t>DA ARREAR JULY2019 TO FEB.2020</t>
  </si>
  <si>
    <t>PANKAJ KUMAR BHALAWAT</t>
  </si>
</sst>
</file>

<file path=xl/styles.xml><?xml version="1.0" encoding="utf-8"?>
<styleSheet xmlns="http://schemas.openxmlformats.org/spreadsheetml/2006/main">
  <numFmts count="3">
    <numFmt numFmtId="164" formatCode="_(* #,##0.00_);_(* \(#,##0.00\);_(* \-??_);_(@_)"/>
    <numFmt numFmtId="165" formatCode="_-* #,##0_-;\-* #,##0_-;_-* \-??_-;_-@_-"/>
    <numFmt numFmtId="166" formatCode="_(* #,##0_);_(* \(#,##0\);_(* \-??_);_(@_)"/>
  </numFmts>
  <fonts count="35">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b/>
      <sz val="12"/>
      <color indexed="8"/>
      <name val="Arial"/>
      <family val="2"/>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6"/>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8"/>
      <name val="Calibri"/>
      <family val="2"/>
      <scheme val="minor"/>
    </font>
    <font>
      <b/>
      <sz val="11"/>
      <color rgb="FF00B050"/>
      <name val="Calibri"/>
      <family val="2"/>
      <scheme val="minor"/>
    </font>
    <font>
      <b/>
      <sz val="11"/>
      <color rgb="FFFF0000"/>
      <name val="Calibri"/>
      <family val="2"/>
      <scheme val="minor"/>
    </font>
    <font>
      <u/>
      <sz val="11"/>
      <color theme="10"/>
      <name val="Calibri"/>
      <family val="2"/>
    </font>
    <font>
      <b/>
      <sz val="11"/>
      <color rgb="FF00B0F0"/>
      <name val="Calibri"/>
      <family val="2"/>
      <scheme val="minor"/>
    </font>
    <font>
      <sz val="10"/>
      <color theme="3" tint="0.39997558519241921"/>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b/>
      <sz val="11"/>
      <name val="Calibri"/>
      <family val="2"/>
      <scheme val="minor"/>
    </font>
    <font>
      <b/>
      <sz val="11"/>
      <color theme="0"/>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3" fillId="0" borderId="0" applyFill="0" applyBorder="0" applyProtection="0"/>
    <xf numFmtId="0" fontId="12" fillId="0" borderId="0" applyNumberFormat="0" applyFill="0" applyBorder="0" applyProtection="0"/>
  </cellStyleXfs>
  <cellXfs count="129">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Alignment="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ont="1"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Alignment="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ont="1"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ont="1"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Alignment="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Alignment="1" applyProtection="1"/>
    <xf numFmtId="0" fontId="3" fillId="0" borderId="0" xfId="0" applyFont="1" applyBorder="1" applyAlignment="1">
      <alignment horizontal="right" vertical="center"/>
    </xf>
    <xf numFmtId="0" fontId="3" fillId="0" borderId="0" xfId="0" applyFont="1" applyBorder="1"/>
    <xf numFmtId="0" fontId="2" fillId="0" borderId="0" xfId="0" applyFont="1" applyBorder="1"/>
    <xf numFmtId="165" fontId="2" fillId="0" borderId="0" xfId="1" applyNumberFormat="1" applyFont="1" applyFill="1" applyBorder="1" applyAlignment="1" applyProtection="1"/>
    <xf numFmtId="166" fontId="6" fillId="0" borderId="0" xfId="1" applyNumberFormat="1" applyFont="1" applyFill="1" applyBorder="1" applyAlignment="1" applyProtection="1">
      <protection hidden="1"/>
    </xf>
    <xf numFmtId="0" fontId="3" fillId="0" borderId="0" xfId="0" applyFont="1" applyFill="1" applyBorder="1"/>
    <xf numFmtId="0" fontId="0" fillId="2" borderId="0" xfId="0" applyFill="1" applyAlignment="1">
      <alignment horizontal="left" wrapText="1"/>
    </xf>
    <xf numFmtId="0" fontId="0" fillId="0" borderId="0" xfId="0" applyAlignment="1">
      <alignment horizontal="left"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2" applyNumberFormat="1" applyFont="1" applyFill="1" applyBorder="1" applyAlignment="1" applyProtection="1">
      <alignment vertical="center"/>
    </xf>
    <xf numFmtId="0" fontId="18" fillId="0" borderId="21" xfId="0" applyFont="1" applyBorder="1" applyAlignment="1" applyProtection="1">
      <alignment vertical="center" wrapText="1"/>
      <protection hidden="1"/>
    </xf>
    <xf numFmtId="0" fontId="15" fillId="0" borderId="21" xfId="0" applyFont="1" applyBorder="1" applyAlignment="1" applyProtection="1">
      <alignment vertical="center" wrapText="1"/>
      <protection hidden="1"/>
    </xf>
    <xf numFmtId="0" fontId="20" fillId="0" borderId="23" xfId="0" applyFont="1" applyBorder="1" applyAlignment="1" applyProtection="1">
      <alignment vertical="center" wrapText="1"/>
      <protection locked="0" hidden="1"/>
    </xf>
    <xf numFmtId="0" fontId="19" fillId="0" borderId="20" xfId="0" applyFont="1" applyBorder="1" applyAlignment="1" applyProtection="1">
      <alignment horizontal="center" wrapText="1"/>
      <protection hidden="1"/>
    </xf>
    <xf numFmtId="0" fontId="15" fillId="0" borderId="20" xfId="0" applyFont="1" applyBorder="1" applyAlignment="1" applyProtection="1">
      <alignment horizontal="center" vertical="center"/>
      <protection hidden="1"/>
    </xf>
    <xf numFmtId="0" fontId="21" fillId="0" borderId="20" xfId="0" applyFont="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0" fontId="0" fillId="0" borderId="20" xfId="0" applyBorder="1" applyProtection="1">
      <protection hidden="1"/>
    </xf>
    <xf numFmtId="0" fontId="0" fillId="0" borderId="20" xfId="0" quotePrefix="1" applyBorder="1" applyAlignment="1" applyProtection="1">
      <alignment horizontal="left" vertical="center"/>
      <protection hidden="1"/>
    </xf>
    <xf numFmtId="1" fontId="0" fillId="0" borderId="0" xfId="0" applyNumberFormat="1"/>
    <xf numFmtId="0" fontId="22" fillId="0" borderId="20" xfId="0" applyFont="1" applyBorder="1" applyAlignment="1" applyProtection="1">
      <alignment horizontal="center" wrapText="1"/>
      <protection hidden="1"/>
    </xf>
    <xf numFmtId="0" fontId="23" fillId="0" borderId="20" xfId="0" applyFont="1" applyBorder="1" applyProtection="1">
      <protection hidden="1"/>
    </xf>
    <xf numFmtId="0" fontId="15" fillId="0" borderId="20" xfId="0" applyFont="1" applyBorder="1" applyProtection="1">
      <protection hidden="1"/>
    </xf>
    <xf numFmtId="0" fontId="15" fillId="0" borderId="20" xfId="0" applyFont="1" applyBorder="1" applyAlignment="1" applyProtection="1">
      <alignment wrapText="1"/>
      <protection hidden="1"/>
    </xf>
    <xf numFmtId="0" fontId="0" fillId="0" borderId="0" xfId="0" applyAlignment="1"/>
    <xf numFmtId="0" fontId="24" fillId="0" borderId="20" xfId="0" applyFont="1" applyBorder="1" applyProtection="1">
      <protection hidden="1"/>
    </xf>
    <xf numFmtId="0" fontId="14" fillId="0" borderId="20" xfId="0" applyFont="1" applyBorder="1" applyAlignment="1" applyProtection="1">
      <protection locked="0" hidden="1"/>
    </xf>
    <xf numFmtId="0" fontId="0" fillId="0" borderId="0" xfId="0" applyAlignment="1">
      <alignment horizontal="left"/>
    </xf>
    <xf numFmtId="0" fontId="15" fillId="0" borderId="20" xfId="0" applyFont="1" applyBorder="1" applyAlignment="1" applyProtection="1">
      <alignment horizontal="right" vertical="center"/>
      <protection hidden="1"/>
    </xf>
    <xf numFmtId="1" fontId="24" fillId="0" borderId="20" xfId="0" applyNumberFormat="1" applyFont="1" applyBorder="1" applyProtection="1">
      <protection hidden="1"/>
    </xf>
    <xf numFmtId="0" fontId="32" fillId="9" borderId="20" xfId="0" applyFont="1" applyFill="1" applyBorder="1" applyAlignment="1" applyProtection="1">
      <alignment horizontal="right" vertical="center"/>
      <protection hidden="1"/>
    </xf>
    <xf numFmtId="0" fontId="15" fillId="8" borderId="20" xfId="0" applyFont="1" applyFill="1" applyBorder="1" applyAlignment="1" applyProtection="1">
      <alignment horizontal="center" vertical="top"/>
      <protection locked="0" hidden="1"/>
    </xf>
    <xf numFmtId="1" fontId="26" fillId="0" borderId="20" xfId="0" applyNumberFormat="1" applyFont="1" applyBorder="1" applyProtection="1">
      <protection hidden="1"/>
    </xf>
    <xf numFmtId="0" fontId="24" fillId="11" borderId="20" xfId="0" applyFont="1" applyFill="1" applyBorder="1" applyProtection="1">
      <protection hidden="1"/>
    </xf>
    <xf numFmtId="0" fontId="15" fillId="0" borderId="20" xfId="0" applyFont="1" applyBorder="1" applyAlignment="1" applyProtection="1">
      <alignment horizontal="right" vertical="center"/>
      <protection locked="0" hidden="1"/>
    </xf>
    <xf numFmtId="0" fontId="31" fillId="7" borderId="20" xfId="0" applyFont="1" applyFill="1" applyBorder="1" applyAlignment="1" applyProtection="1">
      <alignment horizontal="right" vertical="center"/>
      <protection hidden="1"/>
    </xf>
    <xf numFmtId="0" fontId="15" fillId="10" borderId="20" xfId="0" applyFont="1" applyFill="1" applyBorder="1" applyAlignment="1" applyProtection="1">
      <alignment horizontal="right" vertical="center"/>
      <protection locked="0" hidden="1"/>
    </xf>
    <xf numFmtId="1" fontId="23" fillId="7" borderId="20" xfId="0" applyNumberFormat="1" applyFont="1" applyFill="1" applyBorder="1" applyProtection="1">
      <protection hidden="1"/>
    </xf>
    <xf numFmtId="0" fontId="0" fillId="13" borderId="20" xfId="0" applyFont="1" applyFill="1" applyBorder="1" applyAlignment="1" applyProtection="1">
      <alignment wrapText="1"/>
      <protection locked="0" hidden="1"/>
    </xf>
    <xf numFmtId="0" fontId="14" fillId="13" borderId="20" xfId="0" applyFont="1" applyFill="1" applyBorder="1" applyProtection="1">
      <protection locked="0" hidden="1"/>
    </xf>
    <xf numFmtId="0" fontId="31" fillId="13" borderId="23" xfId="0" applyFont="1" applyFill="1" applyBorder="1" applyAlignment="1" applyProtection="1">
      <protection hidden="1"/>
    </xf>
    <xf numFmtId="1" fontId="24" fillId="7" borderId="20" xfId="0" applyNumberFormat="1" applyFont="1" applyFill="1" applyBorder="1" applyProtection="1">
      <protection hidden="1"/>
    </xf>
    <xf numFmtId="0" fontId="15" fillId="0" borderId="20" xfId="0" applyFont="1" applyBorder="1" applyProtection="1">
      <protection locked="0" hidden="1"/>
    </xf>
    <xf numFmtId="0" fontId="32" fillId="8" borderId="21" xfId="0" applyFont="1" applyFill="1" applyBorder="1" applyAlignment="1" applyProtection="1">
      <alignment horizontal="left" vertical="center" wrapText="1"/>
      <protection hidden="1"/>
    </xf>
    <xf numFmtId="0" fontId="32" fillId="8" borderId="22" xfId="0" applyFont="1" applyFill="1" applyBorder="1" applyAlignment="1" applyProtection="1">
      <alignment horizontal="left" vertical="center" wrapText="1"/>
      <protection hidden="1"/>
    </xf>
    <xf numFmtId="0" fontId="32" fillId="8" borderId="23" xfId="0" applyFont="1" applyFill="1" applyBorder="1" applyAlignment="1" applyProtection="1">
      <alignment horizontal="left" vertical="center" wrapText="1"/>
      <protection hidden="1"/>
    </xf>
    <xf numFmtId="0" fontId="0" fillId="0" borderId="0" xfId="0" applyAlignment="1">
      <alignment horizontal="center"/>
    </xf>
    <xf numFmtId="0" fontId="23" fillId="0" borderId="21" xfId="0" applyFont="1" applyBorder="1" applyAlignment="1" applyProtection="1">
      <alignment horizontal="left"/>
      <protection hidden="1"/>
    </xf>
    <xf numFmtId="0" fontId="23" fillId="0" borderId="22" xfId="0" applyFont="1" applyBorder="1" applyAlignment="1" applyProtection="1">
      <alignment horizontal="left"/>
      <protection hidden="1"/>
    </xf>
    <xf numFmtId="0" fontId="23" fillId="0" borderId="23" xfId="0" applyFont="1" applyBorder="1" applyAlignment="1" applyProtection="1">
      <alignment horizontal="left"/>
      <protection hidden="1"/>
    </xf>
    <xf numFmtId="0" fontId="14" fillId="0" borderId="20" xfId="0" applyFont="1" applyBorder="1" applyAlignment="1" applyProtection="1">
      <alignment horizontal="center"/>
      <protection locked="0" hidden="1"/>
    </xf>
    <xf numFmtId="0" fontId="0" fillId="0" borderId="20" xfId="0" applyBorder="1" applyAlignment="1" applyProtection="1">
      <alignment horizontal="center"/>
      <protection hidden="1"/>
    </xf>
    <xf numFmtId="0" fontId="24" fillId="0" borderId="20" xfId="0" applyFont="1" applyBorder="1" applyAlignment="1" applyProtection="1">
      <alignment horizontal="center"/>
      <protection hidden="1"/>
    </xf>
    <xf numFmtId="0" fontId="30" fillId="0" borderId="20" xfId="0" applyFont="1" applyBorder="1" applyAlignment="1" applyProtection="1">
      <alignment horizontal="center"/>
      <protection hidden="1"/>
    </xf>
    <xf numFmtId="0" fontId="15" fillId="0" borderId="20" xfId="0" applyFont="1" applyBorder="1" applyAlignment="1" applyProtection="1">
      <alignment horizontal="left" wrapText="1"/>
      <protection hidden="1"/>
    </xf>
    <xf numFmtId="0" fontId="15" fillId="7" borderId="20" xfId="0" applyFont="1" applyFill="1" applyBorder="1" applyAlignment="1">
      <alignment horizontal="center"/>
    </xf>
    <xf numFmtId="0" fontId="15" fillId="0" borderId="21" xfId="0" applyFont="1" applyBorder="1" applyAlignment="1" applyProtection="1">
      <alignment horizontal="left" vertical="center" wrapText="1"/>
      <protection hidden="1"/>
    </xf>
    <xf numFmtId="0" fontId="15" fillId="0" borderId="22" xfId="0" applyFont="1" applyBorder="1" applyAlignment="1" applyProtection="1">
      <alignment horizontal="left" vertical="center" wrapText="1"/>
      <protection hidden="1"/>
    </xf>
    <xf numFmtId="0" fontId="15" fillId="0" borderId="23" xfId="0" applyFont="1" applyBorder="1" applyAlignment="1" applyProtection="1">
      <alignment horizontal="left" vertical="center" wrapText="1"/>
      <protection hidden="1"/>
    </xf>
    <xf numFmtId="0" fontId="25" fillId="10" borderId="21" xfId="2" applyFont="1" applyFill="1" applyBorder="1" applyAlignment="1" applyProtection="1">
      <alignment horizontal="center"/>
      <protection hidden="1"/>
    </xf>
    <xf numFmtId="0" fontId="25" fillId="10" borderId="22" xfId="2" applyFont="1" applyFill="1" applyBorder="1" applyAlignment="1" applyProtection="1">
      <alignment horizontal="center"/>
      <protection hidden="1"/>
    </xf>
    <xf numFmtId="0" fontId="25" fillId="10" borderId="23" xfId="2" applyFont="1" applyFill="1" applyBorder="1" applyAlignment="1" applyProtection="1">
      <alignment horizontal="center"/>
      <protection hidden="1"/>
    </xf>
    <xf numFmtId="0" fontId="25" fillId="0" borderId="20" xfId="2" applyFont="1" applyBorder="1" applyAlignment="1" applyProtection="1">
      <alignment horizontal="center"/>
      <protection hidden="1"/>
    </xf>
    <xf numFmtId="0" fontId="25" fillId="7" borderId="20" xfId="2" applyFont="1" applyFill="1" applyBorder="1" applyAlignment="1" applyProtection="1">
      <alignment horizontal="center"/>
      <protection hidden="1"/>
    </xf>
    <xf numFmtId="0" fontId="0" fillId="7" borderId="20" xfId="0" applyFill="1" applyBorder="1" applyAlignment="1" applyProtection="1">
      <alignment horizontal="center"/>
      <protection hidden="1"/>
    </xf>
    <xf numFmtId="0" fontId="29" fillId="0" borderId="19" xfId="0" applyFont="1" applyBorder="1" applyAlignment="1" applyProtection="1">
      <alignment horizontal="center"/>
      <protection locked="0"/>
    </xf>
    <xf numFmtId="0" fontId="16" fillId="0" borderId="20" xfId="0" applyFont="1" applyBorder="1" applyAlignment="1" applyProtection="1">
      <alignment horizontal="center" vertical="center" wrapText="1"/>
      <protection hidden="1"/>
    </xf>
    <xf numFmtId="0" fontId="19" fillId="0" borderId="22" xfId="0" applyFont="1" applyBorder="1" applyAlignment="1" applyProtection="1">
      <alignment vertical="center" wrapText="1"/>
      <protection locked="0" hidden="1"/>
    </xf>
    <xf numFmtId="0" fontId="19" fillId="0" borderId="23" xfId="0" applyFont="1" applyBorder="1" applyAlignment="1" applyProtection="1">
      <alignment vertical="center" wrapText="1"/>
      <protection locked="0" hidden="1"/>
    </xf>
    <xf numFmtId="0" fontId="0" fillId="0" borderId="20" xfId="0"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15" fillId="0" borderId="20" xfId="0" applyFont="1" applyBorder="1" applyAlignment="1" applyProtection="1">
      <alignment horizontal="right" vertical="center"/>
      <protection hidden="1"/>
    </xf>
    <xf numFmtId="0" fontId="23" fillId="0" borderId="21" xfId="0" applyFont="1" applyBorder="1" applyAlignment="1" applyProtection="1">
      <alignment horizontal="center"/>
      <protection hidden="1"/>
    </xf>
    <xf numFmtId="0" fontId="23" fillId="0" borderId="22" xfId="0" applyFont="1" applyBorder="1" applyAlignment="1" applyProtection="1">
      <alignment horizontal="center"/>
      <protection hidden="1"/>
    </xf>
    <xf numFmtId="0" fontId="0" fillId="0" borderId="21"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28" fillId="0" borderId="20" xfId="0" applyFont="1" applyBorder="1" applyAlignment="1">
      <alignment horizontal="left" vertical="center" wrapText="1"/>
    </xf>
    <xf numFmtId="0" fontId="23" fillId="0" borderId="20" xfId="0" applyFont="1" applyBorder="1" applyAlignment="1" applyProtection="1">
      <alignment horizontal="left" wrapText="1"/>
      <protection hidden="1"/>
    </xf>
    <xf numFmtId="0" fontId="25" fillId="12" borderId="21" xfId="2" applyFont="1" applyFill="1" applyBorder="1" applyAlignment="1" applyProtection="1">
      <alignment horizontal="center"/>
      <protection hidden="1"/>
    </xf>
    <xf numFmtId="0" fontId="25" fillId="12" borderId="22" xfId="2" applyFont="1" applyFill="1" applyBorder="1" applyAlignment="1" applyProtection="1">
      <alignment horizontal="center"/>
      <protection hidden="1"/>
    </xf>
    <xf numFmtId="0" fontId="25" fillId="12" borderId="23" xfId="2" applyFont="1" applyFill="1" applyBorder="1" applyAlignment="1" applyProtection="1">
      <alignment horizontal="center"/>
      <protection hidden="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Font="1" applyBorder="1"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a14="http://schemas.microsoft.com/office/drawing/2010/main" xmlns="">
              <a:blipFill dpi="0" rotWithShape="0">
                <a:blip xmlns:r="http://schemas.openxmlformats.org/officeDocument/2006/relationships"/>
                <a:srcRect/>
                <a:stretch>
                  <a:fillRect/>
                </a:stretch>
              </a:blipFill>
            </a14:hiddenFill>
          </a:ext>
          <a:ext uri="{91240B29-F687-4F45-9708-019B960494DF}">
            <a14:hiddenLine xmlns:a14="http://schemas.microsoft.com/office/drawing/2010/main" xmlns="" w="9525" cap="flat">
              <a:solidFill>
                <a:srgbClr val="3465A4"/>
              </a:solidFill>
              <a:round/>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a14="http://schemas.microsoft.com/office/drawing/2010/main" xmlns="">
              <a:blipFill dpi="0" rotWithShape="0">
                <a:blip xmlns:r="http://schemas.openxmlformats.org/officeDocument/2006/relationships"/>
                <a:srcRect/>
                <a:stretch>
                  <a:fillRect/>
                </a:stretch>
              </a:blipFill>
            </a14:hiddenFill>
          </a:ext>
          <a:ext uri="{91240B29-F687-4F45-9708-019B960494DF}">
            <a14:hiddenLine xmlns:a14="http://schemas.microsoft.com/office/drawing/2010/main" xmlns="" w="9525" cap="flat">
              <a:solidFill>
                <a:srgbClr val="3465A4"/>
              </a:solidFill>
              <a:round/>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a14="http://schemas.microsoft.com/office/drawing/2010/main" xmlns="">
              <a:blipFill dpi="0" rotWithShape="0">
                <a:blip xmlns:r="http://schemas.openxmlformats.org/officeDocument/2006/relationships"/>
                <a:srcRect/>
                <a:stretch>
                  <a:fillRect/>
                </a:stretch>
              </a:blipFill>
            </a14:hiddenFill>
          </a:ext>
          <a:ext uri="{91240B29-F687-4F45-9708-019B960494DF}">
            <a14:hiddenLine xmlns:a14="http://schemas.microsoft.com/office/drawing/2010/main" xmlns="" w="9525" cap="flat">
              <a:solidFill>
                <a:srgbClr val="3465A4"/>
              </a:solidFill>
              <a:round/>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a14="http://schemas.microsoft.com/office/drawing/2010/main" xmlns="">
              <a:blipFill dpi="0" rotWithShape="0">
                <a:blip xmlns:r="http://schemas.openxmlformats.org/officeDocument/2006/relationships"/>
                <a:srcRect/>
                <a:stretch>
                  <a:fillRect/>
                </a:stretch>
              </a:blipFill>
            </a14:hiddenFill>
          </a:ext>
          <a:ext uri="{91240B29-F687-4F45-9708-019B960494DF}">
            <a14:hiddenLine xmlns:a14="http://schemas.microsoft.com/office/drawing/2010/main" xmlns="" w="9525" cap="flat">
              <a:solidFill>
                <a:srgbClr val="3465A4"/>
              </a:solidFill>
              <a:round/>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CESS@4%25"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24"/>
  <sheetViews>
    <sheetView workbookViewId="0">
      <selection activeCell="I9" sqref="I9"/>
    </sheetView>
  </sheetViews>
  <sheetFormatPr defaultColWidth="0" defaultRowHeight="15" zeroHeight="1"/>
  <cols>
    <col min="1" max="17" width="9.140625" customWidth="1"/>
    <col min="18" max="16384" width="8.85546875" hidden="1"/>
  </cols>
  <sheetData>
    <row r="1" spans="8:8"/>
    <row r="2" spans="8:8"/>
    <row r="3" spans="8:8"/>
    <row r="4" spans="8:8"/>
    <row r="5" spans="8:8"/>
    <row r="6" spans="8:8" ht="31.5">
      <c r="H6" s="48" t="s">
        <v>35</v>
      </c>
    </row>
    <row r="7" spans="8:8" ht="15.75">
      <c r="H7" s="49"/>
    </row>
    <row r="8" spans="8:8" ht="26.25">
      <c r="H8" s="50" t="s">
        <v>36</v>
      </c>
    </row>
    <row r="9" spans="8:8" ht="18.75">
      <c r="H9" s="51" t="s">
        <v>37</v>
      </c>
    </row>
    <row r="10" spans="8:8"/>
    <row r="11" spans="8:8"/>
    <row r="12" spans="8:8"/>
    <row r="13" spans="8:8"/>
    <row r="14" spans="8:8"/>
    <row r="15" spans="8:8"/>
    <row r="16" spans="8:8"/>
    <row r="17"/>
    <row r="18"/>
    <row r="19"/>
    <row r="20"/>
    <row r="21"/>
    <row r="22"/>
    <row r="23"/>
    <row r="24"/>
  </sheetData>
  <sheetProtection sheet="1"/>
  <hyperlinks>
    <hyperlink ref="H9" r:id="rId1"/>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dimension ref="A1:V44"/>
  <sheetViews>
    <sheetView tabSelected="1" workbookViewId="0">
      <selection activeCell="M27" sqref="M27"/>
    </sheetView>
  </sheetViews>
  <sheetFormatPr defaultRowHeight="15"/>
  <cols>
    <col min="1" max="1" width="14.85546875" customWidth="1"/>
    <col min="2" max="2" width="14.140625" customWidth="1"/>
    <col min="3" max="3" width="13.5703125" customWidth="1"/>
    <col min="4" max="4" width="13.42578125" customWidth="1"/>
    <col min="5" max="5" width="13.7109375" customWidth="1"/>
    <col min="6" max="6" width="14.85546875" customWidth="1"/>
    <col min="7" max="10" width="0" hidden="1" customWidth="1"/>
  </cols>
  <sheetData>
    <row r="1" spans="1:22" ht="21">
      <c r="A1" s="107" t="s">
        <v>38</v>
      </c>
      <c r="B1" s="107"/>
      <c r="C1" s="107"/>
      <c r="D1" s="107"/>
      <c r="E1" s="107"/>
      <c r="F1" s="107"/>
      <c r="T1">
        <v>9300</v>
      </c>
    </row>
    <row r="2" spans="1:22" ht="17.25">
      <c r="A2" s="108" t="s">
        <v>71</v>
      </c>
      <c r="B2" s="108"/>
      <c r="C2" s="108"/>
      <c r="D2" s="108"/>
      <c r="E2" s="108"/>
      <c r="F2" s="108"/>
    </row>
    <row r="3" spans="1:22" ht="22.5">
      <c r="A3" s="52" t="s">
        <v>39</v>
      </c>
      <c r="B3" s="109" t="s">
        <v>85</v>
      </c>
      <c r="C3" s="109"/>
      <c r="D3" s="110"/>
      <c r="E3" s="53" t="s">
        <v>40</v>
      </c>
      <c r="F3" s="54" t="s">
        <v>79</v>
      </c>
    </row>
    <row r="4" spans="1:22" ht="31.5">
      <c r="A4" s="55" t="s">
        <v>83</v>
      </c>
      <c r="B4" s="56" t="s">
        <v>41</v>
      </c>
      <c r="C4" s="56" t="s">
        <v>42</v>
      </c>
      <c r="D4" s="57" t="s">
        <v>43</v>
      </c>
      <c r="E4" s="57" t="s">
        <v>44</v>
      </c>
      <c r="F4" s="56" t="s">
        <v>45</v>
      </c>
    </row>
    <row r="5" spans="1:22">
      <c r="A5" s="81">
        <v>57700</v>
      </c>
      <c r="B5" s="58">
        <f>A5*0.17</f>
        <v>9809</v>
      </c>
      <c r="C5" s="58">
        <f>A5*0.08</f>
        <v>4616</v>
      </c>
      <c r="D5" s="59">
        <f>(A5+B5+C5)*4</f>
        <v>288500</v>
      </c>
      <c r="E5" s="60" t="s">
        <v>46</v>
      </c>
      <c r="F5" s="70">
        <f>SUM(D5:E5)</f>
        <v>288500</v>
      </c>
      <c r="G5" s="61">
        <f>ROUND(A5*1.03,-2)</f>
        <v>59400</v>
      </c>
      <c r="J5">
        <f>A5*1.03</f>
        <v>59431</v>
      </c>
    </row>
    <row r="6" spans="1:22" ht="23.25">
      <c r="A6" s="62" t="s">
        <v>73</v>
      </c>
      <c r="B6" s="111">
        <f>A7*0.17</f>
        <v>10098</v>
      </c>
      <c r="C6" s="111">
        <f>A7*0.08</f>
        <v>4752</v>
      </c>
      <c r="D6" s="112" t="s">
        <v>46</v>
      </c>
      <c r="E6" s="111">
        <f>(A7+B6+C6)*8</f>
        <v>594000</v>
      </c>
      <c r="F6" s="113">
        <f>SUM(E6)</f>
        <v>594000</v>
      </c>
      <c r="G6" s="61"/>
    </row>
    <row r="7" spans="1:22">
      <c r="A7" s="63">
        <f>ROUND(J5,-2)</f>
        <v>59400</v>
      </c>
      <c r="B7" s="111"/>
      <c r="C7" s="111"/>
      <c r="D7" s="112"/>
      <c r="E7" s="111"/>
      <c r="F7" s="113"/>
      <c r="G7" s="61"/>
    </row>
    <row r="8" spans="1:22">
      <c r="A8" s="114" t="s">
        <v>84</v>
      </c>
      <c r="B8" s="115"/>
      <c r="C8" s="115"/>
      <c r="D8" s="115"/>
      <c r="E8" s="72"/>
      <c r="F8" s="77">
        <f>A5*0.05*8</f>
        <v>23080</v>
      </c>
      <c r="G8" s="61"/>
    </row>
    <row r="9" spans="1:22">
      <c r="A9" s="89" t="s">
        <v>66</v>
      </c>
      <c r="B9" s="90"/>
      <c r="C9" s="90"/>
      <c r="D9" s="90"/>
      <c r="E9" s="91"/>
      <c r="F9" s="78">
        <v>0</v>
      </c>
      <c r="G9" s="61"/>
    </row>
    <row r="10" spans="1:22">
      <c r="A10" s="114" t="s">
        <v>77</v>
      </c>
      <c r="B10" s="115"/>
      <c r="C10" s="115"/>
      <c r="D10" s="115"/>
      <c r="E10" s="82">
        <f>(A7+B6)/2</f>
        <v>34749</v>
      </c>
      <c r="F10" s="73" t="s">
        <v>80</v>
      </c>
      <c r="G10" s="61"/>
    </row>
    <row r="11" spans="1:22">
      <c r="A11" s="89" t="s">
        <v>72</v>
      </c>
      <c r="B11" s="90"/>
      <c r="C11" s="90"/>
      <c r="D11" s="90"/>
      <c r="E11" s="91"/>
      <c r="F11" s="76">
        <v>0</v>
      </c>
      <c r="G11" s="61"/>
    </row>
    <row r="12" spans="1:22">
      <c r="A12" s="92" t="s">
        <v>82</v>
      </c>
      <c r="B12" s="92"/>
      <c r="C12" s="92"/>
      <c r="D12" s="92"/>
      <c r="E12" s="92"/>
      <c r="F12" s="67">
        <f>SUM($F5:$F11)</f>
        <v>905580</v>
      </c>
      <c r="G12" s="61"/>
    </row>
    <row r="13" spans="1:22">
      <c r="A13" s="96" t="s">
        <v>47</v>
      </c>
      <c r="B13" s="96"/>
      <c r="C13" s="96"/>
      <c r="D13" s="96"/>
      <c r="E13" s="65"/>
      <c r="F13" s="64">
        <v>-50000</v>
      </c>
    </row>
    <row r="14" spans="1:22">
      <c r="A14" s="95" t="s">
        <v>48</v>
      </c>
      <c r="B14" s="95"/>
      <c r="C14" s="95"/>
      <c r="D14" s="95"/>
      <c r="E14" s="95"/>
      <c r="F14" s="67">
        <f>SUM(F12:F13)</f>
        <v>855580</v>
      </c>
      <c r="G14" s="61"/>
      <c r="V14">
        <v>0</v>
      </c>
    </row>
    <row r="15" spans="1:22">
      <c r="A15" s="120" t="s">
        <v>49</v>
      </c>
      <c r="B15" s="120"/>
      <c r="C15" s="120"/>
      <c r="D15" s="120"/>
      <c r="E15" s="120"/>
      <c r="F15" s="64"/>
    </row>
    <row r="16" spans="1:22">
      <c r="A16" s="96" t="s">
        <v>50</v>
      </c>
      <c r="B16" s="96"/>
      <c r="C16" s="96"/>
      <c r="D16" s="96"/>
      <c r="E16" s="80">
        <v>150000</v>
      </c>
      <c r="F16" s="64"/>
      <c r="N16" s="66"/>
    </row>
    <row r="17" spans="1:6">
      <c r="A17" s="96" t="s">
        <v>51</v>
      </c>
      <c r="B17" s="96"/>
      <c r="C17" s="96"/>
      <c r="D17" s="96"/>
      <c r="E17" s="80">
        <v>50000</v>
      </c>
      <c r="F17" s="64"/>
    </row>
    <row r="18" spans="1:6">
      <c r="A18" s="96" t="s">
        <v>52</v>
      </c>
      <c r="B18" s="96"/>
      <c r="C18" s="96"/>
      <c r="D18" s="96"/>
      <c r="E18" s="80">
        <v>0</v>
      </c>
      <c r="F18" s="64"/>
    </row>
    <row r="19" spans="1:6">
      <c r="A19" s="96" t="s">
        <v>53</v>
      </c>
      <c r="B19" s="96"/>
      <c r="C19" s="96"/>
      <c r="D19" s="96"/>
      <c r="E19" s="80">
        <v>0</v>
      </c>
      <c r="F19" s="64"/>
    </row>
    <row r="20" spans="1:6">
      <c r="A20" s="96" t="s">
        <v>54</v>
      </c>
      <c r="B20" s="96"/>
      <c r="C20" s="96"/>
      <c r="D20" s="96"/>
      <c r="E20" s="80">
        <v>0</v>
      </c>
      <c r="F20" s="64"/>
    </row>
    <row r="21" spans="1:6">
      <c r="A21" s="96" t="s">
        <v>55</v>
      </c>
      <c r="B21" s="96"/>
      <c r="C21" s="96"/>
      <c r="D21" s="96"/>
      <c r="E21" s="80">
        <v>0</v>
      </c>
      <c r="F21" s="64"/>
    </row>
    <row r="22" spans="1:6">
      <c r="A22" s="96" t="s">
        <v>56</v>
      </c>
      <c r="B22" s="96"/>
      <c r="C22" s="96"/>
      <c r="D22" s="96"/>
      <c r="E22" s="80">
        <v>0</v>
      </c>
      <c r="F22" s="64"/>
    </row>
    <row r="23" spans="1:6">
      <c r="A23" s="96" t="s">
        <v>75</v>
      </c>
      <c r="B23" s="96"/>
      <c r="C23" s="96"/>
      <c r="D23" s="96"/>
      <c r="E23" s="80"/>
      <c r="F23" s="64"/>
    </row>
    <row r="24" spans="1:6">
      <c r="A24" s="93" t="s">
        <v>57</v>
      </c>
      <c r="B24" s="93"/>
      <c r="C24" s="93"/>
      <c r="D24" s="93"/>
      <c r="E24" s="93"/>
      <c r="F24" s="64">
        <f>E16+E17+E18+E19+E20+E21+E23+E22</f>
        <v>200000</v>
      </c>
    </row>
    <row r="25" spans="1:6">
      <c r="A25" s="94" t="s">
        <v>58</v>
      </c>
      <c r="B25" s="94"/>
      <c r="C25" s="94"/>
      <c r="D25" s="94"/>
      <c r="E25" s="94"/>
      <c r="F25" s="67">
        <f>F14-F24</f>
        <v>655580</v>
      </c>
    </row>
    <row r="26" spans="1:6">
      <c r="A26" s="94" t="s">
        <v>59</v>
      </c>
      <c r="B26" s="94"/>
      <c r="C26" s="94"/>
      <c r="D26" s="94"/>
      <c r="E26" s="94"/>
      <c r="F26" s="71">
        <f>IF(F25&gt;500000,250000,0)*5%+IF(F25&gt;1000000,500000,IF(F25&gt;500000,F25-500000,0))*20%+IF(F25&gt;1000000,(F25-1000000),0)*30%</f>
        <v>43616</v>
      </c>
    </row>
    <row r="27" spans="1:6">
      <c r="A27" s="104" t="s">
        <v>60</v>
      </c>
      <c r="B27" s="93"/>
      <c r="C27" s="93"/>
      <c r="D27" s="93"/>
      <c r="E27" s="93"/>
      <c r="F27" s="67">
        <f>ROUND(F26*0.04,-1)</f>
        <v>1740</v>
      </c>
    </row>
    <row r="28" spans="1:6">
      <c r="A28" s="105" t="s">
        <v>67</v>
      </c>
      <c r="B28" s="106"/>
      <c r="C28" s="106"/>
      <c r="D28" s="106"/>
      <c r="E28" s="106"/>
      <c r="F28" s="83">
        <f>SUM(F26:F27)</f>
        <v>45356</v>
      </c>
    </row>
    <row r="29" spans="1:6">
      <c r="A29" s="121" t="s">
        <v>74</v>
      </c>
      <c r="B29" s="122"/>
      <c r="C29" s="122"/>
      <c r="D29" s="122"/>
      <c r="E29" s="123"/>
      <c r="F29" s="71">
        <f>ROUND('tax-calculator'!E30,-1)*1.04</f>
        <v>63273.599999999999</v>
      </c>
    </row>
    <row r="30" spans="1:6">
      <c r="A30" s="101" t="s">
        <v>68</v>
      </c>
      <c r="B30" s="102"/>
      <c r="C30" s="102"/>
      <c r="D30" s="102"/>
      <c r="E30" s="103"/>
      <c r="F30" s="79">
        <f>MIN(F28:F29)</f>
        <v>45356</v>
      </c>
    </row>
    <row r="31" spans="1:6">
      <c r="A31" s="93" t="s">
        <v>61</v>
      </c>
      <c r="B31" s="93"/>
      <c r="C31" s="93"/>
      <c r="D31" s="93"/>
      <c r="E31" s="93"/>
      <c r="F31" s="84">
        <v>0</v>
      </c>
    </row>
    <row r="32" spans="1:6">
      <c r="A32" s="93" t="s">
        <v>62</v>
      </c>
      <c r="B32" s="93"/>
      <c r="C32" s="93"/>
      <c r="D32" s="93"/>
      <c r="E32" s="93"/>
      <c r="F32" s="74">
        <f>F30-F31</f>
        <v>45356</v>
      </c>
    </row>
    <row r="33" spans="1:13">
      <c r="A33" s="93" t="s">
        <v>63</v>
      </c>
      <c r="B33" s="93"/>
      <c r="C33" s="93"/>
      <c r="D33" s="93"/>
      <c r="E33" s="68">
        <v>12</v>
      </c>
      <c r="F33" s="64"/>
    </row>
    <row r="34" spans="1:13">
      <c r="A34" s="93" t="s">
        <v>76</v>
      </c>
      <c r="B34" s="93"/>
      <c r="C34" s="93"/>
      <c r="D34" s="93"/>
      <c r="E34" s="93"/>
      <c r="F34" s="75">
        <f>ROUND(F32/E33,-2)</f>
        <v>3800</v>
      </c>
    </row>
    <row r="35" spans="1:13" ht="19.5" customHeight="1">
      <c r="A35" s="98" t="s">
        <v>81</v>
      </c>
      <c r="B35" s="99"/>
      <c r="C35" s="99"/>
      <c r="D35" s="99"/>
      <c r="E35" s="99"/>
      <c r="F35" s="100"/>
    </row>
    <row r="36" spans="1:13" ht="20.25" customHeight="1">
      <c r="A36" s="85" t="s">
        <v>78</v>
      </c>
      <c r="B36" s="86"/>
      <c r="C36" s="86"/>
      <c r="D36" s="86"/>
      <c r="E36" s="86"/>
      <c r="F36" s="87"/>
    </row>
    <row r="37" spans="1:13" ht="38.25" customHeight="1">
      <c r="A37" s="116" t="s">
        <v>64</v>
      </c>
      <c r="B37" s="117"/>
      <c r="C37" s="117"/>
      <c r="D37" s="117"/>
      <c r="E37" s="117"/>
      <c r="F37" s="118"/>
    </row>
    <row r="38" spans="1:13">
      <c r="A38" s="119" t="s">
        <v>65</v>
      </c>
      <c r="B38" s="119"/>
      <c r="C38" s="119"/>
      <c r="D38" s="119"/>
      <c r="E38" s="119"/>
      <c r="F38" s="119"/>
      <c r="M38" s="69"/>
    </row>
    <row r="39" spans="1:13">
      <c r="A39" s="97" t="s">
        <v>69</v>
      </c>
      <c r="B39" s="97"/>
      <c r="C39" s="97"/>
      <c r="D39" s="97"/>
      <c r="E39" s="97"/>
      <c r="F39" s="97"/>
    </row>
    <row r="42" spans="1:13">
      <c r="E42" s="88" t="s">
        <v>70</v>
      </c>
      <c r="F42" s="88"/>
    </row>
    <row r="43" spans="1:13">
      <c r="E43" s="88"/>
      <c r="F43" s="88"/>
    </row>
    <row r="44" spans="1:13">
      <c r="E44" s="88"/>
      <c r="F44" s="88"/>
    </row>
  </sheetData>
  <sheetProtection password="CC77" sheet="1" objects="1" scenarios="1"/>
  <mergeCells count="41">
    <mergeCell ref="A33:D33"/>
    <mergeCell ref="A8:D8"/>
    <mergeCell ref="A10:D10"/>
    <mergeCell ref="A37:F37"/>
    <mergeCell ref="A38:F38"/>
    <mergeCell ref="A11:E11"/>
    <mergeCell ref="A13:D13"/>
    <mergeCell ref="A15:E15"/>
    <mergeCell ref="A23:D23"/>
    <mergeCell ref="A20:D20"/>
    <mergeCell ref="A21:D21"/>
    <mergeCell ref="A22:D22"/>
    <mergeCell ref="A17:D17"/>
    <mergeCell ref="A18:D18"/>
    <mergeCell ref="A19:D19"/>
    <mergeCell ref="A29:E29"/>
    <mergeCell ref="A31:E31"/>
    <mergeCell ref="A1:F1"/>
    <mergeCell ref="A2:F2"/>
    <mergeCell ref="B3:D3"/>
    <mergeCell ref="B6:B7"/>
    <mergeCell ref="C6:C7"/>
    <mergeCell ref="D6:D7"/>
    <mergeCell ref="E6:E7"/>
    <mergeCell ref="F6:F7"/>
    <mergeCell ref="A36:F36"/>
    <mergeCell ref="E42:F44"/>
    <mergeCell ref="A9:E9"/>
    <mergeCell ref="A12:E12"/>
    <mergeCell ref="A24:E24"/>
    <mergeCell ref="A25:E25"/>
    <mergeCell ref="A14:E14"/>
    <mergeCell ref="A16:D16"/>
    <mergeCell ref="A39:F39"/>
    <mergeCell ref="A35:F35"/>
    <mergeCell ref="A30:E30"/>
    <mergeCell ref="A26:E26"/>
    <mergeCell ref="A27:E27"/>
    <mergeCell ref="A28:E28"/>
    <mergeCell ref="A34:E34"/>
    <mergeCell ref="A32:E32"/>
  </mergeCells>
  <dataValidations count="4">
    <dataValidation type="whole" operator="lessThanOrEqual" allowBlank="1" showInputMessage="1" showErrorMessage="1" error="MAX AMOUNT DEDUCTIBLE U/S TTA IS 40000 RS ONLY." sqref="E22">
      <formula1>40000</formula1>
    </dataValidation>
    <dataValidation type="whole" operator="lessThanOrEqual" allowBlank="1" showInputMessage="1" showErrorMessage="1" error="DEDUCTION U/S 80 D CANT BE EXCEED THAN 25000" sqref="E20">
      <formula1>25000</formula1>
    </dataValidation>
    <dataValidation type="whole" operator="lessThanOrEqual" allowBlank="1" showInputMessage="1" showErrorMessage="1" error="DEUCTION U/S 24 CANT BE EXCEED THAN 200000" sqref="E19">
      <formula1>200000</formula1>
    </dataValidation>
    <dataValidation type="whole" operator="lessThanOrEqual" allowBlank="1" showInputMessage="1" showErrorMessage="1" error="DEDUCTION UNDER SECTION 80C,CCC AND CCD CANT BE EXCEED THAN 150000" sqref="E16">
      <formula1>150000</formula1>
    </dataValidation>
  </dataValidations>
  <hyperlinks>
    <hyperlink ref="A27" r:id="rId1"/>
  </hyperlinks>
  <pageMargins left="0.70866141732283472" right="0.70866141732283472" top="0.74803149606299213" bottom="0.74803149606299213" header="0.31496062992125984" footer="0.31496062992125984"/>
  <pageSetup orientation="portrait" r:id="rId2"/>
  <legacyDrawing r:id="rId3"/>
</worksheet>
</file>

<file path=xl/worksheets/sheet3.xml><?xml version="1.0" encoding="utf-8"?>
<worksheet xmlns="http://schemas.openxmlformats.org/spreadsheetml/2006/main" xmlns:r="http://schemas.openxmlformats.org/officeDocument/2006/relationships">
  <dimension ref="A1:IV51"/>
  <sheetViews>
    <sheetView workbookViewId="0">
      <selection activeCell="V16" sqref="V16"/>
    </sheetView>
  </sheetViews>
  <sheetFormatPr defaultColWidth="0" defaultRowHeight="15" zeroHeight="1"/>
  <cols>
    <col min="1" max="1" width="1.85546875" customWidth="1"/>
    <col min="2" max="2" width="5.28515625" hidden="1" customWidth="1"/>
    <col min="3" max="3" width="54.7109375" hidden="1" customWidth="1"/>
    <col min="4" max="5" width="21.7109375" hidden="1" customWidth="1"/>
    <col min="6" max="6" width="4.140625" hidden="1" customWidth="1"/>
    <col min="7" max="8" width="8.85546875" customWidth="1"/>
    <col min="9" max="9" width="24.42578125" customWidth="1"/>
    <col min="10" max="10" width="20.5703125" customWidth="1"/>
    <col min="11" max="11" width="17" customWidth="1"/>
    <col min="12" max="12" width="20" customWidth="1"/>
    <col min="13" max="13" width="2.5703125" customWidth="1"/>
    <col min="14" max="14" width="16.85546875" customWidth="1"/>
    <col min="15" max="15" width="13.85546875" customWidth="1"/>
    <col min="16" max="16" width="17.42578125" customWidth="1"/>
    <col min="17" max="17" width="17.140625" customWidth="1"/>
    <col min="18" max="18" width="12.7109375" customWidth="1"/>
    <col min="19" max="19" width="8.85546875" customWidth="1"/>
    <col min="20" max="20" width="12.28515625" customWidth="1"/>
    <col min="21" max="21" width="11.7109375" customWidth="1"/>
    <col min="22" max="22" width="9.7109375" customWidth="1"/>
    <col min="23" max="255" width="8.85546875" customWidth="1"/>
    <col min="256" max="256" width="6.7109375" customWidth="1"/>
    <col min="257" max="16384" width="8.85546875" hidden="1"/>
  </cols>
  <sheetData>
    <row r="1" spans="1:22" ht="52.15" customHeight="1">
      <c r="A1" s="1"/>
      <c r="B1" s="1"/>
      <c r="C1" s="1"/>
      <c r="D1" s="1"/>
      <c r="E1" s="1"/>
      <c r="F1" s="1"/>
      <c r="I1">
        <f>'tax-calculator'!L12</f>
        <v>60837</v>
      </c>
    </row>
    <row r="2" spans="1:22" ht="3.6" customHeight="1">
      <c r="A2" s="1"/>
      <c r="F2" s="1"/>
    </row>
    <row r="3" spans="1:22" ht="22.9" customHeight="1">
      <c r="A3" s="1"/>
      <c r="B3" s="124" t="s">
        <v>0</v>
      </c>
      <c r="C3" s="124"/>
      <c r="D3" s="124"/>
      <c r="E3" s="124"/>
      <c r="F3" s="1"/>
      <c r="G3" s="2" t="s">
        <v>1</v>
      </c>
    </row>
    <row r="4" spans="1:22" ht="41.45" customHeight="1">
      <c r="A4" s="1"/>
      <c r="B4" s="3"/>
      <c r="C4" s="125"/>
      <c r="D4" s="125"/>
      <c r="E4" s="4" t="s">
        <v>1</v>
      </c>
      <c r="F4" s="1"/>
      <c r="G4" s="2" t="s">
        <v>2</v>
      </c>
    </row>
    <row r="5" spans="1:22" ht="3.6" customHeight="1">
      <c r="A5" s="1"/>
      <c r="B5" s="126"/>
      <c r="C5" s="126"/>
      <c r="D5" s="126"/>
      <c r="E5" s="126"/>
      <c r="F5" s="1"/>
      <c r="G5" s="2" t="s">
        <v>3</v>
      </c>
    </row>
    <row r="6" spans="1:22" ht="15.75">
      <c r="A6" s="5"/>
      <c r="B6" s="6" t="s">
        <v>4</v>
      </c>
      <c r="C6" s="7" t="s">
        <v>5</v>
      </c>
      <c r="D6" s="8"/>
      <c r="E6" s="9">
        <f>Sheet1!F12</f>
        <v>905580</v>
      </c>
      <c r="F6" s="5"/>
      <c r="G6" s="2"/>
    </row>
    <row r="7" spans="1:22" ht="33" customHeight="1">
      <c r="A7" s="5"/>
      <c r="B7" s="10" t="s">
        <v>6</v>
      </c>
      <c r="C7" s="11" t="s">
        <v>7</v>
      </c>
      <c r="D7" s="12"/>
      <c r="E7" s="13" t="s">
        <v>8</v>
      </c>
      <c r="F7" s="5"/>
      <c r="G7" s="2"/>
      <c r="I7" s="2" t="s">
        <v>9</v>
      </c>
      <c r="J7" s="2">
        <f>E27</f>
        <v>905580</v>
      </c>
      <c r="K7" s="2"/>
      <c r="L7" s="2"/>
      <c r="M7" s="2"/>
      <c r="O7" s="2"/>
      <c r="Q7" t="s">
        <v>10</v>
      </c>
      <c r="R7" t="s">
        <v>11</v>
      </c>
      <c r="S7" s="14" t="s">
        <v>12</v>
      </c>
      <c r="T7" t="s">
        <v>13</v>
      </c>
      <c r="U7" t="s">
        <v>11</v>
      </c>
      <c r="V7" s="14" t="s">
        <v>12</v>
      </c>
    </row>
    <row r="8" spans="1:22" ht="15.75">
      <c r="A8" s="5"/>
      <c r="B8" s="15">
        <v>1</v>
      </c>
      <c r="C8" s="16"/>
      <c r="D8" s="17"/>
      <c r="E8" s="18"/>
      <c r="F8" s="5"/>
      <c r="G8" s="2"/>
      <c r="I8" s="2" t="s">
        <v>14</v>
      </c>
      <c r="J8" s="19">
        <f>E6-(E11+E17)</f>
        <v>905580</v>
      </c>
      <c r="K8" s="2"/>
      <c r="L8" s="2"/>
      <c r="M8" s="2"/>
      <c r="N8" s="2" t="s">
        <v>1</v>
      </c>
      <c r="O8" s="2"/>
      <c r="Q8">
        <f>J11</f>
        <v>91116</v>
      </c>
      <c r="R8">
        <f t="shared" ref="R8:R10" si="0">IF($J$7&gt;500000,0,Q8)</f>
        <v>0</v>
      </c>
      <c r="S8" s="14">
        <f t="shared" ref="S8:S10" si="1">Q8-R8</f>
        <v>91116</v>
      </c>
      <c r="T8">
        <f>J12</f>
        <v>60837</v>
      </c>
      <c r="U8">
        <f t="shared" ref="U8:U10" si="2">IF($J$8&gt;500000,0,T8)</f>
        <v>0</v>
      </c>
      <c r="V8" s="14">
        <f t="shared" ref="V8:V10" si="3">T8-U8</f>
        <v>60837</v>
      </c>
    </row>
    <row r="9" spans="1:22" ht="15.75">
      <c r="A9" s="5"/>
      <c r="B9" s="15">
        <v>2</v>
      </c>
      <c r="C9" s="16"/>
      <c r="D9" s="17"/>
      <c r="E9" s="18"/>
      <c r="F9" s="5"/>
      <c r="G9" s="2"/>
      <c r="I9" s="20"/>
      <c r="J9" s="20"/>
      <c r="K9" s="20"/>
      <c r="L9" s="20"/>
      <c r="M9" s="2"/>
      <c r="N9" s="2" t="s">
        <v>2</v>
      </c>
      <c r="O9" s="2"/>
      <c r="Q9">
        <f>K11</f>
        <v>81116</v>
      </c>
      <c r="R9">
        <f t="shared" si="0"/>
        <v>0</v>
      </c>
      <c r="S9" s="14">
        <f t="shared" si="1"/>
        <v>81116</v>
      </c>
      <c r="T9">
        <f>K12</f>
        <v>60837</v>
      </c>
      <c r="U9">
        <f t="shared" si="2"/>
        <v>0</v>
      </c>
      <c r="V9" s="14">
        <f t="shared" si="3"/>
        <v>60837</v>
      </c>
    </row>
    <row r="10" spans="1:22" ht="15.75">
      <c r="A10" s="5"/>
      <c r="B10" s="15">
        <v>3</v>
      </c>
      <c r="C10" s="16"/>
      <c r="D10" s="17"/>
      <c r="E10" s="18"/>
      <c r="F10" s="5"/>
      <c r="G10" s="2"/>
      <c r="I10" s="21"/>
      <c r="J10" s="22" t="s">
        <v>15</v>
      </c>
      <c r="K10" s="22" t="s">
        <v>16</v>
      </c>
      <c r="L10" s="22" t="s">
        <v>17</v>
      </c>
      <c r="M10" s="2"/>
      <c r="N10" s="2" t="s">
        <v>3</v>
      </c>
      <c r="O10" s="2"/>
      <c r="Q10">
        <f>L11</f>
        <v>93616</v>
      </c>
      <c r="R10">
        <f t="shared" si="0"/>
        <v>0</v>
      </c>
      <c r="S10" s="14">
        <f t="shared" si="1"/>
        <v>93616</v>
      </c>
      <c r="T10">
        <f>L12</f>
        <v>60837</v>
      </c>
      <c r="U10">
        <f t="shared" si="2"/>
        <v>0</v>
      </c>
      <c r="V10" s="14">
        <f t="shared" si="3"/>
        <v>60837</v>
      </c>
    </row>
    <row r="11" spans="1:22" ht="15.75">
      <c r="A11" s="5"/>
      <c r="B11" s="15">
        <f t="shared" ref="B11:B26" si="4">B10+1</f>
        <v>4</v>
      </c>
      <c r="C11" s="16"/>
      <c r="D11" s="17"/>
      <c r="E11" s="18"/>
      <c r="F11" s="5"/>
      <c r="G11" s="2"/>
      <c r="I11" s="21" t="s">
        <v>18</v>
      </c>
      <c r="J11" s="21">
        <f>SUMPRODUCT(--(J7&gt;(J30:J32)), (J7-(J30:J32)), (L31:L33))</f>
        <v>91116</v>
      </c>
      <c r="K11" s="21">
        <f>SUMPRODUCT(--(J7&gt;(J38:J39)), (J7-(J38:J39)), (L39:L40))</f>
        <v>81116</v>
      </c>
      <c r="L11" s="21">
        <f>SUMPRODUCT(--(J7&gt;(J20:J22)), (J7-(J20:J22)), (L21:L23))</f>
        <v>93616</v>
      </c>
      <c r="M11" s="2"/>
      <c r="N11" s="2"/>
      <c r="O11" s="2"/>
    </row>
    <row r="12" spans="1:22" ht="15.75">
      <c r="A12" s="5"/>
      <c r="B12" s="15">
        <f t="shared" si="4"/>
        <v>5</v>
      </c>
      <c r="C12" s="16"/>
      <c r="D12" s="17"/>
      <c r="E12" s="18"/>
      <c r="F12" s="5"/>
      <c r="G12" s="2"/>
      <c r="I12" s="21" t="s">
        <v>19</v>
      </c>
      <c r="J12" s="21">
        <f>SUMPRODUCT(--(J8&gt;(O20:O25)), (J8-(O20:O25)), (Q21:Q26))</f>
        <v>60837</v>
      </c>
      <c r="K12" s="21">
        <f>SUMPRODUCT(--(J8&gt;(O20:O25)), (J8-(O20:O25)), (Q21:Q26))</f>
        <v>60837</v>
      </c>
      <c r="L12" s="21">
        <f>SUMPRODUCT(--(J8&gt;(O20:O25)), (J8-(O20:O25)), (Q21:Q26))</f>
        <v>60837</v>
      </c>
      <c r="M12" s="2"/>
      <c r="N12" s="23" t="s">
        <v>20</v>
      </c>
      <c r="O12" s="2"/>
      <c r="Q12" t="s">
        <v>10</v>
      </c>
      <c r="R12" t="s">
        <v>13</v>
      </c>
    </row>
    <row r="13" spans="1:22" ht="15.75">
      <c r="A13" s="5"/>
      <c r="B13" s="15">
        <f t="shared" si="4"/>
        <v>6</v>
      </c>
      <c r="C13" s="16"/>
      <c r="D13" s="17"/>
      <c r="E13" s="18"/>
      <c r="F13" s="5"/>
      <c r="G13" s="2"/>
      <c r="I13" s="2"/>
      <c r="J13" s="2"/>
      <c r="K13" s="2"/>
      <c r="L13" s="2"/>
      <c r="M13" s="2"/>
      <c r="N13" s="2" t="str">
        <f>E4</f>
        <v>Senior Citizen (60 Yrs or more)</v>
      </c>
      <c r="O13" s="2"/>
      <c r="Q13">
        <f>VLOOKUP(E4,N8:S10,6,0)</f>
        <v>91116</v>
      </c>
      <c r="R13">
        <f>VLOOKUP(E4,N8:V10,9,0)</f>
        <v>60837</v>
      </c>
    </row>
    <row r="14" spans="1:22" ht="15.75">
      <c r="A14" s="5"/>
      <c r="B14" s="15">
        <f t="shared" si="4"/>
        <v>7</v>
      </c>
      <c r="C14" s="16"/>
      <c r="D14" s="17"/>
      <c r="E14" s="18"/>
      <c r="F14" s="5"/>
      <c r="G14" s="2"/>
      <c r="I14" s="2"/>
      <c r="J14" s="2"/>
      <c r="K14" s="2"/>
      <c r="L14" s="2"/>
      <c r="M14" s="2"/>
      <c r="N14" s="2"/>
      <c r="O14" s="2"/>
    </row>
    <row r="15" spans="1:22" ht="15.75">
      <c r="A15" s="5"/>
      <c r="B15" s="15">
        <f t="shared" si="4"/>
        <v>8</v>
      </c>
      <c r="C15" s="16"/>
      <c r="D15" s="17"/>
      <c r="E15" s="18"/>
      <c r="F15" s="5"/>
      <c r="G15" s="2"/>
      <c r="I15" s="2"/>
      <c r="J15" s="2"/>
      <c r="K15" s="2"/>
      <c r="L15" s="2"/>
      <c r="M15" s="2"/>
      <c r="N15" s="2"/>
      <c r="O15" s="2"/>
    </row>
    <row r="16" spans="1:22" ht="45.6" customHeight="1">
      <c r="A16" s="5"/>
      <c r="B16" s="15">
        <f t="shared" si="4"/>
        <v>9</v>
      </c>
      <c r="C16" s="127"/>
      <c r="D16" s="127"/>
      <c r="E16" s="18"/>
      <c r="F16" s="5"/>
      <c r="G16" s="2"/>
      <c r="I16" s="2"/>
      <c r="J16" s="2"/>
      <c r="K16" s="2"/>
      <c r="L16" s="2"/>
      <c r="M16" s="2"/>
      <c r="N16" s="2"/>
      <c r="O16" s="2"/>
    </row>
    <row r="17" spans="1:17" ht="31.9" customHeight="1">
      <c r="A17" s="5"/>
      <c r="B17" s="15">
        <f t="shared" si="4"/>
        <v>10</v>
      </c>
      <c r="C17" s="25"/>
      <c r="D17" s="24"/>
      <c r="E17" s="18"/>
      <c r="F17" s="5"/>
      <c r="G17" s="2"/>
      <c r="I17" s="2"/>
      <c r="J17" s="2"/>
      <c r="K17" s="2"/>
      <c r="L17" s="2"/>
      <c r="M17" s="2"/>
      <c r="N17" s="2"/>
      <c r="O17" s="2"/>
    </row>
    <row r="18" spans="1:17" ht="15.75">
      <c r="A18" s="5"/>
      <c r="B18" s="15">
        <f t="shared" si="4"/>
        <v>11</v>
      </c>
      <c r="C18" s="16"/>
      <c r="D18" s="17"/>
      <c r="E18" s="18"/>
      <c r="F18" s="5"/>
      <c r="G18" s="2"/>
      <c r="I18" s="2" t="s">
        <v>21</v>
      </c>
      <c r="J18" s="2"/>
      <c r="K18" s="2"/>
      <c r="L18" s="2"/>
      <c r="M18" s="2"/>
      <c r="N18" s="2" t="s">
        <v>22</v>
      </c>
      <c r="O18" s="2"/>
    </row>
    <row r="19" spans="1:17" ht="15.7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75">
      <c r="A20" s="5"/>
      <c r="B20" s="15">
        <f t="shared" si="4"/>
        <v>13</v>
      </c>
      <c r="C20" s="16"/>
      <c r="D20" s="17"/>
      <c r="E20" s="18"/>
      <c r="F20" s="5"/>
      <c r="G20" s="2"/>
      <c r="I20" s="27">
        <v>0</v>
      </c>
      <c r="J20" s="27">
        <v>250000</v>
      </c>
      <c r="K20" s="28">
        <v>0</v>
      </c>
      <c r="L20" s="28"/>
      <c r="M20" s="2"/>
      <c r="N20" s="27">
        <v>0</v>
      </c>
      <c r="O20" s="27">
        <v>250000</v>
      </c>
      <c r="P20" s="28">
        <v>0</v>
      </c>
      <c r="Q20" s="28"/>
    </row>
    <row r="21" spans="1:17" ht="15.7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7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7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7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7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7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75">
      <c r="A27" s="5"/>
      <c r="B27" s="37" t="s">
        <v>30</v>
      </c>
      <c r="C27" s="38" t="s">
        <v>31</v>
      </c>
      <c r="D27" s="8"/>
      <c r="E27" s="39">
        <f>E6-SUM(E8:E26)</f>
        <v>905580</v>
      </c>
      <c r="F27" s="5"/>
      <c r="G27" s="2"/>
      <c r="I27" s="26" t="s">
        <v>23</v>
      </c>
      <c r="J27" s="26" t="s">
        <v>24</v>
      </c>
      <c r="K27" s="26" t="s">
        <v>25</v>
      </c>
      <c r="L27" s="26" t="s">
        <v>26</v>
      </c>
      <c r="M27" s="2"/>
      <c r="N27" s="2"/>
      <c r="O27" s="2"/>
    </row>
    <row r="28" spans="1:17" ht="10.15" customHeight="1">
      <c r="A28" s="5"/>
      <c r="B28" s="40"/>
      <c r="C28" s="41"/>
      <c r="D28" s="42"/>
      <c r="E28" s="43"/>
      <c r="F28" s="5"/>
      <c r="G28" s="2"/>
      <c r="I28" s="27"/>
      <c r="J28" s="27"/>
      <c r="K28" s="27"/>
      <c r="L28" s="27"/>
      <c r="M28" s="2"/>
      <c r="N28" s="2"/>
      <c r="O28" s="2"/>
    </row>
    <row r="29" spans="1:17" ht="15.75">
      <c r="A29" s="5"/>
      <c r="B29" s="40"/>
      <c r="C29" s="41" t="s">
        <v>32</v>
      </c>
      <c r="D29" s="42"/>
      <c r="E29" s="44">
        <f>Q13</f>
        <v>91116</v>
      </c>
      <c r="F29" s="5"/>
      <c r="G29" s="2"/>
      <c r="I29" s="27"/>
      <c r="J29" s="27"/>
      <c r="K29" s="27"/>
      <c r="L29" s="27"/>
      <c r="M29" s="2"/>
      <c r="N29" s="2"/>
      <c r="O29" s="2"/>
    </row>
    <row r="30" spans="1:17" ht="16.5" customHeight="1">
      <c r="A30" s="1"/>
      <c r="C30" s="45" t="s">
        <v>33</v>
      </c>
      <c r="E30" s="44">
        <f>R13</f>
        <v>60837</v>
      </c>
      <c r="F30" s="1"/>
      <c r="I30" s="27">
        <v>0</v>
      </c>
      <c r="J30" s="27">
        <v>300000</v>
      </c>
      <c r="K30" s="28">
        <v>0</v>
      </c>
      <c r="L30" s="28"/>
    </row>
    <row r="31" spans="1:17" ht="106.15" customHeight="1">
      <c r="A31" s="1"/>
      <c r="B31" s="128" t="s">
        <v>34</v>
      </c>
      <c r="C31" s="128"/>
      <c r="D31" s="128"/>
      <c r="E31" s="128"/>
      <c r="F31" s="46"/>
      <c r="G31" s="47"/>
      <c r="I31" s="27">
        <v>300001</v>
      </c>
      <c r="J31" s="27">
        <v>500000</v>
      </c>
      <c r="K31" s="28">
        <v>0.05</v>
      </c>
      <c r="L31" s="28">
        <f t="shared" ref="L31:L33" si="7">K31-K30</f>
        <v>0.05</v>
      </c>
    </row>
    <row r="32" spans="1:17">
      <c r="A32" s="1"/>
      <c r="F32" s="1"/>
      <c r="I32" s="27">
        <v>500001</v>
      </c>
      <c r="J32" s="27">
        <v>1000000</v>
      </c>
      <c r="K32" s="28">
        <v>0.2</v>
      </c>
      <c r="L32" s="28">
        <f t="shared" si="7"/>
        <v>0.15000000000000002</v>
      </c>
    </row>
    <row r="33" spans="1:12">
      <c r="A33" s="1"/>
      <c r="B33" s="1"/>
      <c r="C33" s="1"/>
      <c r="D33" s="1"/>
      <c r="E33" s="1"/>
      <c r="F33" s="1"/>
      <c r="I33" s="29" t="s">
        <v>27</v>
      </c>
      <c r="J33" s="29"/>
      <c r="K33" s="30">
        <v>0.30000000000000004</v>
      </c>
      <c r="L33" s="30">
        <f t="shared" si="7"/>
        <v>0.10000000000000003</v>
      </c>
    </row>
    <row r="34" spans="1:12" hidden="1">
      <c r="I34" s="31"/>
      <c r="J34" s="31"/>
      <c r="K34" s="31"/>
      <c r="L34" s="31"/>
    </row>
    <row r="35" spans="1:12" hidden="1">
      <c r="I35" s="31"/>
      <c r="J35" s="31"/>
      <c r="K35" s="31"/>
      <c r="L35" s="31"/>
    </row>
    <row r="36" spans="1:12" hidden="1">
      <c r="I36" s="36" t="s">
        <v>28</v>
      </c>
      <c r="J36" s="31"/>
      <c r="K36" s="31"/>
      <c r="L36" s="31"/>
    </row>
    <row r="37" spans="1:12" hidden="1">
      <c r="I37" s="26" t="s">
        <v>23</v>
      </c>
      <c r="J37" s="26" t="s">
        <v>24</v>
      </c>
      <c r="K37" s="26" t="s">
        <v>25</v>
      </c>
      <c r="L37" s="26" t="s">
        <v>26</v>
      </c>
    </row>
    <row r="38" spans="1:12" hidden="1">
      <c r="I38" s="27">
        <v>0</v>
      </c>
      <c r="J38" s="27">
        <v>500000</v>
      </c>
      <c r="K38" s="28">
        <v>0</v>
      </c>
      <c r="L38" s="28"/>
    </row>
    <row r="39" spans="1:12" hidden="1">
      <c r="I39" s="27">
        <v>500001</v>
      </c>
      <c r="J39" s="27">
        <v>1000000</v>
      </c>
      <c r="K39" s="28">
        <v>0.2</v>
      </c>
      <c r="L39" s="28">
        <f t="shared" ref="L39:L40" si="8">K39-K38</f>
        <v>0.2</v>
      </c>
    </row>
    <row r="40" spans="1:12" hidden="1">
      <c r="I40" s="29" t="s">
        <v>27</v>
      </c>
      <c r="J40" s="29"/>
      <c r="K40" s="30">
        <v>0.30000000000000004</v>
      </c>
      <c r="L40" s="30">
        <f t="shared" si="8"/>
        <v>0.10000000000000003</v>
      </c>
    </row>
    <row r="51"/>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Macro-disabled</vt:lpstr>
      <vt:lpstr>Sheet1</vt:lpstr>
      <vt:lpstr>tax-calculator</vt:lpstr>
      <vt:lpstr>category</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user</cp:lastModifiedBy>
  <cp:revision>0</cp:revision>
  <cp:lastPrinted>2020-05-04T05:43:56Z</cp:lastPrinted>
  <dcterms:created xsi:type="dcterms:W3CDTF">2020-02-02T04:09:35Z</dcterms:created>
  <dcterms:modified xsi:type="dcterms:W3CDTF">2020-05-04T06:16:12Z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