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0490" windowHeight="7155" firstSheet="1" activeTab="1"/>
  </bookViews>
  <sheets>
    <sheet name="Macro-disabled" sheetId="2" state="hidden" r:id="rId1"/>
    <sheet name="Sheet1" sheetId="3" r:id="rId2"/>
    <sheet name="tax-calculator" sheetId="1" state="hidden" r:id="rId3"/>
  </sheets>
  <definedNames>
    <definedName name="category">'tax-calculator'!$G$3:$G$5</definedName>
    <definedName name="_xlnm.Print_Area" localSheetId="1">Sheet1!$A$1:$F$38</definedName>
  </definedNames>
  <calcPr calcId="124519"/>
</workbook>
</file>

<file path=xl/calcChain.xml><?xml version="1.0" encoding="utf-8"?>
<calcChain xmlns="http://schemas.openxmlformats.org/spreadsheetml/2006/main">
  <c r="B5" i="3"/>
  <c r="F8"/>
  <c r="C5"/>
  <c r="F24"/>
  <c r="J5"/>
  <c r="A7" s="1"/>
  <c r="B6" s="1"/>
  <c r="G5"/>
  <c r="C6" l="1"/>
  <c r="E6" s="1"/>
  <c r="F6" s="1"/>
  <c r="E10"/>
  <c r="D5"/>
  <c r="F5" s="1"/>
  <c r="B11" i="1"/>
  <c r="B12"/>
  <c r="B13"/>
  <c r="N13"/>
  <c r="B14"/>
  <c r="B15"/>
  <c r="B16"/>
  <c r="B17"/>
  <c r="B18" s="1"/>
  <c r="B19" s="1"/>
  <c r="B20" s="1"/>
  <c r="B21" s="1"/>
  <c r="B22" s="1"/>
  <c r="B23" s="1"/>
  <c r="B24" s="1"/>
  <c r="B25" s="1"/>
  <c r="B26" s="1"/>
  <c r="L21"/>
  <c r="Q21"/>
  <c r="L22"/>
  <c r="Q22"/>
  <c r="L23"/>
  <c r="Q23"/>
  <c r="Q24"/>
  <c r="Q25"/>
  <c r="Q26"/>
  <c r="L31"/>
  <c r="L32"/>
  <c r="L33"/>
  <c r="L39"/>
  <c r="L40"/>
  <c r="F12" i="3" l="1"/>
  <c r="E6" i="1" s="1"/>
  <c r="E27" s="1"/>
  <c r="J7" s="1"/>
  <c r="L11" s="1"/>
  <c r="Q10" s="1"/>
  <c r="F14" i="3" l="1"/>
  <c r="F25" s="1"/>
  <c r="F26" s="1"/>
  <c r="J11" i="1"/>
  <c r="Q8" s="1"/>
  <c r="R8" s="1"/>
  <c r="K11"/>
  <c r="Q9" s="1"/>
  <c r="R9" s="1"/>
  <c r="J8"/>
  <c r="J12" s="1"/>
  <c r="T8" s="1"/>
  <c r="U8" s="1"/>
  <c r="V8" s="1"/>
  <c r="R10"/>
  <c r="S10" s="1"/>
  <c r="F27" i="3" l="1"/>
  <c r="F28" s="1"/>
  <c r="S9" i="1"/>
  <c r="L12"/>
  <c r="I1" s="1"/>
  <c r="K12"/>
  <c r="T9" s="1"/>
  <c r="U9" s="1"/>
  <c r="S8"/>
  <c r="Q13" s="1"/>
  <c r="E29" s="1"/>
  <c r="T10" l="1"/>
  <c r="V9"/>
  <c r="R13" s="1"/>
  <c r="E30" s="1"/>
  <c r="U10"/>
  <c r="F29" i="3" l="1"/>
  <c r="F30" s="1"/>
  <c r="F32" s="1"/>
  <c r="F34" s="1"/>
  <c r="V10" i="1"/>
</calcChain>
</file>

<file path=xl/comments1.xml><?xml version="1.0" encoding="utf-8"?>
<comments xmlns="http://schemas.openxmlformats.org/spreadsheetml/2006/main">
  <authors>
    <author>user</author>
  </authors>
  <commentList>
    <comment ref="A5" authorId="0">
      <text>
        <r>
          <rPr>
            <b/>
            <sz val="9"/>
            <color indexed="81"/>
            <rFont val="Tahoma"/>
            <family val="2"/>
          </rPr>
          <t>user:</t>
        </r>
        <r>
          <rPr>
            <sz val="9"/>
            <color indexed="81"/>
            <rFont val="Tahoma"/>
            <family val="2"/>
          </rPr>
          <t xml:space="preserve">
ENTER BASIC SALARY OF MARCH 2020</t>
        </r>
      </text>
    </comment>
  </commentList>
</comments>
</file>

<file path=xl/sharedStrings.xml><?xml version="1.0" encoding="utf-8"?>
<sst xmlns="http://schemas.openxmlformats.org/spreadsheetml/2006/main" count="110" uniqueCount="86">
  <si>
    <t>New Simplified Personal Income Tax Regime u/s 115BAC - Kya Khoya Kya Paya?</t>
  </si>
  <si>
    <t>Senior Citizen (60 Yrs or more)</t>
  </si>
  <si>
    <t>Senior Citizen (80 Yrs or more)</t>
  </si>
  <si>
    <t>Other</t>
  </si>
  <si>
    <t>A</t>
  </si>
  <si>
    <t>Enter your Gross Income without any deduction/exemption</t>
  </si>
  <si>
    <t>B</t>
  </si>
  <si>
    <t>Less: Select Allowances/Exemptions/Deductions/Set Off you are normally entitled to</t>
  </si>
  <si>
    <t>Fill estimated amount hereunder</t>
  </si>
  <si>
    <t>Txable Income old</t>
  </si>
  <si>
    <t>Old Scheme</t>
  </si>
  <si>
    <t>Rebate</t>
  </si>
  <si>
    <t>Net Tax</t>
  </si>
  <si>
    <t>New Scheme</t>
  </si>
  <si>
    <t>Taxable income new</t>
  </si>
  <si>
    <t>Senior Citizen</t>
  </si>
  <si>
    <t>Super Senior</t>
  </si>
  <si>
    <t>Others</t>
  </si>
  <si>
    <t>Tax as per old scheme</t>
  </si>
  <si>
    <t>Tax as per new scheme</t>
  </si>
  <si>
    <t>Final Tax based on category Selection</t>
  </si>
  <si>
    <t>Income tax slab old</t>
  </si>
  <si>
    <t>Income tax slab new</t>
  </si>
  <si>
    <t>From</t>
  </si>
  <si>
    <t>To</t>
  </si>
  <si>
    <t>Income Tax Rate</t>
  </si>
  <si>
    <t>Differential Rate</t>
  </si>
  <si>
    <t>above 1000000/-</t>
  </si>
  <si>
    <t>Income Tax Slab for Senior Citizens AY 2016-17 and AY 2015-16</t>
  </si>
  <si>
    <t>1500001 and above</t>
  </si>
  <si>
    <t>C</t>
  </si>
  <si>
    <t>Total Income (A-B)</t>
  </si>
  <si>
    <t>Tax under Old Regime (after Section 87A rebate)</t>
  </si>
  <si>
    <t>Tax under New Optinal Regime (after Section 87A rebate)</t>
  </si>
  <si>
    <t># only following allowances are exempt to the Individual or HUF exercising Option of New Simplified Personal Income Tax Regime:
(a) Transport Allowance granted to a divyang employee to meet expenditure for the purpose of commuting between place of residence and place of duty
(b) Conveyance Allowance granted to meet the expenditure on conveyance in performance of duties of an office;
(c) Any Allowance granted to meet the cost of travel on tour or on transfer;
(d) Daily Allowance to meet the ordinary daily charges incurred by employee for absence from his normal place of duty</t>
  </si>
  <si>
    <t>Macros must be enabled to use this utility</t>
  </si>
  <si>
    <t>Download help file on how to enable macros</t>
  </si>
  <si>
    <t>http://abcaus.in/macros.pdf</t>
  </si>
  <si>
    <t>MAHARANA PRATAP GOVT P.G COLLEGE CHITTORGARH</t>
  </si>
  <si>
    <t>NAME :-</t>
  </si>
  <si>
    <t>POST</t>
  </si>
  <si>
    <t>D.A</t>
  </si>
  <si>
    <t>HRA</t>
  </si>
  <si>
    <t>MAR TO JUNE SALARY</t>
  </si>
  <si>
    <t>JULY TO FEB SALARY</t>
  </si>
  <si>
    <t xml:space="preserve">GROSS SALARY </t>
  </si>
  <si>
    <t>-</t>
  </si>
  <si>
    <t>STANDARD DEDUCTION</t>
  </si>
  <si>
    <t>GROSS TOTAL INCOME</t>
  </si>
  <si>
    <t>DEDUCTIONS:-</t>
  </si>
  <si>
    <t>80 C ,CCC ,CCD1       ( MAX 150000)</t>
  </si>
  <si>
    <t>80 CCD(1B)               MAX 50000</t>
  </si>
  <si>
    <t>HOUSE RENT  ALLOWANCE</t>
  </si>
  <si>
    <t>HOUSE LOAN INTEREST   (MAX 200000)</t>
  </si>
  <si>
    <t>MEDICLAIM ( MAX 25000 )</t>
  </si>
  <si>
    <t xml:space="preserve">EDUCATION LOAN </t>
  </si>
  <si>
    <r>
      <t>80TTA</t>
    </r>
    <r>
      <rPr>
        <b/>
        <sz val="10"/>
        <color theme="1"/>
        <rFont val="Calibri"/>
        <family val="2"/>
        <scheme val="minor"/>
      </rPr>
      <t xml:space="preserve"> (INTEREST ON SAVING BANK ACCOUNT ) MAX 40000</t>
    </r>
  </si>
  <si>
    <t>TOTAL DEDUCTIONS</t>
  </si>
  <si>
    <t xml:space="preserve">NET TAXABLE INCOME </t>
  </si>
  <si>
    <t>TAX</t>
  </si>
  <si>
    <t>CESS@4%</t>
  </si>
  <si>
    <t xml:space="preserve">TDS DEDUCTED TILL  NOW </t>
  </si>
  <si>
    <t xml:space="preserve">TAX PAYABLE  THROUGH TDS </t>
  </si>
  <si>
    <t xml:space="preserve">NO OF INSTALMENTS /MONTH REMAINING </t>
  </si>
  <si>
    <r>
      <t xml:space="preserve">** NOTE :-  The above TDS calculator has been prepared with atmost due care and precautions. Still the user is fully responsible for the out come .                                                                                                                 </t>
    </r>
    <r>
      <rPr>
        <sz val="10"/>
        <color theme="3" tint="0.39997558519241921"/>
        <rFont val="Calibri"/>
        <family val="2"/>
        <scheme val="minor"/>
      </rPr>
      <t xml:space="preserve">           </t>
    </r>
  </si>
  <si>
    <t xml:space="preserve">IF YOU FACE ANY PROBLEM  IN THIS SHEET PLEASE MAIL ME ON PANKAJJAIN5246@GMAIL.COM               </t>
  </si>
  <si>
    <t xml:space="preserve">INCOME FROM OTHER SOURCES </t>
  </si>
  <si>
    <t>NET TAX PAYABLE AS PER OLD REGIME</t>
  </si>
  <si>
    <t xml:space="preserve">BENIFICIAL REGIME AMOUNT </t>
  </si>
  <si>
    <t>PANKAJ KUMAR BHALAWAT, ASSISTANT PROFESSOR MPPG COLLEGE ,CHITTORGARH</t>
  </si>
  <si>
    <t xml:space="preserve">SIGNATURE OF EMPLOYEE </t>
  </si>
  <si>
    <r>
      <t xml:space="preserve">COMPUTATION OF </t>
    </r>
    <r>
      <rPr>
        <b/>
        <i/>
        <u/>
        <sz val="13"/>
        <color rgb="FFFF0000"/>
        <rFont val="Calibri"/>
        <family val="2"/>
        <scheme val="minor"/>
      </rPr>
      <t>ESTIMATED</t>
    </r>
    <r>
      <rPr>
        <b/>
        <sz val="13"/>
        <color theme="1"/>
        <rFont val="Calibri"/>
        <family val="2"/>
        <scheme val="minor"/>
      </rPr>
      <t xml:space="preserve"> INCOME TAX PAYABLE FOR F.Y 2020-21</t>
    </r>
  </si>
  <si>
    <t xml:space="preserve">INTEREST ON SAVING BANK ACCOUNT </t>
  </si>
  <si>
    <t>BASIC AS ON 01-07-2020</t>
  </si>
  <si>
    <t xml:space="preserve">TAX AND CESS AS PER NEW REGIME </t>
  </si>
  <si>
    <t xml:space="preserve">ANY OTHER DEDUCTION                                                   </t>
  </si>
  <si>
    <t xml:space="preserve">TDS FROM NOW  </t>
  </si>
  <si>
    <r>
      <t>SURRENDER</t>
    </r>
    <r>
      <rPr>
        <b/>
        <sz val="11"/>
        <color rgb="FFFF0000"/>
        <rFont val="Calibri"/>
        <family val="2"/>
        <scheme val="minor"/>
      </rPr>
      <t xml:space="preserve"> #</t>
    </r>
  </si>
  <si>
    <t xml:space="preserve"># If you are going to avail surrender put inner column amount in outer column </t>
  </si>
  <si>
    <t xml:space="preserve">ASSISTANT PROFESSOR </t>
  </si>
  <si>
    <t xml:space="preserve">SEE FOOTNOTE </t>
  </si>
  <si>
    <t>*The  D. A for whole financial year has been taken @17% ( If D.A freezed by state govt.)</t>
  </si>
  <si>
    <t xml:space="preserve">Gross total SALARY/Income  for the year </t>
  </si>
  <si>
    <t>BASIC AS ON 01.03.2020</t>
  </si>
  <si>
    <t>DA ARREAR JULY2019 TO FEB.2020</t>
  </si>
  <si>
    <t>PANKAJ KUMAR BHALAWAT</t>
  </si>
</sst>
</file>

<file path=xl/styles.xml><?xml version="1.0" encoding="utf-8"?>
<styleSheet xmlns="http://schemas.openxmlformats.org/spreadsheetml/2006/main">
  <numFmts count="3">
    <numFmt numFmtId="164" formatCode="_(* #,##0.00_);_(* \(#,##0.00\);_(* \-??_);_(@_)"/>
    <numFmt numFmtId="165" formatCode="_-* #,##0_-;\-* #,##0_-;_-* \-??_-;_-@_-"/>
    <numFmt numFmtId="166" formatCode="_(* #,##0_);_(* \(#,##0\);_(* \-??_);_(@_)"/>
  </numFmts>
  <fonts count="35">
    <font>
      <sz val="11"/>
      <color indexed="8"/>
      <name val="Calibri"/>
      <family val="2"/>
      <charset val="1"/>
    </font>
    <font>
      <b/>
      <sz val="13"/>
      <color indexed="8"/>
      <name val="Arial"/>
      <family val="2"/>
      <charset val="1"/>
    </font>
    <font>
      <sz val="12"/>
      <color indexed="8"/>
      <name val="Arial"/>
      <family val="2"/>
      <charset val="1"/>
    </font>
    <font>
      <b/>
      <sz val="12"/>
      <color indexed="8"/>
      <name val="Arial"/>
      <family val="2"/>
      <charset val="1"/>
    </font>
    <font>
      <sz val="13"/>
      <color indexed="8"/>
      <name val="Arial"/>
      <family val="2"/>
      <charset val="1"/>
    </font>
    <font>
      <b/>
      <sz val="11"/>
      <color indexed="8"/>
      <name val="Calibri"/>
      <family val="2"/>
      <charset val="1"/>
    </font>
    <font>
      <b/>
      <sz val="12"/>
      <name val="Arial"/>
      <family val="2"/>
      <charset val="1"/>
    </font>
    <font>
      <b/>
      <sz val="12"/>
      <color indexed="8"/>
      <name val="Arial"/>
      <family val="2"/>
    </font>
    <font>
      <sz val="25"/>
      <color indexed="10"/>
      <name val="Times New Roman"/>
      <family val="1"/>
      <charset val="1"/>
    </font>
    <font>
      <sz val="12"/>
      <color indexed="8"/>
      <name val="Times New Roman"/>
      <family val="1"/>
      <charset val="1"/>
    </font>
    <font>
      <sz val="20"/>
      <color indexed="8"/>
      <name val="Times New Roman"/>
      <family val="1"/>
      <charset val="1"/>
    </font>
    <font>
      <b/>
      <u/>
      <sz val="14"/>
      <color indexed="30"/>
      <name val="Calibri"/>
      <family val="2"/>
      <charset val="1"/>
    </font>
    <font>
      <u/>
      <sz val="11"/>
      <color indexed="30"/>
      <name val="Calibri"/>
      <family val="2"/>
      <charset val="1"/>
    </font>
    <font>
      <sz val="11"/>
      <color indexed="8"/>
      <name val="Calibri"/>
      <family val="2"/>
      <charset val="1"/>
    </font>
    <font>
      <sz val="11"/>
      <color rgb="FFFF0000"/>
      <name val="Calibri"/>
      <family val="2"/>
      <scheme val="minor"/>
    </font>
    <font>
      <b/>
      <sz val="11"/>
      <color theme="1"/>
      <name val="Calibri"/>
      <family val="2"/>
      <scheme val="minor"/>
    </font>
    <font>
      <b/>
      <sz val="13"/>
      <color theme="1"/>
      <name val="Calibri"/>
      <family val="2"/>
      <scheme val="minor"/>
    </font>
    <font>
      <b/>
      <i/>
      <u/>
      <sz val="13"/>
      <color rgb="FFFF0000"/>
      <name val="Calibri"/>
      <family val="2"/>
      <scheme val="minor"/>
    </font>
    <font>
      <b/>
      <sz val="16"/>
      <color theme="1"/>
      <name val="Calibri"/>
      <family val="2"/>
      <scheme val="minor"/>
    </font>
    <font>
      <b/>
      <sz val="12"/>
      <color theme="1"/>
      <name val="Calibri"/>
      <family val="2"/>
      <scheme val="minor"/>
    </font>
    <font>
      <b/>
      <sz val="8"/>
      <color theme="1"/>
      <name val="Calibri"/>
      <family val="2"/>
      <scheme val="minor"/>
    </font>
    <font>
      <b/>
      <sz val="10"/>
      <color theme="1"/>
      <name val="Calibri"/>
      <family val="2"/>
      <scheme val="minor"/>
    </font>
    <font>
      <b/>
      <sz val="8"/>
      <name val="Calibri"/>
      <family val="2"/>
      <scheme val="minor"/>
    </font>
    <font>
      <b/>
      <sz val="11"/>
      <color rgb="FF00B050"/>
      <name val="Calibri"/>
      <family val="2"/>
      <scheme val="minor"/>
    </font>
    <font>
      <b/>
      <sz val="11"/>
      <color rgb="FFFF0000"/>
      <name val="Calibri"/>
      <family val="2"/>
      <scheme val="minor"/>
    </font>
    <font>
      <u/>
      <sz val="11"/>
      <color theme="10"/>
      <name val="Calibri"/>
      <family val="2"/>
    </font>
    <font>
      <b/>
      <sz val="11"/>
      <color rgb="FF00B0F0"/>
      <name val="Calibri"/>
      <family val="2"/>
      <scheme val="minor"/>
    </font>
    <font>
      <sz val="10"/>
      <color theme="3" tint="0.39997558519241921"/>
      <name val="Calibri"/>
      <family val="2"/>
      <scheme val="minor"/>
    </font>
    <font>
      <sz val="10"/>
      <color theme="1"/>
      <name val="Calibri"/>
      <family val="2"/>
      <scheme val="minor"/>
    </font>
    <font>
      <b/>
      <sz val="16"/>
      <color theme="4" tint="-0.499984740745262"/>
      <name val="Calibri"/>
      <family val="2"/>
      <scheme val="minor"/>
    </font>
    <font>
      <b/>
      <sz val="11"/>
      <color theme="4" tint="-0.499984740745262"/>
      <name val="Calibri"/>
      <family val="2"/>
      <scheme val="minor"/>
    </font>
    <font>
      <b/>
      <sz val="11"/>
      <name val="Calibri"/>
      <family val="2"/>
      <scheme val="minor"/>
    </font>
    <font>
      <b/>
      <sz val="11"/>
      <color theme="0"/>
      <name val="Calibri"/>
      <family val="2"/>
      <scheme val="minor"/>
    </font>
    <font>
      <sz val="9"/>
      <color indexed="81"/>
      <name val="Tahoma"/>
      <family val="2"/>
    </font>
    <font>
      <b/>
      <sz val="9"/>
      <color indexed="81"/>
      <name val="Tahoma"/>
      <family val="2"/>
    </font>
  </fonts>
  <fills count="14">
    <fill>
      <patternFill patternType="none"/>
    </fill>
    <fill>
      <patternFill patternType="gray125"/>
    </fill>
    <fill>
      <patternFill patternType="solid">
        <fgColor indexed="13"/>
        <bgColor indexed="34"/>
      </patternFill>
    </fill>
    <fill>
      <patternFill patternType="solid">
        <fgColor indexed="27"/>
        <bgColor indexed="41"/>
      </patternFill>
    </fill>
    <fill>
      <patternFill patternType="solid">
        <fgColor indexed="22"/>
        <bgColor indexed="42"/>
      </patternFill>
    </fill>
    <fill>
      <patternFill patternType="solid">
        <fgColor indexed="51"/>
        <bgColor indexed="52"/>
      </patternFill>
    </fill>
    <fill>
      <patternFill patternType="solid">
        <fgColor indexed="26"/>
        <bgColor indexed="27"/>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FFC000"/>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9" tint="0.59999389629810485"/>
        <bgColor indexed="64"/>
      </patternFill>
    </fill>
  </fills>
  <borders count="24">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medium">
        <color indexed="8"/>
      </left>
      <right style="medium">
        <color indexed="8"/>
      </right>
      <top style="medium">
        <color indexed="8"/>
      </top>
      <bottom/>
      <diagonal/>
    </border>
    <border>
      <left/>
      <right/>
      <top style="medium">
        <color indexed="8"/>
      </top>
      <bottom/>
      <diagonal/>
    </border>
    <border>
      <left style="thin">
        <color indexed="8"/>
      </left>
      <right style="medium">
        <color indexed="8"/>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medium">
        <color indexed="8"/>
      </left>
      <right style="medium">
        <color indexed="8"/>
      </right>
      <top/>
      <bottom/>
      <diagonal/>
    </border>
    <border>
      <left/>
      <right/>
      <top/>
      <bottom style="medium">
        <color indexed="8"/>
      </bottom>
      <diagonal/>
    </border>
    <border>
      <left/>
      <right style="medium">
        <color indexed="8"/>
      </right>
      <top/>
      <bottom style="medium">
        <color indexed="8"/>
      </bottom>
      <diagonal/>
    </border>
    <border>
      <left style="medium">
        <color indexed="8"/>
      </left>
      <right style="medium">
        <color indexed="8"/>
      </right>
      <top/>
      <bottom style="medium">
        <color indexed="8"/>
      </bottom>
      <diagonal/>
    </border>
    <border>
      <left style="medium">
        <color indexed="8"/>
      </left>
      <right/>
      <top style="medium">
        <color indexed="8"/>
      </top>
      <bottom style="medium">
        <color indexed="8"/>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4" fontId="13" fillId="0" borderId="0" applyFill="0" applyBorder="0" applyProtection="0"/>
    <xf numFmtId="0" fontId="12" fillId="0" borderId="0" applyNumberFormat="0" applyFill="0" applyBorder="0" applyProtection="0"/>
  </cellStyleXfs>
  <cellXfs count="129">
    <xf numFmtId="0" fontId="0" fillId="0" borderId="0" xfId="0"/>
    <xf numFmtId="0" fontId="0" fillId="2" borderId="0" xfId="0" applyFill="1"/>
    <xf numFmtId="0" fontId="2" fillId="0" borderId="0" xfId="0" applyFont="1"/>
    <xf numFmtId="0" fontId="0" fillId="3" borderId="1" xfId="0" applyFill="1" applyBorder="1"/>
    <xf numFmtId="0" fontId="4" fillId="4" borderId="1" xfId="0" applyFont="1" applyFill="1" applyBorder="1" applyAlignment="1" applyProtection="1">
      <alignment horizontal="left" vertical="center" wrapText="1"/>
      <protection locked="0"/>
    </xf>
    <xf numFmtId="0" fontId="2" fillId="2" borderId="0" xfId="0" applyFont="1" applyFill="1"/>
    <xf numFmtId="0" fontId="3" fillId="0" borderId="3" xfId="0" applyFont="1" applyBorder="1" applyAlignment="1">
      <alignment horizontal="right"/>
    </xf>
    <xf numFmtId="0" fontId="3" fillId="0" borderId="4" xfId="0" applyFont="1" applyBorder="1"/>
    <xf numFmtId="0" fontId="2" fillId="0" borderId="4" xfId="0" applyFont="1" applyBorder="1"/>
    <xf numFmtId="165" fontId="2" fillId="4" borderId="3" xfId="1" applyNumberFormat="1" applyFont="1" applyFill="1" applyBorder="1" applyAlignment="1" applyProtection="1">
      <protection locked="0"/>
    </xf>
    <xf numFmtId="0" fontId="3" fillId="0" borderId="5" xfId="0" applyFont="1" applyBorder="1" applyAlignment="1">
      <alignment horizontal="right" vertical="top"/>
    </xf>
    <xf numFmtId="0" fontId="3" fillId="0" borderId="6" xfId="0" applyFont="1" applyBorder="1" applyAlignment="1">
      <alignment wrapText="1"/>
    </xf>
    <xf numFmtId="0" fontId="0" fillId="0" borderId="6" xfId="0" applyBorder="1"/>
    <xf numFmtId="0" fontId="2" fillId="0" borderId="5" xfId="0" applyFont="1" applyBorder="1" applyAlignment="1">
      <alignment vertical="top" wrapText="1"/>
    </xf>
    <xf numFmtId="0" fontId="0" fillId="5" borderId="0" xfId="0" applyFont="1" applyFill="1"/>
    <xf numFmtId="0" fontId="2" fillId="0" borderId="7" xfId="0" applyFont="1" applyBorder="1" applyAlignment="1">
      <alignment vertical="center"/>
    </xf>
    <xf numFmtId="0" fontId="2" fillId="0" borderId="8" xfId="0" applyFont="1" applyBorder="1"/>
    <xf numFmtId="0" fontId="0" fillId="0" borderId="9" xfId="0" applyBorder="1"/>
    <xf numFmtId="165" fontId="2" fillId="4" borderId="10" xfId="1" applyNumberFormat="1" applyFont="1" applyFill="1" applyBorder="1" applyAlignment="1" applyProtection="1">
      <protection locked="0"/>
    </xf>
    <xf numFmtId="165" fontId="2" fillId="0" borderId="0" xfId="0" applyNumberFormat="1" applyFont="1"/>
    <xf numFmtId="0" fontId="2" fillId="0" borderId="11" xfId="0" applyFont="1" applyBorder="1"/>
    <xf numFmtId="0" fontId="2" fillId="0" borderId="1" xfId="0" applyFont="1" applyBorder="1"/>
    <xf numFmtId="0" fontId="2" fillId="0" borderId="1" xfId="0" applyFont="1" applyBorder="1" applyAlignment="1">
      <alignment horizontal="center"/>
    </xf>
    <xf numFmtId="0" fontId="3" fillId="0" borderId="0" xfId="0" applyFont="1"/>
    <xf numFmtId="0" fontId="2" fillId="0" borderId="9" xfId="0" applyFont="1" applyBorder="1" applyAlignment="1">
      <alignment horizontal="left" wrapText="1"/>
    </xf>
    <xf numFmtId="0" fontId="2" fillId="0" borderId="8" xfId="0" applyFont="1" applyBorder="1" applyAlignment="1">
      <alignment horizontal="left" wrapText="1"/>
    </xf>
    <xf numFmtId="0" fontId="0" fillId="6" borderId="1" xfId="0" applyFont="1" applyFill="1" applyBorder="1" applyAlignment="1">
      <alignment horizontal="center"/>
    </xf>
    <xf numFmtId="0" fontId="0" fillId="6" borderId="12" xfId="0" applyFill="1" applyBorder="1" applyAlignment="1">
      <alignment horizontal="center"/>
    </xf>
    <xf numFmtId="2" fontId="0" fillId="6" borderId="12" xfId="0" applyNumberFormat="1" applyFill="1" applyBorder="1" applyAlignment="1">
      <alignment horizontal="center"/>
    </xf>
    <xf numFmtId="0" fontId="0" fillId="6" borderId="13" xfId="0" applyFont="1" applyFill="1" applyBorder="1" applyAlignment="1">
      <alignment horizontal="center"/>
    </xf>
    <xf numFmtId="2" fontId="0" fillId="6" borderId="13" xfId="0" applyNumberFormat="1" applyFill="1" applyBorder="1" applyAlignment="1">
      <alignment horizontal="center"/>
    </xf>
    <xf numFmtId="0" fontId="0" fillId="6" borderId="0" xfId="0" applyFill="1"/>
    <xf numFmtId="0" fontId="2" fillId="0" borderId="14" xfId="0" applyFont="1" applyBorder="1" applyAlignment="1">
      <alignment vertical="center"/>
    </xf>
    <xf numFmtId="0" fontId="2" fillId="0" borderId="15" xfId="0" applyFont="1" applyBorder="1"/>
    <xf numFmtId="0" fontId="0" fillId="0" borderId="16" xfId="0" applyBorder="1"/>
    <xf numFmtId="165" fontId="2" fillId="4" borderId="17" xfId="1" applyNumberFormat="1" applyFont="1" applyFill="1" applyBorder="1" applyAlignment="1" applyProtection="1">
      <protection locked="0"/>
    </xf>
    <xf numFmtId="0" fontId="5" fillId="6" borderId="0" xfId="0" applyFont="1" applyFill="1"/>
    <xf numFmtId="0" fontId="3" fillId="0" borderId="3" xfId="0" applyFont="1" applyBorder="1" applyAlignment="1">
      <alignment horizontal="right" vertical="center"/>
    </xf>
    <xf numFmtId="0" fontId="3" fillId="0" borderId="18" xfId="0" applyFont="1" applyBorder="1"/>
    <xf numFmtId="165" fontId="2" fillId="0" borderId="3" xfId="1" applyNumberFormat="1" applyFont="1" applyFill="1" applyBorder="1" applyAlignment="1" applyProtection="1"/>
    <xf numFmtId="0" fontId="3" fillId="0" borderId="0" xfId="0" applyFont="1" applyBorder="1" applyAlignment="1">
      <alignment horizontal="right" vertical="center"/>
    </xf>
    <xf numFmtId="0" fontId="3" fillId="0" borderId="0" xfId="0" applyFont="1" applyBorder="1"/>
    <xf numFmtId="0" fontId="2" fillId="0" borderId="0" xfId="0" applyFont="1" applyBorder="1"/>
    <xf numFmtId="165" fontId="2" fillId="0" borderId="0" xfId="1" applyNumberFormat="1" applyFont="1" applyFill="1" applyBorder="1" applyAlignment="1" applyProtection="1"/>
    <xf numFmtId="166" fontId="6" fillId="0" borderId="0" xfId="1" applyNumberFormat="1" applyFont="1" applyFill="1" applyBorder="1" applyAlignment="1" applyProtection="1">
      <protection hidden="1"/>
    </xf>
    <xf numFmtId="0" fontId="3" fillId="0" borderId="0" xfId="0" applyFont="1" applyFill="1" applyBorder="1"/>
    <xf numFmtId="0" fontId="0" fillId="2" borderId="0" xfId="0" applyFill="1" applyAlignment="1">
      <alignment horizontal="left" wrapText="1"/>
    </xf>
    <xf numFmtId="0" fontId="0" fillId="0" borderId="0" xfId="0" applyAlignment="1">
      <alignment horizontal="left" wrapText="1"/>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1" fillId="0" borderId="0" xfId="2" applyNumberFormat="1" applyFont="1" applyFill="1" applyBorder="1" applyAlignment="1" applyProtection="1">
      <alignment vertical="center"/>
    </xf>
    <xf numFmtId="0" fontId="18" fillId="0" borderId="21" xfId="0" applyFont="1" applyBorder="1" applyAlignment="1" applyProtection="1">
      <alignment vertical="center" wrapText="1"/>
      <protection hidden="1"/>
    </xf>
    <xf numFmtId="0" fontId="15" fillId="0" borderId="21" xfId="0" applyFont="1" applyBorder="1" applyAlignment="1" applyProtection="1">
      <alignment vertical="center" wrapText="1"/>
      <protection hidden="1"/>
    </xf>
    <xf numFmtId="0" fontId="20" fillId="0" borderId="23" xfId="0" applyFont="1" applyBorder="1" applyAlignment="1" applyProtection="1">
      <alignment vertical="center" wrapText="1"/>
      <protection locked="0" hidden="1"/>
    </xf>
    <xf numFmtId="0" fontId="19" fillId="0" borderId="20" xfId="0" applyFont="1" applyBorder="1" applyAlignment="1" applyProtection="1">
      <alignment horizontal="center" wrapText="1"/>
      <protection hidden="1"/>
    </xf>
    <xf numFmtId="0" fontId="15" fillId="0" borderId="20" xfId="0" applyFont="1" applyBorder="1" applyAlignment="1" applyProtection="1">
      <alignment horizontal="center" vertical="center"/>
      <protection hidden="1"/>
    </xf>
    <xf numFmtId="0" fontId="21" fillId="0" borderId="20" xfId="0" applyFont="1" applyBorder="1" applyAlignment="1" applyProtection="1">
      <alignment horizontal="center" vertical="center" wrapText="1"/>
      <protection hidden="1"/>
    </xf>
    <xf numFmtId="0" fontId="0" fillId="0" borderId="20" xfId="0" applyBorder="1" applyAlignment="1" applyProtection="1">
      <alignment horizontal="center" vertical="center"/>
      <protection hidden="1"/>
    </xf>
    <xf numFmtId="0" fontId="0" fillId="0" borderId="20" xfId="0" applyBorder="1" applyProtection="1">
      <protection hidden="1"/>
    </xf>
    <xf numFmtId="0" fontId="0" fillId="0" borderId="20" xfId="0" quotePrefix="1" applyBorder="1" applyAlignment="1" applyProtection="1">
      <alignment horizontal="left" vertical="center"/>
      <protection hidden="1"/>
    </xf>
    <xf numFmtId="1" fontId="0" fillId="0" borderId="0" xfId="0" applyNumberFormat="1"/>
    <xf numFmtId="0" fontId="22" fillId="0" borderId="20" xfId="0" applyFont="1" applyBorder="1" applyAlignment="1" applyProtection="1">
      <alignment horizontal="center" wrapText="1"/>
      <protection hidden="1"/>
    </xf>
    <xf numFmtId="0" fontId="23" fillId="0" borderId="20" xfId="0" applyFont="1" applyBorder="1" applyProtection="1">
      <protection hidden="1"/>
    </xf>
    <xf numFmtId="0" fontId="15" fillId="0" borderId="20" xfId="0" applyFont="1" applyBorder="1" applyProtection="1">
      <protection hidden="1"/>
    </xf>
    <xf numFmtId="0" fontId="15" fillId="0" borderId="20" xfId="0" applyFont="1" applyBorder="1" applyAlignment="1" applyProtection="1">
      <alignment wrapText="1"/>
      <protection hidden="1"/>
    </xf>
    <xf numFmtId="0" fontId="0" fillId="0" borderId="0" xfId="0" applyAlignment="1"/>
    <xf numFmtId="0" fontId="24" fillId="0" borderId="20" xfId="0" applyFont="1" applyBorder="1" applyProtection="1">
      <protection hidden="1"/>
    </xf>
    <xf numFmtId="0" fontId="14" fillId="0" borderId="20" xfId="0" applyFont="1" applyBorder="1" applyAlignment="1" applyProtection="1">
      <protection locked="0" hidden="1"/>
    </xf>
    <xf numFmtId="0" fontId="0" fillId="0" borderId="0" xfId="0" applyAlignment="1">
      <alignment horizontal="left"/>
    </xf>
    <xf numFmtId="0" fontId="15" fillId="0" borderId="20" xfId="0" applyFont="1" applyBorder="1" applyAlignment="1" applyProtection="1">
      <alignment horizontal="right" vertical="center"/>
      <protection hidden="1"/>
    </xf>
    <xf numFmtId="1" fontId="24" fillId="0" borderId="20" xfId="0" applyNumberFormat="1" applyFont="1" applyBorder="1" applyProtection="1">
      <protection hidden="1"/>
    </xf>
    <xf numFmtId="0" fontId="32" fillId="9" borderId="20" xfId="0" applyFont="1" applyFill="1" applyBorder="1" applyAlignment="1" applyProtection="1">
      <alignment horizontal="right" vertical="center"/>
      <protection hidden="1"/>
    </xf>
    <xf numFmtId="0" fontId="15" fillId="8" borderId="20" xfId="0" applyFont="1" applyFill="1" applyBorder="1" applyAlignment="1" applyProtection="1">
      <alignment horizontal="center" vertical="top"/>
      <protection locked="0" hidden="1"/>
    </xf>
    <xf numFmtId="1" fontId="26" fillId="0" borderId="20" xfId="0" applyNumberFormat="1" applyFont="1" applyBorder="1" applyProtection="1">
      <protection hidden="1"/>
    </xf>
    <xf numFmtId="0" fontId="24" fillId="11" borderId="20" xfId="0" applyFont="1" applyFill="1" applyBorder="1" applyProtection="1">
      <protection hidden="1"/>
    </xf>
    <xf numFmtId="0" fontId="15" fillId="0" borderId="20" xfId="0" applyFont="1" applyBorder="1" applyAlignment="1" applyProtection="1">
      <alignment horizontal="right" vertical="center"/>
      <protection locked="0" hidden="1"/>
    </xf>
    <xf numFmtId="0" fontId="31" fillId="7" borderId="20" xfId="0" applyFont="1" applyFill="1" applyBorder="1" applyAlignment="1" applyProtection="1">
      <alignment horizontal="right" vertical="center"/>
      <protection hidden="1"/>
    </xf>
    <xf numFmtId="0" fontId="15" fillId="10" borderId="20" xfId="0" applyFont="1" applyFill="1" applyBorder="1" applyAlignment="1" applyProtection="1">
      <alignment horizontal="right" vertical="center"/>
      <protection locked="0" hidden="1"/>
    </xf>
    <xf numFmtId="1" fontId="23" fillId="7" borderId="20" xfId="0" applyNumberFormat="1" applyFont="1" applyFill="1" applyBorder="1" applyProtection="1">
      <protection hidden="1"/>
    </xf>
    <xf numFmtId="0" fontId="0" fillId="13" borderId="20" xfId="0" applyFont="1" applyFill="1" applyBorder="1" applyAlignment="1" applyProtection="1">
      <alignment wrapText="1"/>
      <protection locked="0" hidden="1"/>
    </xf>
    <xf numFmtId="0" fontId="14" fillId="13" borderId="20" xfId="0" applyFont="1" applyFill="1" applyBorder="1" applyProtection="1">
      <protection locked="0" hidden="1"/>
    </xf>
    <xf numFmtId="0" fontId="31" fillId="13" borderId="23" xfId="0" applyFont="1" applyFill="1" applyBorder="1" applyAlignment="1" applyProtection="1">
      <protection hidden="1"/>
    </xf>
    <xf numFmtId="1" fontId="24" fillId="7" borderId="20" xfId="0" applyNumberFormat="1" applyFont="1" applyFill="1" applyBorder="1" applyProtection="1">
      <protection hidden="1"/>
    </xf>
    <xf numFmtId="0" fontId="15" fillId="0" borderId="20" xfId="0" applyFont="1" applyBorder="1" applyProtection="1">
      <protection locked="0" hidden="1"/>
    </xf>
    <xf numFmtId="0" fontId="32" fillId="8" borderId="21" xfId="0" applyFont="1" applyFill="1" applyBorder="1" applyAlignment="1" applyProtection="1">
      <alignment horizontal="left" vertical="center" wrapText="1"/>
      <protection hidden="1"/>
    </xf>
    <xf numFmtId="0" fontId="32" fillId="8" borderId="22" xfId="0" applyFont="1" applyFill="1" applyBorder="1" applyAlignment="1" applyProtection="1">
      <alignment horizontal="left" vertical="center" wrapText="1"/>
      <protection hidden="1"/>
    </xf>
    <xf numFmtId="0" fontId="32" fillId="8" borderId="23" xfId="0" applyFont="1" applyFill="1" applyBorder="1" applyAlignment="1" applyProtection="1">
      <alignment horizontal="left" vertical="center" wrapText="1"/>
      <protection hidden="1"/>
    </xf>
    <xf numFmtId="0" fontId="0" fillId="0" borderId="0" xfId="0" applyAlignment="1">
      <alignment horizontal="center"/>
    </xf>
    <xf numFmtId="0" fontId="23" fillId="0" borderId="21" xfId="0" applyFont="1" applyBorder="1" applyAlignment="1" applyProtection="1">
      <alignment horizontal="left"/>
      <protection hidden="1"/>
    </xf>
    <xf numFmtId="0" fontId="23" fillId="0" borderId="22" xfId="0" applyFont="1" applyBorder="1" applyAlignment="1" applyProtection="1">
      <alignment horizontal="left"/>
      <protection hidden="1"/>
    </xf>
    <xf numFmtId="0" fontId="23" fillId="0" borderId="23" xfId="0" applyFont="1" applyBorder="1" applyAlignment="1" applyProtection="1">
      <alignment horizontal="left"/>
      <protection hidden="1"/>
    </xf>
    <xf numFmtId="0" fontId="14" fillId="0" borderId="20" xfId="0" applyFont="1" applyBorder="1" applyAlignment="1" applyProtection="1">
      <alignment horizontal="center"/>
      <protection locked="0" hidden="1"/>
    </xf>
    <xf numFmtId="0" fontId="0" fillId="0" borderId="20" xfId="0" applyBorder="1" applyAlignment="1" applyProtection="1">
      <alignment horizontal="center"/>
      <protection hidden="1"/>
    </xf>
    <xf numFmtId="0" fontId="24" fillId="0" borderId="20" xfId="0" applyFont="1" applyBorder="1" applyAlignment="1" applyProtection="1">
      <alignment horizontal="center"/>
      <protection hidden="1"/>
    </xf>
    <xf numFmtId="0" fontId="30" fillId="0" borderId="20" xfId="0" applyFont="1" applyBorder="1" applyAlignment="1" applyProtection="1">
      <alignment horizontal="center"/>
      <protection hidden="1"/>
    </xf>
    <xf numFmtId="0" fontId="15" fillId="0" borderId="20" xfId="0" applyFont="1" applyBorder="1" applyAlignment="1" applyProtection="1">
      <alignment horizontal="left" wrapText="1"/>
      <protection hidden="1"/>
    </xf>
    <xf numFmtId="0" fontId="15" fillId="7" borderId="20" xfId="0" applyFont="1" applyFill="1" applyBorder="1" applyAlignment="1">
      <alignment horizontal="center"/>
    </xf>
    <xf numFmtId="0" fontId="15" fillId="0" borderId="21" xfId="0" applyFont="1" applyBorder="1" applyAlignment="1" applyProtection="1">
      <alignment horizontal="left" vertical="center" wrapText="1"/>
      <protection hidden="1"/>
    </xf>
    <xf numFmtId="0" fontId="15" fillId="0" borderId="22" xfId="0" applyFont="1" applyBorder="1" applyAlignment="1" applyProtection="1">
      <alignment horizontal="left" vertical="center" wrapText="1"/>
      <protection hidden="1"/>
    </xf>
    <xf numFmtId="0" fontId="15" fillId="0" borderId="23" xfId="0" applyFont="1" applyBorder="1" applyAlignment="1" applyProtection="1">
      <alignment horizontal="left" vertical="center" wrapText="1"/>
      <protection hidden="1"/>
    </xf>
    <xf numFmtId="0" fontId="25" fillId="10" borderId="21" xfId="2" applyFont="1" applyFill="1" applyBorder="1" applyAlignment="1" applyProtection="1">
      <alignment horizontal="center"/>
      <protection hidden="1"/>
    </xf>
    <xf numFmtId="0" fontId="25" fillId="10" borderId="22" xfId="2" applyFont="1" applyFill="1" applyBorder="1" applyAlignment="1" applyProtection="1">
      <alignment horizontal="center"/>
      <protection hidden="1"/>
    </xf>
    <xf numFmtId="0" fontId="25" fillId="10" borderId="23" xfId="2" applyFont="1" applyFill="1" applyBorder="1" applyAlignment="1" applyProtection="1">
      <alignment horizontal="center"/>
      <protection hidden="1"/>
    </xf>
    <xf numFmtId="0" fontId="25" fillId="0" borderId="20" xfId="2" applyFont="1" applyBorder="1" applyAlignment="1" applyProtection="1">
      <alignment horizontal="center"/>
      <protection hidden="1"/>
    </xf>
    <xf numFmtId="0" fontId="25" fillId="7" borderId="20" xfId="2" applyFont="1" applyFill="1" applyBorder="1" applyAlignment="1" applyProtection="1">
      <alignment horizontal="center"/>
      <protection hidden="1"/>
    </xf>
    <xf numFmtId="0" fontId="0" fillId="7" borderId="20" xfId="0" applyFill="1" applyBorder="1" applyAlignment="1" applyProtection="1">
      <alignment horizontal="center"/>
      <protection hidden="1"/>
    </xf>
    <xf numFmtId="0" fontId="29" fillId="0" borderId="19" xfId="0" applyFont="1" applyBorder="1" applyAlignment="1" applyProtection="1">
      <alignment horizontal="center"/>
      <protection locked="0"/>
    </xf>
    <xf numFmtId="0" fontId="16" fillId="0" borderId="20" xfId="0" applyFont="1" applyBorder="1" applyAlignment="1" applyProtection="1">
      <alignment horizontal="center" vertical="center" wrapText="1"/>
      <protection hidden="1"/>
    </xf>
    <xf numFmtId="0" fontId="19" fillId="0" borderId="22" xfId="0" applyFont="1" applyBorder="1" applyAlignment="1" applyProtection="1">
      <alignment vertical="center" wrapText="1"/>
      <protection locked="0" hidden="1"/>
    </xf>
    <xf numFmtId="0" fontId="19" fillId="0" borderId="23" xfId="0" applyFont="1" applyBorder="1" applyAlignment="1" applyProtection="1">
      <alignment vertical="center" wrapText="1"/>
      <protection locked="0" hidden="1"/>
    </xf>
    <xf numFmtId="0" fontId="0" fillId="0" borderId="20" xfId="0" applyBorder="1" applyAlignment="1" applyProtection="1">
      <alignment horizontal="center" vertical="center"/>
      <protection hidden="1"/>
    </xf>
    <xf numFmtId="0" fontId="0" fillId="0" borderId="20" xfId="0" quotePrefix="1" applyBorder="1" applyAlignment="1" applyProtection="1">
      <alignment horizontal="center" vertical="center"/>
      <protection hidden="1"/>
    </xf>
    <xf numFmtId="0" fontId="15" fillId="0" borderId="20" xfId="0" applyFont="1" applyBorder="1" applyAlignment="1" applyProtection="1">
      <alignment horizontal="right" vertical="center"/>
      <protection hidden="1"/>
    </xf>
    <xf numFmtId="0" fontId="23" fillId="0" borderId="21" xfId="0" applyFont="1" applyBorder="1" applyAlignment="1" applyProtection="1">
      <alignment horizontal="center"/>
      <protection hidden="1"/>
    </xf>
    <xf numFmtId="0" fontId="23" fillId="0" borderId="22" xfId="0" applyFont="1" applyBorder="1" applyAlignment="1" applyProtection="1">
      <alignment horizontal="center"/>
      <protection hidden="1"/>
    </xf>
    <xf numFmtId="0" fontId="0" fillId="0" borderId="21" xfId="0" applyBorder="1" applyAlignment="1" applyProtection="1">
      <alignment horizontal="left" vertical="center" wrapText="1"/>
      <protection hidden="1"/>
    </xf>
    <xf numFmtId="0" fontId="0" fillId="0" borderId="22" xfId="0" applyBorder="1" applyAlignment="1" applyProtection="1">
      <alignment horizontal="left" vertical="center" wrapText="1"/>
      <protection hidden="1"/>
    </xf>
    <xf numFmtId="0" fontId="0" fillId="0" borderId="23" xfId="0" applyBorder="1" applyAlignment="1" applyProtection="1">
      <alignment horizontal="left" vertical="center" wrapText="1"/>
      <protection hidden="1"/>
    </xf>
    <xf numFmtId="0" fontId="28" fillId="0" borderId="20" xfId="0" applyFont="1" applyBorder="1" applyAlignment="1">
      <alignment horizontal="left" vertical="center" wrapText="1"/>
    </xf>
    <xf numFmtId="0" fontId="23" fillId="0" borderId="20" xfId="0" applyFont="1" applyBorder="1" applyAlignment="1" applyProtection="1">
      <alignment horizontal="left" wrapText="1"/>
      <protection hidden="1"/>
    </xf>
    <xf numFmtId="0" fontId="25" fillId="12" borderId="21" xfId="2" applyFont="1" applyFill="1" applyBorder="1" applyAlignment="1" applyProtection="1">
      <alignment horizontal="center"/>
      <protection hidden="1"/>
    </xf>
    <xf numFmtId="0" fontId="25" fillId="12" borderId="22" xfId="2" applyFont="1" applyFill="1" applyBorder="1" applyAlignment="1" applyProtection="1">
      <alignment horizontal="center"/>
      <protection hidden="1"/>
    </xf>
    <xf numFmtId="0" fontId="25" fillId="12" borderId="23" xfId="2" applyFont="1" applyFill="1" applyBorder="1" applyAlignment="1" applyProtection="1">
      <alignment horizontal="center"/>
      <protection hidden="1"/>
    </xf>
    <xf numFmtId="0" fontId="1" fillId="2" borderId="1" xfId="0" applyFont="1" applyFill="1" applyBorder="1" applyAlignment="1">
      <alignment horizontal="center" vertical="center"/>
    </xf>
    <xf numFmtId="0" fontId="3" fillId="3" borderId="1" xfId="0" applyFont="1" applyFill="1" applyBorder="1" applyAlignment="1">
      <alignment horizontal="left" vertical="center"/>
    </xf>
    <xf numFmtId="0" fontId="0" fillId="2" borderId="2" xfId="0" applyFill="1" applyBorder="1" applyAlignment="1">
      <alignment horizontal="center"/>
    </xf>
    <xf numFmtId="0" fontId="2" fillId="0" borderId="9" xfId="0" applyFont="1" applyBorder="1" applyAlignment="1">
      <alignment horizontal="left" wrapText="1"/>
    </xf>
    <xf numFmtId="0" fontId="0" fillId="0" borderId="0" xfId="0" applyFont="1" applyBorder="1" applyAlignment="1">
      <alignment horizontal="left" wrapText="1"/>
    </xf>
  </cellXfs>
  <cellStyles count="3">
    <cellStyle name="Comma" xfId="1" builtinId="3"/>
    <cellStyle name="Hyperlink" xfId="2"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5E0B4"/>
      <rgbColor rgb="00808080"/>
      <rgbColor rgb="009999FF"/>
      <rgbColor rgb="00993366"/>
      <rgbColor rgb="00FBE5D6"/>
      <rgbColor rgb="00DEEBF7"/>
      <rgbColor rgb="00660066"/>
      <rgbColor rgb="00FF8080"/>
      <rgbColor rgb="000563C1"/>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0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https://www.facebook.com/abCAus" TargetMode="External"/><Relationship Id="rId1" Type="http://schemas.openxmlformats.org/officeDocument/2006/relationships/hyperlink" Target="http://abcaus.in/macros.pdf" TargetMode="External"/><Relationship Id="rId6" Type="http://schemas.openxmlformats.org/officeDocument/2006/relationships/image" Target="../media/image4.png"/><Relationship Id="rId5" Type="http://schemas.openxmlformats.org/officeDocument/2006/relationships/image" Target="../media/image3.jpeg"/><Relationship Id="rId4" Type="http://schemas.openxmlformats.org/officeDocument/2006/relationships/hyperlink" Target="https://youtu.be/gNizknzAF_E" TargetMode="External"/></Relationships>
</file>

<file path=xl/drawings/drawing1.xml><?xml version="1.0" encoding="utf-8"?>
<xdr:wsDr xmlns:xdr="http://schemas.openxmlformats.org/drawingml/2006/spreadsheetDrawing" xmlns:a="http://schemas.openxmlformats.org/drawingml/2006/main">
  <xdr:twoCellAnchor>
    <xdr:from>
      <xdr:col>8</xdr:col>
      <xdr:colOff>428625</xdr:colOff>
      <xdr:row>9</xdr:row>
      <xdr:rowOff>85725</xdr:rowOff>
    </xdr:from>
    <xdr:to>
      <xdr:col>12</xdr:col>
      <xdr:colOff>390525</xdr:colOff>
      <xdr:row>22</xdr:row>
      <xdr:rowOff>142875</xdr:rowOff>
    </xdr:to>
    <xdr:pic>
      <xdr:nvPicPr>
        <xdr:cNvPr id="2049"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5305425" y="2209800"/>
          <a:ext cx="2400300" cy="2533650"/>
        </a:xfrm>
        <a:prstGeom prst="rect">
          <a:avLst/>
        </a:prstGeom>
        <a:noFill/>
        <a:ln>
          <a:noFill/>
        </a:ln>
        <a:effectLst/>
        <a:extLst>
          <a:ext uri="{909E8E84-426E-40DD-AFC4-6F175D3DCCD1}">
            <a14:hiddenFill xmlns:a14="http://schemas.microsoft.com/office/drawing/2010/main" xmlns="">
              <a:blipFill dpi="0" rotWithShape="0">
                <a:blip xmlns:r="http://schemas.openxmlformats.org/officeDocument/2006/relationships"/>
                <a:srcRect/>
                <a:stretch>
                  <a:fillRect/>
                </a:stretch>
              </a:blipFill>
            </a14:hiddenFill>
          </a:ext>
          <a:ext uri="{91240B29-F687-4F45-9708-019B960494DF}">
            <a14:hiddenLine xmlns:a14="http://schemas.microsoft.com/office/drawing/2010/main" xmlns="" w="9525" cap="flat">
              <a:solidFill>
                <a:srgbClr val="3465A4"/>
              </a:solidFill>
              <a:round/>
              <a:headEnd/>
              <a:tailEnd/>
            </a14:hiddenLine>
          </a:ext>
          <a:ext uri="{AF507438-7753-43E0-B8FC-AC1667EBCBE1}">
            <a14:hiddenEffects xmlns:a14="http://schemas.microsoft.com/office/drawing/2010/main" xmlns="">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11</xdr:col>
      <xdr:colOff>142875</xdr:colOff>
      <xdr:row>0</xdr:row>
      <xdr:rowOff>57150</xdr:rowOff>
    </xdr:from>
    <xdr:to>
      <xdr:col>13</xdr:col>
      <xdr:colOff>9525</xdr:colOff>
      <xdr:row>0</xdr:row>
      <xdr:rowOff>590550</xdr:rowOff>
    </xdr:to>
    <xdr:sp macro="" textlink="" fLocksText="0">
      <xdr:nvSpPr>
        <xdr:cNvPr id="1025" name="Rectangle 1">
          <a:hlinkClick xmlns:r="http://schemas.openxmlformats.org/officeDocument/2006/relationships" r:id="rId1"/>
        </xdr:cNvPr>
        <xdr:cNvSpPr>
          <a:spLocks noChangeArrowheads="1"/>
        </xdr:cNvSpPr>
      </xdr:nvSpPr>
      <xdr:spPr bwMode="auto">
        <a:xfrm>
          <a:off x="5581650" y="57150"/>
          <a:ext cx="1371600" cy="533400"/>
        </a:xfrm>
        <a:prstGeom prst="rect">
          <a:avLst/>
        </a:prstGeom>
        <a:solidFill>
          <a:srgbClr val="FFFFFF"/>
        </a:solidFill>
        <a:ln w="12600" cap="flat">
          <a:solidFill>
            <a:srgbClr val="ED7D31"/>
          </a:solidFill>
          <a:miter lim="800000"/>
          <a:headEnd/>
          <a:tailEnd/>
        </a:ln>
        <a:effectLst/>
        <a:extLst>
          <a:ext uri="{AF507438-7753-43E0-B8FC-AC1667EBCBE1}">
            <a14:hiddenEffects xmlns:a14="http://schemas.microsoft.com/office/drawing/2010/main" xmlns="">
              <a:effectLst>
                <a:outerShdw dist="35921" dir="2700000" algn="ctr" rotWithShape="0">
                  <a:srgbClr val="808080"/>
                </a:outerShdw>
              </a:effectLst>
            </a14:hiddenEffects>
          </a:ext>
        </a:extLst>
      </xdr:spPr>
      <xdr:txBody>
        <a:bodyPr vertOverflow="clip" wrap="square" lIns="90000" tIns="45000" rIns="90000" bIns="45000" anchor="ctr"/>
        <a:lstStyle/>
        <a:p>
          <a:pPr algn="l" rtl="0">
            <a:defRPr sz="1000"/>
          </a:pPr>
          <a:r>
            <a:rPr lang="en-US" sz="1100" b="0" i="0" u="none" strike="noStrike" baseline="0">
              <a:solidFill>
                <a:srgbClr val="000000"/>
              </a:solidFill>
              <a:latin typeface="Calibri"/>
            </a:rPr>
            <a:t>Macros must have been enabled to use this utility.   </a:t>
          </a:r>
        </a:p>
        <a:p>
          <a:pPr algn="l" rtl="0">
            <a:defRPr sz="1000"/>
          </a:pPr>
          <a:r>
            <a:rPr lang="en-US" sz="1100" b="0" i="0" u="none" strike="noStrike" baseline="0">
              <a:solidFill>
                <a:srgbClr val="000000"/>
              </a:solidFill>
              <a:latin typeface="Calibri"/>
            </a:rPr>
            <a:t>Macro Help</a:t>
          </a:r>
        </a:p>
      </xdr:txBody>
    </xdr:sp>
    <xdr:clientData/>
  </xdr:twoCellAnchor>
  <xdr:twoCellAnchor>
    <xdr:from>
      <xdr:col>3</xdr:col>
      <xdr:colOff>161925</xdr:colOff>
      <xdr:row>0</xdr:row>
      <xdr:rowOff>104775</xdr:rowOff>
    </xdr:from>
    <xdr:to>
      <xdr:col>3</xdr:col>
      <xdr:colOff>1352550</xdr:colOff>
      <xdr:row>0</xdr:row>
      <xdr:rowOff>581025</xdr:rowOff>
    </xdr:to>
    <xdr:pic>
      <xdr:nvPicPr>
        <xdr:cNvPr id="1026" name="Picture 7">
          <a:hlinkClick xmlns:r="http://schemas.openxmlformats.org/officeDocument/2006/relationships" r:id="rId2"/>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4286250" y="104775"/>
          <a:ext cx="1190625" cy="476250"/>
        </a:xfrm>
        <a:prstGeom prst="rect">
          <a:avLst/>
        </a:prstGeom>
        <a:noFill/>
        <a:ln>
          <a:noFill/>
        </a:ln>
        <a:effectLst/>
        <a:extLst>
          <a:ext uri="{909E8E84-426E-40DD-AFC4-6F175D3DCCD1}">
            <a14:hiddenFill xmlns:a14="http://schemas.microsoft.com/office/drawing/2010/main" xmlns="">
              <a:blipFill dpi="0" rotWithShape="0">
                <a:blip xmlns:r="http://schemas.openxmlformats.org/officeDocument/2006/relationships"/>
                <a:srcRect/>
                <a:stretch>
                  <a:fillRect/>
                </a:stretch>
              </a:blipFill>
            </a14:hiddenFill>
          </a:ext>
          <a:ext uri="{91240B29-F687-4F45-9708-019B960494DF}">
            <a14:hiddenLine xmlns:a14="http://schemas.microsoft.com/office/drawing/2010/main" xmlns="" w="9525" cap="flat">
              <a:solidFill>
                <a:srgbClr val="3465A4"/>
              </a:solidFill>
              <a:round/>
              <a:headEnd/>
              <a:tailEnd/>
            </a14:hiddenLine>
          </a:ext>
          <a:ext uri="{AF507438-7753-43E0-B8FC-AC1667EBCBE1}">
            <a14:hiddenEffects xmlns:a14="http://schemas.microsoft.com/office/drawing/2010/main" xmlns="">
              <a:effectLst>
                <a:outerShdw dist="35921" dir="2700000" algn="ctr" rotWithShape="0">
                  <a:srgbClr val="808080"/>
                </a:outerShdw>
              </a:effectLst>
            </a14:hiddenEffects>
          </a:ext>
        </a:extLst>
      </xdr:spPr>
    </xdr:pic>
    <xdr:clientData/>
  </xdr:twoCellAnchor>
  <xdr:twoCellAnchor>
    <xdr:from>
      <xdr:col>2</xdr:col>
      <xdr:colOff>2305050</xdr:colOff>
      <xdr:row>0</xdr:row>
      <xdr:rowOff>95250</xdr:rowOff>
    </xdr:from>
    <xdr:to>
      <xdr:col>3</xdr:col>
      <xdr:colOff>9525</xdr:colOff>
      <xdr:row>0</xdr:row>
      <xdr:rowOff>590550</xdr:rowOff>
    </xdr:to>
    <xdr:pic>
      <xdr:nvPicPr>
        <xdr:cNvPr id="1027" name="Picture 8">
          <a:hlinkClick xmlns:r="http://schemas.openxmlformats.org/officeDocument/2006/relationships" r:id="rId4"/>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xmlns="" val="0"/>
            </a:ext>
          </a:extLst>
        </a:blip>
        <a:srcRect/>
        <a:stretch>
          <a:fillRect/>
        </a:stretch>
      </xdr:blipFill>
      <xdr:spPr bwMode="auto">
        <a:xfrm>
          <a:off x="2781300" y="95250"/>
          <a:ext cx="1352550" cy="495300"/>
        </a:xfrm>
        <a:prstGeom prst="rect">
          <a:avLst/>
        </a:prstGeom>
        <a:noFill/>
        <a:ln>
          <a:noFill/>
        </a:ln>
        <a:effectLst/>
        <a:extLst>
          <a:ext uri="{909E8E84-426E-40DD-AFC4-6F175D3DCCD1}">
            <a14:hiddenFill xmlns:a14="http://schemas.microsoft.com/office/drawing/2010/main" xmlns="">
              <a:blipFill dpi="0" rotWithShape="0">
                <a:blip xmlns:r="http://schemas.openxmlformats.org/officeDocument/2006/relationships"/>
                <a:srcRect/>
                <a:stretch>
                  <a:fillRect/>
                </a:stretch>
              </a:blipFill>
            </a14:hiddenFill>
          </a:ext>
          <a:ext uri="{91240B29-F687-4F45-9708-019B960494DF}">
            <a14:hiddenLine xmlns:a14="http://schemas.microsoft.com/office/drawing/2010/main" xmlns="" w="9525" cap="flat">
              <a:solidFill>
                <a:srgbClr val="3465A4"/>
              </a:solidFill>
              <a:round/>
              <a:headEnd/>
              <a:tailEnd/>
            </a14:hiddenLine>
          </a:ext>
          <a:ext uri="{AF507438-7753-43E0-B8FC-AC1667EBCBE1}">
            <a14:hiddenEffects xmlns:a14="http://schemas.microsoft.com/office/drawing/2010/main" xmlns="">
              <a:effectLst>
                <a:outerShdw dist="35921" dir="2700000" algn="ctr" rotWithShape="0">
                  <a:srgbClr val="808080"/>
                </a:outerShdw>
              </a:effectLst>
            </a14:hiddenEffects>
          </a:ext>
        </a:extLst>
      </xdr:spPr>
    </xdr:pic>
    <xdr:clientData/>
  </xdr:twoCellAnchor>
  <xdr:twoCellAnchor>
    <xdr:from>
      <xdr:col>1</xdr:col>
      <xdr:colOff>47625</xdr:colOff>
      <xdr:row>0</xdr:row>
      <xdr:rowOff>85725</xdr:rowOff>
    </xdr:from>
    <xdr:to>
      <xdr:col>2</xdr:col>
      <xdr:colOff>962025</xdr:colOff>
      <xdr:row>0</xdr:row>
      <xdr:rowOff>600075</xdr:rowOff>
    </xdr:to>
    <xdr:pic>
      <xdr:nvPicPr>
        <xdr:cNvPr id="1028" name="Picture 8"/>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xmlns="" val="0"/>
            </a:ext>
          </a:extLst>
        </a:blip>
        <a:srcRect/>
        <a:stretch>
          <a:fillRect/>
        </a:stretch>
      </xdr:blipFill>
      <xdr:spPr bwMode="auto">
        <a:xfrm>
          <a:off x="171450" y="85725"/>
          <a:ext cx="1266825" cy="514350"/>
        </a:xfrm>
        <a:prstGeom prst="rect">
          <a:avLst/>
        </a:prstGeom>
        <a:noFill/>
        <a:ln>
          <a:noFill/>
        </a:ln>
        <a:effectLst/>
        <a:extLst>
          <a:ext uri="{909E8E84-426E-40DD-AFC4-6F175D3DCCD1}">
            <a14:hiddenFill xmlns:a14="http://schemas.microsoft.com/office/drawing/2010/main" xmlns="">
              <a:blipFill dpi="0" rotWithShape="0">
                <a:blip xmlns:r="http://schemas.openxmlformats.org/officeDocument/2006/relationships"/>
                <a:srcRect/>
                <a:stretch>
                  <a:fillRect/>
                </a:stretch>
              </a:blipFill>
            </a14:hiddenFill>
          </a:ext>
          <a:ext uri="{91240B29-F687-4F45-9708-019B960494DF}">
            <a14:hiddenLine xmlns:a14="http://schemas.microsoft.com/office/drawing/2010/main" xmlns="" w="9525" cap="flat">
              <a:solidFill>
                <a:srgbClr val="3465A4"/>
              </a:solidFill>
              <a:round/>
              <a:headEnd/>
              <a:tailEnd/>
            </a14:hiddenLine>
          </a:ext>
          <a:ext uri="{AF507438-7753-43E0-B8FC-AC1667EBCBE1}">
            <a14:hiddenEffects xmlns:a14="http://schemas.microsoft.com/office/drawing/2010/main" xmlns="">
              <a:effectLst>
                <a:outerShdw dist="35921" dir="2700000" algn="ctr" rotWithShape="0">
                  <a:srgbClr val="808080"/>
                </a:outerShdw>
              </a:effectLst>
            </a14:hiddenEffects>
          </a:ext>
        </a:extLst>
      </xdr:spPr>
    </xdr:pic>
    <xdr:clientData/>
  </xdr:twoCellAnchor>
  <xdr:twoCellAnchor editAs="absolute">
    <xdr:from>
      <xdr:col>10</xdr:col>
      <xdr:colOff>838200</xdr:colOff>
      <xdr:row>5</xdr:row>
      <xdr:rowOff>38100</xdr:rowOff>
    </xdr:from>
    <xdr:to>
      <xdr:col>10</xdr:col>
      <xdr:colOff>1123950</xdr:colOff>
      <xdr:row>5</xdr:row>
      <xdr:rowOff>171450</xdr:rowOff>
    </xdr:to>
    <xdr:sp macro="" textlink="">
      <xdr:nvSpPr>
        <xdr:cNvPr id="1029" name="Arrow: Notched Right 8"/>
        <xdr:cNvSpPr>
          <a:spLocks noChangeArrowheads="1"/>
        </xdr:cNvSpPr>
      </xdr:nvSpPr>
      <xdr:spPr bwMode="auto">
        <a:xfrm>
          <a:off x="5143500" y="1581150"/>
          <a:ext cx="285750" cy="133350"/>
        </a:xfrm>
        <a:custGeom>
          <a:avLst/>
          <a:gdLst>
            <a:gd name="G0" fmla="min 826 402"/>
            <a:gd name="G1" fmla="*/ 32767 826 1"/>
            <a:gd name="G2" fmla="*/ G1 1 G0"/>
            <a:gd name="G3" fmla="+- 0 0 50000"/>
            <a:gd name="G4" fmla="+- 32767 0 50000"/>
            <a:gd name="G5" fmla="?: G4 50000 32767"/>
            <a:gd name="G6" fmla="?: G3 0 G4"/>
            <a:gd name="G7" fmla="+- 0 0 50000"/>
            <a:gd name="G8" fmla="+- G2 0 50000"/>
            <a:gd name="G9" fmla="?: G8 50000 G2"/>
            <a:gd name="G10" fmla="?: G7 0 G8"/>
            <a:gd name="G11" fmla="*/ G0 G10 1"/>
            <a:gd name="G12" fmla="*/ G11 1 32767"/>
            <a:gd name="G13" fmla="+- 826 0 G12"/>
            <a:gd name="G14" fmla="*/ 402 G6 1"/>
            <a:gd name="G15" fmla="*/ G14 1 32767"/>
            <a:gd name="G16" fmla="*/ 402 1 2"/>
            <a:gd name="G17" fmla="+- G16 0 G15"/>
            <a:gd name="G18" fmla="+- G16 G15 0"/>
            <a:gd name="G19" fmla="+- G18 0 0"/>
            <a:gd name="G20" fmla="*/ 402 1 2"/>
            <a:gd name="G21" fmla="*/ G15 G12 1"/>
            <a:gd name="G22" fmla="*/ G21 1 G20"/>
            <a:gd name="G23" fmla="+- 826 0 G22"/>
            <a:gd name="G24" fmla="+- 826 0 0"/>
            <a:gd name="G25" fmla="+- 402 0 0"/>
          </a:gdLst>
          <a:ahLst/>
          <a:cxnLst>
            <a:cxn ang="0">
              <a:pos x="r" y="vc"/>
            </a:cxn>
            <a:cxn ang="5400000">
              <a:pos x="hc" y="b"/>
            </a:cxn>
            <a:cxn ang="10800000">
              <a:pos x="l" y="vc"/>
            </a:cxn>
            <a:cxn ang="16200000">
              <a:pos x="hc" y="t"/>
            </a:cxn>
          </a:cxnLst>
          <a:rect l="0" t="0" r="0" b="0"/>
          <a:pathLst>
            <a:path>
              <a:moveTo>
                <a:pt x="0" y="412"/>
              </a:moveTo>
              <a:lnTo>
                <a:pt x="613" y="412"/>
              </a:lnTo>
              <a:lnTo>
                <a:pt x="613" y="0"/>
              </a:lnTo>
              <a:lnTo>
                <a:pt x="826" y="201"/>
              </a:lnTo>
              <a:lnTo>
                <a:pt x="613" y="402"/>
              </a:lnTo>
              <a:lnTo>
                <a:pt x="613" y="-10"/>
              </a:lnTo>
              <a:lnTo>
                <a:pt x="0" y="-10"/>
              </a:lnTo>
              <a:lnTo>
                <a:pt x="-224" y="201"/>
              </a:lnTo>
              <a:close/>
            </a:path>
          </a:pathLst>
        </a:custGeom>
        <a:solidFill>
          <a:srgbClr val="FF0000"/>
        </a:solidFill>
        <a:ln w="12600" cap="flat">
          <a:solidFill>
            <a:srgbClr val="000000"/>
          </a:solidFill>
          <a:miter lim="800000"/>
          <a:headEnd/>
          <a:tailEnd/>
        </a:ln>
        <a:effectLst/>
        <a:extLst>
          <a:ext uri="{AF507438-7753-43E0-B8FC-AC1667EBCBE1}">
            <a14:hiddenEffects xmlns:a14="http://schemas.microsoft.com/office/drawing/2010/main" xmlns="">
              <a:effectLst>
                <a:outerShdw dist="35921" dir="2700000" algn="ctr" rotWithShape="0">
                  <a:srgbClr val="808080"/>
                </a:outerShdw>
              </a:effectLst>
            </a14:hiddenEffects>
          </a:ext>
        </a:extLst>
      </xdr:spPr>
    </xdr:sp>
    <xdr:clientData/>
  </xdr:twoCellAnchor>
  <xdr:twoCellAnchor editAs="absolute">
    <xdr:from>
      <xdr:col>11</xdr:col>
      <xdr:colOff>857250</xdr:colOff>
      <xdr:row>6</xdr:row>
      <xdr:rowOff>209550</xdr:rowOff>
    </xdr:from>
    <xdr:to>
      <xdr:col>11</xdr:col>
      <xdr:colOff>990600</xdr:colOff>
      <xdr:row>6</xdr:row>
      <xdr:rowOff>381000</xdr:rowOff>
    </xdr:to>
    <xdr:sp macro="" textlink="">
      <xdr:nvSpPr>
        <xdr:cNvPr id="1030" name="Arrow: Notched Right 9"/>
        <xdr:cNvSpPr>
          <a:spLocks noChangeArrowheads="1"/>
        </xdr:cNvSpPr>
      </xdr:nvSpPr>
      <xdr:spPr bwMode="auto">
        <a:xfrm>
          <a:off x="6296025" y="1952625"/>
          <a:ext cx="133350" cy="171450"/>
        </a:xfrm>
        <a:custGeom>
          <a:avLst/>
          <a:gdLst>
            <a:gd name="G0" fmla="min 381 487"/>
            <a:gd name="G1" fmla="*/ 32767 381 1"/>
            <a:gd name="G2" fmla="*/ G1 1 G0"/>
            <a:gd name="G3" fmla="+- 0 0 50000"/>
            <a:gd name="G4" fmla="+- 32767 0 50000"/>
            <a:gd name="G5" fmla="?: G4 50000 32767"/>
            <a:gd name="G6" fmla="?: G3 0 G4"/>
            <a:gd name="G7" fmla="+- 0 0 50000"/>
            <a:gd name="G8" fmla="+- G2 0 50000"/>
            <a:gd name="G9" fmla="?: G8 50000 G2"/>
            <a:gd name="G10" fmla="?: G7 0 G8"/>
            <a:gd name="G11" fmla="*/ G0 G10 1"/>
            <a:gd name="G12" fmla="*/ G11 1 32767"/>
            <a:gd name="G13" fmla="+- 381 0 G12"/>
            <a:gd name="G14" fmla="*/ 487 G6 1"/>
            <a:gd name="G15" fmla="*/ G14 1 32767"/>
            <a:gd name="G16" fmla="*/ 487 1 2"/>
            <a:gd name="G17" fmla="+- G16 0 G15"/>
            <a:gd name="G18" fmla="+- G16 G15 0"/>
            <a:gd name="G19" fmla="+- G18 0 0"/>
            <a:gd name="G20" fmla="*/ 487 1 2"/>
            <a:gd name="G21" fmla="*/ G15 G12 1"/>
            <a:gd name="G22" fmla="*/ G21 1 G20"/>
            <a:gd name="G23" fmla="+- 381 0 G22"/>
            <a:gd name="G24" fmla="+- 381 0 0"/>
            <a:gd name="G25" fmla="+- 487 0 0"/>
          </a:gdLst>
          <a:ahLst/>
          <a:cxnLst>
            <a:cxn ang="0">
              <a:pos x="r" y="vc"/>
            </a:cxn>
            <a:cxn ang="5400000">
              <a:pos x="hc" y="b"/>
            </a:cxn>
            <a:cxn ang="10800000">
              <a:pos x="l" y="vc"/>
            </a:cxn>
            <a:cxn ang="16200000">
              <a:pos x="hc" y="t"/>
            </a:cxn>
          </a:cxnLst>
          <a:rect l="0" t="0" r="0" b="0"/>
          <a:pathLst>
            <a:path>
              <a:moveTo>
                <a:pt x="0" y="500"/>
              </a:moveTo>
              <a:lnTo>
                <a:pt x="581" y="500"/>
              </a:lnTo>
              <a:lnTo>
                <a:pt x="581" y="0"/>
              </a:lnTo>
              <a:lnTo>
                <a:pt x="381" y="244"/>
              </a:lnTo>
              <a:lnTo>
                <a:pt x="581" y="487"/>
              </a:lnTo>
              <a:lnTo>
                <a:pt x="581" y="-12"/>
              </a:lnTo>
              <a:lnTo>
                <a:pt x="0" y="-12"/>
              </a:lnTo>
              <a:lnTo>
                <a:pt x="210" y="244"/>
              </a:lnTo>
              <a:close/>
            </a:path>
          </a:pathLst>
        </a:custGeom>
        <a:solidFill>
          <a:srgbClr val="FF0000"/>
        </a:solidFill>
        <a:ln w="12600" cap="flat">
          <a:solidFill>
            <a:srgbClr val="000000"/>
          </a:solidFill>
          <a:miter lim="800000"/>
          <a:headEnd/>
          <a:tailEnd/>
        </a:ln>
        <a:effectLst/>
        <a:extLst>
          <a:ext uri="{AF507438-7753-43E0-B8FC-AC1667EBCBE1}">
            <a14:hiddenEffects xmlns:a14="http://schemas.microsoft.com/office/drawing/2010/main" xmlns="">
              <a:effectLst>
                <a:outerShdw dist="35921" dir="2700000" algn="ctr" rotWithShape="0">
                  <a:srgbClr val="808080"/>
                </a:outerShdw>
              </a:effectLst>
            </a14:hiddenEffects>
          </a:ext>
        </a:extLst>
      </xdr:spPr>
    </xdr:sp>
    <xdr:clientData/>
  </xdr:twoCellAnchor>
  <xdr:twoCellAnchor editAs="absolute">
    <xdr:from>
      <xdr:col>10</xdr:col>
      <xdr:colOff>828675</xdr:colOff>
      <xdr:row>3</xdr:row>
      <xdr:rowOff>200025</xdr:rowOff>
    </xdr:from>
    <xdr:to>
      <xdr:col>10</xdr:col>
      <xdr:colOff>1104900</xdr:colOff>
      <xdr:row>3</xdr:row>
      <xdr:rowOff>342900</xdr:rowOff>
    </xdr:to>
    <xdr:sp macro="" textlink="">
      <xdr:nvSpPr>
        <xdr:cNvPr id="1031" name="Arrow: Notched Right 10"/>
        <xdr:cNvSpPr>
          <a:spLocks noChangeArrowheads="1"/>
        </xdr:cNvSpPr>
      </xdr:nvSpPr>
      <xdr:spPr bwMode="auto">
        <a:xfrm>
          <a:off x="5133975" y="1181100"/>
          <a:ext cx="276225" cy="142875"/>
        </a:xfrm>
        <a:custGeom>
          <a:avLst/>
          <a:gdLst>
            <a:gd name="G0" fmla="min 826 402"/>
            <a:gd name="G1" fmla="*/ 32767 826 1"/>
            <a:gd name="G2" fmla="*/ G1 1 G0"/>
            <a:gd name="G3" fmla="+- 0 0 50000"/>
            <a:gd name="G4" fmla="+- 32767 0 50000"/>
            <a:gd name="G5" fmla="?: G4 50000 32767"/>
            <a:gd name="G6" fmla="?: G3 0 G4"/>
            <a:gd name="G7" fmla="+- 0 0 50000"/>
            <a:gd name="G8" fmla="+- G2 0 50000"/>
            <a:gd name="G9" fmla="?: G8 50000 G2"/>
            <a:gd name="G10" fmla="?: G7 0 G8"/>
            <a:gd name="G11" fmla="*/ G0 G10 1"/>
            <a:gd name="G12" fmla="*/ G11 1 32767"/>
            <a:gd name="G13" fmla="+- 826 0 G12"/>
            <a:gd name="G14" fmla="*/ 402 G6 1"/>
            <a:gd name="G15" fmla="*/ G14 1 32767"/>
            <a:gd name="G16" fmla="*/ 402 1 2"/>
            <a:gd name="G17" fmla="+- G16 0 G15"/>
            <a:gd name="G18" fmla="+- G16 G15 0"/>
            <a:gd name="G19" fmla="+- G18 0 0"/>
            <a:gd name="G20" fmla="*/ 402 1 2"/>
            <a:gd name="G21" fmla="*/ G15 G12 1"/>
            <a:gd name="G22" fmla="*/ G21 1 G20"/>
            <a:gd name="G23" fmla="+- 826 0 G22"/>
            <a:gd name="G24" fmla="+- 826 0 0"/>
            <a:gd name="G25" fmla="+- 402 0 0"/>
          </a:gdLst>
          <a:ahLst/>
          <a:cxnLst>
            <a:cxn ang="0">
              <a:pos x="r" y="vc"/>
            </a:cxn>
            <a:cxn ang="5400000">
              <a:pos x="hc" y="b"/>
            </a:cxn>
            <a:cxn ang="10800000">
              <a:pos x="l" y="vc"/>
            </a:cxn>
            <a:cxn ang="16200000">
              <a:pos x="hc" y="t"/>
            </a:cxn>
          </a:cxnLst>
          <a:rect l="0" t="0" r="0" b="0"/>
          <a:pathLst>
            <a:path>
              <a:moveTo>
                <a:pt x="0" y="412"/>
              </a:moveTo>
              <a:lnTo>
                <a:pt x="613" y="412"/>
              </a:lnTo>
              <a:lnTo>
                <a:pt x="613" y="0"/>
              </a:lnTo>
              <a:lnTo>
                <a:pt x="826" y="201"/>
              </a:lnTo>
              <a:lnTo>
                <a:pt x="613" y="402"/>
              </a:lnTo>
              <a:lnTo>
                <a:pt x="613" y="-10"/>
              </a:lnTo>
              <a:lnTo>
                <a:pt x="0" y="-10"/>
              </a:lnTo>
              <a:lnTo>
                <a:pt x="-224" y="201"/>
              </a:lnTo>
              <a:close/>
            </a:path>
          </a:pathLst>
        </a:custGeom>
        <a:solidFill>
          <a:srgbClr val="FF0000"/>
        </a:solidFill>
        <a:ln w="12600" cap="flat">
          <a:solidFill>
            <a:srgbClr val="000000"/>
          </a:solidFill>
          <a:miter lim="800000"/>
          <a:headEnd/>
          <a:tailEnd/>
        </a:ln>
        <a:effectLst/>
        <a:extLst>
          <a:ext uri="{AF507438-7753-43E0-B8FC-AC1667EBCBE1}">
            <a14:hiddenEffects xmlns:a14="http://schemas.microsoft.com/office/drawing/2010/main" xmlns="">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abcaus.in/macros.pdf"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mailto:CESS@4%25"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Q24"/>
  <sheetViews>
    <sheetView workbookViewId="0">
      <selection activeCell="I9" sqref="I9"/>
    </sheetView>
  </sheetViews>
  <sheetFormatPr defaultColWidth="0" defaultRowHeight="15" zeroHeight="1"/>
  <cols>
    <col min="1" max="17" width="9.140625" customWidth="1"/>
    <col min="18" max="16384" width="8.85546875" hidden="1"/>
  </cols>
  <sheetData>
    <row r="1" spans="8:8"/>
    <row r="2" spans="8:8"/>
    <row r="3" spans="8:8"/>
    <row r="4" spans="8:8"/>
    <row r="5" spans="8:8"/>
    <row r="6" spans="8:8" ht="31.5">
      <c r="H6" s="48" t="s">
        <v>35</v>
      </c>
    </row>
    <row r="7" spans="8:8" ht="15.75">
      <c r="H7" s="49"/>
    </row>
    <row r="8" spans="8:8" ht="26.25">
      <c r="H8" s="50" t="s">
        <v>36</v>
      </c>
    </row>
    <row r="9" spans="8:8" ht="18.75">
      <c r="H9" s="51" t="s">
        <v>37</v>
      </c>
    </row>
    <row r="10" spans="8:8"/>
    <row r="11" spans="8:8"/>
    <row r="12" spans="8:8"/>
    <row r="13" spans="8:8"/>
    <row r="14" spans="8:8"/>
    <row r="15" spans="8:8"/>
    <row r="16" spans="8:8"/>
    <row r="17"/>
    <row r="18"/>
    <row r="19"/>
    <row r="20"/>
    <row r="21"/>
    <row r="22"/>
    <row r="23"/>
    <row r="24"/>
  </sheetData>
  <sheetProtection sheet="1"/>
  <hyperlinks>
    <hyperlink ref="H9" r:id="rId1"/>
  </hyperlinks>
  <pageMargins left="0.7" right="0.7" top="0.75" bottom="0.75" header="0.51180555555555551" footer="0.51180555555555551"/>
  <pageSetup firstPageNumber="0" orientation="portrait" horizontalDpi="300" verticalDpi="300" r:id="rId2"/>
  <headerFooter alignWithMargins="0"/>
  <drawing r:id="rId3"/>
</worksheet>
</file>

<file path=xl/worksheets/sheet2.xml><?xml version="1.0" encoding="utf-8"?>
<worksheet xmlns="http://schemas.openxmlformats.org/spreadsheetml/2006/main" xmlns:r="http://schemas.openxmlformats.org/officeDocument/2006/relationships">
  <dimension ref="A1:V44"/>
  <sheetViews>
    <sheetView tabSelected="1" workbookViewId="0">
      <selection activeCell="M27" sqref="M27"/>
    </sheetView>
  </sheetViews>
  <sheetFormatPr defaultRowHeight="15"/>
  <cols>
    <col min="1" max="1" width="14.85546875" customWidth="1"/>
    <col min="2" max="2" width="14.140625" customWidth="1"/>
    <col min="3" max="3" width="13.5703125" customWidth="1"/>
    <col min="4" max="4" width="13.42578125" customWidth="1"/>
    <col min="5" max="5" width="13.7109375" customWidth="1"/>
    <col min="6" max="6" width="14.85546875" customWidth="1"/>
    <col min="7" max="10" width="0" hidden="1" customWidth="1"/>
  </cols>
  <sheetData>
    <row r="1" spans="1:22" ht="21">
      <c r="A1" s="107" t="s">
        <v>38</v>
      </c>
      <c r="B1" s="107"/>
      <c r="C1" s="107"/>
      <c r="D1" s="107"/>
      <c r="E1" s="107"/>
      <c r="F1" s="107"/>
      <c r="T1">
        <v>9300</v>
      </c>
    </row>
    <row r="2" spans="1:22" ht="17.25">
      <c r="A2" s="108" t="s">
        <v>71</v>
      </c>
      <c r="B2" s="108"/>
      <c r="C2" s="108"/>
      <c r="D2" s="108"/>
      <c r="E2" s="108"/>
      <c r="F2" s="108"/>
    </row>
    <row r="3" spans="1:22" ht="22.5">
      <c r="A3" s="52" t="s">
        <v>39</v>
      </c>
      <c r="B3" s="109" t="s">
        <v>85</v>
      </c>
      <c r="C3" s="109"/>
      <c r="D3" s="110"/>
      <c r="E3" s="53" t="s">
        <v>40</v>
      </c>
      <c r="F3" s="54" t="s">
        <v>79</v>
      </c>
    </row>
    <row r="4" spans="1:22" ht="31.5">
      <c r="A4" s="55" t="s">
        <v>83</v>
      </c>
      <c r="B4" s="56" t="s">
        <v>41</v>
      </c>
      <c r="C4" s="56" t="s">
        <v>42</v>
      </c>
      <c r="D4" s="57" t="s">
        <v>43</v>
      </c>
      <c r="E4" s="57" t="s">
        <v>44</v>
      </c>
      <c r="F4" s="56" t="s">
        <v>45</v>
      </c>
    </row>
    <row r="5" spans="1:22">
      <c r="A5" s="81">
        <v>57700</v>
      </c>
      <c r="B5" s="58">
        <f>A5*0.17</f>
        <v>9809</v>
      </c>
      <c r="C5" s="58">
        <f>A5*0.08</f>
        <v>4616</v>
      </c>
      <c r="D5" s="59">
        <f>(A5+B5+C5)*4</f>
        <v>288500</v>
      </c>
      <c r="E5" s="60" t="s">
        <v>46</v>
      </c>
      <c r="F5" s="70">
        <f>SUM(D5:E5)</f>
        <v>288500</v>
      </c>
      <c r="G5" s="61">
        <f>ROUND(A5*1.03,-2)</f>
        <v>59400</v>
      </c>
      <c r="J5">
        <f>A5*1.03</f>
        <v>59431</v>
      </c>
    </row>
    <row r="6" spans="1:22" ht="23.25">
      <c r="A6" s="62" t="s">
        <v>73</v>
      </c>
      <c r="B6" s="111">
        <f>A7*0.17</f>
        <v>10098</v>
      </c>
      <c r="C6" s="111">
        <f>A7*0.08</f>
        <v>4752</v>
      </c>
      <c r="D6" s="112" t="s">
        <v>46</v>
      </c>
      <c r="E6" s="111">
        <f>(A7+B6+C6)*8</f>
        <v>594000</v>
      </c>
      <c r="F6" s="113">
        <f>SUM(E6)</f>
        <v>594000</v>
      </c>
      <c r="G6" s="61"/>
    </row>
    <row r="7" spans="1:22">
      <c r="A7" s="63">
        <f>ROUND(J5,-2)</f>
        <v>59400</v>
      </c>
      <c r="B7" s="111"/>
      <c r="C7" s="111"/>
      <c r="D7" s="112"/>
      <c r="E7" s="111"/>
      <c r="F7" s="113"/>
      <c r="G7" s="61"/>
    </row>
    <row r="8" spans="1:22">
      <c r="A8" s="114" t="s">
        <v>84</v>
      </c>
      <c r="B8" s="115"/>
      <c r="C8" s="115"/>
      <c r="D8" s="115"/>
      <c r="E8" s="72"/>
      <c r="F8" s="77">
        <f>A5*0.05*8</f>
        <v>23080</v>
      </c>
      <c r="G8" s="61"/>
    </row>
    <row r="9" spans="1:22">
      <c r="A9" s="89" t="s">
        <v>66</v>
      </c>
      <c r="B9" s="90"/>
      <c r="C9" s="90"/>
      <c r="D9" s="90"/>
      <c r="E9" s="91"/>
      <c r="F9" s="78">
        <v>0</v>
      </c>
      <c r="G9" s="61"/>
    </row>
    <row r="10" spans="1:22">
      <c r="A10" s="114" t="s">
        <v>77</v>
      </c>
      <c r="B10" s="115"/>
      <c r="C10" s="115"/>
      <c r="D10" s="115"/>
      <c r="E10" s="82">
        <f>(A7+B6)/2</f>
        <v>34749</v>
      </c>
      <c r="F10" s="73" t="s">
        <v>80</v>
      </c>
      <c r="G10" s="61"/>
    </row>
    <row r="11" spans="1:22">
      <c r="A11" s="89" t="s">
        <v>72</v>
      </c>
      <c r="B11" s="90"/>
      <c r="C11" s="90"/>
      <c r="D11" s="90"/>
      <c r="E11" s="91"/>
      <c r="F11" s="76">
        <v>0</v>
      </c>
      <c r="G11" s="61"/>
    </row>
    <row r="12" spans="1:22">
      <c r="A12" s="92" t="s">
        <v>82</v>
      </c>
      <c r="B12" s="92"/>
      <c r="C12" s="92"/>
      <c r="D12" s="92"/>
      <c r="E12" s="92"/>
      <c r="F12" s="67">
        <f>SUM($F5:$F11)</f>
        <v>905580</v>
      </c>
      <c r="G12" s="61"/>
    </row>
    <row r="13" spans="1:22">
      <c r="A13" s="96" t="s">
        <v>47</v>
      </c>
      <c r="B13" s="96"/>
      <c r="C13" s="96"/>
      <c r="D13" s="96"/>
      <c r="E13" s="65"/>
      <c r="F13" s="64">
        <v>-50000</v>
      </c>
    </row>
    <row r="14" spans="1:22">
      <c r="A14" s="95" t="s">
        <v>48</v>
      </c>
      <c r="B14" s="95"/>
      <c r="C14" s="95"/>
      <c r="D14" s="95"/>
      <c r="E14" s="95"/>
      <c r="F14" s="67">
        <f>SUM(F12:F13)</f>
        <v>855580</v>
      </c>
      <c r="G14" s="61"/>
      <c r="V14">
        <v>0</v>
      </c>
    </row>
    <row r="15" spans="1:22">
      <c r="A15" s="120" t="s">
        <v>49</v>
      </c>
      <c r="B15" s="120"/>
      <c r="C15" s="120"/>
      <c r="D15" s="120"/>
      <c r="E15" s="120"/>
      <c r="F15" s="64"/>
    </row>
    <row r="16" spans="1:22">
      <c r="A16" s="96" t="s">
        <v>50</v>
      </c>
      <c r="B16" s="96"/>
      <c r="C16" s="96"/>
      <c r="D16" s="96"/>
      <c r="E16" s="80">
        <v>150000</v>
      </c>
      <c r="F16" s="64"/>
      <c r="N16" s="66"/>
    </row>
    <row r="17" spans="1:6">
      <c r="A17" s="96" t="s">
        <v>51</v>
      </c>
      <c r="B17" s="96"/>
      <c r="C17" s="96"/>
      <c r="D17" s="96"/>
      <c r="E17" s="80">
        <v>50000</v>
      </c>
      <c r="F17" s="64"/>
    </row>
    <row r="18" spans="1:6">
      <c r="A18" s="96" t="s">
        <v>52</v>
      </c>
      <c r="B18" s="96"/>
      <c r="C18" s="96"/>
      <c r="D18" s="96"/>
      <c r="E18" s="80">
        <v>0</v>
      </c>
      <c r="F18" s="64"/>
    </row>
    <row r="19" spans="1:6">
      <c r="A19" s="96" t="s">
        <v>53</v>
      </c>
      <c r="B19" s="96"/>
      <c r="C19" s="96"/>
      <c r="D19" s="96"/>
      <c r="E19" s="80">
        <v>0</v>
      </c>
      <c r="F19" s="64"/>
    </row>
    <row r="20" spans="1:6">
      <c r="A20" s="96" t="s">
        <v>54</v>
      </c>
      <c r="B20" s="96"/>
      <c r="C20" s="96"/>
      <c r="D20" s="96"/>
      <c r="E20" s="80">
        <v>0</v>
      </c>
      <c r="F20" s="64"/>
    </row>
    <row r="21" spans="1:6">
      <c r="A21" s="96" t="s">
        <v>55</v>
      </c>
      <c r="B21" s="96"/>
      <c r="C21" s="96"/>
      <c r="D21" s="96"/>
      <c r="E21" s="80">
        <v>0</v>
      </c>
      <c r="F21" s="64"/>
    </row>
    <row r="22" spans="1:6">
      <c r="A22" s="96" t="s">
        <v>56</v>
      </c>
      <c r="B22" s="96"/>
      <c r="C22" s="96"/>
      <c r="D22" s="96"/>
      <c r="E22" s="80">
        <v>0</v>
      </c>
      <c r="F22" s="64"/>
    </row>
    <row r="23" spans="1:6">
      <c r="A23" s="96" t="s">
        <v>75</v>
      </c>
      <c r="B23" s="96"/>
      <c r="C23" s="96"/>
      <c r="D23" s="96"/>
      <c r="E23" s="80"/>
      <c r="F23" s="64"/>
    </row>
    <row r="24" spans="1:6">
      <c r="A24" s="93" t="s">
        <v>57</v>
      </c>
      <c r="B24" s="93"/>
      <c r="C24" s="93"/>
      <c r="D24" s="93"/>
      <c r="E24" s="93"/>
      <c r="F24" s="64">
        <f>E16+E17+E18+E19+E20+E21+E23+E22</f>
        <v>200000</v>
      </c>
    </row>
    <row r="25" spans="1:6">
      <c r="A25" s="94" t="s">
        <v>58</v>
      </c>
      <c r="B25" s="94"/>
      <c r="C25" s="94"/>
      <c r="D25" s="94"/>
      <c r="E25" s="94"/>
      <c r="F25" s="67">
        <f>F14-F24</f>
        <v>655580</v>
      </c>
    </row>
    <row r="26" spans="1:6">
      <c r="A26" s="94" t="s">
        <v>59</v>
      </c>
      <c r="B26" s="94"/>
      <c r="C26" s="94"/>
      <c r="D26" s="94"/>
      <c r="E26" s="94"/>
      <c r="F26" s="71">
        <f>IF(F25&gt;500000,250000,0)*5%+IF(F25&gt;1000000,500000,IF(F25&gt;500000,F25-500000,0))*20%+IF(F25&gt;1000000,(F25-1000000),0)*30%</f>
        <v>43616</v>
      </c>
    </row>
    <row r="27" spans="1:6">
      <c r="A27" s="104" t="s">
        <v>60</v>
      </c>
      <c r="B27" s="93"/>
      <c r="C27" s="93"/>
      <c r="D27" s="93"/>
      <c r="E27" s="93"/>
      <c r="F27" s="67">
        <f>ROUND(F26*0.04,-1)</f>
        <v>1740</v>
      </c>
    </row>
    <row r="28" spans="1:6">
      <c r="A28" s="105" t="s">
        <v>67</v>
      </c>
      <c r="B28" s="106"/>
      <c r="C28" s="106"/>
      <c r="D28" s="106"/>
      <c r="E28" s="106"/>
      <c r="F28" s="83">
        <f>SUM(F26:F27)</f>
        <v>45356</v>
      </c>
    </row>
    <row r="29" spans="1:6">
      <c r="A29" s="121" t="s">
        <v>74</v>
      </c>
      <c r="B29" s="122"/>
      <c r="C29" s="122"/>
      <c r="D29" s="122"/>
      <c r="E29" s="123"/>
      <c r="F29" s="71">
        <f>ROUND('tax-calculator'!E30,-1)*1.04</f>
        <v>63273.599999999999</v>
      </c>
    </row>
    <row r="30" spans="1:6">
      <c r="A30" s="101" t="s">
        <v>68</v>
      </c>
      <c r="B30" s="102"/>
      <c r="C30" s="102"/>
      <c r="D30" s="102"/>
      <c r="E30" s="103"/>
      <c r="F30" s="79">
        <f>MIN(F28:F29)</f>
        <v>45356</v>
      </c>
    </row>
    <row r="31" spans="1:6">
      <c r="A31" s="93" t="s">
        <v>61</v>
      </c>
      <c r="B31" s="93"/>
      <c r="C31" s="93"/>
      <c r="D31" s="93"/>
      <c r="E31" s="93"/>
      <c r="F31" s="84">
        <v>0</v>
      </c>
    </row>
    <row r="32" spans="1:6">
      <c r="A32" s="93" t="s">
        <v>62</v>
      </c>
      <c r="B32" s="93"/>
      <c r="C32" s="93"/>
      <c r="D32" s="93"/>
      <c r="E32" s="93"/>
      <c r="F32" s="74">
        <f>F30-F31</f>
        <v>45356</v>
      </c>
    </row>
    <row r="33" spans="1:13">
      <c r="A33" s="93" t="s">
        <v>63</v>
      </c>
      <c r="B33" s="93"/>
      <c r="C33" s="93"/>
      <c r="D33" s="93"/>
      <c r="E33" s="68">
        <v>12</v>
      </c>
      <c r="F33" s="64"/>
    </row>
    <row r="34" spans="1:13">
      <c r="A34" s="93" t="s">
        <v>76</v>
      </c>
      <c r="B34" s="93"/>
      <c r="C34" s="93"/>
      <c r="D34" s="93"/>
      <c r="E34" s="93"/>
      <c r="F34" s="75">
        <f>ROUND(F32/E33,-2)</f>
        <v>3800</v>
      </c>
    </row>
    <row r="35" spans="1:13" ht="19.5" customHeight="1">
      <c r="A35" s="98" t="s">
        <v>81</v>
      </c>
      <c r="B35" s="99"/>
      <c r="C35" s="99"/>
      <c r="D35" s="99"/>
      <c r="E35" s="99"/>
      <c r="F35" s="100"/>
    </row>
    <row r="36" spans="1:13" ht="20.25" customHeight="1">
      <c r="A36" s="85" t="s">
        <v>78</v>
      </c>
      <c r="B36" s="86"/>
      <c r="C36" s="86"/>
      <c r="D36" s="86"/>
      <c r="E36" s="86"/>
      <c r="F36" s="87"/>
    </row>
    <row r="37" spans="1:13" ht="38.25" customHeight="1">
      <c r="A37" s="116" t="s">
        <v>64</v>
      </c>
      <c r="B37" s="117"/>
      <c r="C37" s="117"/>
      <c r="D37" s="117"/>
      <c r="E37" s="117"/>
      <c r="F37" s="118"/>
    </row>
    <row r="38" spans="1:13">
      <c r="A38" s="119" t="s">
        <v>65</v>
      </c>
      <c r="B38" s="119"/>
      <c r="C38" s="119"/>
      <c r="D38" s="119"/>
      <c r="E38" s="119"/>
      <c r="F38" s="119"/>
      <c r="M38" s="69"/>
    </row>
    <row r="39" spans="1:13">
      <c r="A39" s="97" t="s">
        <v>69</v>
      </c>
      <c r="B39" s="97"/>
      <c r="C39" s="97"/>
      <c r="D39" s="97"/>
      <c r="E39" s="97"/>
      <c r="F39" s="97"/>
    </row>
    <row r="42" spans="1:13">
      <c r="E42" s="88" t="s">
        <v>70</v>
      </c>
      <c r="F42" s="88"/>
    </row>
    <row r="43" spans="1:13">
      <c r="E43" s="88"/>
      <c r="F43" s="88"/>
    </row>
    <row r="44" spans="1:13">
      <c r="E44" s="88"/>
      <c r="F44" s="88"/>
    </row>
  </sheetData>
  <sheetProtection password="CC77" sheet="1" objects="1" scenarios="1"/>
  <mergeCells count="41">
    <mergeCell ref="A33:D33"/>
    <mergeCell ref="A8:D8"/>
    <mergeCell ref="A10:D10"/>
    <mergeCell ref="A37:F37"/>
    <mergeCell ref="A38:F38"/>
    <mergeCell ref="A11:E11"/>
    <mergeCell ref="A13:D13"/>
    <mergeCell ref="A15:E15"/>
    <mergeCell ref="A23:D23"/>
    <mergeCell ref="A20:D20"/>
    <mergeCell ref="A21:D21"/>
    <mergeCell ref="A22:D22"/>
    <mergeCell ref="A17:D17"/>
    <mergeCell ref="A18:D18"/>
    <mergeCell ref="A19:D19"/>
    <mergeCell ref="A29:E29"/>
    <mergeCell ref="A31:E31"/>
    <mergeCell ref="A1:F1"/>
    <mergeCell ref="A2:F2"/>
    <mergeCell ref="B3:D3"/>
    <mergeCell ref="B6:B7"/>
    <mergeCell ref="C6:C7"/>
    <mergeCell ref="D6:D7"/>
    <mergeCell ref="E6:E7"/>
    <mergeCell ref="F6:F7"/>
    <mergeCell ref="A36:F36"/>
    <mergeCell ref="E42:F44"/>
    <mergeCell ref="A9:E9"/>
    <mergeCell ref="A12:E12"/>
    <mergeCell ref="A24:E24"/>
    <mergeCell ref="A25:E25"/>
    <mergeCell ref="A14:E14"/>
    <mergeCell ref="A16:D16"/>
    <mergeCell ref="A39:F39"/>
    <mergeCell ref="A35:F35"/>
    <mergeCell ref="A30:E30"/>
    <mergeCell ref="A26:E26"/>
    <mergeCell ref="A27:E27"/>
    <mergeCell ref="A28:E28"/>
    <mergeCell ref="A34:E34"/>
    <mergeCell ref="A32:E32"/>
  </mergeCells>
  <dataValidations count="4">
    <dataValidation type="whole" operator="lessThanOrEqual" allowBlank="1" showInputMessage="1" showErrorMessage="1" error="MAX AMOUNT DEDUCTIBLE U/S TTA IS 40000 RS ONLY." sqref="E22">
      <formula1>40000</formula1>
    </dataValidation>
    <dataValidation type="whole" operator="lessThanOrEqual" allowBlank="1" showInputMessage="1" showErrorMessage="1" error="DEDUCTION U/S 80 D CANT BE EXCEED THAN 25000" sqref="E20">
      <formula1>25000</formula1>
    </dataValidation>
    <dataValidation type="whole" operator="lessThanOrEqual" allowBlank="1" showInputMessage="1" showErrorMessage="1" error="DEUCTION U/S 24 CANT BE EXCEED THAN 200000" sqref="E19">
      <formula1>200000</formula1>
    </dataValidation>
    <dataValidation type="whole" operator="lessThanOrEqual" allowBlank="1" showInputMessage="1" showErrorMessage="1" error="DEDUCTION UNDER SECTION 80C,CCC AND CCD CANT BE EXCEED THAN 150000" sqref="E16">
      <formula1>150000</formula1>
    </dataValidation>
  </dataValidations>
  <hyperlinks>
    <hyperlink ref="A27" r:id="rId1"/>
  </hyperlinks>
  <pageMargins left="0.70866141732283472" right="0.70866141732283472" top="0.74803149606299213" bottom="0.74803149606299213" header="0.31496062992125984" footer="0.31496062992125984"/>
  <pageSetup orientation="portrait" r:id="rId2"/>
  <legacyDrawing r:id="rId3"/>
</worksheet>
</file>

<file path=xl/worksheets/sheet3.xml><?xml version="1.0" encoding="utf-8"?>
<worksheet xmlns="http://schemas.openxmlformats.org/spreadsheetml/2006/main" xmlns:r="http://schemas.openxmlformats.org/officeDocument/2006/relationships">
  <dimension ref="A1:IV51"/>
  <sheetViews>
    <sheetView workbookViewId="0">
      <selection activeCell="V16" sqref="V16"/>
    </sheetView>
  </sheetViews>
  <sheetFormatPr defaultColWidth="0" defaultRowHeight="15" zeroHeight="1"/>
  <cols>
    <col min="1" max="1" width="1.85546875" customWidth="1"/>
    <col min="2" max="2" width="5.28515625" hidden="1" customWidth="1"/>
    <col min="3" max="3" width="54.7109375" hidden="1" customWidth="1"/>
    <col min="4" max="5" width="21.7109375" hidden="1" customWidth="1"/>
    <col min="6" max="6" width="4.140625" hidden="1" customWidth="1"/>
    <col min="7" max="8" width="8.85546875" customWidth="1"/>
    <col min="9" max="9" width="24.42578125" customWidth="1"/>
    <col min="10" max="10" width="20.5703125" customWidth="1"/>
    <col min="11" max="11" width="17" customWidth="1"/>
    <col min="12" max="12" width="20" customWidth="1"/>
    <col min="13" max="13" width="2.5703125" customWidth="1"/>
    <col min="14" max="14" width="16.85546875" customWidth="1"/>
    <col min="15" max="15" width="13.85546875" customWidth="1"/>
    <col min="16" max="16" width="17.42578125" customWidth="1"/>
    <col min="17" max="17" width="17.140625" customWidth="1"/>
    <col min="18" max="18" width="12.7109375" customWidth="1"/>
    <col min="19" max="19" width="8.85546875" customWidth="1"/>
    <col min="20" max="20" width="12.28515625" customWidth="1"/>
    <col min="21" max="21" width="11.7109375" customWidth="1"/>
    <col min="22" max="22" width="9.7109375" customWidth="1"/>
    <col min="23" max="255" width="8.85546875" customWidth="1"/>
    <col min="256" max="256" width="6.7109375" customWidth="1"/>
    <col min="257" max="16384" width="8.85546875" hidden="1"/>
  </cols>
  <sheetData>
    <row r="1" spans="1:22" ht="52.15" customHeight="1">
      <c r="A1" s="1"/>
      <c r="B1" s="1"/>
      <c r="C1" s="1"/>
      <c r="D1" s="1"/>
      <c r="E1" s="1"/>
      <c r="F1" s="1"/>
      <c r="I1">
        <f>'tax-calculator'!L12</f>
        <v>60837</v>
      </c>
    </row>
    <row r="2" spans="1:22" ht="3.6" customHeight="1">
      <c r="A2" s="1"/>
      <c r="F2" s="1"/>
    </row>
    <row r="3" spans="1:22" ht="22.9" customHeight="1">
      <c r="A3" s="1"/>
      <c r="B3" s="124" t="s">
        <v>0</v>
      </c>
      <c r="C3" s="124"/>
      <c r="D3" s="124"/>
      <c r="E3" s="124"/>
      <c r="F3" s="1"/>
      <c r="G3" s="2" t="s">
        <v>1</v>
      </c>
    </row>
    <row r="4" spans="1:22" ht="41.45" customHeight="1">
      <c r="A4" s="1"/>
      <c r="B4" s="3"/>
      <c r="C4" s="125"/>
      <c r="D4" s="125"/>
      <c r="E4" s="4" t="s">
        <v>1</v>
      </c>
      <c r="F4" s="1"/>
      <c r="G4" s="2" t="s">
        <v>2</v>
      </c>
    </row>
    <row r="5" spans="1:22" ht="3.6" customHeight="1">
      <c r="A5" s="1"/>
      <c r="B5" s="126"/>
      <c r="C5" s="126"/>
      <c r="D5" s="126"/>
      <c r="E5" s="126"/>
      <c r="F5" s="1"/>
      <c r="G5" s="2" t="s">
        <v>3</v>
      </c>
    </row>
    <row r="6" spans="1:22" ht="15.75">
      <c r="A6" s="5"/>
      <c r="B6" s="6" t="s">
        <v>4</v>
      </c>
      <c r="C6" s="7" t="s">
        <v>5</v>
      </c>
      <c r="D6" s="8"/>
      <c r="E6" s="9">
        <f>Sheet1!F12</f>
        <v>905580</v>
      </c>
      <c r="F6" s="5"/>
      <c r="G6" s="2"/>
    </row>
    <row r="7" spans="1:22" ht="33" customHeight="1">
      <c r="A7" s="5"/>
      <c r="B7" s="10" t="s">
        <v>6</v>
      </c>
      <c r="C7" s="11" t="s">
        <v>7</v>
      </c>
      <c r="D7" s="12"/>
      <c r="E7" s="13" t="s">
        <v>8</v>
      </c>
      <c r="F7" s="5"/>
      <c r="G7" s="2"/>
      <c r="I7" s="2" t="s">
        <v>9</v>
      </c>
      <c r="J7" s="2">
        <f>E27</f>
        <v>905580</v>
      </c>
      <c r="K7" s="2"/>
      <c r="L7" s="2"/>
      <c r="M7" s="2"/>
      <c r="O7" s="2"/>
      <c r="Q7" t="s">
        <v>10</v>
      </c>
      <c r="R7" t="s">
        <v>11</v>
      </c>
      <c r="S7" s="14" t="s">
        <v>12</v>
      </c>
      <c r="T7" t="s">
        <v>13</v>
      </c>
      <c r="U7" t="s">
        <v>11</v>
      </c>
      <c r="V7" s="14" t="s">
        <v>12</v>
      </c>
    </row>
    <row r="8" spans="1:22" ht="15.75">
      <c r="A8" s="5"/>
      <c r="B8" s="15">
        <v>1</v>
      </c>
      <c r="C8" s="16"/>
      <c r="D8" s="17"/>
      <c r="E8" s="18"/>
      <c r="F8" s="5"/>
      <c r="G8" s="2"/>
      <c r="I8" s="2" t="s">
        <v>14</v>
      </c>
      <c r="J8" s="19">
        <f>E6-(E11+E17)</f>
        <v>905580</v>
      </c>
      <c r="K8" s="2"/>
      <c r="L8" s="2"/>
      <c r="M8" s="2"/>
      <c r="N8" s="2" t="s">
        <v>1</v>
      </c>
      <c r="O8" s="2"/>
      <c r="Q8">
        <f>J11</f>
        <v>91116</v>
      </c>
      <c r="R8">
        <f t="shared" ref="R8:R10" si="0">IF($J$7&gt;500000,0,Q8)</f>
        <v>0</v>
      </c>
      <c r="S8" s="14">
        <f t="shared" ref="S8:S10" si="1">Q8-R8</f>
        <v>91116</v>
      </c>
      <c r="T8">
        <f>J12</f>
        <v>60837</v>
      </c>
      <c r="U8">
        <f t="shared" ref="U8:U10" si="2">IF($J$8&gt;500000,0,T8)</f>
        <v>0</v>
      </c>
      <c r="V8" s="14">
        <f t="shared" ref="V8:V10" si="3">T8-U8</f>
        <v>60837</v>
      </c>
    </row>
    <row r="9" spans="1:22" ht="15.75">
      <c r="A9" s="5"/>
      <c r="B9" s="15">
        <v>2</v>
      </c>
      <c r="C9" s="16"/>
      <c r="D9" s="17"/>
      <c r="E9" s="18"/>
      <c r="F9" s="5"/>
      <c r="G9" s="2"/>
      <c r="I9" s="20"/>
      <c r="J9" s="20"/>
      <c r="K9" s="20"/>
      <c r="L9" s="20"/>
      <c r="M9" s="2"/>
      <c r="N9" s="2" t="s">
        <v>2</v>
      </c>
      <c r="O9" s="2"/>
      <c r="Q9">
        <f>K11</f>
        <v>81116</v>
      </c>
      <c r="R9">
        <f t="shared" si="0"/>
        <v>0</v>
      </c>
      <c r="S9" s="14">
        <f t="shared" si="1"/>
        <v>81116</v>
      </c>
      <c r="T9">
        <f>K12</f>
        <v>60837</v>
      </c>
      <c r="U9">
        <f t="shared" si="2"/>
        <v>0</v>
      </c>
      <c r="V9" s="14">
        <f t="shared" si="3"/>
        <v>60837</v>
      </c>
    </row>
    <row r="10" spans="1:22" ht="15.75">
      <c r="A10" s="5"/>
      <c r="B10" s="15">
        <v>3</v>
      </c>
      <c r="C10" s="16"/>
      <c r="D10" s="17"/>
      <c r="E10" s="18"/>
      <c r="F10" s="5"/>
      <c r="G10" s="2"/>
      <c r="I10" s="21"/>
      <c r="J10" s="22" t="s">
        <v>15</v>
      </c>
      <c r="K10" s="22" t="s">
        <v>16</v>
      </c>
      <c r="L10" s="22" t="s">
        <v>17</v>
      </c>
      <c r="M10" s="2"/>
      <c r="N10" s="2" t="s">
        <v>3</v>
      </c>
      <c r="O10" s="2"/>
      <c r="Q10">
        <f>L11</f>
        <v>93616</v>
      </c>
      <c r="R10">
        <f t="shared" si="0"/>
        <v>0</v>
      </c>
      <c r="S10" s="14">
        <f t="shared" si="1"/>
        <v>93616</v>
      </c>
      <c r="T10">
        <f>L12</f>
        <v>60837</v>
      </c>
      <c r="U10">
        <f t="shared" si="2"/>
        <v>0</v>
      </c>
      <c r="V10" s="14">
        <f t="shared" si="3"/>
        <v>60837</v>
      </c>
    </row>
    <row r="11" spans="1:22" ht="15.75">
      <c r="A11" s="5"/>
      <c r="B11" s="15">
        <f t="shared" ref="B11:B26" si="4">B10+1</f>
        <v>4</v>
      </c>
      <c r="C11" s="16"/>
      <c r="D11" s="17"/>
      <c r="E11" s="18"/>
      <c r="F11" s="5"/>
      <c r="G11" s="2"/>
      <c r="I11" s="21" t="s">
        <v>18</v>
      </c>
      <c r="J11" s="21">
        <f>SUMPRODUCT(--(J7&gt;(J30:J32)), (J7-(J30:J32)), (L31:L33))</f>
        <v>91116</v>
      </c>
      <c r="K11" s="21">
        <f>SUMPRODUCT(--(J7&gt;(J38:J39)), (J7-(J38:J39)), (L39:L40))</f>
        <v>81116</v>
      </c>
      <c r="L11" s="21">
        <f>SUMPRODUCT(--(J7&gt;(J20:J22)), (J7-(J20:J22)), (L21:L23))</f>
        <v>93616</v>
      </c>
      <c r="M11" s="2"/>
      <c r="N11" s="2"/>
      <c r="O11" s="2"/>
    </row>
    <row r="12" spans="1:22" ht="15.75">
      <c r="A12" s="5"/>
      <c r="B12" s="15">
        <f t="shared" si="4"/>
        <v>5</v>
      </c>
      <c r="C12" s="16"/>
      <c r="D12" s="17"/>
      <c r="E12" s="18"/>
      <c r="F12" s="5"/>
      <c r="G12" s="2"/>
      <c r="I12" s="21" t="s">
        <v>19</v>
      </c>
      <c r="J12" s="21">
        <f>SUMPRODUCT(--(J8&gt;(O20:O25)), (J8-(O20:O25)), (Q21:Q26))</f>
        <v>60837</v>
      </c>
      <c r="K12" s="21">
        <f>SUMPRODUCT(--(J8&gt;(O20:O25)), (J8-(O20:O25)), (Q21:Q26))</f>
        <v>60837</v>
      </c>
      <c r="L12" s="21">
        <f>SUMPRODUCT(--(J8&gt;(O20:O25)), (J8-(O20:O25)), (Q21:Q26))</f>
        <v>60837</v>
      </c>
      <c r="M12" s="2"/>
      <c r="N12" s="23" t="s">
        <v>20</v>
      </c>
      <c r="O12" s="2"/>
      <c r="Q12" t="s">
        <v>10</v>
      </c>
      <c r="R12" t="s">
        <v>13</v>
      </c>
    </row>
    <row r="13" spans="1:22" ht="15.75">
      <c r="A13" s="5"/>
      <c r="B13" s="15">
        <f t="shared" si="4"/>
        <v>6</v>
      </c>
      <c r="C13" s="16"/>
      <c r="D13" s="17"/>
      <c r="E13" s="18"/>
      <c r="F13" s="5"/>
      <c r="G13" s="2"/>
      <c r="I13" s="2"/>
      <c r="J13" s="2"/>
      <c r="K13" s="2"/>
      <c r="L13" s="2"/>
      <c r="M13" s="2"/>
      <c r="N13" s="2" t="str">
        <f>E4</f>
        <v>Senior Citizen (60 Yrs or more)</v>
      </c>
      <c r="O13" s="2"/>
      <c r="Q13">
        <f>VLOOKUP(E4,N8:S10,6,0)</f>
        <v>91116</v>
      </c>
      <c r="R13">
        <f>VLOOKUP(E4,N8:V10,9,0)</f>
        <v>60837</v>
      </c>
    </row>
    <row r="14" spans="1:22" ht="15.75">
      <c r="A14" s="5"/>
      <c r="B14" s="15">
        <f t="shared" si="4"/>
        <v>7</v>
      </c>
      <c r="C14" s="16"/>
      <c r="D14" s="17"/>
      <c r="E14" s="18"/>
      <c r="F14" s="5"/>
      <c r="G14" s="2"/>
      <c r="I14" s="2"/>
      <c r="J14" s="2"/>
      <c r="K14" s="2"/>
      <c r="L14" s="2"/>
      <c r="M14" s="2"/>
      <c r="N14" s="2"/>
      <c r="O14" s="2"/>
    </row>
    <row r="15" spans="1:22" ht="15.75">
      <c r="A15" s="5"/>
      <c r="B15" s="15">
        <f t="shared" si="4"/>
        <v>8</v>
      </c>
      <c r="C15" s="16"/>
      <c r="D15" s="17"/>
      <c r="E15" s="18"/>
      <c r="F15" s="5"/>
      <c r="G15" s="2"/>
      <c r="I15" s="2"/>
      <c r="J15" s="2"/>
      <c r="K15" s="2"/>
      <c r="L15" s="2"/>
      <c r="M15" s="2"/>
      <c r="N15" s="2"/>
      <c r="O15" s="2"/>
    </row>
    <row r="16" spans="1:22" ht="45.6" customHeight="1">
      <c r="A16" s="5"/>
      <c r="B16" s="15">
        <f t="shared" si="4"/>
        <v>9</v>
      </c>
      <c r="C16" s="127"/>
      <c r="D16" s="127"/>
      <c r="E16" s="18"/>
      <c r="F16" s="5"/>
      <c r="G16" s="2"/>
      <c r="I16" s="2"/>
      <c r="J16" s="2"/>
      <c r="K16" s="2"/>
      <c r="L16" s="2"/>
      <c r="M16" s="2"/>
      <c r="N16" s="2"/>
      <c r="O16" s="2"/>
    </row>
    <row r="17" spans="1:17" ht="31.9" customHeight="1">
      <c r="A17" s="5"/>
      <c r="B17" s="15">
        <f t="shared" si="4"/>
        <v>10</v>
      </c>
      <c r="C17" s="25"/>
      <c r="D17" s="24"/>
      <c r="E17" s="18"/>
      <c r="F17" s="5"/>
      <c r="G17" s="2"/>
      <c r="I17" s="2"/>
      <c r="J17" s="2"/>
      <c r="K17" s="2"/>
      <c r="L17" s="2"/>
      <c r="M17" s="2"/>
      <c r="N17" s="2"/>
      <c r="O17" s="2"/>
    </row>
    <row r="18" spans="1:17" ht="15.75">
      <c r="A18" s="5"/>
      <c r="B18" s="15">
        <f t="shared" si="4"/>
        <v>11</v>
      </c>
      <c r="C18" s="16"/>
      <c r="D18" s="17"/>
      <c r="E18" s="18"/>
      <c r="F18" s="5"/>
      <c r="G18" s="2"/>
      <c r="I18" s="2" t="s">
        <v>21</v>
      </c>
      <c r="J18" s="2"/>
      <c r="K18" s="2"/>
      <c r="L18" s="2"/>
      <c r="M18" s="2"/>
      <c r="N18" s="2" t="s">
        <v>22</v>
      </c>
      <c r="O18" s="2"/>
    </row>
    <row r="19" spans="1:17" ht="15.75">
      <c r="A19" s="5"/>
      <c r="B19" s="15">
        <f t="shared" si="4"/>
        <v>12</v>
      </c>
      <c r="C19" s="16"/>
      <c r="D19" s="17"/>
      <c r="E19" s="18"/>
      <c r="F19" s="5"/>
      <c r="G19" s="2"/>
      <c r="I19" s="26" t="s">
        <v>23</v>
      </c>
      <c r="J19" s="26" t="s">
        <v>24</v>
      </c>
      <c r="K19" s="26" t="s">
        <v>25</v>
      </c>
      <c r="L19" s="26" t="s">
        <v>26</v>
      </c>
      <c r="M19" s="2"/>
      <c r="N19" s="26" t="s">
        <v>23</v>
      </c>
      <c r="O19" s="26" t="s">
        <v>24</v>
      </c>
      <c r="P19" s="26" t="s">
        <v>25</v>
      </c>
      <c r="Q19" s="26" t="s">
        <v>26</v>
      </c>
    </row>
    <row r="20" spans="1:17" ht="15.75">
      <c r="A20" s="5"/>
      <c r="B20" s="15">
        <f t="shared" si="4"/>
        <v>13</v>
      </c>
      <c r="C20" s="16"/>
      <c r="D20" s="17"/>
      <c r="E20" s="18"/>
      <c r="F20" s="5"/>
      <c r="G20" s="2"/>
      <c r="I20" s="27">
        <v>0</v>
      </c>
      <c r="J20" s="27">
        <v>250000</v>
      </c>
      <c r="K20" s="28">
        <v>0</v>
      </c>
      <c r="L20" s="28"/>
      <c r="M20" s="2"/>
      <c r="N20" s="27">
        <v>0</v>
      </c>
      <c r="O20" s="27">
        <v>250000</v>
      </c>
      <c r="P20" s="28">
        <v>0</v>
      </c>
      <c r="Q20" s="28"/>
    </row>
    <row r="21" spans="1:17" ht="15.75">
      <c r="A21" s="5"/>
      <c r="B21" s="15">
        <f t="shared" si="4"/>
        <v>14</v>
      </c>
      <c r="C21" s="16"/>
      <c r="D21" s="17"/>
      <c r="E21" s="18"/>
      <c r="F21" s="5"/>
      <c r="G21" s="2"/>
      <c r="I21" s="27">
        <v>250001</v>
      </c>
      <c r="J21" s="27">
        <v>500000</v>
      </c>
      <c r="K21" s="28">
        <v>0.05</v>
      </c>
      <c r="L21" s="28">
        <f t="shared" ref="L21:L23" si="5">K21-K20</f>
        <v>0.05</v>
      </c>
      <c r="M21" s="2"/>
      <c r="N21" s="27">
        <v>250001</v>
      </c>
      <c r="O21" s="27">
        <v>500000</v>
      </c>
      <c r="P21" s="28">
        <v>0.05</v>
      </c>
      <c r="Q21" s="28">
        <f t="shared" ref="Q21:Q26" si="6">P21-P20</f>
        <v>0.05</v>
      </c>
    </row>
    <row r="22" spans="1:17" ht="15.75">
      <c r="A22" s="5"/>
      <c r="B22" s="15">
        <f t="shared" si="4"/>
        <v>15</v>
      </c>
      <c r="C22" s="16"/>
      <c r="D22" s="17"/>
      <c r="E22" s="18"/>
      <c r="F22" s="5"/>
      <c r="G22" s="2"/>
      <c r="I22" s="27">
        <v>500001</v>
      </c>
      <c r="J22" s="27">
        <v>1000000</v>
      </c>
      <c r="K22" s="28">
        <v>0.2</v>
      </c>
      <c r="L22" s="28">
        <f t="shared" si="5"/>
        <v>0.15000000000000002</v>
      </c>
      <c r="M22" s="2"/>
      <c r="N22" s="27">
        <v>500001</v>
      </c>
      <c r="O22" s="27">
        <v>750000</v>
      </c>
      <c r="P22" s="28">
        <v>0.1</v>
      </c>
      <c r="Q22" s="28">
        <f t="shared" si="6"/>
        <v>0.05</v>
      </c>
    </row>
    <row r="23" spans="1:17" ht="15.75">
      <c r="A23" s="5"/>
      <c r="B23" s="15">
        <f t="shared" si="4"/>
        <v>16</v>
      </c>
      <c r="C23" s="16"/>
      <c r="D23" s="17"/>
      <c r="E23" s="18"/>
      <c r="F23" s="5"/>
      <c r="G23" s="2"/>
      <c r="I23" s="29" t="s">
        <v>27</v>
      </c>
      <c r="J23" s="29"/>
      <c r="K23" s="30">
        <v>0.30000000000000004</v>
      </c>
      <c r="L23" s="30">
        <f t="shared" si="5"/>
        <v>0.10000000000000003</v>
      </c>
      <c r="M23" s="2"/>
      <c r="N23" s="27">
        <v>750001</v>
      </c>
      <c r="O23" s="27">
        <v>1000000</v>
      </c>
      <c r="P23" s="28">
        <v>0.15</v>
      </c>
      <c r="Q23" s="28">
        <f t="shared" si="6"/>
        <v>4.9999999999999989E-2</v>
      </c>
    </row>
    <row r="24" spans="1:17" ht="15.75">
      <c r="A24" s="5"/>
      <c r="B24" s="15">
        <f t="shared" si="4"/>
        <v>17</v>
      </c>
      <c r="C24" s="16"/>
      <c r="D24" s="17"/>
      <c r="E24" s="18"/>
      <c r="F24" s="5"/>
      <c r="G24" s="2"/>
      <c r="I24" s="31"/>
      <c r="J24" s="31"/>
      <c r="K24" s="31"/>
      <c r="L24" s="31"/>
      <c r="M24" s="2"/>
      <c r="N24" s="27">
        <v>1000001</v>
      </c>
      <c r="O24" s="27">
        <v>1250000</v>
      </c>
      <c r="P24" s="28">
        <v>0.2</v>
      </c>
      <c r="Q24" s="28">
        <f t="shared" si="6"/>
        <v>5.0000000000000017E-2</v>
      </c>
    </row>
    <row r="25" spans="1:17" ht="15.75">
      <c r="A25" s="5"/>
      <c r="B25" s="15">
        <f t="shared" si="4"/>
        <v>18</v>
      </c>
      <c r="C25" s="16"/>
      <c r="D25" s="17"/>
      <c r="E25" s="18"/>
      <c r="F25" s="5"/>
      <c r="G25" s="2"/>
      <c r="I25" s="31"/>
      <c r="J25" s="31"/>
      <c r="K25" s="31"/>
      <c r="L25" s="31"/>
      <c r="M25" s="2"/>
      <c r="N25" s="27">
        <v>1250001</v>
      </c>
      <c r="O25" s="27">
        <v>1500000</v>
      </c>
      <c r="P25" s="28">
        <v>0.25</v>
      </c>
      <c r="Q25" s="28">
        <f t="shared" si="6"/>
        <v>4.9999999999999989E-2</v>
      </c>
    </row>
    <row r="26" spans="1:17" ht="15.75">
      <c r="A26" s="5"/>
      <c r="B26" s="32">
        <f t="shared" si="4"/>
        <v>19</v>
      </c>
      <c r="C26" s="33"/>
      <c r="D26" s="34"/>
      <c r="E26" s="35"/>
      <c r="F26" s="5"/>
      <c r="G26" s="2"/>
      <c r="I26" s="36" t="s">
        <v>28</v>
      </c>
      <c r="J26" s="31"/>
      <c r="K26" s="31"/>
      <c r="L26" s="31"/>
      <c r="M26" s="2"/>
      <c r="N26" s="27" t="s">
        <v>29</v>
      </c>
      <c r="O26" s="27"/>
      <c r="P26" s="28">
        <v>0.30000000000000004</v>
      </c>
      <c r="Q26" s="28">
        <f t="shared" si="6"/>
        <v>5.0000000000000044E-2</v>
      </c>
    </row>
    <row r="27" spans="1:17" ht="15.75">
      <c r="A27" s="5"/>
      <c r="B27" s="37" t="s">
        <v>30</v>
      </c>
      <c r="C27" s="38" t="s">
        <v>31</v>
      </c>
      <c r="D27" s="8"/>
      <c r="E27" s="39">
        <f>E6-SUM(E8:E26)</f>
        <v>905580</v>
      </c>
      <c r="F27" s="5"/>
      <c r="G27" s="2"/>
      <c r="I27" s="26" t="s">
        <v>23</v>
      </c>
      <c r="J27" s="26" t="s">
        <v>24</v>
      </c>
      <c r="K27" s="26" t="s">
        <v>25</v>
      </c>
      <c r="L27" s="26" t="s">
        <v>26</v>
      </c>
      <c r="M27" s="2"/>
      <c r="N27" s="2"/>
      <c r="O27" s="2"/>
    </row>
    <row r="28" spans="1:17" ht="10.15" customHeight="1">
      <c r="A28" s="5"/>
      <c r="B28" s="40"/>
      <c r="C28" s="41"/>
      <c r="D28" s="42"/>
      <c r="E28" s="43"/>
      <c r="F28" s="5"/>
      <c r="G28" s="2"/>
      <c r="I28" s="27"/>
      <c r="J28" s="27"/>
      <c r="K28" s="27"/>
      <c r="L28" s="27"/>
      <c r="M28" s="2"/>
      <c r="N28" s="2"/>
      <c r="O28" s="2"/>
    </row>
    <row r="29" spans="1:17" ht="15.75">
      <c r="A29" s="5"/>
      <c r="B29" s="40"/>
      <c r="C29" s="41" t="s">
        <v>32</v>
      </c>
      <c r="D29" s="42"/>
      <c r="E29" s="44">
        <f>Q13</f>
        <v>91116</v>
      </c>
      <c r="F29" s="5"/>
      <c r="G29" s="2"/>
      <c r="I29" s="27"/>
      <c r="J29" s="27"/>
      <c r="K29" s="27"/>
      <c r="L29" s="27"/>
      <c r="M29" s="2"/>
      <c r="N29" s="2"/>
      <c r="O29" s="2"/>
    </row>
    <row r="30" spans="1:17" ht="16.5" customHeight="1">
      <c r="A30" s="1"/>
      <c r="C30" s="45" t="s">
        <v>33</v>
      </c>
      <c r="E30" s="44">
        <f>R13</f>
        <v>60837</v>
      </c>
      <c r="F30" s="1"/>
      <c r="I30" s="27">
        <v>0</v>
      </c>
      <c r="J30" s="27">
        <v>300000</v>
      </c>
      <c r="K30" s="28">
        <v>0</v>
      </c>
      <c r="L30" s="28"/>
    </row>
    <row r="31" spans="1:17" ht="106.15" customHeight="1">
      <c r="A31" s="1"/>
      <c r="B31" s="128" t="s">
        <v>34</v>
      </c>
      <c r="C31" s="128"/>
      <c r="D31" s="128"/>
      <c r="E31" s="128"/>
      <c r="F31" s="46"/>
      <c r="G31" s="47"/>
      <c r="I31" s="27">
        <v>300001</v>
      </c>
      <c r="J31" s="27">
        <v>500000</v>
      </c>
      <c r="K31" s="28">
        <v>0.05</v>
      </c>
      <c r="L31" s="28">
        <f t="shared" ref="L31:L33" si="7">K31-K30</f>
        <v>0.05</v>
      </c>
    </row>
    <row r="32" spans="1:17">
      <c r="A32" s="1"/>
      <c r="F32" s="1"/>
      <c r="I32" s="27">
        <v>500001</v>
      </c>
      <c r="J32" s="27">
        <v>1000000</v>
      </c>
      <c r="K32" s="28">
        <v>0.2</v>
      </c>
      <c r="L32" s="28">
        <f t="shared" si="7"/>
        <v>0.15000000000000002</v>
      </c>
    </row>
    <row r="33" spans="1:12">
      <c r="A33" s="1"/>
      <c r="B33" s="1"/>
      <c r="C33" s="1"/>
      <c r="D33" s="1"/>
      <c r="E33" s="1"/>
      <c r="F33" s="1"/>
      <c r="I33" s="29" t="s">
        <v>27</v>
      </c>
      <c r="J33" s="29"/>
      <c r="K33" s="30">
        <v>0.30000000000000004</v>
      </c>
      <c r="L33" s="30">
        <f t="shared" si="7"/>
        <v>0.10000000000000003</v>
      </c>
    </row>
    <row r="34" spans="1:12" hidden="1">
      <c r="I34" s="31"/>
      <c r="J34" s="31"/>
      <c r="K34" s="31"/>
      <c r="L34" s="31"/>
    </row>
    <row r="35" spans="1:12" hidden="1">
      <c r="I35" s="31"/>
      <c r="J35" s="31"/>
      <c r="K35" s="31"/>
      <c r="L35" s="31"/>
    </row>
    <row r="36" spans="1:12" hidden="1">
      <c r="I36" s="36" t="s">
        <v>28</v>
      </c>
      <c r="J36" s="31"/>
      <c r="K36" s="31"/>
      <c r="L36" s="31"/>
    </row>
    <row r="37" spans="1:12" hidden="1">
      <c r="I37" s="26" t="s">
        <v>23</v>
      </c>
      <c r="J37" s="26" t="s">
        <v>24</v>
      </c>
      <c r="K37" s="26" t="s">
        <v>25</v>
      </c>
      <c r="L37" s="26" t="s">
        <v>26</v>
      </c>
    </row>
    <row r="38" spans="1:12" hidden="1">
      <c r="I38" s="27">
        <v>0</v>
      </c>
      <c r="J38" s="27">
        <v>500000</v>
      </c>
      <c r="K38" s="28">
        <v>0</v>
      </c>
      <c r="L38" s="28"/>
    </row>
    <row r="39" spans="1:12" hidden="1">
      <c r="I39" s="27">
        <v>500001</v>
      </c>
      <c r="J39" s="27">
        <v>1000000</v>
      </c>
      <c r="K39" s="28">
        <v>0.2</v>
      </c>
      <c r="L39" s="28">
        <f t="shared" ref="L39:L40" si="8">K39-K38</f>
        <v>0.2</v>
      </c>
    </row>
    <row r="40" spans="1:12" hidden="1">
      <c r="I40" s="29" t="s">
        <v>27</v>
      </c>
      <c r="J40" s="29"/>
      <c r="K40" s="30">
        <v>0.30000000000000004</v>
      </c>
      <c r="L40" s="30">
        <f t="shared" si="8"/>
        <v>0.10000000000000003</v>
      </c>
    </row>
    <row r="51"/>
  </sheetData>
  <sheetProtection password="CC77" sheet="1" objects="1" scenarios="1"/>
  <mergeCells count="5">
    <mergeCell ref="B3:E3"/>
    <mergeCell ref="C4:D4"/>
    <mergeCell ref="B5:E5"/>
    <mergeCell ref="C16:D16"/>
    <mergeCell ref="B31:E31"/>
  </mergeCells>
  <dataValidations count="1">
    <dataValidation type="list" allowBlank="1" showInputMessage="1" showErrorMessage="1" sqref="E4">
      <formula1>category</formula1>
      <formula2>0</formula2>
    </dataValidation>
  </dataValidations>
  <pageMargins left="0.7" right="0.7" top="0.75" bottom="0.75" header="0.51180555555555551" footer="0.51180555555555551"/>
  <pageSetup firstPageNumber="0" orientation="portrait"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Macro-disabled</vt:lpstr>
      <vt:lpstr>Sheet1</vt:lpstr>
      <vt:lpstr>tax-calculator</vt:lpstr>
      <vt:lpstr>category</vt:lpstr>
      <vt:lpstr>Sheet1!Print_Area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lohani</dc:creator>
  <cp:lastModifiedBy>user</cp:lastModifiedBy>
  <cp:revision>0</cp:revision>
  <cp:lastPrinted>2020-05-04T05:43:56Z</cp:lastPrinted>
  <dcterms:created xsi:type="dcterms:W3CDTF">2020-02-02T04:09:35Z</dcterms:created>
  <dcterms:modified xsi:type="dcterms:W3CDTF">2020-05-04T06:16:12Z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r8>0</vt:r8>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