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ksaini\"/>
    </mc:Choice>
  </mc:AlternateContent>
  <workbookProtection workbookPassword="E8A8" lockStructure="1"/>
  <bookViews>
    <workbookView xWindow="0" yWindow="0" windowWidth="7480" windowHeight="2810"/>
  </bookViews>
  <sheets>
    <sheet name="backNTR" sheetId="1" r:id="rId1"/>
  </sheets>
  <definedNames>
    <definedName name="_xlnm.Print_Area" localSheetId="0">backNTR!$B$2:$W$49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W43" i="1" l="1"/>
  <c r="M27" i="1" l="1"/>
  <c r="M23" i="1"/>
  <c r="M22" i="1"/>
  <c r="M21" i="1"/>
  <c r="W9" i="1"/>
  <c r="V10" i="1" l="1"/>
  <c r="W11" i="1" s="1"/>
  <c r="W14" i="1" s="1"/>
  <c r="W16" i="1"/>
  <c r="W17" i="1" s="1"/>
  <c r="W18" i="1" l="1"/>
  <c r="K26" i="1" s="1"/>
  <c r="O26" i="1" s="1"/>
  <c r="K27" i="1" l="1"/>
  <c r="K22" i="1"/>
  <c r="K21" i="1"/>
  <c r="K23" i="1" s="1"/>
  <c r="K24" i="1"/>
  <c r="O24" i="1" s="1"/>
  <c r="K25" i="1"/>
  <c r="O25" i="1" s="1"/>
  <c r="O27" i="1"/>
  <c r="L27" i="1"/>
  <c r="N27" i="1" s="1"/>
  <c r="O22" i="1"/>
  <c r="L22" i="1"/>
  <c r="L23" i="1" l="1"/>
  <c r="N23" i="1" s="1"/>
  <c r="O23" i="1"/>
  <c r="W28" i="1" s="1"/>
  <c r="W29" i="1" s="1"/>
  <c r="W30" i="1" s="1"/>
  <c r="N22" i="1"/>
  <c r="S27" i="1" s="1"/>
  <c r="W31" i="1" l="1"/>
  <c r="W32" i="1" s="1"/>
  <c r="W34" i="1" s="1"/>
  <c r="W45" i="1" l="1"/>
  <c r="W44" i="1"/>
</calcChain>
</file>

<file path=xl/sharedStrings.xml><?xml version="1.0" encoding="utf-8"?>
<sst xmlns="http://schemas.openxmlformats.org/spreadsheetml/2006/main" count="88" uniqueCount="85">
  <si>
    <t>Income Tax Calculation for Financial Year 2025-26 Assessment Year 2026-27</t>
  </si>
  <si>
    <t>Name of employee :</t>
  </si>
  <si>
    <t>Pramod Kumar Saini</t>
  </si>
  <si>
    <t>Designation of employee :</t>
  </si>
  <si>
    <t>Teacher</t>
  </si>
  <si>
    <t>PAN of employee :</t>
  </si>
  <si>
    <t>DDO Office :</t>
  </si>
  <si>
    <t>GSSS Malutana</t>
  </si>
  <si>
    <t>1.</t>
  </si>
  <si>
    <t>2.</t>
  </si>
  <si>
    <t>HRA exemption as per eligibility u/s 10(13-A) whether living in … Rented House</t>
  </si>
  <si>
    <t>3.</t>
  </si>
  <si>
    <t>Net Salary [1-2]</t>
  </si>
  <si>
    <t>4.</t>
  </si>
  <si>
    <t>Standard Deduction u/s 16(ia)</t>
  </si>
  <si>
    <t>5.</t>
  </si>
  <si>
    <t>Income chargeable under the head ''Salaries'' [3-4]</t>
  </si>
  <si>
    <t>6.</t>
  </si>
  <si>
    <t>Interest payable on borrowed capital u/s 24b</t>
  </si>
  <si>
    <t>7.</t>
  </si>
  <si>
    <t>Interest from saving Account / Deposits / Income tax refund</t>
  </si>
  <si>
    <t>8.</t>
  </si>
  <si>
    <t>Gross Total Income  [5+6+7]</t>
  </si>
  <si>
    <t>9.</t>
  </si>
  <si>
    <t>Deductions under Chapter VI-A</t>
  </si>
  <si>
    <t>(e)</t>
  </si>
  <si>
    <t>80CCD(2) Employer contribution towards NPS</t>
  </si>
  <si>
    <t>10.</t>
  </si>
  <si>
    <t>Total Deductions under Chapter VI-A</t>
  </si>
  <si>
    <t>11.</t>
  </si>
  <si>
    <t>Total Taxable Income [8-10]</t>
  </si>
  <si>
    <t>Tax Calculation Table</t>
  </si>
  <si>
    <t>Income Slab</t>
  </si>
  <si>
    <t>Rate</t>
  </si>
  <si>
    <t>Taxable Income</t>
  </si>
  <si>
    <t>Tax</t>
  </si>
  <si>
    <t>Up To ₹ 400000</t>
  </si>
  <si>
    <t>Nil</t>
  </si>
  <si>
    <t>₹ 400001 To ₹ 800000</t>
  </si>
  <si>
    <t>₹ 800001 To ₹ 1200000</t>
  </si>
  <si>
    <t>₹ 1200001 To ₹ 1600000</t>
  </si>
  <si>
    <t>₹ 1600001 To ₹ 2000000</t>
  </si>
  <si>
    <t>₹ 2000001 To ₹ 2400000</t>
  </si>
  <si>
    <t>Above ₹ 2400000</t>
  </si>
  <si>
    <t>12.</t>
  </si>
  <si>
    <t xml:space="preserve">Tax Payable on Total Income </t>
  </si>
  <si>
    <t>13.</t>
  </si>
  <si>
    <t>Rebate u/s 87A with Marginal Relief u/s 115BAC(1A)</t>
  </si>
  <si>
    <t>14.</t>
  </si>
  <si>
    <t>Tax Payable after Rebate [12-13]</t>
  </si>
  <si>
    <t>15.</t>
  </si>
  <si>
    <t>Health and Education Cess</t>
  </si>
  <si>
    <t>16.</t>
  </si>
  <si>
    <t>Total Tax &amp; Cess [14+15]</t>
  </si>
  <si>
    <t>17.</t>
  </si>
  <si>
    <t>Relief u/s 89</t>
  </si>
  <si>
    <t>18.</t>
  </si>
  <si>
    <t>Balance Tax after Relief [16-17]</t>
  </si>
  <si>
    <t>19.</t>
  </si>
  <si>
    <t>Total Taxes deducted at Sources</t>
  </si>
  <si>
    <t>20.</t>
  </si>
  <si>
    <t>Amount Payable [18-19]</t>
  </si>
  <si>
    <t>21.</t>
  </si>
  <si>
    <t>Refund [19-18]</t>
  </si>
  <si>
    <t>Note :</t>
  </si>
  <si>
    <t>The above information is as per estimated/final GA55. It is also enclosed.</t>
  </si>
  <si>
    <t>Employee Signature</t>
  </si>
  <si>
    <t>(i)</t>
  </si>
  <si>
    <t>New
Tax
Regime</t>
  </si>
  <si>
    <t>Tax Deducted as per GA55</t>
  </si>
  <si>
    <t>Jun/2025 to Aug/2025</t>
  </si>
  <si>
    <t>Mar/2025 to May/2025</t>
  </si>
  <si>
    <t>Sep/2025 to Nov/2025</t>
  </si>
  <si>
    <t>Total TDS deducted as per Arrears</t>
  </si>
  <si>
    <t>December/2025</t>
  </si>
  <si>
    <t>January/2026</t>
  </si>
  <si>
    <t>February/2026</t>
  </si>
  <si>
    <t>Gross Salary... (Including all allowance u/s 17... i.e. Govt. contri to NPS)</t>
  </si>
  <si>
    <t>(a)</t>
  </si>
  <si>
    <t>(b)</t>
  </si>
  <si>
    <t>(c)</t>
  </si>
  <si>
    <t>(d)</t>
  </si>
  <si>
    <t>(f)</t>
  </si>
  <si>
    <t>(g)</t>
  </si>
  <si>
    <t>ABCDE1234X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</si>
</sst>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@*_"/>
    <numFmt numFmtId="165" formatCode="[Black]_ &quot;₹&quot;\ * #,##0_ ;[Red]_ &quot;₹&quot;\ * \-#,##0_ ;[Black]_ &quot;₹&quot;\ * &quot;Nil&quot;_ ;_ @_ "/>
    <numFmt numFmtId="166" formatCode="@*_\:"/>
    <numFmt numFmtId="167" formatCode="[Blue]_ &quot;₹&quot;\ * #,##0_ ;[Red]_ &quot;₹&quot;\ * \-#,##0_ ;[Blue]_ &quot;₹&quot;\ * &quot;Nil&quot;_ ;_ @_ "/>
  </numFmts>
  <fonts count="1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Times New Roman"/>
      <family val="1"/>
    </font>
    <font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Calibri Light"/>
      <family val="2"/>
      <scheme val="major"/>
    </font>
    <font>
      <b/>
      <sz val="12"/>
      <color rgb="FFC00000"/>
      <name val="Times New Roman"/>
      <family val="1"/>
    </font>
    <font>
      <b/>
      <sz val="12"/>
      <color rgb="FF00B050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hidden="1"/>
    </xf>
    <xf numFmtId="165" fontId="2" fillId="2" borderId="4" xfId="0" applyNumberFormat="1" applyFont="1" applyFill="1" applyBorder="1" applyAlignment="1" applyProtection="1">
      <alignment horizontal="left" vertical="center"/>
      <protection hidden="1"/>
    </xf>
    <xf numFmtId="165" fontId="2" fillId="2" borderId="0" xfId="0" applyNumberFormat="1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165" fontId="2" fillId="2" borderId="6" xfId="0" applyNumberFormat="1" applyFont="1" applyFill="1" applyBorder="1" applyAlignment="1" applyProtection="1">
      <alignment horizontal="left" vertical="center"/>
      <protection hidden="1"/>
    </xf>
    <xf numFmtId="165" fontId="2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NumberFormat="1" applyFont="1" applyFill="1" applyBorder="1" applyAlignment="1" applyProtection="1">
      <alignment vertical="center"/>
      <protection hidden="1"/>
    </xf>
    <xf numFmtId="164" fontId="11" fillId="2" borderId="0" xfId="0" applyNumberFormat="1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167" fontId="15" fillId="2" borderId="3" xfId="0" applyNumberFormat="1" applyFont="1" applyFill="1" applyBorder="1" applyAlignment="1" applyProtection="1">
      <alignment horizontal="left" vertical="center"/>
      <protection locked="0"/>
    </xf>
    <xf numFmtId="167" fontId="4" fillId="2" borderId="4" xfId="0" applyNumberFormat="1" applyFont="1" applyFill="1" applyBorder="1" applyAlignment="1" applyProtection="1">
      <alignment horizontal="left" vertical="center"/>
      <protection locked="0"/>
    </xf>
    <xf numFmtId="167" fontId="14" fillId="2" borderId="4" xfId="0" applyNumberFormat="1" applyFont="1" applyFill="1" applyBorder="1" applyAlignment="1" applyProtection="1">
      <alignment horizontal="left" vertical="center"/>
      <protection locked="0"/>
    </xf>
    <xf numFmtId="167" fontId="4" fillId="2" borderId="0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hidden="1"/>
    </xf>
    <xf numFmtId="164" fontId="2" fillId="2" borderId="0" xfId="0" applyNumberFormat="1" applyFont="1" applyFill="1" applyBorder="1" applyAlignment="1" applyProtection="1">
      <alignment horizontal="left" vertical="center"/>
      <protection hidden="1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166" fontId="2" fillId="2" borderId="0" xfId="0" applyNumberFormat="1" applyFont="1" applyFill="1" applyAlignment="1" applyProtection="1">
      <alignment horizontal="left" vertical="center" indent="1"/>
      <protection hidden="1"/>
    </xf>
    <xf numFmtId="166" fontId="2" fillId="2" borderId="7" xfId="0" applyNumberFormat="1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9" fontId="2" fillId="2" borderId="5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5" xfId="0" applyNumberFormat="1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left" vertical="center"/>
      <protection hidden="1"/>
    </xf>
    <xf numFmtId="164" fontId="2" fillId="2" borderId="0" xfId="0" applyNumberFormat="1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25445</xdr:rowOff>
    </xdr:from>
    <xdr:to>
      <xdr:col>9</xdr:col>
      <xdr:colOff>58400</xdr:colOff>
      <xdr:row>48</xdr:row>
      <xdr:rowOff>3543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1836445"/>
          <a:ext cx="2700000" cy="232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9"/>
  <sheetViews>
    <sheetView tabSelected="1" workbookViewId="0">
      <selection activeCell="C11" sqref="C11:U11"/>
    </sheetView>
  </sheetViews>
  <sheetFormatPr defaultColWidth="0" defaultRowHeight="15.5" customHeight="1" zeroHeight="1" x14ac:dyDescent="0.35"/>
  <cols>
    <col min="1" max="1" width="1.58203125" style="1" customWidth="1"/>
    <col min="2" max="3" width="3.58203125" style="1" customWidth="1"/>
    <col min="4" max="21" width="4.58203125" style="1" customWidth="1"/>
    <col min="22" max="23" width="12.58203125" style="1" customWidth="1"/>
    <col min="24" max="24" width="1.5" style="1" customWidth="1"/>
    <col min="25" max="26" width="4.58203125" style="1" hidden="1" customWidth="1"/>
    <col min="27" max="27" width="4.58203125" style="8" hidden="1" customWidth="1"/>
    <col min="28" max="34" width="4.58203125" style="1" hidden="1" customWidth="1"/>
    <col min="35" max="43" width="0" style="1" hidden="1" customWidth="1"/>
    <col min="44" max="16384" width="4.58203125" style="1" hidden="1"/>
  </cols>
  <sheetData>
    <row r="1" spans="2:43" ht="10" customHeight="1" x14ac:dyDescent="0.35"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2:43" ht="20.149999999999999" customHeight="1" thickBot="1" x14ac:dyDescent="0.4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AA2" s="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2:43" ht="20.149999999999999" customHeight="1" x14ac:dyDescent="0.35">
      <c r="B3" s="42" t="s">
        <v>1</v>
      </c>
      <c r="C3" s="42"/>
      <c r="D3" s="42"/>
      <c r="E3" s="42"/>
      <c r="F3" s="42"/>
      <c r="G3" s="42"/>
      <c r="H3" s="43" t="s">
        <v>2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25"/>
      <c r="W3" s="44" t="s">
        <v>68</v>
      </c>
      <c r="AA3" s="4"/>
      <c r="AB3" s="4"/>
      <c r="AC3" s="4"/>
      <c r="AD3" s="4"/>
      <c r="AE3" s="4"/>
      <c r="AF3" s="4"/>
      <c r="AG3" s="4"/>
      <c r="AH3" s="4"/>
      <c r="AI3" s="3"/>
      <c r="AJ3" s="3"/>
      <c r="AK3" s="3"/>
      <c r="AL3" s="3"/>
      <c r="AM3" s="3"/>
      <c r="AN3" s="3"/>
      <c r="AO3" s="3"/>
      <c r="AP3" s="3"/>
      <c r="AQ3" s="3"/>
    </row>
    <row r="4" spans="2:43" ht="20.149999999999999" customHeight="1" x14ac:dyDescent="0.35">
      <c r="B4" s="42" t="s">
        <v>3</v>
      </c>
      <c r="C4" s="42"/>
      <c r="D4" s="42"/>
      <c r="E4" s="42"/>
      <c r="F4" s="42"/>
      <c r="G4" s="42"/>
      <c r="H4" s="43" t="s">
        <v>4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25"/>
      <c r="W4" s="44"/>
      <c r="AA4" s="4"/>
      <c r="AB4" s="4"/>
      <c r="AC4" s="4"/>
      <c r="AD4" s="4"/>
      <c r="AE4" s="4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</row>
    <row r="5" spans="2:43" ht="20.149999999999999" customHeight="1" x14ac:dyDescent="0.35">
      <c r="B5" s="42" t="s">
        <v>5</v>
      </c>
      <c r="C5" s="42"/>
      <c r="D5" s="42"/>
      <c r="E5" s="42"/>
      <c r="F5" s="42"/>
      <c r="G5" s="42"/>
      <c r="H5" s="43" t="s">
        <v>84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25"/>
      <c r="W5" s="44"/>
      <c r="AA5" s="4"/>
      <c r="AB5" s="4"/>
      <c r="AC5" s="4"/>
      <c r="AD5" s="4"/>
      <c r="AE5" s="4"/>
      <c r="AF5" s="4"/>
      <c r="AG5" s="4"/>
      <c r="AH5" s="4"/>
      <c r="AI5" s="3"/>
      <c r="AJ5" s="3"/>
      <c r="AK5" s="3"/>
      <c r="AL5" s="3"/>
      <c r="AM5" s="3"/>
      <c r="AN5" s="3"/>
      <c r="AO5" s="3"/>
      <c r="AP5" s="3"/>
      <c r="AQ5" s="3"/>
    </row>
    <row r="6" spans="2:43" ht="20.149999999999999" customHeight="1" thickBot="1" x14ac:dyDescent="0.4">
      <c r="B6" s="42" t="s">
        <v>6</v>
      </c>
      <c r="C6" s="42"/>
      <c r="D6" s="42"/>
      <c r="E6" s="42"/>
      <c r="F6" s="42"/>
      <c r="G6" s="42"/>
      <c r="H6" s="43" t="s">
        <v>7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25"/>
      <c r="W6" s="44"/>
      <c r="AA6" s="4"/>
      <c r="AB6" s="4"/>
      <c r="AC6" s="4"/>
      <c r="AD6" s="4"/>
      <c r="AE6" s="4"/>
      <c r="AF6" s="4"/>
      <c r="AG6" s="4"/>
      <c r="AH6" s="4"/>
      <c r="AI6" s="3"/>
      <c r="AJ6" s="3"/>
      <c r="AK6" s="3"/>
      <c r="AL6" s="3"/>
      <c r="AM6" s="3"/>
      <c r="AN6" s="3"/>
      <c r="AO6" s="3"/>
      <c r="AP6" s="3"/>
      <c r="AQ6" s="3"/>
    </row>
    <row r="7" spans="2:43" ht="20.149999999999999" customHeight="1" x14ac:dyDescent="0.35">
      <c r="B7" s="18" t="s">
        <v>8</v>
      </c>
      <c r="C7" s="41" t="s">
        <v>77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27">
        <f>335280+698728+6774+41762</f>
        <v>1082544</v>
      </c>
      <c r="W7" s="19"/>
      <c r="AA7" s="4"/>
      <c r="AB7" s="4"/>
      <c r="AC7" s="4"/>
      <c r="AD7" s="4"/>
      <c r="AE7" s="4"/>
      <c r="AF7" s="4"/>
      <c r="AG7" s="4"/>
      <c r="AH7" s="4"/>
      <c r="AI7" s="3"/>
      <c r="AJ7" s="3"/>
      <c r="AK7" s="3"/>
      <c r="AL7" s="3"/>
      <c r="AM7" s="3"/>
      <c r="AN7" s="3"/>
      <c r="AO7" s="3"/>
      <c r="AP7" s="3"/>
      <c r="AQ7" s="3"/>
    </row>
    <row r="8" spans="2:43" ht="20.149999999999999" customHeight="1" x14ac:dyDescent="0.35">
      <c r="B8" s="5" t="s">
        <v>9</v>
      </c>
      <c r="C8" s="32" t="s">
        <v>10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6">
        <v>0</v>
      </c>
      <c r="W8" s="7"/>
      <c r="AA8" s="4"/>
      <c r="AB8" s="4"/>
      <c r="AC8" s="4"/>
      <c r="AD8" s="4"/>
      <c r="AE8" s="4"/>
      <c r="AF8" s="4"/>
      <c r="AG8" s="4"/>
      <c r="AH8" s="4"/>
      <c r="AI8" s="3"/>
      <c r="AJ8" s="3"/>
      <c r="AK8" s="3"/>
      <c r="AL8" s="3"/>
      <c r="AM8" s="3"/>
      <c r="AN8" s="3"/>
      <c r="AO8" s="3"/>
      <c r="AP8" s="3"/>
      <c r="AQ8" s="3"/>
    </row>
    <row r="9" spans="2:43" ht="20.149999999999999" customHeight="1" x14ac:dyDescent="0.35">
      <c r="B9" s="5" t="s">
        <v>11</v>
      </c>
      <c r="C9" s="32" t="s">
        <v>12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6"/>
      <c r="W9" s="7">
        <f>V7-V8</f>
        <v>1082544</v>
      </c>
      <c r="AA9" s="4"/>
      <c r="AB9" s="4"/>
      <c r="AC9" s="4"/>
      <c r="AD9" s="4"/>
      <c r="AE9" s="4"/>
      <c r="AF9" s="4"/>
      <c r="AG9" s="4"/>
      <c r="AH9" s="4"/>
      <c r="AI9" s="3"/>
      <c r="AJ9" s="3"/>
      <c r="AK9" s="3"/>
      <c r="AL9" s="3"/>
      <c r="AM9" s="3"/>
      <c r="AN9" s="3"/>
      <c r="AO9" s="3"/>
      <c r="AP9" s="3"/>
      <c r="AQ9" s="3"/>
    </row>
    <row r="10" spans="2:43" ht="20.149999999999999" customHeight="1" x14ac:dyDescent="0.35">
      <c r="B10" s="5" t="s">
        <v>13</v>
      </c>
      <c r="C10" s="32" t="s">
        <v>14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6">
        <f>MAX(MIN(W9,75000),0)</f>
        <v>75000</v>
      </c>
      <c r="W10" s="7"/>
      <c r="AA10" s="4"/>
      <c r="AB10" s="4"/>
      <c r="AC10" s="4"/>
      <c r="AD10" s="4"/>
      <c r="AE10" s="4"/>
      <c r="AF10" s="4"/>
      <c r="AG10" s="4"/>
      <c r="AH10" s="4"/>
      <c r="AI10" s="3"/>
      <c r="AJ10" s="3"/>
      <c r="AK10" s="3"/>
      <c r="AL10" s="3"/>
      <c r="AM10" s="3"/>
      <c r="AN10" s="3"/>
      <c r="AO10" s="3"/>
      <c r="AP10" s="3"/>
      <c r="AQ10" s="3"/>
    </row>
    <row r="11" spans="2:43" ht="20.149999999999999" customHeight="1" x14ac:dyDescent="0.35">
      <c r="B11" s="5" t="s">
        <v>15</v>
      </c>
      <c r="C11" s="32" t="s">
        <v>16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6"/>
      <c r="W11" s="7">
        <f>W9-V10</f>
        <v>1007544</v>
      </c>
      <c r="AA11" s="4"/>
      <c r="AB11" s="4"/>
      <c r="AC11" s="4"/>
      <c r="AD11" s="4"/>
      <c r="AE11" s="4"/>
      <c r="AF11" s="4"/>
      <c r="AG11" s="4"/>
      <c r="AH11" s="4"/>
      <c r="AI11" s="3"/>
      <c r="AJ11" s="3"/>
      <c r="AK11" s="3"/>
      <c r="AL11" s="3"/>
      <c r="AM11" s="3"/>
      <c r="AN11" s="3"/>
      <c r="AO11" s="3"/>
      <c r="AP11" s="3"/>
      <c r="AQ11" s="3"/>
    </row>
    <row r="12" spans="2:43" ht="20.149999999999999" customHeight="1" x14ac:dyDescent="0.35">
      <c r="B12" s="5" t="s">
        <v>17</v>
      </c>
      <c r="C12" s="32" t="s">
        <v>18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6">
        <v>0</v>
      </c>
      <c r="W12" s="7"/>
      <c r="AA12" s="4"/>
      <c r="AB12" s="4"/>
      <c r="AC12" s="4"/>
      <c r="AD12" s="4"/>
      <c r="AE12" s="4"/>
      <c r="AF12" s="4"/>
      <c r="AG12" s="4"/>
      <c r="AH12" s="4"/>
      <c r="AI12" s="3"/>
      <c r="AJ12" s="3"/>
      <c r="AK12" s="3"/>
      <c r="AL12" s="3"/>
      <c r="AM12" s="3"/>
      <c r="AN12" s="3"/>
      <c r="AO12" s="3"/>
      <c r="AP12" s="3"/>
      <c r="AQ12" s="3"/>
    </row>
    <row r="13" spans="2:43" ht="20.149999999999999" customHeight="1" x14ac:dyDescent="0.35">
      <c r="B13" s="5" t="s">
        <v>19</v>
      </c>
      <c r="C13" s="32" t="s">
        <v>20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28">
        <v>20000</v>
      </c>
      <c r="W13" s="7"/>
      <c r="AA13" s="4"/>
      <c r="AB13" s="4"/>
      <c r="AC13" s="4"/>
      <c r="AD13" s="4"/>
      <c r="AE13" s="4"/>
      <c r="AF13" s="4"/>
      <c r="AG13" s="4"/>
      <c r="AH13" s="4"/>
      <c r="AI13" s="3"/>
      <c r="AJ13" s="3"/>
      <c r="AK13" s="3"/>
      <c r="AL13" s="3"/>
      <c r="AM13" s="3"/>
      <c r="AN13" s="3"/>
      <c r="AO13" s="3"/>
      <c r="AP13" s="3"/>
      <c r="AQ13" s="3"/>
    </row>
    <row r="14" spans="2:43" ht="20.149999999999999" customHeight="1" x14ac:dyDescent="0.35">
      <c r="B14" s="5" t="s">
        <v>21</v>
      </c>
      <c r="C14" s="32" t="s">
        <v>22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6"/>
      <c r="W14" s="7">
        <f>W11+V13</f>
        <v>1027544</v>
      </c>
      <c r="AA14" s="4"/>
      <c r="AB14" s="4"/>
      <c r="AC14" s="4"/>
      <c r="AD14" s="4"/>
      <c r="AE14" s="4"/>
      <c r="AF14" s="4"/>
      <c r="AG14" s="4"/>
      <c r="AH14" s="4"/>
      <c r="AI14" s="3"/>
      <c r="AJ14" s="3"/>
      <c r="AK14" s="3"/>
      <c r="AL14" s="3"/>
      <c r="AM14" s="3"/>
      <c r="AN14" s="3"/>
      <c r="AO14" s="3"/>
      <c r="AP14" s="3"/>
      <c r="AQ14" s="3"/>
    </row>
    <row r="15" spans="2:43" ht="20.149999999999999" customHeight="1" x14ac:dyDescent="0.35">
      <c r="B15" s="5" t="s">
        <v>23</v>
      </c>
      <c r="C15" s="32" t="s">
        <v>24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6"/>
      <c r="W15" s="7"/>
      <c r="AA15" s="4"/>
      <c r="AB15" s="4"/>
      <c r="AC15" s="4"/>
      <c r="AD15" s="4"/>
      <c r="AE15" s="4"/>
      <c r="AF15" s="4"/>
      <c r="AG15" s="4"/>
      <c r="AH15" s="4"/>
      <c r="AI15" s="3"/>
      <c r="AJ15" s="3"/>
      <c r="AK15" s="3"/>
      <c r="AL15" s="3"/>
      <c r="AM15" s="3"/>
      <c r="AN15" s="3"/>
      <c r="AO15" s="3"/>
      <c r="AP15" s="3"/>
      <c r="AQ15" s="3"/>
    </row>
    <row r="16" spans="2:43" ht="20.149999999999999" customHeight="1" x14ac:dyDescent="0.35">
      <c r="B16" s="5"/>
      <c r="C16" s="8" t="s">
        <v>67</v>
      </c>
      <c r="D16" s="32" t="s">
        <v>26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29">
        <v>0</v>
      </c>
      <c r="W16" s="7">
        <f>MIN(ROUND(W9*10%,0),V16)</f>
        <v>0</v>
      </c>
      <c r="AA16" s="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2:24" ht="20.149999999999999" customHeight="1" x14ac:dyDescent="0.35">
      <c r="B17" s="5" t="s">
        <v>27</v>
      </c>
      <c r="C17" s="32" t="s">
        <v>28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6"/>
      <c r="W17" s="7">
        <f>W16</f>
        <v>0</v>
      </c>
    </row>
    <row r="18" spans="2:24" ht="20.149999999999999" customHeight="1" x14ac:dyDescent="0.35">
      <c r="B18" s="5" t="s">
        <v>29</v>
      </c>
      <c r="C18" s="32" t="s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6"/>
      <c r="W18" s="7">
        <f>IF(ROUND(W14-W17,-1)&lt;0,0,ROUND(W14-W17,-1))</f>
        <v>1027540</v>
      </c>
    </row>
    <row r="19" spans="2:24" ht="20.149999999999999" customHeight="1" x14ac:dyDescent="0.35">
      <c r="B19" s="8"/>
      <c r="C19" s="40" t="s">
        <v>31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8"/>
      <c r="T19" s="38"/>
      <c r="U19" s="38"/>
      <c r="V19" s="6"/>
      <c r="W19" s="7"/>
    </row>
    <row r="20" spans="2:24" ht="20.149999999999999" customHeight="1" x14ac:dyDescent="0.35">
      <c r="B20" s="5"/>
      <c r="C20" s="36" t="s">
        <v>32</v>
      </c>
      <c r="D20" s="36"/>
      <c r="E20" s="36"/>
      <c r="F20" s="36"/>
      <c r="G20" s="36"/>
      <c r="H20" s="36"/>
      <c r="I20" s="36" t="s">
        <v>33</v>
      </c>
      <c r="J20" s="36"/>
      <c r="K20" s="36" t="s">
        <v>34</v>
      </c>
      <c r="L20" s="36"/>
      <c r="M20" s="36"/>
      <c r="N20" s="36"/>
      <c r="O20" s="36" t="s">
        <v>35</v>
      </c>
      <c r="P20" s="36"/>
      <c r="Q20" s="36"/>
      <c r="R20" s="36"/>
      <c r="S20" s="38"/>
      <c r="T20" s="38"/>
      <c r="U20" s="38"/>
      <c r="V20" s="6"/>
      <c r="W20" s="7"/>
    </row>
    <row r="21" spans="2:24" ht="20.149999999999999" customHeight="1" x14ac:dyDescent="0.35">
      <c r="B21" s="5"/>
      <c r="C21" s="36" t="s">
        <v>36</v>
      </c>
      <c r="D21" s="36"/>
      <c r="E21" s="36"/>
      <c r="F21" s="36"/>
      <c r="G21" s="36"/>
      <c r="H21" s="36"/>
      <c r="I21" s="36" t="s">
        <v>37</v>
      </c>
      <c r="J21" s="36"/>
      <c r="K21" s="36">
        <f>MAX(IF(W18&gt;=400000,400000,W18),0)</f>
        <v>400000</v>
      </c>
      <c r="L21" s="36" t="s">
        <v>37</v>
      </c>
      <c r="M21" s="36">
        <f>MAX(IF($F$18&gt;=250000,250000,$F$18),0)</f>
        <v>0</v>
      </c>
      <c r="N21" s="36" t="s">
        <v>37</v>
      </c>
      <c r="O21" s="36" t="s">
        <v>37</v>
      </c>
      <c r="P21" s="36"/>
      <c r="Q21" s="36"/>
      <c r="R21" s="36"/>
      <c r="S21" s="38"/>
      <c r="T21" s="38"/>
      <c r="U21" s="38"/>
      <c r="V21" s="6"/>
      <c r="W21" s="7"/>
    </row>
    <row r="22" spans="2:24" ht="20.149999999999999" customHeight="1" x14ac:dyDescent="0.35">
      <c r="B22" s="5"/>
      <c r="C22" s="36" t="s">
        <v>38</v>
      </c>
      <c r="D22" s="36"/>
      <c r="E22" s="36"/>
      <c r="F22" s="36"/>
      <c r="G22" s="36"/>
      <c r="H22" s="36"/>
      <c r="I22" s="37">
        <v>0.05</v>
      </c>
      <c r="J22" s="37"/>
      <c r="K22" s="36">
        <f>IF(W18&gt;=800000,400000,IF(W18&lt;=400000,0,(W18-K21)))</f>
        <v>400000</v>
      </c>
      <c r="L22" s="36">
        <f>ROUND(J22*K22,0)</f>
        <v>0</v>
      </c>
      <c r="M22" s="36">
        <f>IF($F$18&gt;=500000,250000,IF($F$18&lt;=250000,0,($F$18-M21)))</f>
        <v>0</v>
      </c>
      <c r="N22" s="36">
        <f>ROUND(L22*M22,0)</f>
        <v>0</v>
      </c>
      <c r="O22" s="36">
        <f t="shared" ref="O22:O27" si="0">ROUND(I22*K22,0)</f>
        <v>20000</v>
      </c>
      <c r="P22" s="36"/>
      <c r="Q22" s="36"/>
      <c r="R22" s="36"/>
      <c r="S22" s="38"/>
      <c r="T22" s="38"/>
      <c r="U22" s="38"/>
      <c r="V22" s="6"/>
      <c r="W22" s="7"/>
    </row>
    <row r="23" spans="2:24" ht="20.149999999999999" customHeight="1" x14ac:dyDescent="0.35">
      <c r="B23" s="5"/>
      <c r="C23" s="36" t="s">
        <v>39</v>
      </c>
      <c r="D23" s="36"/>
      <c r="E23" s="36"/>
      <c r="F23" s="36"/>
      <c r="G23" s="36"/>
      <c r="H23" s="36"/>
      <c r="I23" s="37">
        <v>0.1</v>
      </c>
      <c r="J23" s="37"/>
      <c r="K23" s="36">
        <f>IF(W18&gt;=1200000,400000,IF(W18&lt;=800000,0,(W18-K21-K22)))</f>
        <v>227540</v>
      </c>
      <c r="L23" s="36">
        <f>ROUND(J23*K23,0)</f>
        <v>0</v>
      </c>
      <c r="M23" s="36">
        <f>IF($F$18&gt;=1000000,500000,IF($F$18&lt;=500000,0,($F$18-M21-M22)))</f>
        <v>0</v>
      </c>
      <c r="N23" s="36">
        <f>ROUND(L23*M23,0)</f>
        <v>0</v>
      </c>
      <c r="O23" s="36">
        <f t="shared" si="0"/>
        <v>22754</v>
      </c>
      <c r="P23" s="36"/>
      <c r="Q23" s="36"/>
      <c r="R23" s="36"/>
      <c r="S23" s="38"/>
      <c r="T23" s="38"/>
      <c r="U23" s="38"/>
      <c r="V23" s="6"/>
      <c r="W23" s="7"/>
    </row>
    <row r="24" spans="2:24" ht="20.149999999999999" customHeight="1" x14ac:dyDescent="0.35">
      <c r="B24" s="5"/>
      <c r="C24" s="36" t="s">
        <v>40</v>
      </c>
      <c r="D24" s="36"/>
      <c r="E24" s="36"/>
      <c r="F24" s="36"/>
      <c r="G24" s="36"/>
      <c r="H24" s="36"/>
      <c r="I24" s="37">
        <v>0.15</v>
      </c>
      <c r="J24" s="37"/>
      <c r="K24" s="36">
        <f>IF(W18&gt;=1600000,400000,IF(W18&lt;=1200000,0,(W18-K21-K22-K23)))</f>
        <v>0</v>
      </c>
      <c r="L24" s="36"/>
      <c r="M24" s="36"/>
      <c r="N24" s="36"/>
      <c r="O24" s="36">
        <f t="shared" si="0"/>
        <v>0</v>
      </c>
      <c r="P24" s="36"/>
      <c r="Q24" s="36"/>
      <c r="R24" s="36"/>
      <c r="S24" s="38"/>
      <c r="T24" s="38"/>
      <c r="U24" s="38"/>
      <c r="V24" s="6"/>
      <c r="W24" s="7"/>
    </row>
    <row r="25" spans="2:24" ht="20.149999999999999" customHeight="1" x14ac:dyDescent="0.35">
      <c r="B25" s="5"/>
      <c r="C25" s="36" t="s">
        <v>41</v>
      </c>
      <c r="D25" s="36"/>
      <c r="E25" s="36"/>
      <c r="F25" s="36"/>
      <c r="G25" s="36"/>
      <c r="H25" s="36"/>
      <c r="I25" s="37">
        <v>0.2</v>
      </c>
      <c r="J25" s="37"/>
      <c r="K25" s="36">
        <f>IF(W18&gt;=2000000,400000,IF(W18&lt;=1600000,0,(W18-K21-K22-K23-K24)))</f>
        <v>0</v>
      </c>
      <c r="L25" s="36"/>
      <c r="M25" s="36"/>
      <c r="N25" s="36"/>
      <c r="O25" s="36">
        <f t="shared" si="0"/>
        <v>0</v>
      </c>
      <c r="P25" s="36"/>
      <c r="Q25" s="36"/>
      <c r="R25" s="36"/>
      <c r="S25" s="38"/>
      <c r="T25" s="38"/>
      <c r="U25" s="38"/>
      <c r="V25" s="6"/>
      <c r="W25" s="7"/>
    </row>
    <row r="26" spans="2:24" ht="20.149999999999999" customHeight="1" x14ac:dyDescent="0.35">
      <c r="B26" s="5"/>
      <c r="C26" s="36" t="s">
        <v>42</v>
      </c>
      <c r="D26" s="36"/>
      <c r="E26" s="36"/>
      <c r="F26" s="36"/>
      <c r="G26" s="36"/>
      <c r="H26" s="36"/>
      <c r="I26" s="37">
        <v>0.25</v>
      </c>
      <c r="J26" s="37"/>
      <c r="K26" s="36">
        <f>IF(W18&gt;=2400000,400000,IF(W18&lt;=2000000,0,(W18-K21-K22-K23-K24-K25)))</f>
        <v>0</v>
      </c>
      <c r="L26" s="36"/>
      <c r="M26" s="36"/>
      <c r="N26" s="36"/>
      <c r="O26" s="36">
        <f t="shared" si="0"/>
        <v>0</v>
      </c>
      <c r="P26" s="36"/>
      <c r="Q26" s="36"/>
      <c r="R26" s="36"/>
      <c r="S26" s="17"/>
      <c r="T26" s="17"/>
      <c r="U26" s="17"/>
      <c r="V26" s="6"/>
      <c r="W26" s="7"/>
    </row>
    <row r="27" spans="2:24" ht="20.149999999999999" customHeight="1" x14ac:dyDescent="0.35">
      <c r="B27" s="5"/>
      <c r="C27" s="36" t="s">
        <v>43</v>
      </c>
      <c r="D27" s="36"/>
      <c r="E27" s="36"/>
      <c r="F27" s="36"/>
      <c r="G27" s="36"/>
      <c r="H27" s="36"/>
      <c r="I27" s="37">
        <v>0.3</v>
      </c>
      <c r="J27" s="37"/>
      <c r="K27" s="36">
        <f>IF(W18&lt;=2400000,0,(W18-2400000))</f>
        <v>0</v>
      </c>
      <c r="L27" s="36">
        <f>ROUND(J27*K27,0)</f>
        <v>0</v>
      </c>
      <c r="M27" s="36">
        <f>IF($F$18&lt;=1000000,0,($F$18-1000000))</f>
        <v>0</v>
      </c>
      <c r="N27" s="36">
        <f>ROUND(L27*M27,0)</f>
        <v>0</v>
      </c>
      <c r="O27" s="36">
        <f t="shared" si="0"/>
        <v>0</v>
      </c>
      <c r="P27" s="36"/>
      <c r="Q27" s="36"/>
      <c r="R27" s="36"/>
      <c r="S27" s="39" t="b">
        <f>W18=SUM(K21:N27)</f>
        <v>1</v>
      </c>
      <c r="T27" s="39"/>
      <c r="U27" s="39"/>
      <c r="V27" s="6"/>
      <c r="W27" s="7"/>
    </row>
    <row r="28" spans="2:24" ht="20.149999999999999" customHeight="1" x14ac:dyDescent="0.35">
      <c r="B28" s="5" t="s">
        <v>44</v>
      </c>
      <c r="C28" s="32" t="s">
        <v>45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6"/>
      <c r="W28" s="7">
        <f>SUM(O22:R27)</f>
        <v>42754</v>
      </c>
    </row>
    <row r="29" spans="2:24" ht="20.149999999999999" customHeight="1" x14ac:dyDescent="0.35">
      <c r="B29" s="5" t="s">
        <v>46</v>
      </c>
      <c r="C29" s="32" t="s">
        <v>47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6"/>
      <c r="W29" s="7">
        <f>IF(W18&gt;=1200000,0,MIN(60000,W28))+IF(W18&lt;=1200000,0,MAX(W28-(W18-1200000),0))</f>
        <v>42754</v>
      </c>
      <c r="X29" s="9"/>
    </row>
    <row r="30" spans="2:24" ht="20.149999999999999" customHeight="1" x14ac:dyDescent="0.35">
      <c r="B30" s="5" t="s">
        <v>48</v>
      </c>
      <c r="C30" s="32" t="s">
        <v>49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6"/>
      <c r="W30" s="7">
        <f>W28-W29</f>
        <v>0</v>
      </c>
    </row>
    <row r="31" spans="2:24" ht="20.149999999999999" customHeight="1" x14ac:dyDescent="0.35">
      <c r="B31" s="5" t="s">
        <v>50</v>
      </c>
      <c r="C31" s="32" t="s">
        <v>51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6"/>
      <c r="W31" s="7">
        <f>ROUND(4%*W30,0)</f>
        <v>0</v>
      </c>
    </row>
    <row r="32" spans="2:24" ht="20.149999999999999" customHeight="1" x14ac:dyDescent="0.35">
      <c r="B32" s="5" t="s">
        <v>52</v>
      </c>
      <c r="C32" s="32" t="s">
        <v>53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6"/>
      <c r="W32" s="7">
        <f>W30+W31</f>
        <v>0</v>
      </c>
    </row>
    <row r="33" spans="2:27" ht="20.149999999999999" customHeight="1" x14ac:dyDescent="0.35">
      <c r="B33" s="5" t="s">
        <v>54</v>
      </c>
      <c r="C33" s="32" t="s">
        <v>55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6"/>
      <c r="W33" s="30">
        <v>0</v>
      </c>
    </row>
    <row r="34" spans="2:27" ht="20.149999999999999" customHeight="1" x14ac:dyDescent="0.35">
      <c r="B34" s="5" t="s">
        <v>56</v>
      </c>
      <c r="C34" s="32" t="s">
        <v>57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6"/>
      <c r="W34" s="7">
        <f>W32-W33</f>
        <v>0</v>
      </c>
    </row>
    <row r="35" spans="2:27" ht="20.149999999999999" customHeight="1" x14ac:dyDescent="0.35">
      <c r="B35" s="5"/>
      <c r="C35" s="22" t="s">
        <v>69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0"/>
      <c r="T35" s="20"/>
      <c r="U35" s="21"/>
      <c r="V35" s="6"/>
      <c r="W35" s="7"/>
    </row>
    <row r="36" spans="2:27" ht="20.149999999999999" customHeight="1" x14ac:dyDescent="0.35">
      <c r="B36" s="5"/>
      <c r="C36" s="23" t="s">
        <v>78</v>
      </c>
      <c r="D36" s="34" t="s">
        <v>71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5"/>
      <c r="V36" s="28">
        <v>0</v>
      </c>
      <c r="W36" s="7"/>
    </row>
    <row r="37" spans="2:27" ht="20.149999999999999" customHeight="1" x14ac:dyDescent="0.35">
      <c r="B37" s="5"/>
      <c r="C37" s="23" t="s">
        <v>79</v>
      </c>
      <c r="D37" s="34" t="s">
        <v>70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5"/>
      <c r="V37" s="28">
        <v>0</v>
      </c>
      <c r="W37" s="7"/>
    </row>
    <row r="38" spans="2:27" ht="20.149999999999999" customHeight="1" x14ac:dyDescent="0.35">
      <c r="B38" s="5"/>
      <c r="C38" s="23" t="s">
        <v>80</v>
      </c>
      <c r="D38" s="34" t="s">
        <v>72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28">
        <v>0</v>
      </c>
      <c r="W38" s="7"/>
    </row>
    <row r="39" spans="2:27" ht="20.149999999999999" customHeight="1" x14ac:dyDescent="0.35">
      <c r="B39" s="5"/>
      <c r="C39" s="23" t="s">
        <v>81</v>
      </c>
      <c r="D39" s="34" t="s">
        <v>74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28">
        <v>0</v>
      </c>
      <c r="W39" s="7"/>
    </row>
    <row r="40" spans="2:27" ht="20.149999999999999" customHeight="1" x14ac:dyDescent="0.35">
      <c r="B40" s="5"/>
      <c r="C40" s="23" t="s">
        <v>25</v>
      </c>
      <c r="D40" s="34" t="s">
        <v>75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28">
        <v>0</v>
      </c>
      <c r="W40" s="7"/>
    </row>
    <row r="41" spans="2:27" ht="20.149999999999999" customHeight="1" x14ac:dyDescent="0.35">
      <c r="B41" s="5"/>
      <c r="C41" s="23" t="s">
        <v>82</v>
      </c>
      <c r="D41" s="34" t="s">
        <v>76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28">
        <v>0</v>
      </c>
      <c r="W41" s="7"/>
    </row>
    <row r="42" spans="2:27" ht="20.149999999999999" customHeight="1" x14ac:dyDescent="0.35">
      <c r="B42" s="5"/>
      <c r="C42" s="23" t="s">
        <v>83</v>
      </c>
      <c r="D42" s="34" t="s">
        <v>73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28">
        <v>50000</v>
      </c>
      <c r="W42" s="7"/>
    </row>
    <row r="43" spans="2:27" ht="20.149999999999999" customHeight="1" x14ac:dyDescent="0.35">
      <c r="B43" s="5" t="s">
        <v>58</v>
      </c>
      <c r="C43" s="32" t="s">
        <v>59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6"/>
      <c r="W43" s="7">
        <f>SUM(V36:V42)</f>
        <v>50000</v>
      </c>
    </row>
    <row r="44" spans="2:27" ht="20.149999999999999" customHeight="1" x14ac:dyDescent="0.35">
      <c r="B44" s="5" t="s">
        <v>60</v>
      </c>
      <c r="C44" s="32" t="s">
        <v>61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6"/>
      <c r="W44" s="7">
        <f>MAX(0,(W34-W43))</f>
        <v>0</v>
      </c>
    </row>
    <row r="45" spans="2:27" ht="20.149999999999999" customHeight="1" thickBot="1" x14ac:dyDescent="0.4">
      <c r="B45" s="10" t="s">
        <v>62</v>
      </c>
      <c r="C45" s="33" t="s">
        <v>63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11"/>
      <c r="W45" s="12">
        <f>MAX(0,(W43-W34))</f>
        <v>50000</v>
      </c>
    </row>
    <row r="46" spans="2:27" ht="20.149999999999999" customHeight="1" x14ac:dyDescent="0.35">
      <c r="B46" s="31" t="s">
        <v>64</v>
      </c>
      <c r="C46" s="24"/>
      <c r="D46" s="13" t="s">
        <v>65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2:27" ht="20.149999999999999" customHeight="1" x14ac:dyDescent="0.35">
      <c r="V47" s="13"/>
    </row>
    <row r="48" spans="2:27" s="14" customFormat="1" ht="20.149999999999999" customHeight="1" x14ac:dyDescent="0.35">
      <c r="B48" s="26"/>
      <c r="V48" s="13" t="s">
        <v>66</v>
      </c>
      <c r="AA48" s="15"/>
    </row>
    <row r="49" spans="2:21" ht="20.149999999999999" customHeight="1" x14ac:dyDescent="0.35"/>
    <row r="50" spans="2:21" ht="20.149999999999999" customHeight="1" x14ac:dyDescent="0.35"/>
    <row r="51" spans="2:21" ht="20.149999999999999" hidden="1" customHeight="1" x14ac:dyDescent="0.35"/>
    <row r="52" spans="2:21" ht="20.149999999999999" hidden="1" customHeight="1" x14ac:dyDescent="0.35"/>
    <row r="53" spans="2:21" ht="20.149999999999999" hidden="1" customHeight="1" x14ac:dyDescent="0.35"/>
    <row r="54" spans="2:21" ht="20.149999999999999" hidden="1" customHeight="1" x14ac:dyDescent="0.35"/>
    <row r="55" spans="2:21" ht="20.149999999999999" hidden="1" customHeight="1" x14ac:dyDescent="0.3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2:21" ht="20.149999999999999" hidden="1" customHeight="1" x14ac:dyDescent="0.3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2:21" ht="20.149999999999999" hidden="1" customHeight="1" x14ac:dyDescent="0.3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2:21" ht="20.149999999999999" hidden="1" customHeight="1" x14ac:dyDescent="0.3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2:21" ht="20.149999999999999" hidden="1" customHeight="1" x14ac:dyDescent="0.3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2:21" ht="20.149999999999999" hidden="1" customHeight="1" x14ac:dyDescent="0.3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2:21" ht="20.149999999999999" hidden="1" customHeight="1" x14ac:dyDescent="0.3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2:21" ht="20.149999999999999" hidden="1" customHeight="1" x14ac:dyDescent="0.3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2:21" ht="20.149999999999999" hidden="1" customHeight="1" x14ac:dyDescent="0.3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2:21" ht="20.149999999999999" hidden="1" customHeight="1" x14ac:dyDescent="0.3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ht="20.149999999999999" hidden="1" customHeight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</sheetData>
  <sheetProtection password="CC43" sheet="1" objects="1" scenarios="1"/>
  <mergeCells count="80">
    <mergeCell ref="B2:W2"/>
    <mergeCell ref="B3:G3"/>
    <mergeCell ref="H3:U3"/>
    <mergeCell ref="B4:G4"/>
    <mergeCell ref="H4:U4"/>
    <mergeCell ref="B5:G5"/>
    <mergeCell ref="H5:U5"/>
    <mergeCell ref="B6:G6"/>
    <mergeCell ref="H6:U6"/>
    <mergeCell ref="W3:W6"/>
    <mergeCell ref="C18:U18"/>
    <mergeCell ref="C7:U7"/>
    <mergeCell ref="C8:U8"/>
    <mergeCell ref="C9:U9"/>
    <mergeCell ref="C10:U10"/>
    <mergeCell ref="C11:U11"/>
    <mergeCell ref="C12:U12"/>
    <mergeCell ref="C13:U13"/>
    <mergeCell ref="C14:U14"/>
    <mergeCell ref="C15:U15"/>
    <mergeCell ref="D16:U16"/>
    <mergeCell ref="C17:U17"/>
    <mergeCell ref="C19:R19"/>
    <mergeCell ref="S19:U19"/>
    <mergeCell ref="C20:H20"/>
    <mergeCell ref="I20:J20"/>
    <mergeCell ref="K20:N20"/>
    <mergeCell ref="O20:R20"/>
    <mergeCell ref="S20:U20"/>
    <mergeCell ref="C22:H22"/>
    <mergeCell ref="I22:J22"/>
    <mergeCell ref="K22:N22"/>
    <mergeCell ref="O22:R22"/>
    <mergeCell ref="S22:U22"/>
    <mergeCell ref="C21:H21"/>
    <mergeCell ref="I21:J21"/>
    <mergeCell ref="K21:N21"/>
    <mergeCell ref="O21:R21"/>
    <mergeCell ref="S21:U21"/>
    <mergeCell ref="C24:H24"/>
    <mergeCell ref="I24:J24"/>
    <mergeCell ref="K24:N24"/>
    <mergeCell ref="O24:R24"/>
    <mergeCell ref="S24:U24"/>
    <mergeCell ref="C23:H23"/>
    <mergeCell ref="I23:J23"/>
    <mergeCell ref="K23:N23"/>
    <mergeCell ref="O23:R23"/>
    <mergeCell ref="S23:U23"/>
    <mergeCell ref="C28:U28"/>
    <mergeCell ref="C25:H25"/>
    <mergeCell ref="I25:J25"/>
    <mergeCell ref="K25:N25"/>
    <mergeCell ref="O25:R25"/>
    <mergeCell ref="S25:U25"/>
    <mergeCell ref="C26:H26"/>
    <mergeCell ref="I26:J26"/>
    <mergeCell ref="K26:N26"/>
    <mergeCell ref="O26:R26"/>
    <mergeCell ref="C27:H27"/>
    <mergeCell ref="I27:J27"/>
    <mergeCell ref="K27:N27"/>
    <mergeCell ref="O27:R27"/>
    <mergeCell ref="S27:U27"/>
    <mergeCell ref="C43:U43"/>
    <mergeCell ref="C44:U44"/>
    <mergeCell ref="C45:U45"/>
    <mergeCell ref="C29:U29"/>
    <mergeCell ref="C30:U30"/>
    <mergeCell ref="C31:U31"/>
    <mergeCell ref="C32:U32"/>
    <mergeCell ref="C33:U33"/>
    <mergeCell ref="C34:U34"/>
    <mergeCell ref="D42:U42"/>
    <mergeCell ref="D36:U36"/>
    <mergeCell ref="D37:U37"/>
    <mergeCell ref="D38:U38"/>
    <mergeCell ref="D41:U41"/>
    <mergeCell ref="D39:U39"/>
    <mergeCell ref="D40:U40"/>
  </mergeCells>
  <conditionalFormatting sqref="S27:U27">
    <cfRule type="expression" dxfId="0" priority="1">
      <formula>$S$27=TRUE</formula>
    </cfRule>
  </conditionalFormatting>
  <dataValidations count="3">
    <dataValidation type="whole" allowBlank="1" showInputMessage="1" showErrorMessage="1" errorTitle="Numbers Only" error="Only Numbers Allowed" sqref="V7 V13 V16 W33 W43">
      <formula1>0</formula1>
      <formula2>10000000</formula2>
    </dataValidation>
    <dataValidation type="whole" allowBlank="1" showInputMessage="1" showErrorMessage="1" sqref="V12">
      <formula1>0</formula1>
      <formula2>0</formula2>
    </dataValidation>
    <dataValidation type="whole" allowBlank="1" showInputMessage="1" showErrorMessage="1" sqref="V36:V42">
      <formula1>0</formula1>
      <formula2>1000000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backNTR</vt:lpstr>
      <vt:lpstr>backNTR!Print_Area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gsssmalutana</dc:creator>
  <cp:lastModifiedBy>gsssmalutana</cp:lastModifiedBy>
  <cp:lastPrinted>2025-06-24T09:11:48Z</cp:lastPrinted>
  <dcterms:created xsi:type="dcterms:W3CDTF">2025-06-20T12:16:29Z</dcterms:created>
  <dcterms:modified xsi:type="dcterms:W3CDTF">2025-09-21T10:00:45Z</dcterms:modified>
</cp:coreProperties>
</file>