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updateLinks="never" codeName="ThisWorkbook" defaultThemeVersion="124226"/>
  <bookViews>
    <workbookView xWindow="240" yWindow="45" windowWidth="15600" windowHeight="7995" tabRatio="717" firstSheet="1" activeTab="1"/>
  </bookViews>
  <sheets>
    <sheet name="Table-State" sheetId="3" state="hidden" r:id="rId1"/>
    <sheet name="Home" sheetId="8" r:id="rId2"/>
    <sheet name="Gp Incr. Order" sheetId="2" r:id="rId3"/>
    <sheet name="Employee Data" sheetId="4" r:id="rId4"/>
    <sheet name="Table_vi" sheetId="5" state="hidden" r:id="rId5"/>
    <sheet name="DDO Data" sheetId="6" r:id="rId6"/>
    <sheet name="Databackup" sheetId="7" state="hidden" r:id="rId7"/>
    <sheet name="Table_Incr" sheetId="9" state="hidden" r:id="rId8"/>
    <sheet name="ACP-1" sheetId="13" r:id="rId9"/>
    <sheet name="Incr_2017" sheetId="12" r:id="rId10"/>
    <sheet name="Data Entry" sheetId="10" r:id="rId11"/>
    <sheet name="Sheet3" sheetId="11" state="hidden" r:id="rId12"/>
    <sheet name="utility" sheetId="14" r:id="rId13"/>
  </sheets>
  <externalReferences>
    <externalReference r:id="rId14"/>
  </externalReferences>
  <definedNames>
    <definedName name="Applicable_Category">'[1]Table-ACP'!$A$37:$A$39</definedName>
    <definedName name="Arrear_Period">'[1]Table for Central'!$Y$25:$Y$42</definedName>
    <definedName name="Code_list">'[1]Data Entry(2017)'!$A$5:$A$524</definedName>
    <definedName name="Date_end" localSheetId="0">'Table-State'!$AC$21</definedName>
    <definedName name="Date_end2017">'[1]Table-State'!$W$158</definedName>
    <definedName name="Date_list" localSheetId="0">'Table-State'!$Z$23:$Z$39</definedName>
    <definedName name="Date_list_2008">'[1]Table-2008'!$AB$188:$AB$204</definedName>
    <definedName name="Date_list1998">'[1]Table 1998'!$B$196:$B$217</definedName>
    <definedName name="Date_list2017">'[1]Table-State'!$T$160:$T$176</definedName>
    <definedName name="Date_start" localSheetId="0">'Table-State'!$AA$21</definedName>
    <definedName name="Date_start1998">'[1]Table 1998'!$C$145</definedName>
    <definedName name="Date_start2017">'[1]Table-State'!$U$158</definedName>
    <definedName name="Employee_Category">'[1]Table-2008'!$BO$15:$BO$18</definedName>
    <definedName name="Employee_Name">'Employee Data'!$C$4:$C$553</definedName>
    <definedName name="Employee_Type">'[1]Table-State'!$T$54:$T$58</definedName>
    <definedName name="End_Date_Incr">Table_Incr!$I$42</definedName>
    <definedName name="Existing_Data">'[1]Table-State'!$G$53:$G$76</definedName>
    <definedName name="Existing_Fixed_Pay">'[1]Table-State'!$J$53:$J$76</definedName>
    <definedName name="Existing_Grade_Pay">'[1]Table-State'!$AG$16:$AG$39</definedName>
    <definedName name="Existing_Pay_Band_for_7PC">'[1]Table rajasthan'!$M$2:$M$26</definedName>
    <definedName name="Existing_Stage__A">'[1]Table 1998'!$P$147:$P$171</definedName>
    <definedName name="Existing_Stage__C">'[1]Table 1998'!$U$147:$U$171</definedName>
    <definedName name="Fin._Year">'[1]table-tax'!$S$2:$S$36</definedName>
    <definedName name="Grade_Pay">'[1]Incr Table'!$AS$9:$AS$37</definedName>
    <definedName name="Grade_Pay_in_Scale">'[1]Table-2008'!$BF$40:$BF$44</definedName>
    <definedName name="Incr_Name_of_Treasury">'Table-State'!$B$193:$B$230</definedName>
    <definedName name="Index">'[1]Table for Pension'!$O$4:$O$34</definedName>
    <definedName name="IV_CPC_SCALE">'[1]Table for Pension'!$G$4:$G$57</definedName>
    <definedName name="Level_1">Table_Incr!$BA$7:$BA$46</definedName>
    <definedName name="Level_10">Table_Incr!$BJ$7:$BJ$46</definedName>
    <definedName name="Level_11">Table_Incr!$BK$7:$BK$46</definedName>
    <definedName name="Level_12">Table_Incr!$BL$7:$BL$46</definedName>
    <definedName name="Level_13">Table_Incr!$BM$7:$BM$46</definedName>
    <definedName name="Level_14">Table_Incr!$BN$7:$BN$46</definedName>
    <definedName name="Level_15">Table_Incr!$BO$7:$BO$46</definedName>
    <definedName name="Level_16">Table_Incr!$BP$7:$BP$46</definedName>
    <definedName name="Level_17">Table_Incr!$BQ$7:$BQ$46</definedName>
    <definedName name="Level_18">Table_Incr!$BR$7:$BR$46</definedName>
    <definedName name="Level_19">Table_Incr!$BS$7:$BS$46</definedName>
    <definedName name="Level_2">Table_Incr!$BB$7:$BB$46</definedName>
    <definedName name="Level_20">Table_Incr!$BT$7:$BT$46</definedName>
    <definedName name="Level_21">Table_Incr!$BU$7:$BU$46</definedName>
    <definedName name="Level_22">Table_Incr!$BV$7:$BV$46</definedName>
    <definedName name="Level_23">Table_Incr!$BW$7:$BW$46</definedName>
    <definedName name="Level_24">Table_Incr!$BX$7:$BX$46</definedName>
    <definedName name="Level_3">Table_Incr!$BC$7:$BC$46</definedName>
    <definedName name="Level_4">Table_Incr!$BD$7:$BD$46</definedName>
    <definedName name="Level_5">Table_Incr!$BE$7:$BE$46</definedName>
    <definedName name="Level_6">Table_Incr!$BF$7:$BF$46</definedName>
    <definedName name="Level_7">Table_Incr!$BG$7:$BG$46</definedName>
    <definedName name="Level_8">Table_Incr!$BH$7:$BH$46</definedName>
    <definedName name="Level_9">Table_Incr!$BI$7:$BI$46</definedName>
    <definedName name="List_of_Treasury">'[1]Table-State'!$CF$14:$CF$47</definedName>
    <definedName name="Month_Rec">'[1]Recovery-Data'!$A$12:$A$243</definedName>
    <definedName name="NAME_OF_TREASURY">'[1]Table 1998'!$FP$3:$FP$35</definedName>
    <definedName name="Nature_of_Penalties">'[1]Table-ACP'!$AD$29:$AD$37</definedName>
    <definedName name="New_Pay_Scale">'[1]Incr Table'!$AR$9:$AR$13</definedName>
    <definedName name="Old_Pay_Scale">'[1]Incr Table'!$AP$9:$AP$34</definedName>
    <definedName name="Option">'[1]Table-State'!$B$82:$B$85</definedName>
    <definedName name="Option_6Pay_A">'[1]Table-2008'!$BM$4:$BM$8</definedName>
    <definedName name="Pay_Band_for_Central">'[1]Table for Central'!$AA$2:$AA$20</definedName>
    <definedName name="Pay_level">Table_Incr!$BA$6:$BX$6</definedName>
    <definedName name="Pay_level_incrmaster">'Table-State'!$AI$15:$AI$38</definedName>
    <definedName name="Pay_Range">'[1]Table 1998'!$H$106:$H$135</definedName>
    <definedName name="Pay_Range_1998">'[1]Table-2008'!$AK$116:$AK$139</definedName>
    <definedName name="Pay_Sacle_in_1989">'[1]Table 1998'!$M$72:$M$98</definedName>
    <definedName name="Pay_Sacle_in_1998">'[1]Table 1998'!$O$72:$O$97</definedName>
    <definedName name="Pay_scale_2008">'[1]Table-probationer(17)'!$M$4:$M$29</definedName>
    <definedName name="Pay_Scale_under_RPS_1998">'[1]Table-probationer(17)'!$C$4:$C$29</definedName>
    <definedName name="Paylevel_list">'Employee Data'!$F$4:$F$553</definedName>
    <definedName name="Post_Name">'Employee Data'!$D$4:$D$553</definedName>
    <definedName name="Pre_Scale_2008">'[1]Table-probationer(17)'!$T$4:$T$29</definedName>
    <definedName name="_xlnm.Print_Area" localSheetId="8">'ACP-1'!$A$3:$L$32</definedName>
    <definedName name="_xlnm.Print_Area" localSheetId="10">'Data Entry'!$A$1:$I$49</definedName>
    <definedName name="_xlnm.Print_Area" localSheetId="2">'Gp Incr. Order'!$A$2:$L$577</definedName>
    <definedName name="_xlnm.Print_Area" localSheetId="1">Home!$A$1:$Q$21</definedName>
    <definedName name="_xlnm.Print_Area" localSheetId="9">Incr_2017!$A$3:$L$36</definedName>
    <definedName name="_xlnm.Print_Area" localSheetId="12">utility!$A$1:$G$18</definedName>
    <definedName name="_xlnm.Print_Titles" localSheetId="2">'Gp Incr. Order'!$2:$14</definedName>
    <definedName name="Sal_month">'[1]Gross Salary'!$M$4:$M$15</definedName>
    <definedName name="Salary_month1718">[1]taxtable1718!$Z$13:$Z$27</definedName>
    <definedName name="Scale_No">'[1]Table 1998'!$M$3:$M$31</definedName>
    <definedName name="Start_Date_Incr">Table_Incr!$H2</definedName>
    <definedName name="Treasury_Name">Table_Incr!$CQ$7:$CQ$41</definedName>
    <definedName name="Type_of_benefit">Table_Incr!$K$34:$K$37</definedName>
    <definedName name="V_CPC_SCALE">'[1]Table for Pension'!$I$4:$I$57</definedName>
    <definedName name="VI_CPC_SCALE">'[1]Table for Pension'!$M$4:$M$57</definedName>
  </definedNames>
  <calcPr calcId="125725"/>
</workbook>
</file>

<file path=xl/calcChain.xml><?xml version="1.0" encoding="utf-8"?>
<calcChain xmlns="http://schemas.openxmlformats.org/spreadsheetml/2006/main">
  <c r="E15" i="10"/>
  <c r="D57" i="9"/>
  <c r="U35" l="1"/>
  <c r="U34"/>
  <c r="C33"/>
  <c r="BZ5" l="1"/>
  <c r="E553" i="4"/>
  <c r="E552"/>
  <c r="E551"/>
  <c r="E550"/>
  <c r="E549"/>
  <c r="E548"/>
  <c r="E547"/>
  <c r="E546"/>
  <c r="E545"/>
  <c r="E544"/>
  <c r="E543"/>
  <c r="E542"/>
  <c r="E541"/>
  <c r="E540"/>
  <c r="E539"/>
  <c r="E538"/>
  <c r="E537"/>
  <c r="E536"/>
  <c r="E535"/>
  <c r="E534"/>
  <c r="E533"/>
  <c r="E532"/>
  <c r="E531"/>
  <c r="E530"/>
  <c r="E529"/>
  <c r="E528"/>
  <c r="E527"/>
  <c r="E526"/>
  <c r="E525"/>
  <c r="E524"/>
  <c r="E523"/>
  <c r="E522"/>
  <c r="E521"/>
  <c r="E520"/>
  <c r="E519"/>
  <c r="E518"/>
  <c r="E517"/>
  <c r="E516"/>
  <c r="E515"/>
  <c r="E514"/>
  <c r="E513"/>
  <c r="E512"/>
  <c r="E511"/>
  <c r="E510"/>
  <c r="E509"/>
  <c r="E508"/>
  <c r="E507"/>
  <c r="E506"/>
  <c r="E505"/>
  <c r="E504"/>
  <c r="E503"/>
  <c r="E502"/>
  <c r="E501"/>
  <c r="E500"/>
  <c r="E499"/>
  <c r="E498"/>
  <c r="E497"/>
  <c r="E496"/>
  <c r="E495"/>
  <c r="E494"/>
  <c r="E493"/>
  <c r="E492"/>
  <c r="E491"/>
  <c r="E490"/>
  <c r="E489"/>
  <c r="E488"/>
  <c r="E487"/>
  <c r="E486"/>
  <c r="E485"/>
  <c r="E484"/>
  <c r="E483"/>
  <c r="E482"/>
  <c r="E481"/>
  <c r="E480"/>
  <c r="E479"/>
  <c r="E478"/>
  <c r="E477"/>
  <c r="E476"/>
  <c r="E475"/>
  <c r="E474"/>
  <c r="E473"/>
  <c r="E472"/>
  <c r="E471"/>
  <c r="E470"/>
  <c r="E469"/>
  <c r="E468"/>
  <c r="E467"/>
  <c r="E466"/>
  <c r="E465"/>
  <c r="E464"/>
  <c r="E463"/>
  <c r="E462"/>
  <c r="E461"/>
  <c r="E460"/>
  <c r="E459"/>
  <c r="E458"/>
  <c r="E457"/>
  <c r="E456"/>
  <c r="E455"/>
  <c r="E454"/>
  <c r="E453"/>
  <c r="E452"/>
  <c r="E451"/>
  <c r="E450"/>
  <c r="E449"/>
  <c r="E448"/>
  <c r="E447"/>
  <c r="E446"/>
  <c r="E445"/>
  <c r="E444"/>
  <c r="E443"/>
  <c r="E442"/>
  <c r="E441"/>
  <c r="E440"/>
  <c r="E439"/>
  <c r="E438"/>
  <c r="E437"/>
  <c r="E436"/>
  <c r="E435"/>
  <c r="E434"/>
  <c r="E433"/>
  <c r="E432"/>
  <c r="E431"/>
  <c r="E430"/>
  <c r="E429"/>
  <c r="E428"/>
  <c r="E427"/>
  <c r="E426"/>
  <c r="E425"/>
  <c r="E424"/>
  <c r="E423"/>
  <c r="E422"/>
  <c r="E421"/>
  <c r="E420"/>
  <c r="E419"/>
  <c r="E418"/>
  <c r="E417"/>
  <c r="E416"/>
  <c r="E415"/>
  <c r="E414"/>
  <c r="E413"/>
  <c r="E412"/>
  <c r="E411"/>
  <c r="E410"/>
  <c r="E409"/>
  <c r="E408"/>
  <c r="E407"/>
  <c r="E406"/>
  <c r="E405"/>
  <c r="E404"/>
  <c r="E403"/>
  <c r="E402"/>
  <c r="E401"/>
  <c r="E400"/>
  <c r="E399"/>
  <c r="E398"/>
  <c r="E397"/>
  <c r="E396"/>
  <c r="E395"/>
  <c r="E394"/>
  <c r="E393"/>
  <c r="E392"/>
  <c r="E391"/>
  <c r="E390"/>
  <c r="E389"/>
  <c r="E388"/>
  <c r="E387"/>
  <c r="E386"/>
  <c r="E385"/>
  <c r="E384"/>
  <c r="E383"/>
  <c r="E382"/>
  <c r="E381"/>
  <c r="E380"/>
  <c r="E379"/>
  <c r="E378"/>
  <c r="E377"/>
  <c r="E376"/>
  <c r="E375"/>
  <c r="E374"/>
  <c r="E373"/>
  <c r="E372"/>
  <c r="E371"/>
  <c r="E370"/>
  <c r="E369"/>
  <c r="E368"/>
  <c r="E367"/>
  <c r="E366"/>
  <c r="E365"/>
  <c r="E364"/>
  <c r="E363"/>
  <c r="E362"/>
  <c r="E361"/>
  <c r="E360"/>
  <c r="E359"/>
  <c r="E358"/>
  <c r="E357"/>
  <c r="E356"/>
  <c r="E355"/>
  <c r="E354"/>
  <c r="E353"/>
  <c r="E352"/>
  <c r="E351"/>
  <c r="E350"/>
  <c r="E349"/>
  <c r="E348"/>
  <c r="E347"/>
  <c r="E346"/>
  <c r="E345"/>
  <c r="E344"/>
  <c r="E343"/>
  <c r="E342"/>
  <c r="E341"/>
  <c r="E340"/>
  <c r="E339"/>
  <c r="E338"/>
  <c r="E337"/>
  <c r="E336"/>
  <c r="E335"/>
  <c r="E334"/>
  <c r="E333"/>
  <c r="E332"/>
  <c r="E331"/>
  <c r="E330"/>
  <c r="E329"/>
  <c r="E328"/>
  <c r="E327"/>
  <c r="E326"/>
  <c r="E325"/>
  <c r="E324"/>
  <c r="E323"/>
  <c r="E322"/>
  <c r="E321"/>
  <c r="E320"/>
  <c r="E319"/>
  <c r="E318"/>
  <c r="E317"/>
  <c r="E316"/>
  <c r="E315"/>
  <c r="E314"/>
  <c r="E313"/>
  <c r="E312"/>
  <c r="E311"/>
  <c r="E310"/>
  <c r="E309"/>
  <c r="E308"/>
  <c r="E307"/>
  <c r="E306"/>
  <c r="E305"/>
  <c r="E304"/>
  <c r="E303"/>
  <c r="E302"/>
  <c r="E301"/>
  <c r="E300"/>
  <c r="E299"/>
  <c r="E298"/>
  <c r="E297"/>
  <c r="E296"/>
  <c r="E295"/>
  <c r="E294"/>
  <c r="E293"/>
  <c r="E292"/>
  <c r="E291"/>
  <c r="E290"/>
  <c r="E289"/>
  <c r="E288"/>
  <c r="E287"/>
  <c r="E286"/>
  <c r="E285"/>
  <c r="E284"/>
  <c r="E283"/>
  <c r="E282"/>
  <c r="E281"/>
  <c r="E280"/>
  <c r="E279"/>
  <c r="E278"/>
  <c r="E277"/>
  <c r="E276"/>
  <c r="E275"/>
  <c r="E274"/>
  <c r="E273"/>
  <c r="E272"/>
  <c r="E271"/>
  <c r="E270"/>
  <c r="E269"/>
  <c r="E268"/>
  <c r="E267"/>
  <c r="E266"/>
  <c r="E265"/>
  <c r="E264"/>
  <c r="E263"/>
  <c r="E262"/>
  <c r="E261"/>
  <c r="E260"/>
  <c r="E259"/>
  <c r="E258"/>
  <c r="E257"/>
  <c r="E256"/>
  <c r="E255"/>
  <c r="E254"/>
  <c r="E253"/>
  <c r="E252"/>
  <c r="E251"/>
  <c r="E250"/>
  <c r="E249"/>
  <c r="E248"/>
  <c r="E247"/>
  <c r="E246"/>
  <c r="E245"/>
  <c r="E244"/>
  <c r="E243"/>
  <c r="E242"/>
  <c r="E241"/>
  <c r="E240"/>
  <c r="E239"/>
  <c r="E238"/>
  <c r="E237"/>
  <c r="E236"/>
  <c r="E235"/>
  <c r="E234"/>
  <c r="E233"/>
  <c r="E232"/>
  <c r="E231"/>
  <c r="E230"/>
  <c r="E229"/>
  <c r="E228"/>
  <c r="E227"/>
  <c r="E226"/>
  <c r="E225"/>
  <c r="E224"/>
  <c r="E223"/>
  <c r="E222"/>
  <c r="E221"/>
  <c r="E220"/>
  <c r="E219"/>
  <c r="E218"/>
  <c r="E217"/>
  <c r="E216"/>
  <c r="E215"/>
  <c r="E214"/>
  <c r="E213"/>
  <c r="E212"/>
  <c r="E211"/>
  <c r="E210"/>
  <c r="E209"/>
  <c r="E208"/>
  <c r="E207"/>
  <c r="E206"/>
  <c r="E205"/>
  <c r="E204"/>
  <c r="E203"/>
  <c r="E202"/>
  <c r="E201"/>
  <c r="E200"/>
  <c r="E199"/>
  <c r="E198"/>
  <c r="E197"/>
  <c r="E196"/>
  <c r="E195"/>
  <c r="E194"/>
  <c r="E193"/>
  <c r="E192"/>
  <c r="E191"/>
  <c r="E190"/>
  <c r="E189"/>
  <c r="E188"/>
  <c r="E187"/>
  <c r="E186"/>
  <c r="E185"/>
  <c r="E184"/>
  <c r="E183"/>
  <c r="E182"/>
  <c r="E181"/>
  <c r="E180"/>
  <c r="E179"/>
  <c r="E178"/>
  <c r="E177"/>
  <c r="E176"/>
  <c r="E175"/>
  <c r="E174"/>
  <c r="E173"/>
  <c r="E172"/>
  <c r="E171"/>
  <c r="E170"/>
  <c r="E169"/>
  <c r="E168"/>
  <c r="E167"/>
  <c r="E166"/>
  <c r="E165"/>
  <c r="E164"/>
  <c r="E163"/>
  <c r="E162"/>
  <c r="E161"/>
  <c r="E160"/>
  <c r="E159"/>
  <c r="E158"/>
  <c r="E157"/>
  <c r="E156"/>
  <c r="E155"/>
  <c r="E154"/>
  <c r="E153"/>
  <c r="E152"/>
  <c r="E151"/>
  <c r="E150"/>
  <c r="E149"/>
  <c r="E148"/>
  <c r="E147"/>
  <c r="E146"/>
  <c r="E145"/>
  <c r="E144"/>
  <c r="E143"/>
  <c r="E142"/>
  <c r="E141"/>
  <c r="E140"/>
  <c r="E139"/>
  <c r="E138"/>
  <c r="E137"/>
  <c r="E136"/>
  <c r="E135"/>
  <c r="E134"/>
  <c r="E133"/>
  <c r="E132"/>
  <c r="E131"/>
  <c r="E130"/>
  <c r="E129"/>
  <c r="E128"/>
  <c r="E127"/>
  <c r="E126"/>
  <c r="E125"/>
  <c r="E124"/>
  <c r="E123"/>
  <c r="E122"/>
  <c r="E121"/>
  <c r="E120"/>
  <c r="E119"/>
  <c r="E118"/>
  <c r="E117"/>
  <c r="E116"/>
  <c r="E115"/>
  <c r="E114"/>
  <c r="E113"/>
  <c r="E112"/>
  <c r="E111"/>
  <c r="E110"/>
  <c r="E109"/>
  <c r="E108"/>
  <c r="E107"/>
  <c r="E106"/>
  <c r="E105"/>
  <c r="E104"/>
  <c r="E103"/>
  <c r="E102"/>
  <c r="E101"/>
  <c r="E100"/>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E10"/>
  <c r="E9"/>
  <c r="E8"/>
  <c r="E7"/>
  <c r="E6"/>
  <c r="E5"/>
  <c r="E4"/>
  <c r="B14" i="14"/>
  <c r="B8"/>
  <c r="R35" i="9"/>
  <c r="C45" a="1"/>
  <c r="C45" s="1"/>
  <c r="C46" s="1"/>
  <c r="C47" s="1"/>
  <c r="C48" s="1"/>
  <c r="C49" s="1"/>
  <c r="C50" s="1"/>
  <c r="C51" s="1"/>
  <c r="C52" s="1"/>
  <c r="G17" i="14" l="1"/>
  <c r="F17"/>
  <c r="E17"/>
  <c r="D17"/>
  <c r="C17"/>
  <c r="B17"/>
  <c r="B18"/>
  <c r="C13" s="1"/>
  <c r="C11"/>
  <c r="D11" s="1"/>
  <c r="E11" s="1"/>
  <c r="F11" s="1"/>
  <c r="G11" s="1"/>
  <c r="B9"/>
  <c r="C7" s="1"/>
  <c r="C5"/>
  <c r="D5" s="1"/>
  <c r="E5" s="1"/>
  <c r="F5" s="1"/>
  <c r="G5" s="1"/>
  <c r="C8" l="1"/>
  <c r="C9" s="1"/>
  <c r="D7" s="1"/>
  <c r="C14"/>
  <c r="C18" s="1"/>
  <c r="D13" s="1"/>
  <c r="D8" l="1"/>
  <c r="D9" s="1"/>
  <c r="E7" s="1"/>
  <c r="D14"/>
  <c r="D18" s="1"/>
  <c r="E13" s="1"/>
  <c r="E8" l="1"/>
  <c r="E9" s="1"/>
  <c r="F7" s="1"/>
  <c r="E14"/>
  <c r="E18" s="1"/>
  <c r="F13" s="1"/>
  <c r="F8" l="1"/>
  <c r="F9" s="1"/>
  <c r="G7" s="1"/>
  <c r="F14"/>
  <c r="F18" s="1"/>
  <c r="G13" s="1"/>
  <c r="G8" l="1"/>
  <c r="G9" s="1"/>
  <c r="G14"/>
  <c r="G18" s="1"/>
  <c r="F46" i="10" l="1"/>
  <c r="A13" i="13"/>
  <c r="G23"/>
  <c r="G31" s="1"/>
  <c r="I16"/>
  <c r="M16" s="1"/>
  <c r="D16"/>
  <c r="G14" s="1"/>
  <c r="K13"/>
  <c r="H13"/>
  <c r="F13"/>
  <c r="A7"/>
  <c r="A4"/>
  <c r="A3" i="12"/>
  <c r="A36"/>
  <c r="CO8" i="9"/>
  <c r="CO9"/>
  <c r="CO10"/>
  <c r="CO11"/>
  <c r="CO12"/>
  <c r="CO13"/>
  <c r="CO7"/>
  <c r="CH13"/>
  <c r="CH16" s="1"/>
  <c r="CI16" s="1"/>
  <c r="CG8"/>
  <c r="CG9" s="1"/>
  <c r="CI9" s="1"/>
  <c r="CG10" l="1"/>
  <c r="CG11" s="1"/>
  <c r="CH15"/>
  <c r="CI15" s="1"/>
  <c r="CH14"/>
  <c r="CI14" s="1"/>
  <c r="CG17" l="1"/>
  <c r="F36" i="12" s="1"/>
  <c r="H24" l="1"/>
  <c r="N68" i="9"/>
  <c r="N69"/>
  <c r="O69" s="1"/>
  <c r="N70"/>
  <c r="N71"/>
  <c r="N72"/>
  <c r="N67"/>
  <c r="C72"/>
  <c r="H72" s="1"/>
  <c r="F49" i="10" s="1"/>
  <c r="C71" i="9"/>
  <c r="H71" s="1"/>
  <c r="F48" i="10" s="1"/>
  <c r="C70" i="9"/>
  <c r="H70" s="1"/>
  <c r="F47" i="10" s="1"/>
  <c r="F68" i="9"/>
  <c r="C68"/>
  <c r="D63"/>
  <c r="D62"/>
  <c r="C62"/>
  <c r="C64" s="1"/>
  <c r="C81"/>
  <c r="C79"/>
  <c r="O70"/>
  <c r="H69"/>
  <c r="Q45"/>
  <c r="Q46"/>
  <c r="Q47"/>
  <c r="Q48"/>
  <c r="Q49"/>
  <c r="Q50"/>
  <c r="Q44"/>
  <c r="S49" a="1"/>
  <c r="S49" s="1"/>
  <c r="T49" s="1"/>
  <c r="S48" a="1"/>
  <c r="S48" s="1"/>
  <c r="T48" s="1"/>
  <c r="S47" a="1"/>
  <c r="S47" s="1"/>
  <c r="T47" s="1"/>
  <c r="S46" a="1"/>
  <c r="S46" s="1"/>
  <c r="T46" s="1"/>
  <c r="S45" a="1"/>
  <c r="S45" s="1"/>
  <c r="T45" s="1"/>
  <c r="S44" a="1"/>
  <c r="S44" s="1"/>
  <c r="T44" s="1"/>
  <c r="O71" l="1"/>
  <c r="O72"/>
  <c r="H68"/>
  <c r="D64"/>
  <c r="F67" s="1"/>
  <c r="C67"/>
  <c r="O68" l="1"/>
  <c r="F45" i="10"/>
  <c r="C65" i="9"/>
  <c r="I41" i="10" s="1"/>
  <c r="H67" i="9"/>
  <c r="O67" l="1"/>
  <c r="F44" i="10"/>
  <c r="P67" i="9" l="1" a="1"/>
  <c r="P67" s="1"/>
  <c r="P68" s="1" a="1"/>
  <c r="P68" s="1"/>
  <c r="Q68" s="1"/>
  <c r="B31" i="12" s="1"/>
  <c r="B27" i="13" l="1"/>
  <c r="A31" i="12"/>
  <c r="A27" i="13" s="1"/>
  <c r="Q67" i="9"/>
  <c r="B30" i="12" s="1"/>
  <c r="A30" s="1"/>
  <c r="A26" i="13" s="1"/>
  <c r="P69" i="9" a="1"/>
  <c r="P69" s="1"/>
  <c r="B26" i="13" l="1"/>
  <c r="P70" i="9" a="1"/>
  <c r="P70" s="1"/>
  <c r="Q70" s="1"/>
  <c r="B33" i="12" s="1"/>
  <c r="B29" i="13" s="1"/>
  <c r="Q69" i="9"/>
  <c r="B32" i="12" s="1"/>
  <c r="P71" i="9" l="1" a="1"/>
  <c r="P71" s="1"/>
  <c r="B28" i="13"/>
  <c r="A32" i="12"/>
  <c r="A28" i="13" s="1"/>
  <c r="A33" i="12"/>
  <c r="A29" i="13" s="1"/>
  <c r="P72" i="9" l="1" a="1"/>
  <c r="P72" s="1"/>
  <c r="Q72" s="1"/>
  <c r="B35" i="12" s="1"/>
  <c r="Q71" i="9"/>
  <c r="B34" i="12" s="1"/>
  <c r="C28"/>
  <c r="B5" i="13" s="1"/>
  <c r="K16" i="12"/>
  <c r="J16"/>
  <c r="I19" i="10"/>
  <c r="B31" i="13" l="1"/>
  <c r="A35" i="12"/>
  <c r="A31" i="13" s="1"/>
  <c r="B30"/>
  <c r="A34" i="12"/>
  <c r="A30" i="13" s="1"/>
  <c r="M39" i="9"/>
  <c r="B15" i="12"/>
  <c r="C15" s="1"/>
  <c r="D15" s="1"/>
  <c r="E15" s="1"/>
  <c r="F15" s="1"/>
  <c r="G15" s="1"/>
  <c r="H15" s="1"/>
  <c r="I15" s="1"/>
  <c r="J15" s="1"/>
  <c r="K15" s="1"/>
  <c r="L15" s="1"/>
  <c r="E16"/>
  <c r="B16"/>
  <c r="C16"/>
  <c r="A27"/>
  <c r="H34"/>
  <c r="A9" i="10" l="1"/>
  <c r="L45" i="9"/>
  <c r="L46"/>
  <c r="L47"/>
  <c r="L48"/>
  <c r="L49"/>
  <c r="L50"/>
  <c r="L51"/>
  <c r="L52"/>
  <c r="L53"/>
  <c r="L54"/>
  <c r="L44"/>
  <c r="I42"/>
  <c r="H42"/>
  <c r="M40" s="1"/>
  <c r="H45"/>
  <c r="H46"/>
  <c r="H47"/>
  <c r="H48"/>
  <c r="H49"/>
  <c r="H50"/>
  <c r="H51"/>
  <c r="H52"/>
  <c r="H53"/>
  <c r="H54"/>
  <c r="H44"/>
  <c r="B46" l="1"/>
  <c r="B47"/>
  <c r="B48" s="1"/>
  <c r="B49" s="1"/>
  <c r="B50" s="1"/>
  <c r="B51" s="1"/>
  <c r="B52" s="1"/>
  <c r="B53" s="1"/>
  <c r="B54" s="1"/>
  <c r="B45"/>
  <c r="J42" l="1"/>
  <c r="CB31" l="1"/>
  <c r="CC31" s="1"/>
  <c r="I12" i="10" s="1"/>
  <c r="A13"/>
  <c r="K11" i="13" s="1"/>
  <c r="U17" s="1"/>
  <c r="A12" i="10"/>
  <c r="H11" i="13" s="1"/>
  <c r="A11" i="10"/>
  <c r="AB34" i="9"/>
  <c r="E42" i="10"/>
  <c r="K28" i="12" s="1"/>
  <c r="J5" i="13" s="1"/>
  <c r="F11" l="1"/>
  <c r="B74" i="9"/>
  <c r="A31" i="10" s="1"/>
  <c r="G13"/>
  <c r="D16" i="12"/>
  <c r="G34" i="9"/>
  <c r="E39" s="1"/>
  <c r="J44"/>
  <c r="M44" l="1"/>
  <c r="F19" i="10" s="1"/>
  <c r="R39" i="9"/>
  <c r="G37"/>
  <c r="R36" s="1"/>
  <c r="E8"/>
  <c r="E9"/>
  <c r="E10"/>
  <c r="E11"/>
  <c r="E12"/>
  <c r="E13"/>
  <c r="E14"/>
  <c r="E15"/>
  <c r="E16"/>
  <c r="E17"/>
  <c r="E18"/>
  <c r="E19"/>
  <c r="E20"/>
  <c r="E21"/>
  <c r="E22"/>
  <c r="E23"/>
  <c r="E24"/>
  <c r="E25"/>
  <c r="E26"/>
  <c r="E27"/>
  <c r="E28"/>
  <c r="E29"/>
  <c r="E30"/>
  <c r="E7"/>
  <c r="A17" i="12" l="1"/>
  <c r="A19"/>
  <c r="D19"/>
  <c r="K42" i="9"/>
  <c r="L42" s="1"/>
  <c r="C53" s="1"/>
  <c r="E46" s="1" a="1"/>
  <c r="E46" s="1"/>
  <c r="F46" s="1"/>
  <c r="A21" i="10" s="1"/>
  <c r="C19" i="12"/>
  <c r="F18" i="13"/>
  <c r="C7" i="10"/>
  <c r="D55" i="9"/>
  <c r="J13" i="13"/>
  <c r="D47" i="9" a="1"/>
  <c r="D47" s="1"/>
  <c r="E51" a="1"/>
  <c r="E51" s="1"/>
  <c r="F51" s="1"/>
  <c r="A26" i="10" s="1"/>
  <c r="B42" i="9" a="1"/>
  <c r="B42" s="1"/>
  <c r="E49" a="1"/>
  <c r="E49" s="1"/>
  <c r="F49" s="1"/>
  <c r="A24" i="10" s="1"/>
  <c r="E50" i="9" a="1"/>
  <c r="E50" s="1"/>
  <c r="F50" s="1"/>
  <c r="I50" s="1"/>
  <c r="D49" a="1"/>
  <c r="D49" s="1"/>
  <c r="D45" a="1"/>
  <c r="D45" s="1"/>
  <c r="D48" a="1"/>
  <c r="D48" s="1"/>
  <c r="E54" a="1"/>
  <c r="E54" s="1"/>
  <c r="F54" s="1"/>
  <c r="I54" s="1"/>
  <c r="E45" a="1"/>
  <c r="E45" s="1"/>
  <c r="F45" s="1"/>
  <c r="I45" s="1"/>
  <c r="D52" a="1"/>
  <c r="D52" s="1"/>
  <c r="D46" a="1"/>
  <c r="D46" s="1"/>
  <c r="D50" a="1"/>
  <c r="D50" s="1"/>
  <c r="E48" a="1"/>
  <c r="E48" s="1"/>
  <c r="F48" s="1"/>
  <c r="I48" s="1"/>
  <c r="E52" a="1"/>
  <c r="E52" s="1"/>
  <c r="F52" s="1"/>
  <c r="A27" i="10" s="1"/>
  <c r="E53" i="9" a="1"/>
  <c r="E53" s="1"/>
  <c r="F53" s="1"/>
  <c r="A28" i="10" s="1"/>
  <c r="E47" i="9" a="1"/>
  <c r="E47" s="1"/>
  <c r="F47" s="1"/>
  <c r="I47" s="1"/>
  <c r="D44" a="1"/>
  <c r="D44" s="1"/>
  <c r="D54" a="1"/>
  <c r="D54" s="1"/>
  <c r="D53" a="1"/>
  <c r="D53" s="1"/>
  <c r="E44" l="1" a="1"/>
  <c r="E44" s="1"/>
  <c r="F44" s="1"/>
  <c r="A19" i="10" s="1"/>
  <c r="G44" i="9" s="1"/>
  <c r="A20" i="12"/>
  <c r="D51" i="9" a="1"/>
  <c r="D51" s="1"/>
  <c r="E57" s="1"/>
  <c r="I46"/>
  <c r="D21" i="10" s="1"/>
  <c r="F17" i="12" s="1"/>
  <c r="A25" i="10"/>
  <c r="B25" s="1"/>
  <c r="A22"/>
  <c r="G47" i="9" s="1"/>
  <c r="A29" i="10"/>
  <c r="B29" s="1"/>
  <c r="A23"/>
  <c r="G48" i="9" s="1"/>
  <c r="I49"/>
  <c r="I53"/>
  <c r="A20" i="10"/>
  <c r="G45" i="9" s="1"/>
  <c r="I51"/>
  <c r="I52"/>
  <c r="B26" i="10"/>
  <c r="G51" i="9"/>
  <c r="B28" i="10"/>
  <c r="G53" i="9"/>
  <c r="B24" i="10"/>
  <c r="G49" i="9"/>
  <c r="B21" i="10"/>
  <c r="G46" i="9"/>
  <c r="B27" i="10"/>
  <c r="G52" i="9"/>
  <c r="J45"/>
  <c r="D20" i="10"/>
  <c r="D56" i="9" l="1"/>
  <c r="I19" i="13" s="1"/>
  <c r="I44" i="9"/>
  <c r="D19" i="10" s="1"/>
  <c r="B19"/>
  <c r="G50" i="9"/>
  <c r="B23" i="10"/>
  <c r="B22"/>
  <c r="G54" i="9"/>
  <c r="B20" i="10"/>
  <c r="I20"/>
  <c r="F16" i="12"/>
  <c r="E17" s="1"/>
  <c r="J46" i="9"/>
  <c r="D22" i="10"/>
  <c r="F18" i="12" s="1"/>
  <c r="K17" l="1"/>
  <c r="E18"/>
  <c r="I21" i="10"/>
  <c r="L17" i="12" s="1"/>
  <c r="L16"/>
  <c r="J17" s="1"/>
  <c r="J47" i="9"/>
  <c r="D23" i="10"/>
  <c r="F19" i="12" s="1"/>
  <c r="H34" i="9"/>
  <c r="E19" i="12" l="1"/>
  <c r="I22" i="10"/>
  <c r="L18" i="12" s="1"/>
  <c r="J18"/>
  <c r="K18"/>
  <c r="J48" i="9"/>
  <c r="D24" i="10"/>
  <c r="F20" i="12" s="1"/>
  <c r="I34" i="9"/>
  <c r="CC32" l="1"/>
  <c r="CB32" s="1"/>
  <c r="I23" i="10"/>
  <c r="L19" i="12" s="1"/>
  <c r="J19"/>
  <c r="K19"/>
  <c r="E20"/>
  <c r="J49" i="9"/>
  <c r="D25" i="10"/>
  <c r="F21" i="12" s="1"/>
  <c r="B8" i="9"/>
  <c r="B9"/>
  <c r="B10"/>
  <c r="B11"/>
  <c r="B12"/>
  <c r="B13"/>
  <c r="B14"/>
  <c r="B15"/>
  <c r="B16"/>
  <c r="B17"/>
  <c r="B18"/>
  <c r="B19"/>
  <c r="B20"/>
  <c r="B21"/>
  <c r="B22"/>
  <c r="B23"/>
  <c r="B24"/>
  <c r="B25"/>
  <c r="B26"/>
  <c r="B27"/>
  <c r="B28"/>
  <c r="B29"/>
  <c r="B30"/>
  <c r="B7"/>
  <c r="BZ9" l="1"/>
  <c r="BZ13"/>
  <c r="BZ17"/>
  <c r="BZ21"/>
  <c r="BZ25"/>
  <c r="BZ29"/>
  <c r="BZ33"/>
  <c r="BZ37"/>
  <c r="BZ41"/>
  <c r="BZ45"/>
  <c r="BZ8"/>
  <c r="BZ12"/>
  <c r="BZ16"/>
  <c r="BZ20"/>
  <c r="BZ24"/>
  <c r="BZ28"/>
  <c r="BZ32"/>
  <c r="BZ36"/>
  <c r="BZ40"/>
  <c r="BZ44"/>
  <c r="BY7"/>
  <c r="BZ11"/>
  <c r="BZ15"/>
  <c r="BZ19"/>
  <c r="BZ23"/>
  <c r="BZ27"/>
  <c r="BZ31"/>
  <c r="BZ35"/>
  <c r="BZ39"/>
  <c r="BZ43"/>
  <c r="BZ7"/>
  <c r="BZ10"/>
  <c r="BZ14"/>
  <c r="BZ18"/>
  <c r="BZ22"/>
  <c r="BZ26"/>
  <c r="BZ30"/>
  <c r="BZ34"/>
  <c r="BZ38"/>
  <c r="BZ42"/>
  <c r="BZ46"/>
  <c r="BY8"/>
  <c r="BY12"/>
  <c r="BY16"/>
  <c r="BY20"/>
  <c r="BY24"/>
  <c r="BY28"/>
  <c r="BY32"/>
  <c r="BY36"/>
  <c r="BY40"/>
  <c r="BY44"/>
  <c r="BY14"/>
  <c r="BY26"/>
  <c r="BY38"/>
  <c r="BY46"/>
  <c r="BY9"/>
  <c r="BY13"/>
  <c r="BY21"/>
  <c r="BY29"/>
  <c r="BY41"/>
  <c r="BY11"/>
  <c r="BY15"/>
  <c r="BY19"/>
  <c r="BY23"/>
  <c r="BY27"/>
  <c r="BY31"/>
  <c r="BY35"/>
  <c r="BY39"/>
  <c r="BY43"/>
  <c r="BY10"/>
  <c r="BY18"/>
  <c r="BY22"/>
  <c r="BY30"/>
  <c r="BY34"/>
  <c r="BY42"/>
  <c r="BY17"/>
  <c r="BY25"/>
  <c r="BY33"/>
  <c r="BY37"/>
  <c r="BY45"/>
  <c r="E41" a="1"/>
  <c r="E41" s="1"/>
  <c r="I24" i="10"/>
  <c r="L20" i="12" s="1"/>
  <c r="E21"/>
  <c r="J20"/>
  <c r="K20"/>
  <c r="J50" i="9"/>
  <c r="D26" i="10"/>
  <c r="F22" i="12" s="1"/>
  <c r="B572" i="2"/>
  <c r="N4" i="4"/>
  <c r="O4" s="1"/>
  <c r="N9"/>
  <c r="O9"/>
  <c r="N10"/>
  <c r="O10"/>
  <c r="N11"/>
  <c r="O11"/>
  <c r="N12"/>
  <c r="O12"/>
  <c r="N13"/>
  <c r="O13"/>
  <c r="N14"/>
  <c r="O14"/>
  <c r="N15"/>
  <c r="O15"/>
  <c r="N16"/>
  <c r="O16"/>
  <c r="N17"/>
  <c r="O17"/>
  <c r="N18"/>
  <c r="O18"/>
  <c r="N19"/>
  <c r="O19"/>
  <c r="N20"/>
  <c r="O20"/>
  <c r="N21"/>
  <c r="O21"/>
  <c r="N22"/>
  <c r="O22"/>
  <c r="N23"/>
  <c r="O23"/>
  <c r="N24"/>
  <c r="O24"/>
  <c r="N25"/>
  <c r="O25"/>
  <c r="N26"/>
  <c r="O26"/>
  <c r="N27"/>
  <c r="O27"/>
  <c r="N28"/>
  <c r="O28"/>
  <c r="N29"/>
  <c r="O29"/>
  <c r="N30"/>
  <c r="O30"/>
  <c r="N31"/>
  <c r="O31"/>
  <c r="N32"/>
  <c r="O32"/>
  <c r="N33"/>
  <c r="O33"/>
  <c r="N34"/>
  <c r="O34"/>
  <c r="N35"/>
  <c r="O35"/>
  <c r="N36"/>
  <c r="O36"/>
  <c r="N37"/>
  <c r="O37"/>
  <c r="N38"/>
  <c r="O38"/>
  <c r="N39"/>
  <c r="O39"/>
  <c r="N40"/>
  <c r="O40"/>
  <c r="N41"/>
  <c r="O41"/>
  <c r="N42"/>
  <c r="O42"/>
  <c r="N43"/>
  <c r="O43"/>
  <c r="N44"/>
  <c r="O44"/>
  <c r="N45"/>
  <c r="O45"/>
  <c r="N46"/>
  <c r="O46"/>
  <c r="N47"/>
  <c r="O47"/>
  <c r="N48"/>
  <c r="O48"/>
  <c r="N49"/>
  <c r="O49"/>
  <c r="N50"/>
  <c r="O50"/>
  <c r="N51"/>
  <c r="O51"/>
  <c r="N52"/>
  <c r="O52"/>
  <c r="N53"/>
  <c r="O53"/>
  <c r="N54"/>
  <c r="O54"/>
  <c r="N55"/>
  <c r="O55"/>
  <c r="N56"/>
  <c r="O56"/>
  <c r="N57"/>
  <c r="O57"/>
  <c r="N58"/>
  <c r="O58"/>
  <c r="N59"/>
  <c r="O59"/>
  <c r="N60"/>
  <c r="O60"/>
  <c r="N61"/>
  <c r="O61"/>
  <c r="N62"/>
  <c r="O62"/>
  <c r="N63"/>
  <c r="O63"/>
  <c r="N64"/>
  <c r="O64"/>
  <c r="N65"/>
  <c r="O65"/>
  <c r="N66"/>
  <c r="O66"/>
  <c r="N67"/>
  <c r="O67"/>
  <c r="N68"/>
  <c r="O68"/>
  <c r="N69"/>
  <c r="O69"/>
  <c r="N70"/>
  <c r="O70"/>
  <c r="N71"/>
  <c r="O71"/>
  <c r="N72"/>
  <c r="O72"/>
  <c r="N73"/>
  <c r="O73"/>
  <c r="N74"/>
  <c r="O74"/>
  <c r="N75"/>
  <c r="O75"/>
  <c r="N76"/>
  <c r="O76"/>
  <c r="N77"/>
  <c r="O77"/>
  <c r="N78"/>
  <c r="O78"/>
  <c r="N79"/>
  <c r="O79"/>
  <c r="N80"/>
  <c r="O80"/>
  <c r="N81"/>
  <c r="O81"/>
  <c r="N82"/>
  <c r="O82"/>
  <c r="N83"/>
  <c r="O83"/>
  <c r="N84"/>
  <c r="O84"/>
  <c r="N85"/>
  <c r="O85"/>
  <c r="N86"/>
  <c r="O86"/>
  <c r="N87"/>
  <c r="O87"/>
  <c r="N88"/>
  <c r="O88"/>
  <c r="N89"/>
  <c r="O89"/>
  <c r="N90"/>
  <c r="O90"/>
  <c r="N91"/>
  <c r="O91"/>
  <c r="N92"/>
  <c r="O92"/>
  <c r="N93"/>
  <c r="O93"/>
  <c r="N94"/>
  <c r="O94"/>
  <c r="N95"/>
  <c r="O95"/>
  <c r="N96"/>
  <c r="O96"/>
  <c r="N97"/>
  <c r="O97"/>
  <c r="N98"/>
  <c r="O98"/>
  <c r="N99"/>
  <c r="O99"/>
  <c r="N100"/>
  <c r="O100"/>
  <c r="N101"/>
  <c r="O101"/>
  <c r="N102"/>
  <c r="O102"/>
  <c r="N103"/>
  <c r="O103"/>
  <c r="N104"/>
  <c r="O104"/>
  <c r="N105"/>
  <c r="O105"/>
  <c r="N106"/>
  <c r="O106"/>
  <c r="N107"/>
  <c r="O107"/>
  <c r="N108"/>
  <c r="O108"/>
  <c r="N109"/>
  <c r="O109"/>
  <c r="N110"/>
  <c r="O110"/>
  <c r="N111"/>
  <c r="O111"/>
  <c r="N112"/>
  <c r="O112"/>
  <c r="N113"/>
  <c r="O113"/>
  <c r="N114"/>
  <c r="O114"/>
  <c r="N115"/>
  <c r="O115"/>
  <c r="N116"/>
  <c r="O116"/>
  <c r="N117"/>
  <c r="O117"/>
  <c r="N118"/>
  <c r="O118"/>
  <c r="N119"/>
  <c r="O119"/>
  <c r="N120"/>
  <c r="O120"/>
  <c r="N121"/>
  <c r="O121"/>
  <c r="N122"/>
  <c r="O122"/>
  <c r="N123"/>
  <c r="O123"/>
  <c r="N124"/>
  <c r="O124"/>
  <c r="N125"/>
  <c r="O125"/>
  <c r="N126"/>
  <c r="O126"/>
  <c r="N127"/>
  <c r="O127"/>
  <c r="N128"/>
  <c r="O128"/>
  <c r="N129"/>
  <c r="O129"/>
  <c r="N130"/>
  <c r="O130"/>
  <c r="N131"/>
  <c r="O131"/>
  <c r="N132"/>
  <c r="O132"/>
  <c r="N133"/>
  <c r="O133"/>
  <c r="N134"/>
  <c r="O134"/>
  <c r="N135"/>
  <c r="O135"/>
  <c r="N136"/>
  <c r="O136"/>
  <c r="N137"/>
  <c r="O137"/>
  <c r="N138"/>
  <c r="O138"/>
  <c r="N139"/>
  <c r="O139"/>
  <c r="N140"/>
  <c r="O140"/>
  <c r="N141"/>
  <c r="O141"/>
  <c r="N142"/>
  <c r="O142"/>
  <c r="N143"/>
  <c r="O143"/>
  <c r="N144"/>
  <c r="O144"/>
  <c r="N145"/>
  <c r="O145"/>
  <c r="N146"/>
  <c r="O146"/>
  <c r="N147"/>
  <c r="O147"/>
  <c r="N148"/>
  <c r="O148"/>
  <c r="N149"/>
  <c r="O149"/>
  <c r="N150"/>
  <c r="O150"/>
  <c r="N151"/>
  <c r="O151"/>
  <c r="N152"/>
  <c r="O152"/>
  <c r="N153"/>
  <c r="O153"/>
  <c r="N154"/>
  <c r="O154"/>
  <c r="N155"/>
  <c r="O155"/>
  <c r="N156"/>
  <c r="O156"/>
  <c r="N157"/>
  <c r="O157"/>
  <c r="N158"/>
  <c r="O158"/>
  <c r="N159"/>
  <c r="O159"/>
  <c r="N160"/>
  <c r="O160"/>
  <c r="N161"/>
  <c r="O161"/>
  <c r="N162"/>
  <c r="O162"/>
  <c r="N163"/>
  <c r="O163"/>
  <c r="N164"/>
  <c r="O164"/>
  <c r="N165"/>
  <c r="O165"/>
  <c r="N166"/>
  <c r="O166"/>
  <c r="N167"/>
  <c r="O167"/>
  <c r="N168"/>
  <c r="O168"/>
  <c r="N169"/>
  <c r="O169"/>
  <c r="N170"/>
  <c r="O170"/>
  <c r="N171"/>
  <c r="O171"/>
  <c r="N172"/>
  <c r="O172"/>
  <c r="N173"/>
  <c r="O173"/>
  <c r="N174"/>
  <c r="O174"/>
  <c r="N175"/>
  <c r="O175"/>
  <c r="N176"/>
  <c r="O176"/>
  <c r="N177"/>
  <c r="O177"/>
  <c r="N178"/>
  <c r="O178"/>
  <c r="N179"/>
  <c r="O179"/>
  <c r="N180"/>
  <c r="O180"/>
  <c r="N181"/>
  <c r="O181"/>
  <c r="N182"/>
  <c r="O182"/>
  <c r="N183"/>
  <c r="O183"/>
  <c r="N184"/>
  <c r="O184"/>
  <c r="N185"/>
  <c r="O185"/>
  <c r="N186"/>
  <c r="O186"/>
  <c r="N187"/>
  <c r="O187"/>
  <c r="N188"/>
  <c r="O188"/>
  <c r="N189"/>
  <c r="O189"/>
  <c r="N190"/>
  <c r="O190"/>
  <c r="N191"/>
  <c r="O191"/>
  <c r="N192"/>
  <c r="O192"/>
  <c r="N193"/>
  <c r="O193"/>
  <c r="N194"/>
  <c r="O194"/>
  <c r="N195"/>
  <c r="O195"/>
  <c r="N196"/>
  <c r="O196"/>
  <c r="N197"/>
  <c r="O197"/>
  <c r="N198"/>
  <c r="O198"/>
  <c r="N199"/>
  <c r="O199"/>
  <c r="N200"/>
  <c r="O200"/>
  <c r="N201"/>
  <c r="O201"/>
  <c r="N202"/>
  <c r="O202"/>
  <c r="N203"/>
  <c r="O203"/>
  <c r="N204"/>
  <c r="O204"/>
  <c r="N205"/>
  <c r="O205"/>
  <c r="N206"/>
  <c r="O206"/>
  <c r="N207"/>
  <c r="O207"/>
  <c r="N208"/>
  <c r="O208"/>
  <c r="N209"/>
  <c r="O209"/>
  <c r="N210"/>
  <c r="O210"/>
  <c r="N211"/>
  <c r="O211"/>
  <c r="N212"/>
  <c r="O212"/>
  <c r="N213"/>
  <c r="O213"/>
  <c r="N214"/>
  <c r="O214"/>
  <c r="N215"/>
  <c r="O215"/>
  <c r="N216"/>
  <c r="O216"/>
  <c r="N217"/>
  <c r="O217"/>
  <c r="N218"/>
  <c r="O218"/>
  <c r="N219"/>
  <c r="O219"/>
  <c r="N220"/>
  <c r="O220"/>
  <c r="N221"/>
  <c r="O221"/>
  <c r="N222"/>
  <c r="O222"/>
  <c r="N223"/>
  <c r="O223"/>
  <c r="N224"/>
  <c r="O224"/>
  <c r="N225"/>
  <c r="O225"/>
  <c r="N226"/>
  <c r="O226"/>
  <c r="N227"/>
  <c r="O227"/>
  <c r="N228"/>
  <c r="O228"/>
  <c r="N229"/>
  <c r="O229"/>
  <c r="N230"/>
  <c r="O230"/>
  <c r="N231"/>
  <c r="O231"/>
  <c r="N232"/>
  <c r="O232"/>
  <c r="N233"/>
  <c r="O233"/>
  <c r="N234"/>
  <c r="O234"/>
  <c r="N235"/>
  <c r="O235"/>
  <c r="N236"/>
  <c r="O236"/>
  <c r="N237"/>
  <c r="O237"/>
  <c r="N238"/>
  <c r="O238"/>
  <c r="N239"/>
  <c r="O239"/>
  <c r="N240"/>
  <c r="O240"/>
  <c r="N241"/>
  <c r="O241"/>
  <c r="N242"/>
  <c r="O242"/>
  <c r="N243"/>
  <c r="O243"/>
  <c r="N244"/>
  <c r="O244"/>
  <c r="N245"/>
  <c r="O245"/>
  <c r="N246"/>
  <c r="O246"/>
  <c r="N247"/>
  <c r="O247"/>
  <c r="N248"/>
  <c r="O248"/>
  <c r="N249"/>
  <c r="O249"/>
  <c r="N250"/>
  <c r="O250"/>
  <c r="N251"/>
  <c r="O251"/>
  <c r="N252"/>
  <c r="O252"/>
  <c r="N253"/>
  <c r="O253"/>
  <c r="N254"/>
  <c r="O254"/>
  <c r="N255"/>
  <c r="O255"/>
  <c r="N256"/>
  <c r="O256"/>
  <c r="N257"/>
  <c r="O257"/>
  <c r="N258"/>
  <c r="O258"/>
  <c r="N259"/>
  <c r="O259"/>
  <c r="N260"/>
  <c r="O260"/>
  <c r="N261"/>
  <c r="O261"/>
  <c r="N262"/>
  <c r="O262"/>
  <c r="N263"/>
  <c r="O263"/>
  <c r="N264"/>
  <c r="O264"/>
  <c r="N265"/>
  <c r="O265"/>
  <c r="N266"/>
  <c r="O266"/>
  <c r="N267"/>
  <c r="O267"/>
  <c r="N268"/>
  <c r="O268"/>
  <c r="N269"/>
  <c r="O269"/>
  <c r="N270"/>
  <c r="O270"/>
  <c r="N271"/>
  <c r="O271"/>
  <c r="N272"/>
  <c r="O272"/>
  <c r="N273"/>
  <c r="O273"/>
  <c r="N274"/>
  <c r="O274"/>
  <c r="N275"/>
  <c r="O275"/>
  <c r="N276"/>
  <c r="O276"/>
  <c r="N277"/>
  <c r="O277"/>
  <c r="N278"/>
  <c r="O278"/>
  <c r="N279"/>
  <c r="O279"/>
  <c r="N280"/>
  <c r="O280"/>
  <c r="N281"/>
  <c r="O281"/>
  <c r="N282"/>
  <c r="O282"/>
  <c r="N283"/>
  <c r="O283"/>
  <c r="N284"/>
  <c r="O284"/>
  <c r="N285"/>
  <c r="O285"/>
  <c r="N286"/>
  <c r="O286"/>
  <c r="N287"/>
  <c r="O287"/>
  <c r="N288"/>
  <c r="O288"/>
  <c r="N289"/>
  <c r="O289"/>
  <c r="N290"/>
  <c r="O290"/>
  <c r="N291"/>
  <c r="O291"/>
  <c r="N292"/>
  <c r="O292"/>
  <c r="N293"/>
  <c r="O293"/>
  <c r="N294"/>
  <c r="O294"/>
  <c r="N295"/>
  <c r="O295"/>
  <c r="N296"/>
  <c r="O296"/>
  <c r="N297"/>
  <c r="O297"/>
  <c r="N298"/>
  <c r="O298"/>
  <c r="N299"/>
  <c r="O299"/>
  <c r="N300"/>
  <c r="O300"/>
  <c r="N301"/>
  <c r="O301"/>
  <c r="N302"/>
  <c r="O302"/>
  <c r="N303"/>
  <c r="O303"/>
  <c r="N304"/>
  <c r="O304"/>
  <c r="N305"/>
  <c r="O305"/>
  <c r="N306"/>
  <c r="O306"/>
  <c r="N307"/>
  <c r="O307"/>
  <c r="N308"/>
  <c r="O308"/>
  <c r="N309"/>
  <c r="O309"/>
  <c r="N310"/>
  <c r="O310"/>
  <c r="N311"/>
  <c r="O311"/>
  <c r="N312"/>
  <c r="O312"/>
  <c r="N313"/>
  <c r="O313"/>
  <c r="N314"/>
  <c r="O314"/>
  <c r="N315"/>
  <c r="O315"/>
  <c r="N316"/>
  <c r="O316"/>
  <c r="N317"/>
  <c r="O317"/>
  <c r="N318"/>
  <c r="O318"/>
  <c r="N319"/>
  <c r="O319"/>
  <c r="N320"/>
  <c r="O320"/>
  <c r="N321"/>
  <c r="O321"/>
  <c r="N322"/>
  <c r="O322"/>
  <c r="N323"/>
  <c r="O323"/>
  <c r="N324"/>
  <c r="O324"/>
  <c r="N325"/>
  <c r="O325"/>
  <c r="N326"/>
  <c r="O326"/>
  <c r="N327"/>
  <c r="O327"/>
  <c r="N328"/>
  <c r="O328"/>
  <c r="N329"/>
  <c r="O329"/>
  <c r="N330"/>
  <c r="O330"/>
  <c r="N331"/>
  <c r="O331"/>
  <c r="N332"/>
  <c r="O332"/>
  <c r="N333"/>
  <c r="O333"/>
  <c r="N334"/>
  <c r="O334"/>
  <c r="N335"/>
  <c r="O335"/>
  <c r="N336"/>
  <c r="O336"/>
  <c r="N337"/>
  <c r="O337"/>
  <c r="N338"/>
  <c r="O338"/>
  <c r="N339"/>
  <c r="O339"/>
  <c r="N340"/>
  <c r="O340"/>
  <c r="N341"/>
  <c r="O341"/>
  <c r="N342"/>
  <c r="O342"/>
  <c r="N343"/>
  <c r="O343"/>
  <c r="N344"/>
  <c r="O344"/>
  <c r="N345"/>
  <c r="O345"/>
  <c r="N346"/>
  <c r="O346"/>
  <c r="N347"/>
  <c r="O347"/>
  <c r="N348"/>
  <c r="O348"/>
  <c r="N349"/>
  <c r="O349"/>
  <c r="N350"/>
  <c r="O350"/>
  <c r="N351"/>
  <c r="O351"/>
  <c r="N352"/>
  <c r="O352"/>
  <c r="N353"/>
  <c r="O353"/>
  <c r="N354"/>
  <c r="O354"/>
  <c r="N355"/>
  <c r="O355"/>
  <c r="N356"/>
  <c r="O356"/>
  <c r="N357"/>
  <c r="O357"/>
  <c r="N358"/>
  <c r="O358"/>
  <c r="N359"/>
  <c r="O359"/>
  <c r="N360"/>
  <c r="O360"/>
  <c r="N361"/>
  <c r="O361"/>
  <c r="N362"/>
  <c r="O362"/>
  <c r="N363"/>
  <c r="O363"/>
  <c r="N364"/>
  <c r="O364"/>
  <c r="N365"/>
  <c r="O365"/>
  <c r="N366"/>
  <c r="O366"/>
  <c r="N367"/>
  <c r="O367"/>
  <c r="N368"/>
  <c r="O368"/>
  <c r="N369"/>
  <c r="O369"/>
  <c r="N370"/>
  <c r="O370"/>
  <c r="N371"/>
  <c r="O371"/>
  <c r="N372"/>
  <c r="O372"/>
  <c r="N373"/>
  <c r="O373"/>
  <c r="N374"/>
  <c r="O374"/>
  <c r="N375"/>
  <c r="O375"/>
  <c r="N376"/>
  <c r="O376"/>
  <c r="N377"/>
  <c r="O377"/>
  <c r="N378"/>
  <c r="O378"/>
  <c r="N379"/>
  <c r="O379"/>
  <c r="N380"/>
  <c r="O380"/>
  <c r="N381"/>
  <c r="O381"/>
  <c r="N382"/>
  <c r="O382"/>
  <c r="N383"/>
  <c r="O383"/>
  <c r="N384"/>
  <c r="O384"/>
  <c r="N385"/>
  <c r="O385"/>
  <c r="N386"/>
  <c r="O386"/>
  <c r="N387"/>
  <c r="O387"/>
  <c r="N388"/>
  <c r="O388"/>
  <c r="N389"/>
  <c r="O389"/>
  <c r="N390"/>
  <c r="O390"/>
  <c r="N391"/>
  <c r="O391"/>
  <c r="N392"/>
  <c r="O392"/>
  <c r="N393"/>
  <c r="O393"/>
  <c r="N394"/>
  <c r="O394"/>
  <c r="N395"/>
  <c r="O395"/>
  <c r="N396"/>
  <c r="O396"/>
  <c r="N397"/>
  <c r="O397"/>
  <c r="N398"/>
  <c r="O398"/>
  <c r="N399"/>
  <c r="O399"/>
  <c r="N400"/>
  <c r="O400"/>
  <c r="N401"/>
  <c r="O401"/>
  <c r="N402"/>
  <c r="O402"/>
  <c r="N403"/>
  <c r="O403"/>
  <c r="N404"/>
  <c r="O404"/>
  <c r="N405"/>
  <c r="O405"/>
  <c r="N406"/>
  <c r="O406"/>
  <c r="N407"/>
  <c r="O407"/>
  <c r="N408"/>
  <c r="O408"/>
  <c r="N409"/>
  <c r="O409"/>
  <c r="N410"/>
  <c r="O410"/>
  <c r="N411"/>
  <c r="O411"/>
  <c r="N412"/>
  <c r="O412"/>
  <c r="N413"/>
  <c r="O413"/>
  <c r="N414"/>
  <c r="O414"/>
  <c r="N415"/>
  <c r="O415"/>
  <c r="N416"/>
  <c r="O416"/>
  <c r="N417"/>
  <c r="O417"/>
  <c r="N418"/>
  <c r="O418"/>
  <c r="N419"/>
  <c r="O419"/>
  <c r="N420"/>
  <c r="O420"/>
  <c r="N421"/>
  <c r="O421"/>
  <c r="N422"/>
  <c r="O422"/>
  <c r="N423"/>
  <c r="O423"/>
  <c r="N424"/>
  <c r="O424"/>
  <c r="N425"/>
  <c r="O425"/>
  <c r="N426"/>
  <c r="O426"/>
  <c r="N427"/>
  <c r="O427"/>
  <c r="N428"/>
  <c r="O428"/>
  <c r="N429"/>
  <c r="O429"/>
  <c r="N430"/>
  <c r="O430"/>
  <c r="N431"/>
  <c r="O431"/>
  <c r="N432"/>
  <c r="O432"/>
  <c r="N433"/>
  <c r="O433"/>
  <c r="N434"/>
  <c r="O434"/>
  <c r="N435"/>
  <c r="O435"/>
  <c r="N436"/>
  <c r="O436"/>
  <c r="N437"/>
  <c r="O437"/>
  <c r="N438"/>
  <c r="O438"/>
  <c r="N439"/>
  <c r="O439"/>
  <c r="N440"/>
  <c r="O440"/>
  <c r="N441"/>
  <c r="O441"/>
  <c r="N442"/>
  <c r="O442"/>
  <c r="N443"/>
  <c r="O443"/>
  <c r="N444"/>
  <c r="O444"/>
  <c r="N445"/>
  <c r="O445"/>
  <c r="N446"/>
  <c r="O446"/>
  <c r="N447"/>
  <c r="O447"/>
  <c r="N448"/>
  <c r="O448"/>
  <c r="N449"/>
  <c r="O449"/>
  <c r="N450"/>
  <c r="O450"/>
  <c r="N451"/>
  <c r="O451"/>
  <c r="N452"/>
  <c r="O452"/>
  <c r="N453"/>
  <c r="O453"/>
  <c r="N454"/>
  <c r="O454"/>
  <c r="N455"/>
  <c r="O455"/>
  <c r="N456"/>
  <c r="O456"/>
  <c r="N457"/>
  <c r="O457"/>
  <c r="N458"/>
  <c r="O458"/>
  <c r="N459"/>
  <c r="O459"/>
  <c r="N460"/>
  <c r="O460"/>
  <c r="N461"/>
  <c r="O461"/>
  <c r="N462"/>
  <c r="O462"/>
  <c r="N463"/>
  <c r="O463"/>
  <c r="N464"/>
  <c r="O464"/>
  <c r="N465"/>
  <c r="O465"/>
  <c r="N466"/>
  <c r="O466"/>
  <c r="N467"/>
  <c r="O467"/>
  <c r="N468"/>
  <c r="O468"/>
  <c r="N469"/>
  <c r="O469"/>
  <c r="N470"/>
  <c r="O470"/>
  <c r="N471"/>
  <c r="O471"/>
  <c r="N472"/>
  <c r="O472"/>
  <c r="N473"/>
  <c r="O473"/>
  <c r="N474"/>
  <c r="O474"/>
  <c r="N475"/>
  <c r="O475"/>
  <c r="N476"/>
  <c r="O476"/>
  <c r="N477"/>
  <c r="O477"/>
  <c r="N478"/>
  <c r="O478"/>
  <c r="N479"/>
  <c r="O479"/>
  <c r="N480"/>
  <c r="O480"/>
  <c r="N481"/>
  <c r="O481"/>
  <c r="N482"/>
  <c r="O482"/>
  <c r="N483"/>
  <c r="O483"/>
  <c r="N484"/>
  <c r="O484"/>
  <c r="N485"/>
  <c r="O485"/>
  <c r="N486"/>
  <c r="O486"/>
  <c r="N487"/>
  <c r="O487"/>
  <c r="N488"/>
  <c r="O488"/>
  <c r="N489"/>
  <c r="O489"/>
  <c r="N490"/>
  <c r="O490"/>
  <c r="N491"/>
  <c r="O491"/>
  <c r="N492"/>
  <c r="O492"/>
  <c r="N493"/>
  <c r="O493"/>
  <c r="N494"/>
  <c r="O494"/>
  <c r="N495"/>
  <c r="O495"/>
  <c r="N496"/>
  <c r="O496"/>
  <c r="N497"/>
  <c r="O497"/>
  <c r="N498"/>
  <c r="O498"/>
  <c r="N499"/>
  <c r="O499"/>
  <c r="N500"/>
  <c r="O500"/>
  <c r="N501"/>
  <c r="O501"/>
  <c r="N502"/>
  <c r="O502"/>
  <c r="N503"/>
  <c r="O503"/>
  <c r="N504"/>
  <c r="O504"/>
  <c r="N505"/>
  <c r="O505"/>
  <c r="N506"/>
  <c r="O506"/>
  <c r="N507"/>
  <c r="O507"/>
  <c r="N508"/>
  <c r="O508"/>
  <c r="N509"/>
  <c r="O509"/>
  <c r="N510"/>
  <c r="O510"/>
  <c r="N511"/>
  <c r="O511"/>
  <c r="N512"/>
  <c r="O512"/>
  <c r="N513"/>
  <c r="O513"/>
  <c r="N514"/>
  <c r="O514"/>
  <c r="N515"/>
  <c r="O515"/>
  <c r="N516"/>
  <c r="O516"/>
  <c r="N517"/>
  <c r="O517"/>
  <c r="N518"/>
  <c r="O518"/>
  <c r="N519"/>
  <c r="O519"/>
  <c r="N520"/>
  <c r="O520"/>
  <c r="N521"/>
  <c r="O521"/>
  <c r="N522"/>
  <c r="O522"/>
  <c r="N523"/>
  <c r="O523"/>
  <c r="N524"/>
  <c r="O524"/>
  <c r="N525"/>
  <c r="O525"/>
  <c r="N526"/>
  <c r="O526"/>
  <c r="N527"/>
  <c r="O527"/>
  <c r="N528"/>
  <c r="O528"/>
  <c r="N529"/>
  <c r="O529"/>
  <c r="N530"/>
  <c r="O530"/>
  <c r="N531"/>
  <c r="O531"/>
  <c r="N532"/>
  <c r="O532"/>
  <c r="N533"/>
  <c r="O533"/>
  <c r="N534"/>
  <c r="O534"/>
  <c r="N535"/>
  <c r="O535"/>
  <c r="N536"/>
  <c r="O536"/>
  <c r="N537"/>
  <c r="O537"/>
  <c r="N538"/>
  <c r="O538"/>
  <c r="N539"/>
  <c r="O539"/>
  <c r="N540"/>
  <c r="O540"/>
  <c r="N541"/>
  <c r="O541"/>
  <c r="N542"/>
  <c r="O542"/>
  <c r="N543"/>
  <c r="O543"/>
  <c r="N544"/>
  <c r="O544"/>
  <c r="N545"/>
  <c r="O545"/>
  <c r="N546"/>
  <c r="O546"/>
  <c r="N547"/>
  <c r="O547"/>
  <c r="N548"/>
  <c r="O548"/>
  <c r="N549"/>
  <c r="O549"/>
  <c r="N550"/>
  <c r="O550"/>
  <c r="N551"/>
  <c r="O551"/>
  <c r="N552"/>
  <c r="O552"/>
  <c r="N553"/>
  <c r="O553"/>
  <c r="N7"/>
  <c r="O7"/>
  <c r="N8"/>
  <c r="O8"/>
  <c r="G576" i="2"/>
  <c r="G568"/>
  <c r="A576"/>
  <c r="A575"/>
  <c r="C570"/>
  <c r="K5" i="4"/>
  <c r="N5" s="1"/>
  <c r="O5" s="1"/>
  <c r="K6"/>
  <c r="N6" s="1"/>
  <c r="O6" s="1"/>
  <c r="K7"/>
  <c r="K8"/>
  <c r="K9"/>
  <c r="K10"/>
  <c r="K11"/>
  <c r="K12"/>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K104"/>
  <c r="K105"/>
  <c r="K106"/>
  <c r="K107"/>
  <c r="K108"/>
  <c r="K109"/>
  <c r="K110"/>
  <c r="K111"/>
  <c r="K112"/>
  <c r="K113"/>
  <c r="K114"/>
  <c r="K115"/>
  <c r="K116"/>
  <c r="K117"/>
  <c r="K118"/>
  <c r="K119"/>
  <c r="K120"/>
  <c r="K121"/>
  <c r="K122"/>
  <c r="K123"/>
  <c r="K124"/>
  <c r="K125"/>
  <c r="K126"/>
  <c r="K127"/>
  <c r="K128"/>
  <c r="K129"/>
  <c r="K130"/>
  <c r="K131"/>
  <c r="K132"/>
  <c r="K133"/>
  <c r="K134"/>
  <c r="K135"/>
  <c r="K136"/>
  <c r="K137"/>
  <c r="K138"/>
  <c r="K139"/>
  <c r="K140"/>
  <c r="K141"/>
  <c r="K142"/>
  <c r="K143"/>
  <c r="K144"/>
  <c r="K145"/>
  <c r="K146"/>
  <c r="K147"/>
  <c r="K148"/>
  <c r="K149"/>
  <c r="K150"/>
  <c r="K151"/>
  <c r="K152"/>
  <c r="K153"/>
  <c r="K154"/>
  <c r="K155"/>
  <c r="K156"/>
  <c r="K157"/>
  <c r="K158"/>
  <c r="K159"/>
  <c r="K160"/>
  <c r="K161"/>
  <c r="K162"/>
  <c r="K163"/>
  <c r="K164"/>
  <c r="K165"/>
  <c r="K166"/>
  <c r="K167"/>
  <c r="K168"/>
  <c r="K169"/>
  <c r="K170"/>
  <c r="K171"/>
  <c r="K172"/>
  <c r="K173"/>
  <c r="K174"/>
  <c r="K175"/>
  <c r="K176"/>
  <c r="K177"/>
  <c r="K178"/>
  <c r="K179"/>
  <c r="K180"/>
  <c r="K181"/>
  <c r="K182"/>
  <c r="K183"/>
  <c r="K184"/>
  <c r="K185"/>
  <c r="K186"/>
  <c r="K187"/>
  <c r="K188"/>
  <c r="K189"/>
  <c r="K190"/>
  <c r="K191"/>
  <c r="K192"/>
  <c r="K193"/>
  <c r="K194"/>
  <c r="K195"/>
  <c r="K196"/>
  <c r="K197"/>
  <c r="K198"/>
  <c r="K199"/>
  <c r="K200"/>
  <c r="K201"/>
  <c r="K202"/>
  <c r="K203"/>
  <c r="K204"/>
  <c r="K205"/>
  <c r="K206"/>
  <c r="K207"/>
  <c r="K208"/>
  <c r="K209"/>
  <c r="K210"/>
  <c r="K211"/>
  <c r="K212"/>
  <c r="K213"/>
  <c r="K214"/>
  <c r="K215"/>
  <c r="K216"/>
  <c r="K217"/>
  <c r="K218"/>
  <c r="K219"/>
  <c r="K220"/>
  <c r="K221"/>
  <c r="K222"/>
  <c r="K223"/>
  <c r="K224"/>
  <c r="K225"/>
  <c r="K226"/>
  <c r="K227"/>
  <c r="K228"/>
  <c r="K229"/>
  <c r="K230"/>
  <c r="K231"/>
  <c r="K232"/>
  <c r="K233"/>
  <c r="K234"/>
  <c r="K235"/>
  <c r="K236"/>
  <c r="K237"/>
  <c r="K238"/>
  <c r="K239"/>
  <c r="K240"/>
  <c r="K241"/>
  <c r="K242"/>
  <c r="K243"/>
  <c r="K244"/>
  <c r="K245"/>
  <c r="K246"/>
  <c r="K247"/>
  <c r="K248"/>
  <c r="K249"/>
  <c r="K250"/>
  <c r="K251"/>
  <c r="K252"/>
  <c r="K253"/>
  <c r="K254"/>
  <c r="K255"/>
  <c r="K256"/>
  <c r="K257"/>
  <c r="K258"/>
  <c r="K259"/>
  <c r="K260"/>
  <c r="K261"/>
  <c r="K262"/>
  <c r="K263"/>
  <c r="K264"/>
  <c r="K265"/>
  <c r="K266"/>
  <c r="K267"/>
  <c r="K268"/>
  <c r="K269"/>
  <c r="K270"/>
  <c r="K271"/>
  <c r="K272"/>
  <c r="K273"/>
  <c r="K274"/>
  <c r="K275"/>
  <c r="K276"/>
  <c r="K277"/>
  <c r="K278"/>
  <c r="K279"/>
  <c r="K280"/>
  <c r="K281"/>
  <c r="K282"/>
  <c r="K283"/>
  <c r="K284"/>
  <c r="K285"/>
  <c r="K286"/>
  <c r="K287"/>
  <c r="K288"/>
  <c r="K289"/>
  <c r="K290"/>
  <c r="K291"/>
  <c r="K292"/>
  <c r="K293"/>
  <c r="K294"/>
  <c r="K295"/>
  <c r="K296"/>
  <c r="K297"/>
  <c r="K298"/>
  <c r="K299"/>
  <c r="K300"/>
  <c r="K301"/>
  <c r="K302"/>
  <c r="K303"/>
  <c r="K304"/>
  <c r="K305"/>
  <c r="K306"/>
  <c r="K307"/>
  <c r="K308"/>
  <c r="K309"/>
  <c r="K310"/>
  <c r="K311"/>
  <c r="K312"/>
  <c r="K313"/>
  <c r="K314"/>
  <c r="K315"/>
  <c r="K316"/>
  <c r="K317"/>
  <c r="K318"/>
  <c r="K319"/>
  <c r="K320"/>
  <c r="K321"/>
  <c r="K322"/>
  <c r="K323"/>
  <c r="K324"/>
  <c r="K325"/>
  <c r="K326"/>
  <c r="K327"/>
  <c r="K328"/>
  <c r="K329"/>
  <c r="K330"/>
  <c r="K331"/>
  <c r="K332"/>
  <c r="K333"/>
  <c r="K334"/>
  <c r="K335"/>
  <c r="K336"/>
  <c r="K337"/>
  <c r="K338"/>
  <c r="K339"/>
  <c r="K340"/>
  <c r="K341"/>
  <c r="K342"/>
  <c r="K343"/>
  <c r="K344"/>
  <c r="K345"/>
  <c r="K346"/>
  <c r="K347"/>
  <c r="K348"/>
  <c r="K349"/>
  <c r="K350"/>
  <c r="K351"/>
  <c r="K352"/>
  <c r="K353"/>
  <c r="K354"/>
  <c r="K355"/>
  <c r="K356"/>
  <c r="K357"/>
  <c r="K358"/>
  <c r="K359"/>
  <c r="K360"/>
  <c r="K361"/>
  <c r="K362"/>
  <c r="K363"/>
  <c r="K364"/>
  <c r="K365"/>
  <c r="K366"/>
  <c r="K367"/>
  <c r="K368"/>
  <c r="K369"/>
  <c r="K370"/>
  <c r="K371"/>
  <c r="K372"/>
  <c r="K373"/>
  <c r="K374"/>
  <c r="K375"/>
  <c r="K376"/>
  <c r="K377"/>
  <c r="K378"/>
  <c r="K379"/>
  <c r="K380"/>
  <c r="K381"/>
  <c r="K382"/>
  <c r="K383"/>
  <c r="K384"/>
  <c r="K385"/>
  <c r="K386"/>
  <c r="K387"/>
  <c r="K388"/>
  <c r="K389"/>
  <c r="K390"/>
  <c r="K391"/>
  <c r="K392"/>
  <c r="K393"/>
  <c r="K394"/>
  <c r="K395"/>
  <c r="K396"/>
  <c r="K397"/>
  <c r="K398"/>
  <c r="K399"/>
  <c r="K400"/>
  <c r="K401"/>
  <c r="K402"/>
  <c r="K403"/>
  <c r="K404"/>
  <c r="K405"/>
  <c r="K406"/>
  <c r="K407"/>
  <c r="K408"/>
  <c r="K409"/>
  <c r="K410"/>
  <c r="K411"/>
  <c r="K412"/>
  <c r="K413"/>
  <c r="K414"/>
  <c r="K415"/>
  <c r="K416"/>
  <c r="K417"/>
  <c r="K418"/>
  <c r="K419"/>
  <c r="K420"/>
  <c r="K421"/>
  <c r="K422"/>
  <c r="K423"/>
  <c r="K424"/>
  <c r="K425"/>
  <c r="K426"/>
  <c r="K427"/>
  <c r="K428"/>
  <c r="K429"/>
  <c r="K430"/>
  <c r="K431"/>
  <c r="K432"/>
  <c r="K433"/>
  <c r="K434"/>
  <c r="K435"/>
  <c r="K436"/>
  <c r="K437"/>
  <c r="K438"/>
  <c r="K439"/>
  <c r="K440"/>
  <c r="K441"/>
  <c r="K442"/>
  <c r="K443"/>
  <c r="K444"/>
  <c r="K445"/>
  <c r="K446"/>
  <c r="K447"/>
  <c r="K448"/>
  <c r="K449"/>
  <c r="K450"/>
  <c r="K451"/>
  <c r="K452"/>
  <c r="K453"/>
  <c r="K454"/>
  <c r="K455"/>
  <c r="K456"/>
  <c r="K457"/>
  <c r="K458"/>
  <c r="K459"/>
  <c r="K460"/>
  <c r="K461"/>
  <c r="K462"/>
  <c r="K463"/>
  <c r="K464"/>
  <c r="K465"/>
  <c r="K466"/>
  <c r="K467"/>
  <c r="K468"/>
  <c r="K469"/>
  <c r="K470"/>
  <c r="K471"/>
  <c r="K472"/>
  <c r="K473"/>
  <c r="K474"/>
  <c r="K475"/>
  <c r="K476"/>
  <c r="K477"/>
  <c r="K478"/>
  <c r="K479"/>
  <c r="K480"/>
  <c r="K481"/>
  <c r="K482"/>
  <c r="K483"/>
  <c r="K484"/>
  <c r="K485"/>
  <c r="K486"/>
  <c r="K487"/>
  <c r="K488"/>
  <c r="K489"/>
  <c r="K490"/>
  <c r="K491"/>
  <c r="K492"/>
  <c r="K493"/>
  <c r="K494"/>
  <c r="K495"/>
  <c r="K496"/>
  <c r="K497"/>
  <c r="K498"/>
  <c r="K499"/>
  <c r="K500"/>
  <c r="K501"/>
  <c r="K502"/>
  <c r="K503"/>
  <c r="K504"/>
  <c r="K505"/>
  <c r="K506"/>
  <c r="K507"/>
  <c r="K508"/>
  <c r="K509"/>
  <c r="K510"/>
  <c r="K511"/>
  <c r="K512"/>
  <c r="K513"/>
  <c r="K514"/>
  <c r="K515"/>
  <c r="K516"/>
  <c r="K517"/>
  <c r="K518"/>
  <c r="K519"/>
  <c r="K520"/>
  <c r="K521"/>
  <c r="K522"/>
  <c r="K523"/>
  <c r="K524"/>
  <c r="K525"/>
  <c r="K526"/>
  <c r="K527"/>
  <c r="K528"/>
  <c r="K529"/>
  <c r="K530"/>
  <c r="K531"/>
  <c r="K532"/>
  <c r="K533"/>
  <c r="K534"/>
  <c r="K535"/>
  <c r="K536"/>
  <c r="K537"/>
  <c r="K538"/>
  <c r="K539"/>
  <c r="K540"/>
  <c r="K541"/>
  <c r="K542"/>
  <c r="K543"/>
  <c r="K544"/>
  <c r="K545"/>
  <c r="K546"/>
  <c r="K547"/>
  <c r="K548"/>
  <c r="K549"/>
  <c r="K550"/>
  <c r="K551"/>
  <c r="K552"/>
  <c r="K553"/>
  <c r="K4"/>
  <c r="A3" i="7" a="1"/>
  <c r="A3" s="1"/>
  <c r="B3" s="1"/>
  <c r="A15" i="2" s="1"/>
  <c r="C2" i="7"/>
  <c r="D2" s="1"/>
  <c r="E2" s="1"/>
  <c r="F2" s="1"/>
  <c r="G2" s="1"/>
  <c r="H2" s="1"/>
  <c r="I2" s="1"/>
  <c r="J2" s="1"/>
  <c r="K2" s="1"/>
  <c r="L2" s="1"/>
  <c r="M2" s="1"/>
  <c r="N2" s="1"/>
  <c r="A5" a="1"/>
  <c r="A5" s="1"/>
  <c r="D5" s="1"/>
  <c r="C17" i="2" s="1"/>
  <c r="A6" i="7" a="1"/>
  <c r="A6" s="1"/>
  <c r="A7" a="1"/>
  <c r="A7" s="1"/>
  <c r="A8" a="1"/>
  <c r="A8" s="1"/>
  <c r="N8" s="1"/>
  <c r="L20" i="2" s="1"/>
  <c r="A9" i="7" a="1"/>
  <c r="A9" s="1"/>
  <c r="H9" s="1"/>
  <c r="A10" a="1"/>
  <c r="A10" s="1"/>
  <c r="A11" a="1"/>
  <c r="A11" s="1"/>
  <c r="A12" a="1"/>
  <c r="A12" s="1"/>
  <c r="N12" s="1"/>
  <c r="L24" i="2" s="1"/>
  <c r="A13" i="7" a="1"/>
  <c r="A13" s="1"/>
  <c r="D13" s="1"/>
  <c r="C25" i="2" s="1"/>
  <c r="A14" i="7" a="1"/>
  <c r="A14" s="1"/>
  <c r="N14" s="1"/>
  <c r="L26" i="2" s="1"/>
  <c r="A15" i="7" a="1"/>
  <c r="A15" s="1"/>
  <c r="A16" a="1"/>
  <c r="A16" s="1"/>
  <c r="N16" s="1"/>
  <c r="L28" i="2" s="1"/>
  <c r="A17" i="7" a="1"/>
  <c r="A17" s="1"/>
  <c r="H17" s="1"/>
  <c r="A18" a="1"/>
  <c r="A18" s="1"/>
  <c r="J18" s="1"/>
  <c r="H30" i="2" s="1"/>
  <c r="A19" i="7" a="1"/>
  <c r="A19" s="1"/>
  <c r="A20" a="1"/>
  <c r="A20" s="1"/>
  <c r="N20" s="1"/>
  <c r="L32" i="2" s="1"/>
  <c r="A21" i="7" a="1"/>
  <c r="A21" s="1"/>
  <c r="D21" s="1"/>
  <c r="C33" i="2" s="1"/>
  <c r="A22" i="7" a="1"/>
  <c r="A22" s="1"/>
  <c r="N22" s="1"/>
  <c r="L34" i="2" s="1"/>
  <c r="A23" i="7" a="1"/>
  <c r="A23" s="1"/>
  <c r="K23" s="1"/>
  <c r="I35" i="2" s="1"/>
  <c r="A24" i="7" a="1"/>
  <c r="A24" s="1"/>
  <c r="N24" s="1"/>
  <c r="L36" i="2" s="1"/>
  <c r="A25" i="7" a="1"/>
  <c r="A25" s="1"/>
  <c r="H25" s="1"/>
  <c r="A26" a="1"/>
  <c r="A26" s="1"/>
  <c r="J26" s="1"/>
  <c r="H38" i="2" s="1"/>
  <c r="A27" i="7" a="1"/>
  <c r="A27" s="1"/>
  <c r="K27" s="1"/>
  <c r="I39" i="2" s="1"/>
  <c r="A28" i="7" a="1"/>
  <c r="A28" s="1"/>
  <c r="N28" s="1"/>
  <c r="L40" i="2" s="1"/>
  <c r="A29" i="7" a="1"/>
  <c r="A29" s="1"/>
  <c r="D29" s="1"/>
  <c r="C41" i="2" s="1"/>
  <c r="A30" i="7" a="1"/>
  <c r="A30" s="1"/>
  <c r="N30" s="1"/>
  <c r="L42" i="2" s="1"/>
  <c r="A31" i="7" a="1"/>
  <c r="A31" s="1"/>
  <c r="K31" s="1"/>
  <c r="I43" i="2" s="1"/>
  <c r="A32" i="7" a="1"/>
  <c r="A32" s="1"/>
  <c r="N32" s="1"/>
  <c r="L44" i="2" s="1"/>
  <c r="A33" i="7" a="1"/>
  <c r="A33" s="1"/>
  <c r="H33" s="1"/>
  <c r="A34" a="1"/>
  <c r="A34" s="1"/>
  <c r="J34" s="1"/>
  <c r="H46" i="2" s="1"/>
  <c r="A35" i="7" a="1"/>
  <c r="A35" s="1"/>
  <c r="K35" s="1"/>
  <c r="I47" i="2" s="1"/>
  <c r="A36" i="7" a="1"/>
  <c r="A36" s="1"/>
  <c r="N36" s="1"/>
  <c r="L48" i="2" s="1"/>
  <c r="A37" i="7" a="1"/>
  <c r="A37" s="1"/>
  <c r="D37" s="1"/>
  <c r="C49" i="2" s="1"/>
  <c r="A38" i="7" a="1"/>
  <c r="A38" s="1"/>
  <c r="N38" s="1"/>
  <c r="L50" i="2" s="1"/>
  <c r="A39" i="7" a="1"/>
  <c r="A39" s="1"/>
  <c r="K39" s="1"/>
  <c r="I51" i="2" s="1"/>
  <c r="A40" i="7" a="1"/>
  <c r="A40" s="1"/>
  <c r="N40" s="1"/>
  <c r="L52" i="2" s="1"/>
  <c r="A41" i="7" a="1"/>
  <c r="A41" s="1"/>
  <c r="H41" s="1"/>
  <c r="A42" a="1"/>
  <c r="A42" s="1"/>
  <c r="J42" s="1"/>
  <c r="H54" i="2" s="1"/>
  <c r="A43" i="7" a="1"/>
  <c r="A43" s="1"/>
  <c r="K43" s="1"/>
  <c r="I55" i="2" s="1"/>
  <c r="A44" i="7" a="1"/>
  <c r="A44" s="1"/>
  <c r="N44" s="1"/>
  <c r="L56" i="2" s="1"/>
  <c r="A45" i="7" a="1"/>
  <c r="A45" s="1"/>
  <c r="D45" s="1"/>
  <c r="C57" i="2" s="1"/>
  <c r="A46" i="7" a="1"/>
  <c r="A46" s="1"/>
  <c r="N46" s="1"/>
  <c r="L58" i="2" s="1"/>
  <c r="A47" i="7" a="1"/>
  <c r="A47" s="1"/>
  <c r="K47" s="1"/>
  <c r="I59" i="2" s="1"/>
  <c r="A48" i="7" a="1"/>
  <c r="A48" s="1"/>
  <c r="N48" s="1"/>
  <c r="L60" i="2" s="1"/>
  <c r="A49" i="7" a="1"/>
  <c r="A49" s="1"/>
  <c r="H49" s="1"/>
  <c r="A50" a="1"/>
  <c r="A50" s="1"/>
  <c r="J50" s="1"/>
  <c r="H62" i="2" s="1"/>
  <c r="A51" i="7" a="1"/>
  <c r="A51" s="1"/>
  <c r="K51" s="1"/>
  <c r="I63" i="2" s="1"/>
  <c r="A52" i="7" a="1"/>
  <c r="A52" s="1"/>
  <c r="N52" s="1"/>
  <c r="L64" i="2" s="1"/>
  <c r="A53" i="7" a="1"/>
  <c r="A53" s="1"/>
  <c r="D53" s="1"/>
  <c r="C65" i="2" s="1"/>
  <c r="A54" i="7" a="1"/>
  <c r="A54" s="1"/>
  <c r="N54" s="1"/>
  <c r="L66" i="2" s="1"/>
  <c r="A55" i="7" a="1"/>
  <c r="A55" s="1"/>
  <c r="K55" s="1"/>
  <c r="I67" i="2" s="1"/>
  <c r="A56" i="7" a="1"/>
  <c r="A56" s="1"/>
  <c r="N56" s="1"/>
  <c r="L68" i="2" s="1"/>
  <c r="A57" i="7" a="1"/>
  <c r="A57" s="1"/>
  <c r="H57" s="1"/>
  <c r="A58" a="1"/>
  <c r="A58" s="1"/>
  <c r="J58" s="1"/>
  <c r="H70" i="2" s="1"/>
  <c r="A59" i="7" a="1"/>
  <c r="A59" s="1"/>
  <c r="K59" s="1"/>
  <c r="I71" i="2" s="1"/>
  <c r="A60" i="7" a="1"/>
  <c r="A60" s="1"/>
  <c r="N60" s="1"/>
  <c r="L72" i="2" s="1"/>
  <c r="A61" i="7" a="1"/>
  <c r="A61" s="1"/>
  <c r="D61" s="1"/>
  <c r="C73" i="2" s="1"/>
  <c r="A62" i="7" a="1"/>
  <c r="A62" s="1"/>
  <c r="N62" s="1"/>
  <c r="L74" i="2" s="1"/>
  <c r="A63" i="7" a="1"/>
  <c r="A63" s="1"/>
  <c r="K63" s="1"/>
  <c r="I75" i="2" s="1"/>
  <c r="A64" i="7" a="1"/>
  <c r="A64" s="1"/>
  <c r="N64" s="1"/>
  <c r="L76" i="2" s="1"/>
  <c r="A65" i="7" a="1"/>
  <c r="A65" s="1"/>
  <c r="H65" s="1"/>
  <c r="A66" a="1"/>
  <c r="A66" s="1"/>
  <c r="J66" s="1"/>
  <c r="H78" i="2" s="1"/>
  <c r="A67" i="7" a="1"/>
  <c r="A67" s="1"/>
  <c r="K67" s="1"/>
  <c r="I79" i="2" s="1"/>
  <c r="A68" i="7" a="1"/>
  <c r="A68" s="1"/>
  <c r="N68" s="1"/>
  <c r="L80" i="2" s="1"/>
  <c r="A69" i="7" a="1"/>
  <c r="A69" s="1"/>
  <c r="D69" s="1"/>
  <c r="C81" i="2" s="1"/>
  <c r="A70" i="7" a="1"/>
  <c r="A70" s="1"/>
  <c r="N70" s="1"/>
  <c r="L82" i="2" s="1"/>
  <c r="A71" i="7" a="1"/>
  <c r="A71" s="1"/>
  <c r="K71" s="1"/>
  <c r="I83" i="2" s="1"/>
  <c r="A72" i="7" a="1"/>
  <c r="A72" s="1"/>
  <c r="N72" s="1"/>
  <c r="L84" i="2" s="1"/>
  <c r="A73" i="7" a="1"/>
  <c r="A73" s="1"/>
  <c r="H73" s="1"/>
  <c r="A74" a="1"/>
  <c r="A74" s="1"/>
  <c r="J74" s="1"/>
  <c r="H86" i="2" s="1"/>
  <c r="A75" i="7" a="1"/>
  <c r="A75" s="1"/>
  <c r="K75" s="1"/>
  <c r="I87" i="2" s="1"/>
  <c r="A76" i="7" a="1"/>
  <c r="A76" s="1"/>
  <c r="N76" s="1"/>
  <c r="L88" i="2" s="1"/>
  <c r="A77" i="7" a="1"/>
  <c r="A77" s="1"/>
  <c r="D77" s="1"/>
  <c r="C89" i="2" s="1"/>
  <c r="A78" i="7" a="1"/>
  <c r="A78" s="1"/>
  <c r="N78" s="1"/>
  <c r="L90" i="2" s="1"/>
  <c r="A79" i="7" a="1"/>
  <c r="A79" s="1"/>
  <c r="K79" s="1"/>
  <c r="I91" i="2" s="1"/>
  <c r="A80" i="7" a="1"/>
  <c r="A80" s="1"/>
  <c r="N80" s="1"/>
  <c r="L92" i="2" s="1"/>
  <c r="A81" i="7" a="1"/>
  <c r="A81" s="1"/>
  <c r="H81" s="1"/>
  <c r="A82" a="1"/>
  <c r="A82" s="1"/>
  <c r="J82" s="1"/>
  <c r="H94" i="2" s="1"/>
  <c r="A83" i="7" a="1"/>
  <c r="A83" s="1"/>
  <c r="K83" s="1"/>
  <c r="I95" i="2" s="1"/>
  <c r="A84" i="7" a="1"/>
  <c r="A84" s="1"/>
  <c r="N84" s="1"/>
  <c r="L96" i="2" s="1"/>
  <c r="A85" i="7" a="1"/>
  <c r="A85" s="1"/>
  <c r="L85" s="1"/>
  <c r="J97" i="2" s="1"/>
  <c r="A86" i="7" a="1"/>
  <c r="A86" s="1"/>
  <c r="N86" s="1"/>
  <c r="L98" i="2" s="1"/>
  <c r="A87" i="7" a="1"/>
  <c r="A87" s="1"/>
  <c r="K87" s="1"/>
  <c r="I99" i="2" s="1"/>
  <c r="A88" i="7" a="1"/>
  <c r="A88" s="1"/>
  <c r="N88" s="1"/>
  <c r="L100" i="2" s="1"/>
  <c r="A89" i="7" a="1"/>
  <c r="A89" s="1"/>
  <c r="H89" s="1"/>
  <c r="A90" a="1"/>
  <c r="A90" s="1"/>
  <c r="J90" s="1"/>
  <c r="H102" i="2" s="1"/>
  <c r="A91" i="7" a="1"/>
  <c r="A91" s="1"/>
  <c r="K91" s="1"/>
  <c r="I103" i="2" s="1"/>
  <c r="A92" i="7" a="1"/>
  <c r="A92" s="1"/>
  <c r="N92" s="1"/>
  <c r="L104" i="2" s="1"/>
  <c r="A93" i="7" a="1"/>
  <c r="A93" s="1"/>
  <c r="D93" s="1"/>
  <c r="C105" i="2" s="1"/>
  <c r="A94" i="7" a="1"/>
  <c r="A94" s="1"/>
  <c r="N94" s="1"/>
  <c r="L106" i="2" s="1"/>
  <c r="A95" i="7" a="1"/>
  <c r="A95" s="1"/>
  <c r="K95" s="1"/>
  <c r="I107" i="2" s="1"/>
  <c r="A96" i="7" a="1"/>
  <c r="A96" s="1"/>
  <c r="N96" s="1"/>
  <c r="L108" i="2" s="1"/>
  <c r="A97" i="7" a="1"/>
  <c r="A97" s="1"/>
  <c r="H97" s="1"/>
  <c r="A98" a="1"/>
  <c r="A98" s="1"/>
  <c r="J98" s="1"/>
  <c r="H110" i="2" s="1"/>
  <c r="A99" i="7" a="1"/>
  <c r="A99" s="1"/>
  <c r="K99" s="1"/>
  <c r="I111" i="2" s="1"/>
  <c r="A100" i="7" a="1"/>
  <c r="A100" s="1"/>
  <c r="N100" s="1"/>
  <c r="L112" i="2" s="1"/>
  <c r="A101" i="7" a="1"/>
  <c r="A101" s="1"/>
  <c r="D101" s="1"/>
  <c r="C113" i="2" s="1"/>
  <c r="A102" i="7" a="1"/>
  <c r="A102" s="1"/>
  <c r="N102" s="1"/>
  <c r="L114" i="2" s="1"/>
  <c r="A103" i="7" a="1"/>
  <c r="A103" s="1"/>
  <c r="K103" s="1"/>
  <c r="I115" i="2" s="1"/>
  <c r="A104" i="7" a="1"/>
  <c r="A104" s="1"/>
  <c r="N104" s="1"/>
  <c r="L116" i="2" s="1"/>
  <c r="A105" i="7" a="1"/>
  <c r="A105" s="1"/>
  <c r="H105" s="1"/>
  <c r="A106" a="1"/>
  <c r="A106" s="1"/>
  <c r="J106" s="1"/>
  <c r="H118" i="2" s="1"/>
  <c r="A107" i="7" a="1"/>
  <c r="A107" s="1"/>
  <c r="K107" s="1"/>
  <c r="I119" i="2" s="1"/>
  <c r="A108" i="7" a="1"/>
  <c r="A108" s="1"/>
  <c r="N108" s="1"/>
  <c r="L120" i="2" s="1"/>
  <c r="A109" i="7" a="1"/>
  <c r="A109" s="1"/>
  <c r="D109" s="1"/>
  <c r="C121" i="2" s="1"/>
  <c r="A110" i="7" a="1"/>
  <c r="A110" s="1"/>
  <c r="N110" s="1"/>
  <c r="L122" i="2" s="1"/>
  <c r="A111" i="7" a="1"/>
  <c r="A111" s="1"/>
  <c r="K111" s="1"/>
  <c r="I123" i="2" s="1"/>
  <c r="A112" i="7" a="1"/>
  <c r="A112" s="1"/>
  <c r="N112" s="1"/>
  <c r="L124" i="2" s="1"/>
  <c r="A113" i="7" a="1"/>
  <c r="A113" s="1"/>
  <c r="H113" s="1"/>
  <c r="A114" a="1"/>
  <c r="A114" s="1"/>
  <c r="J114" s="1"/>
  <c r="H126" i="2" s="1"/>
  <c r="A115" i="7" a="1"/>
  <c r="A115" s="1"/>
  <c r="K115" s="1"/>
  <c r="I127" i="2" s="1"/>
  <c r="A116" i="7" a="1"/>
  <c r="A116" s="1"/>
  <c r="N116" s="1"/>
  <c r="L128" i="2" s="1"/>
  <c r="A117" i="7" a="1"/>
  <c r="A117" s="1"/>
  <c r="L117" s="1"/>
  <c r="J129" i="2" s="1"/>
  <c r="A118" i="7" a="1"/>
  <c r="A118" s="1"/>
  <c r="N118" s="1"/>
  <c r="L130" i="2" s="1"/>
  <c r="A119" i="7" a="1"/>
  <c r="A119" s="1"/>
  <c r="K119" s="1"/>
  <c r="I131" i="2" s="1"/>
  <c r="A120" i="7" a="1"/>
  <c r="A120" s="1"/>
  <c r="N120" s="1"/>
  <c r="L132" i="2" s="1"/>
  <c r="A121" i="7" a="1"/>
  <c r="A121" s="1"/>
  <c r="H121" s="1"/>
  <c r="A122" a="1"/>
  <c r="A122" s="1"/>
  <c r="J122" s="1"/>
  <c r="H134" i="2" s="1"/>
  <c r="A123" i="7" a="1"/>
  <c r="A123" s="1"/>
  <c r="K123" s="1"/>
  <c r="I135" i="2" s="1"/>
  <c r="A124" i="7" a="1"/>
  <c r="A124" s="1"/>
  <c r="N124" s="1"/>
  <c r="L136" i="2" s="1"/>
  <c r="A125" i="7" a="1"/>
  <c r="A125" s="1"/>
  <c r="D125" s="1"/>
  <c r="C137" i="2" s="1"/>
  <c r="A126" i="7" a="1"/>
  <c r="A126" s="1"/>
  <c r="N126" s="1"/>
  <c r="L138" i="2" s="1"/>
  <c r="A127" i="7" a="1"/>
  <c r="A127" s="1"/>
  <c r="K127" s="1"/>
  <c r="I139" i="2" s="1"/>
  <c r="A128" i="7" a="1"/>
  <c r="A128" s="1"/>
  <c r="N128" s="1"/>
  <c r="L140" i="2" s="1"/>
  <c r="A129" i="7" a="1"/>
  <c r="A129" s="1"/>
  <c r="H129" s="1"/>
  <c r="A130" a="1"/>
  <c r="A130" s="1"/>
  <c r="J130" s="1"/>
  <c r="H142" i="2" s="1"/>
  <c r="A131" i="7" a="1"/>
  <c r="A131" s="1"/>
  <c r="K131" s="1"/>
  <c r="I143" i="2" s="1"/>
  <c r="A132" i="7" a="1"/>
  <c r="A132" s="1"/>
  <c r="N132" s="1"/>
  <c r="L144" i="2" s="1"/>
  <c r="A133" i="7" a="1"/>
  <c r="A133" s="1"/>
  <c r="L133" s="1"/>
  <c r="J145" i="2" s="1"/>
  <c r="A134" i="7" a="1"/>
  <c r="A134" s="1"/>
  <c r="N134" s="1"/>
  <c r="L146" i="2" s="1"/>
  <c r="A135" i="7" a="1"/>
  <c r="A135" s="1"/>
  <c r="K135" s="1"/>
  <c r="I147" i="2" s="1"/>
  <c r="A136" i="7" a="1"/>
  <c r="A136" s="1"/>
  <c r="N136" s="1"/>
  <c r="L148" i="2" s="1"/>
  <c r="A137" i="7" a="1"/>
  <c r="A137" s="1"/>
  <c r="H137" s="1"/>
  <c r="A138" a="1"/>
  <c r="A138" s="1"/>
  <c r="J138" s="1"/>
  <c r="H150" i="2" s="1"/>
  <c r="A139" i="7" a="1"/>
  <c r="A139" s="1"/>
  <c r="K139" s="1"/>
  <c r="I151" i="2" s="1"/>
  <c r="A140" i="7" a="1"/>
  <c r="A140" s="1"/>
  <c r="N140" s="1"/>
  <c r="L152" i="2" s="1"/>
  <c r="A141" i="7" a="1"/>
  <c r="A141" s="1"/>
  <c r="L141" s="1"/>
  <c r="J153" i="2" s="1"/>
  <c r="A142" i="7" a="1"/>
  <c r="A142" s="1"/>
  <c r="N142" s="1"/>
  <c r="L154" i="2" s="1"/>
  <c r="A143" i="7" a="1"/>
  <c r="A143" s="1"/>
  <c r="K143" s="1"/>
  <c r="I155" i="2" s="1"/>
  <c r="A144" i="7" a="1"/>
  <c r="A144" s="1"/>
  <c r="N144" s="1"/>
  <c r="L156" i="2" s="1"/>
  <c r="A145" i="7" a="1"/>
  <c r="A145" s="1"/>
  <c r="H145" s="1"/>
  <c r="A146" a="1"/>
  <c r="A146" s="1"/>
  <c r="J146" s="1"/>
  <c r="H158" i="2" s="1"/>
  <c r="A147" i="7" a="1"/>
  <c r="A147" s="1"/>
  <c r="K147" s="1"/>
  <c r="I159" i="2" s="1"/>
  <c r="A148" i="7" a="1"/>
  <c r="A148" s="1"/>
  <c r="N148" s="1"/>
  <c r="L160" i="2" s="1"/>
  <c r="A149" i="7" a="1"/>
  <c r="A149" s="1"/>
  <c r="L149" s="1"/>
  <c r="J161" i="2" s="1"/>
  <c r="A150" i="7" a="1"/>
  <c r="A150" s="1"/>
  <c r="N150" s="1"/>
  <c r="L162" i="2" s="1"/>
  <c r="A151" i="7" a="1"/>
  <c r="A151" s="1"/>
  <c r="K151" s="1"/>
  <c r="I163" i="2" s="1"/>
  <c r="A152" i="7" a="1"/>
  <c r="A152" s="1"/>
  <c r="N152" s="1"/>
  <c r="L164" i="2" s="1"/>
  <c r="A153" i="7" a="1"/>
  <c r="A153" s="1"/>
  <c r="H153" s="1"/>
  <c r="A154" a="1"/>
  <c r="A154" s="1"/>
  <c r="J154" s="1"/>
  <c r="H166" i="2" s="1"/>
  <c r="A155" i="7" a="1"/>
  <c r="A155" s="1"/>
  <c r="K155" s="1"/>
  <c r="I167" i="2" s="1"/>
  <c r="A156" i="7" a="1"/>
  <c r="A156" s="1"/>
  <c r="N156" s="1"/>
  <c r="L168" i="2" s="1"/>
  <c r="A157" i="7" a="1"/>
  <c r="A157" s="1"/>
  <c r="L157" s="1"/>
  <c r="J169" i="2" s="1"/>
  <c r="A158" i="7" a="1"/>
  <c r="A158" s="1"/>
  <c r="N158" s="1"/>
  <c r="L170" i="2" s="1"/>
  <c r="A159" i="7" a="1"/>
  <c r="A159" s="1"/>
  <c r="K159" s="1"/>
  <c r="I171" i="2" s="1"/>
  <c r="A160" i="7" a="1"/>
  <c r="A160" s="1"/>
  <c r="N160" s="1"/>
  <c r="L172" i="2" s="1"/>
  <c r="A161" i="7" a="1"/>
  <c r="A161" s="1"/>
  <c r="H161" s="1"/>
  <c r="A162" a="1"/>
  <c r="A162" s="1"/>
  <c r="J162" s="1"/>
  <c r="H174" i="2" s="1"/>
  <c r="A163" i="7" a="1"/>
  <c r="A163" s="1"/>
  <c r="K163" s="1"/>
  <c r="I175" i="2" s="1"/>
  <c r="A164" i="7" a="1"/>
  <c r="A164" s="1"/>
  <c r="N164" s="1"/>
  <c r="L176" i="2" s="1"/>
  <c r="A165" i="7" a="1"/>
  <c r="A165" s="1"/>
  <c r="L165" s="1"/>
  <c r="J177" i="2" s="1"/>
  <c r="A166" i="7" a="1"/>
  <c r="A166" s="1"/>
  <c r="N166" s="1"/>
  <c r="L178" i="2" s="1"/>
  <c r="A167" i="7" a="1"/>
  <c r="A167" s="1"/>
  <c r="K167" s="1"/>
  <c r="I179" i="2" s="1"/>
  <c r="A168" i="7" a="1"/>
  <c r="A168" s="1"/>
  <c r="N168" s="1"/>
  <c r="L180" i="2" s="1"/>
  <c r="A169" i="7" a="1"/>
  <c r="A169" s="1"/>
  <c r="H169" s="1"/>
  <c r="A170" a="1"/>
  <c r="A170" s="1"/>
  <c r="J170" s="1"/>
  <c r="H182" i="2" s="1"/>
  <c r="A171" i="7" a="1"/>
  <c r="A171" s="1"/>
  <c r="K171" s="1"/>
  <c r="I183" i="2" s="1"/>
  <c r="A172" i="7" a="1"/>
  <c r="A172" s="1"/>
  <c r="N172" s="1"/>
  <c r="L184" i="2" s="1"/>
  <c r="A173" i="7" a="1"/>
  <c r="A173" s="1"/>
  <c r="L173" s="1"/>
  <c r="J185" i="2" s="1"/>
  <c r="A174" i="7" a="1"/>
  <c r="A174" s="1"/>
  <c r="N174" s="1"/>
  <c r="L186" i="2" s="1"/>
  <c r="A175" i="7" a="1"/>
  <c r="A175" s="1"/>
  <c r="K175" s="1"/>
  <c r="I187" i="2" s="1"/>
  <c r="A176" i="7" a="1"/>
  <c r="A176" s="1"/>
  <c r="N176" s="1"/>
  <c r="L188" i="2" s="1"/>
  <c r="A177" i="7" a="1"/>
  <c r="A177" s="1"/>
  <c r="H177" s="1"/>
  <c r="A178" a="1"/>
  <c r="A178" s="1"/>
  <c r="J178" s="1"/>
  <c r="H190" i="2" s="1"/>
  <c r="A179" i="7" a="1"/>
  <c r="A179" s="1"/>
  <c r="K179" s="1"/>
  <c r="I191" i="2" s="1"/>
  <c r="A180" i="7" a="1"/>
  <c r="A180" s="1"/>
  <c r="N180" s="1"/>
  <c r="L192" i="2" s="1"/>
  <c r="A181" i="7" a="1"/>
  <c r="A181" s="1"/>
  <c r="L181" s="1"/>
  <c r="J193" i="2" s="1"/>
  <c r="A182" i="7" a="1"/>
  <c r="A182" s="1"/>
  <c r="N182" s="1"/>
  <c r="L194" i="2" s="1"/>
  <c r="A183" i="7" a="1"/>
  <c r="A183" s="1"/>
  <c r="K183" s="1"/>
  <c r="I195" i="2" s="1"/>
  <c r="A184" i="7" a="1"/>
  <c r="A184" s="1"/>
  <c r="N184" s="1"/>
  <c r="L196" i="2" s="1"/>
  <c r="A185" i="7" a="1"/>
  <c r="A185" s="1"/>
  <c r="H185" s="1"/>
  <c r="A186" a="1"/>
  <c r="A186" s="1"/>
  <c r="J186" s="1"/>
  <c r="H198" i="2" s="1"/>
  <c r="A187" i="7" a="1"/>
  <c r="A187" s="1"/>
  <c r="K187" s="1"/>
  <c r="I199" i="2" s="1"/>
  <c r="A188" i="7" a="1"/>
  <c r="A188" s="1"/>
  <c r="N188" s="1"/>
  <c r="L200" i="2" s="1"/>
  <c r="A189" i="7" a="1"/>
  <c r="A189" s="1"/>
  <c r="L189" s="1"/>
  <c r="J201" i="2" s="1"/>
  <c r="A190" i="7" a="1"/>
  <c r="A190" s="1"/>
  <c r="N190" s="1"/>
  <c r="L202" i="2" s="1"/>
  <c r="A191" i="7" a="1"/>
  <c r="A191" s="1"/>
  <c r="K191" s="1"/>
  <c r="I203" i="2" s="1"/>
  <c r="A192" i="7" a="1"/>
  <c r="A192" s="1"/>
  <c r="N192" s="1"/>
  <c r="L204" i="2" s="1"/>
  <c r="A193" i="7" a="1"/>
  <c r="A193" s="1"/>
  <c r="H193" s="1"/>
  <c r="A194" a="1"/>
  <c r="A194" s="1"/>
  <c r="J194" s="1"/>
  <c r="H206" i="2" s="1"/>
  <c r="A195" i="7" a="1"/>
  <c r="A195" s="1"/>
  <c r="K195" s="1"/>
  <c r="I207" i="2" s="1"/>
  <c r="A196" i="7" a="1"/>
  <c r="A196" s="1"/>
  <c r="N196" s="1"/>
  <c r="L208" i="2" s="1"/>
  <c r="A197" i="7" a="1"/>
  <c r="A197" s="1"/>
  <c r="L197" s="1"/>
  <c r="J209" i="2" s="1"/>
  <c r="A198" i="7" a="1"/>
  <c r="A198" s="1"/>
  <c r="N198" s="1"/>
  <c r="L210" i="2" s="1"/>
  <c r="A199" i="7" a="1"/>
  <c r="A199" s="1"/>
  <c r="K199" s="1"/>
  <c r="I211" i="2" s="1"/>
  <c r="A200" i="7" a="1"/>
  <c r="A200" s="1"/>
  <c r="K200" s="1"/>
  <c r="I212" i="2" s="1"/>
  <c r="A201" i="7" a="1"/>
  <c r="A201" s="1"/>
  <c r="F201" s="1"/>
  <c r="E213" i="2" s="1"/>
  <c r="A202" i="7" a="1"/>
  <c r="A202" s="1"/>
  <c r="M202" s="1"/>
  <c r="K214" i="2" s="1"/>
  <c r="A203" i="7" a="1"/>
  <c r="A203" s="1"/>
  <c r="G203" s="1"/>
  <c r="F215" i="2" s="1"/>
  <c r="A204" i="7" a="1"/>
  <c r="A204" s="1"/>
  <c r="L204" s="1"/>
  <c r="J216" i="2" s="1"/>
  <c r="A205" i="7" a="1"/>
  <c r="A205" s="1"/>
  <c r="G205" s="1"/>
  <c r="F217" i="2" s="1"/>
  <c r="A206" i="7" a="1"/>
  <c r="A206" s="1"/>
  <c r="N206" s="1"/>
  <c r="L218" i="2" s="1"/>
  <c r="A207" i="7" a="1"/>
  <c r="A207" s="1"/>
  <c r="M207" s="1"/>
  <c r="K219" i="2" s="1"/>
  <c r="A208" i="7" a="1"/>
  <c r="A208" s="1"/>
  <c r="N208" s="1"/>
  <c r="L220" i="2" s="1"/>
  <c r="A209" i="7" a="1"/>
  <c r="A209" s="1"/>
  <c r="I209" s="1"/>
  <c r="G221" i="2" s="1"/>
  <c r="A210" i="7" a="1"/>
  <c r="A210" s="1"/>
  <c r="E210" s="1"/>
  <c r="D222" i="2" s="1"/>
  <c r="A211" i="7" a="1"/>
  <c r="A211" s="1"/>
  <c r="I211" s="1"/>
  <c r="G223" i="2" s="1"/>
  <c r="A212" i="7" a="1"/>
  <c r="A212" s="1"/>
  <c r="J212" s="1"/>
  <c r="H224" i="2" s="1"/>
  <c r="A213" i="7" a="1"/>
  <c r="A213" s="1"/>
  <c r="J213" s="1"/>
  <c r="H225" i="2" s="1"/>
  <c r="A214" i="7" a="1"/>
  <c r="A214" s="1"/>
  <c r="F214" s="1"/>
  <c r="E226" i="2" s="1"/>
  <c r="A215" i="7" a="1"/>
  <c r="A215" s="1"/>
  <c r="E215" s="1"/>
  <c r="D227" i="2" s="1"/>
  <c r="A216" i="7" a="1"/>
  <c r="A216" s="1"/>
  <c r="K216" s="1"/>
  <c r="I228" i="2" s="1"/>
  <c r="A217" i="7" a="1"/>
  <c r="A217" s="1"/>
  <c r="K217" s="1"/>
  <c r="I229" i="2" s="1"/>
  <c r="A218" i="7" a="1"/>
  <c r="A218" s="1"/>
  <c r="H218" s="1"/>
  <c r="A219" a="1"/>
  <c r="A219" s="1"/>
  <c r="L219" s="1"/>
  <c r="J231" i="2" s="1"/>
  <c r="A220" i="7" a="1"/>
  <c r="A220" s="1"/>
  <c r="L220" s="1"/>
  <c r="J232" i="2" s="1"/>
  <c r="A221" i="7" a="1"/>
  <c r="A221" s="1"/>
  <c r="M221" s="1"/>
  <c r="K233" i="2" s="1"/>
  <c r="A222" i="7" a="1"/>
  <c r="A222" s="1"/>
  <c r="I222" s="1"/>
  <c r="G234" i="2" s="1"/>
  <c r="A223" i="7" a="1"/>
  <c r="A223" s="1"/>
  <c r="H223" s="1"/>
  <c r="A224" a="1"/>
  <c r="A224" s="1"/>
  <c r="N224" s="1"/>
  <c r="L236" i="2" s="1"/>
  <c r="A225" i="7" a="1"/>
  <c r="A225" s="1"/>
  <c r="N225" s="1"/>
  <c r="L237" i="2" s="1"/>
  <c r="A226" i="7" a="1"/>
  <c r="A226" s="1"/>
  <c r="J226" s="1"/>
  <c r="H238" i="2" s="1"/>
  <c r="A227" i="7" a="1"/>
  <c r="A227" s="1"/>
  <c r="D227" s="1"/>
  <c r="C239" i="2" s="1"/>
  <c r="A228" i="7" a="1"/>
  <c r="A228" s="1"/>
  <c r="J228" s="1"/>
  <c r="H240" i="2" s="1"/>
  <c r="A229" i="7" a="1"/>
  <c r="A229" s="1"/>
  <c r="E229" s="1"/>
  <c r="D241" i="2" s="1"/>
  <c r="A230" i="7" a="1"/>
  <c r="A230" s="1"/>
  <c r="L230" s="1"/>
  <c r="J242" i="2" s="1"/>
  <c r="A231" i="7" a="1"/>
  <c r="A231" s="1"/>
  <c r="K231" s="1"/>
  <c r="I243" i="2" s="1"/>
  <c r="A232" i="7" a="1"/>
  <c r="A232" s="1"/>
  <c r="K232" s="1"/>
  <c r="I244" i="2" s="1"/>
  <c r="A233" i="7" a="1"/>
  <c r="A233" s="1"/>
  <c r="F233" s="1"/>
  <c r="E245" i="2" s="1"/>
  <c r="A234" i="7" a="1"/>
  <c r="A234" s="1"/>
  <c r="M234" s="1"/>
  <c r="K246" i="2" s="1"/>
  <c r="A235" i="7" a="1"/>
  <c r="A235" s="1"/>
  <c r="G235" s="1"/>
  <c r="F247" i="2" s="1"/>
  <c r="A236" i="7" a="1"/>
  <c r="A236" s="1"/>
  <c r="A237" a="1"/>
  <c r="A237" s="1"/>
  <c r="G237" s="1"/>
  <c r="F249" i="2" s="1"/>
  <c r="A238" i="7" a="1"/>
  <c r="A238" s="1"/>
  <c r="N238" s="1"/>
  <c r="L250" i="2" s="1"/>
  <c r="A239" i="7" a="1"/>
  <c r="A239" s="1"/>
  <c r="H239" s="1"/>
  <c r="A240" a="1"/>
  <c r="A240" s="1"/>
  <c r="A241" a="1"/>
  <c r="A241" s="1"/>
  <c r="A242" a="1"/>
  <c r="A242" s="1"/>
  <c r="I242" s="1"/>
  <c r="G254" i="2" s="1"/>
  <c r="A243" i="7" a="1"/>
  <c r="A243" s="1"/>
  <c r="D243" s="1"/>
  <c r="C255" i="2" s="1"/>
  <c r="A244" i="7" a="1"/>
  <c r="A244" s="1"/>
  <c r="A245" a="1"/>
  <c r="A245" s="1"/>
  <c r="J245" s="1"/>
  <c r="H257" i="2" s="1"/>
  <c r="A246" i="7" a="1"/>
  <c r="A246" s="1"/>
  <c r="A247" a="1"/>
  <c r="A247" s="1"/>
  <c r="H247" s="1"/>
  <c r="A248" a="1"/>
  <c r="A248" s="1"/>
  <c r="A249" a="1"/>
  <c r="A249" s="1"/>
  <c r="A250" a="1"/>
  <c r="A250" s="1"/>
  <c r="I250" s="1"/>
  <c r="G262" i="2" s="1"/>
  <c r="A251" i="7" a="1"/>
  <c r="A251" s="1"/>
  <c r="L251" s="1"/>
  <c r="J263" i="2" s="1"/>
  <c r="A252" i="7" a="1"/>
  <c r="A252" s="1"/>
  <c r="A253" a="1"/>
  <c r="A253" s="1"/>
  <c r="B253" s="1"/>
  <c r="A265" i="2" s="1"/>
  <c r="A254" i="7" a="1"/>
  <c r="A254" s="1"/>
  <c r="M254" s="1"/>
  <c r="K266" i="2" s="1"/>
  <c r="A255" i="7" a="1"/>
  <c r="A255" s="1"/>
  <c r="H255" s="1"/>
  <c r="A256" a="1"/>
  <c r="A256" s="1"/>
  <c r="A257" a="1"/>
  <c r="A257" s="1"/>
  <c r="N257" s="1"/>
  <c r="L269" i="2" s="1"/>
  <c r="A258" i="7" a="1"/>
  <c r="A258" s="1"/>
  <c r="A259" a="1"/>
  <c r="A259" s="1"/>
  <c r="D259" s="1"/>
  <c r="C271" i="2" s="1"/>
  <c r="A260" i="7" a="1"/>
  <c r="A260" s="1"/>
  <c r="A261" a="1"/>
  <c r="A261" s="1"/>
  <c r="A262" a="1"/>
  <c r="A262" s="1"/>
  <c r="E262" s="1"/>
  <c r="D274" i="2" s="1"/>
  <c r="A263" i="7" a="1"/>
  <c r="A263" s="1"/>
  <c r="A264" a="1"/>
  <c r="A264" s="1"/>
  <c r="A265" a="1"/>
  <c r="A265" s="1"/>
  <c r="F265" s="1"/>
  <c r="E277" i="2" s="1"/>
  <c r="A266" i="7" a="1"/>
  <c r="A266" s="1"/>
  <c r="A267" a="1"/>
  <c r="A267" s="1"/>
  <c r="D267" s="1"/>
  <c r="C279" i="2" s="1"/>
  <c r="A268" i="7" a="1"/>
  <c r="A268" s="1"/>
  <c r="A269" a="1"/>
  <c r="A269" s="1"/>
  <c r="A270" a="1"/>
  <c r="A270" s="1"/>
  <c r="E270" s="1"/>
  <c r="D282" i="2" s="1"/>
  <c r="A271" i="7" a="1"/>
  <c r="A271" s="1"/>
  <c r="H271" s="1"/>
  <c r="A272" a="1"/>
  <c r="A272" s="1"/>
  <c r="A273" a="1"/>
  <c r="A273" s="1"/>
  <c r="A274" a="1"/>
  <c r="A274" s="1"/>
  <c r="I274" s="1"/>
  <c r="G286" i="2" s="1"/>
  <c r="A275" i="7" a="1"/>
  <c r="A275" s="1"/>
  <c r="D275" s="1"/>
  <c r="C287" i="2" s="1"/>
  <c r="A276" i="7" a="1"/>
  <c r="A276" s="1"/>
  <c r="A277" a="1"/>
  <c r="A277" s="1"/>
  <c r="J277" s="1"/>
  <c r="H289" i="2" s="1"/>
  <c r="A278" i="7" a="1"/>
  <c r="A278" s="1"/>
  <c r="A279" a="1"/>
  <c r="A279" s="1"/>
  <c r="H279" s="1"/>
  <c r="A280" a="1"/>
  <c r="A280" s="1"/>
  <c r="A281" a="1"/>
  <c r="A281" s="1"/>
  <c r="A282" a="1"/>
  <c r="A282" s="1"/>
  <c r="I282" s="1"/>
  <c r="G294" i="2" s="1"/>
  <c r="A283" i="7" a="1"/>
  <c r="A283" s="1"/>
  <c r="L283" s="1"/>
  <c r="J295" i="2" s="1"/>
  <c r="A284" i="7" a="1"/>
  <c r="A284" s="1"/>
  <c r="A285" a="1"/>
  <c r="A285" s="1"/>
  <c r="B285" s="1"/>
  <c r="A297" i="2" s="1"/>
  <c r="A286" i="7" a="1"/>
  <c r="A286" s="1"/>
  <c r="M286" s="1"/>
  <c r="K298" i="2" s="1"/>
  <c r="A287" i="7" a="1"/>
  <c r="A287" s="1"/>
  <c r="H287" s="1"/>
  <c r="A288" a="1"/>
  <c r="A288" s="1"/>
  <c r="A289" a="1"/>
  <c r="A289" s="1"/>
  <c r="N289" s="1"/>
  <c r="L301" i="2" s="1"/>
  <c r="A290" i="7" a="1"/>
  <c r="A290" s="1"/>
  <c r="A291" a="1"/>
  <c r="A291" s="1"/>
  <c r="D291" s="1"/>
  <c r="C303" i="2" s="1"/>
  <c r="A292" i="7" a="1"/>
  <c r="A292" s="1"/>
  <c r="A293" a="1"/>
  <c r="A293" s="1"/>
  <c r="A294" a="1"/>
  <c r="A294" s="1"/>
  <c r="E294" s="1"/>
  <c r="D306" i="2" s="1"/>
  <c r="A295" i="7" a="1"/>
  <c r="A295" s="1"/>
  <c r="A296" a="1"/>
  <c r="A296" s="1"/>
  <c r="A297" a="1"/>
  <c r="A297" s="1"/>
  <c r="F297" s="1"/>
  <c r="E309" i="2" s="1"/>
  <c r="A298" i="7" a="1"/>
  <c r="A298" s="1"/>
  <c r="A299" a="1"/>
  <c r="A299" s="1"/>
  <c r="D299" s="1"/>
  <c r="C311" i="2" s="1"/>
  <c r="A300" i="7" a="1"/>
  <c r="A300" s="1"/>
  <c r="A301" a="1"/>
  <c r="A301" s="1"/>
  <c r="A302" a="1"/>
  <c r="A302" s="1"/>
  <c r="E302" s="1"/>
  <c r="D314" i="2" s="1"/>
  <c r="A303" i="7" a="1"/>
  <c r="A303" s="1"/>
  <c r="H303" s="1"/>
  <c r="A304" a="1"/>
  <c r="A304" s="1"/>
  <c r="A305" a="1"/>
  <c r="A305" s="1"/>
  <c r="A306" a="1"/>
  <c r="A306" s="1"/>
  <c r="I306" s="1"/>
  <c r="G318" i="2" s="1"/>
  <c r="A307" i="7" a="1"/>
  <c r="A307" s="1"/>
  <c r="D307" s="1"/>
  <c r="C319" i="2" s="1"/>
  <c r="A308" i="7" a="1"/>
  <c r="A308" s="1"/>
  <c r="A309" a="1"/>
  <c r="A309" s="1"/>
  <c r="J309" s="1"/>
  <c r="H321" i="2" s="1"/>
  <c r="A310" i="7" a="1"/>
  <c r="A310" s="1"/>
  <c r="A311" a="1"/>
  <c r="A311" s="1"/>
  <c r="A312" a="1"/>
  <c r="A312" s="1"/>
  <c r="A313" a="1"/>
  <c r="A313" s="1"/>
  <c r="A314" a="1"/>
  <c r="A314" s="1"/>
  <c r="K314" s="1"/>
  <c r="I326" i="2" s="1"/>
  <c r="A315" i="7" a="1"/>
  <c r="A315" s="1"/>
  <c r="I315" s="1"/>
  <c r="G327" i="2" s="1"/>
  <c r="A316" i="7" a="1"/>
  <c r="A316" s="1"/>
  <c r="A317" a="1"/>
  <c r="A317" s="1"/>
  <c r="A318" a="1"/>
  <c r="A318" s="1"/>
  <c r="B318" s="1"/>
  <c r="A330" i="2" s="1"/>
  <c r="A319" i="7" a="1"/>
  <c r="A319" s="1"/>
  <c r="A320" a="1"/>
  <c r="A320" s="1"/>
  <c r="A321" a="1"/>
  <c r="A321" s="1"/>
  <c r="A322" a="1"/>
  <c r="A322" s="1"/>
  <c r="C322" s="1"/>
  <c r="B334" i="2" s="1"/>
  <c r="A323" i="7" a="1"/>
  <c r="A323" s="1"/>
  <c r="A324" a="1"/>
  <c r="A324" s="1"/>
  <c r="A325" a="1"/>
  <c r="A325" s="1"/>
  <c r="G325" s="1"/>
  <c r="F337" i="2" s="1"/>
  <c r="A326" i="7" a="1"/>
  <c r="A326" s="1"/>
  <c r="A327" a="1"/>
  <c r="A327" s="1"/>
  <c r="A328" a="1"/>
  <c r="A328" s="1"/>
  <c r="A329" a="1"/>
  <c r="A329" s="1"/>
  <c r="A330" a="1"/>
  <c r="A330" s="1"/>
  <c r="A331" a="1"/>
  <c r="A331" s="1"/>
  <c r="A332" a="1"/>
  <c r="A332" s="1"/>
  <c r="A333" a="1"/>
  <c r="A333" s="1"/>
  <c r="A334" a="1"/>
  <c r="A334" s="1"/>
  <c r="G334" s="1"/>
  <c r="F346" i="2" s="1"/>
  <c r="A335" i="7" a="1"/>
  <c r="A335" s="1"/>
  <c r="E335" s="1"/>
  <c r="D347" i="2" s="1"/>
  <c r="A336" i="7" a="1"/>
  <c r="A336" s="1"/>
  <c r="A337" a="1"/>
  <c r="A337" s="1"/>
  <c r="A338" a="1"/>
  <c r="A338" s="1"/>
  <c r="H338" s="1"/>
  <c r="A339" a="1"/>
  <c r="A339" s="1"/>
  <c r="A340" a="1"/>
  <c r="A340" s="1"/>
  <c r="A341" a="1"/>
  <c r="A341" s="1"/>
  <c r="L341" s="1"/>
  <c r="J353" i="2" s="1"/>
  <c r="A342" i="7" a="1"/>
  <c r="A342" s="1"/>
  <c r="A343" a="1"/>
  <c r="A343" s="1"/>
  <c r="A344" a="1"/>
  <c r="A344" s="1"/>
  <c r="A345" a="1"/>
  <c r="A345" s="1"/>
  <c r="A346" a="1"/>
  <c r="A346" s="1"/>
  <c r="C346" s="1"/>
  <c r="B358" i="2" s="1"/>
  <c r="A347" i="7" a="1"/>
  <c r="A347" s="1"/>
  <c r="A348" a="1"/>
  <c r="A348" s="1"/>
  <c r="A349" a="1"/>
  <c r="A349" s="1"/>
  <c r="A350" a="1"/>
  <c r="A350" s="1"/>
  <c r="A351" a="1"/>
  <c r="A351" s="1"/>
  <c r="B351" s="1"/>
  <c r="A363" i="2" s="1"/>
  <c r="A352" i="7" a="1"/>
  <c r="A352" s="1"/>
  <c r="A353" a="1"/>
  <c r="A353" s="1"/>
  <c r="A354" a="1"/>
  <c r="A354" s="1"/>
  <c r="K354" s="1"/>
  <c r="I366" i="2" s="1"/>
  <c r="A355" i="7" a="1"/>
  <c r="A355" s="1"/>
  <c r="A356" a="1"/>
  <c r="A356" s="1"/>
  <c r="A357" a="1"/>
  <c r="A357" s="1"/>
  <c r="A358" a="1"/>
  <c r="A358" s="1"/>
  <c r="A359" a="1"/>
  <c r="A359" s="1"/>
  <c r="A360" a="1"/>
  <c r="A360" s="1"/>
  <c r="A361" a="1"/>
  <c r="A361" s="1"/>
  <c r="A362" a="1"/>
  <c r="A362" s="1"/>
  <c r="A363" a="1"/>
  <c r="A363" s="1"/>
  <c r="A364" a="1"/>
  <c r="A364" s="1"/>
  <c r="A365" a="1"/>
  <c r="A365" s="1"/>
  <c r="L365" s="1"/>
  <c r="J377" i="2" s="1"/>
  <c r="A366" i="7" a="1"/>
  <c r="A366" s="1"/>
  <c r="A367" a="1"/>
  <c r="A367" s="1"/>
  <c r="A368" a="1"/>
  <c r="A368" s="1"/>
  <c r="A369" a="1"/>
  <c r="A369" s="1"/>
  <c r="A370" a="1"/>
  <c r="A370" s="1"/>
  <c r="K370" s="1"/>
  <c r="I382" i="2" s="1"/>
  <c r="A371" i="7" a="1"/>
  <c r="A371" s="1"/>
  <c r="A372" a="1"/>
  <c r="A372" s="1"/>
  <c r="A373" a="1"/>
  <c r="A373" s="1"/>
  <c r="A374" a="1"/>
  <c r="A374" s="1"/>
  <c r="G374" s="1"/>
  <c r="F386" i="2" s="1"/>
  <c r="A375" i="7" a="1"/>
  <c r="A375" s="1"/>
  <c r="A376" a="1"/>
  <c r="A376" s="1"/>
  <c r="A377" a="1"/>
  <c r="A377" s="1"/>
  <c r="A378" a="1"/>
  <c r="A378" s="1"/>
  <c r="A379" a="1"/>
  <c r="A379" s="1"/>
  <c r="A380" a="1"/>
  <c r="A380" s="1"/>
  <c r="A381" a="1"/>
  <c r="A381" s="1"/>
  <c r="A382" a="1"/>
  <c r="A382" s="1"/>
  <c r="A383" a="1"/>
  <c r="A383" s="1"/>
  <c r="A384" a="1"/>
  <c r="A384" s="1"/>
  <c r="A385" a="1"/>
  <c r="A385" s="1"/>
  <c r="H385" s="1"/>
  <c r="A386" a="1"/>
  <c r="A386" s="1"/>
  <c r="A387" a="1"/>
  <c r="A387" s="1"/>
  <c r="A388" a="1"/>
  <c r="A388" s="1"/>
  <c r="A389" a="1"/>
  <c r="A389" s="1"/>
  <c r="A390" a="1"/>
  <c r="A390" s="1"/>
  <c r="G390" s="1"/>
  <c r="F402" i="2" s="1"/>
  <c r="A391" i="7" a="1"/>
  <c r="A391" s="1"/>
  <c r="A392" a="1"/>
  <c r="A392" s="1"/>
  <c r="A393" a="1"/>
  <c r="A393" s="1"/>
  <c r="A394" a="1"/>
  <c r="A394" s="1"/>
  <c r="C394" s="1"/>
  <c r="B406" i="2" s="1"/>
  <c r="A395" i="7" a="1"/>
  <c r="A395" s="1"/>
  <c r="F395" s="1"/>
  <c r="E407" i="2" s="1"/>
  <c r="A396" i="7" a="1"/>
  <c r="A396" s="1"/>
  <c r="A397" a="1"/>
  <c r="A397" s="1"/>
  <c r="A398" a="1"/>
  <c r="A398" s="1"/>
  <c r="A399" a="1"/>
  <c r="A399" s="1"/>
  <c r="A400" a="1"/>
  <c r="A400" s="1"/>
  <c r="A401" a="1"/>
  <c r="A401" s="1"/>
  <c r="A402" a="1"/>
  <c r="A402" s="1"/>
  <c r="A403" a="1"/>
  <c r="A403" s="1"/>
  <c r="A404" a="1"/>
  <c r="A404" s="1"/>
  <c r="A405" a="1"/>
  <c r="A405" s="1"/>
  <c r="D405" s="1"/>
  <c r="C417" i="2" s="1"/>
  <c r="A406" i="7" a="1"/>
  <c r="A406" s="1"/>
  <c r="A407" a="1"/>
  <c r="A407" s="1"/>
  <c r="A408" a="1"/>
  <c r="A408" s="1"/>
  <c r="A409" a="1"/>
  <c r="A409" s="1"/>
  <c r="A410" a="1"/>
  <c r="A410" s="1"/>
  <c r="A411" a="1"/>
  <c r="A411" s="1"/>
  <c r="A412" a="1"/>
  <c r="A412" s="1"/>
  <c r="A413" a="1"/>
  <c r="A413" s="1"/>
  <c r="A414" a="1"/>
  <c r="A414" s="1"/>
  <c r="A415" a="1"/>
  <c r="A415" s="1"/>
  <c r="A416" a="1"/>
  <c r="A416" s="1"/>
  <c r="A417" a="1"/>
  <c r="A417" s="1"/>
  <c r="L417" s="1"/>
  <c r="J429" i="2" s="1"/>
  <c r="A418" i="7" a="1"/>
  <c r="A418" s="1"/>
  <c r="A419" a="1"/>
  <c r="A419" s="1"/>
  <c r="A420" a="1"/>
  <c r="A420" s="1"/>
  <c r="A421" a="1"/>
  <c r="A421" s="1"/>
  <c r="A422" a="1"/>
  <c r="A422" s="1"/>
  <c r="K422" s="1"/>
  <c r="I434" i="2" s="1"/>
  <c r="A423" i="7" a="1"/>
  <c r="A423" s="1"/>
  <c r="A424" a="1"/>
  <c r="A424" s="1"/>
  <c r="A425" a="1"/>
  <c r="A425" s="1"/>
  <c r="A426" a="1"/>
  <c r="A426" s="1"/>
  <c r="A427" a="1"/>
  <c r="A427" s="1"/>
  <c r="A428" a="1"/>
  <c r="A428" s="1"/>
  <c r="A429" a="1"/>
  <c r="A429" s="1"/>
  <c r="A430" a="1"/>
  <c r="A430" s="1"/>
  <c r="N430" s="1"/>
  <c r="L442" i="2" s="1"/>
  <c r="A431" i="7" a="1"/>
  <c r="A431" s="1"/>
  <c r="A432" a="1"/>
  <c r="A432" s="1"/>
  <c r="A433" a="1"/>
  <c r="A433" s="1"/>
  <c r="A434" a="1"/>
  <c r="A434" s="1"/>
  <c r="A435" a="1"/>
  <c r="A435" s="1"/>
  <c r="A436" a="1"/>
  <c r="A436" s="1"/>
  <c r="A437" a="1"/>
  <c r="A437" s="1"/>
  <c r="H437" s="1"/>
  <c r="A438" a="1"/>
  <c r="A438" s="1"/>
  <c r="A439" a="1"/>
  <c r="A439" s="1"/>
  <c r="A440" a="1"/>
  <c r="A440" s="1"/>
  <c r="A441" a="1"/>
  <c r="A441" s="1"/>
  <c r="A442" a="1"/>
  <c r="A442" s="1"/>
  <c r="A443" a="1"/>
  <c r="A443" s="1"/>
  <c r="A444" a="1"/>
  <c r="A444" s="1"/>
  <c r="A445" a="1"/>
  <c r="A445" s="1"/>
  <c r="A446" a="1"/>
  <c r="A446" s="1"/>
  <c r="A447" a="1"/>
  <c r="A447" s="1"/>
  <c r="F447" s="1"/>
  <c r="E459" i="2" s="1"/>
  <c r="A448" i="7" a="1"/>
  <c r="A448" s="1"/>
  <c r="A449" a="1"/>
  <c r="A449" s="1"/>
  <c r="A450" a="1"/>
  <c r="A450" s="1"/>
  <c r="A451" a="1"/>
  <c r="A451" s="1"/>
  <c r="A452" a="1"/>
  <c r="A452" s="1"/>
  <c r="A453" a="1"/>
  <c r="A453" s="1"/>
  <c r="A454" a="1"/>
  <c r="A454" s="1"/>
  <c r="K454" s="1"/>
  <c r="I466" i="2" s="1"/>
  <c r="A455" i="7" a="1"/>
  <c r="A455" s="1"/>
  <c r="A456" a="1"/>
  <c r="A456" s="1"/>
  <c r="A457" a="1"/>
  <c r="A457" s="1"/>
  <c r="D457" s="1"/>
  <c r="C469" i="2" s="1"/>
  <c r="A458" i="7" a="1"/>
  <c r="A458" s="1"/>
  <c r="A459" a="1"/>
  <c r="A459" s="1"/>
  <c r="A460" a="1"/>
  <c r="A460" s="1"/>
  <c r="A461" a="1"/>
  <c r="A461" s="1"/>
  <c r="A462" a="1"/>
  <c r="A462" s="1"/>
  <c r="A463" a="1"/>
  <c r="A463" s="1"/>
  <c r="A464" a="1"/>
  <c r="A464" s="1"/>
  <c r="A465" a="1"/>
  <c r="A465" s="1"/>
  <c r="A466" a="1"/>
  <c r="A466" s="1"/>
  <c r="A467" a="1"/>
  <c r="A467" s="1"/>
  <c r="A468" a="1"/>
  <c r="A468" s="1"/>
  <c r="A469" a="1"/>
  <c r="A469" s="1"/>
  <c r="A470" a="1"/>
  <c r="A470" s="1"/>
  <c r="A471" a="1"/>
  <c r="A471" s="1"/>
  <c r="A472" a="1"/>
  <c r="A472" s="1"/>
  <c r="A473" a="1"/>
  <c r="A473" s="1"/>
  <c r="A474" a="1"/>
  <c r="A474" s="1"/>
  <c r="A475" a="1"/>
  <c r="A475" s="1"/>
  <c r="A476" a="1"/>
  <c r="A476" s="1"/>
  <c r="A477" a="1"/>
  <c r="A477" s="1"/>
  <c r="C477" s="1"/>
  <c r="B489" i="2" s="1"/>
  <c r="A478" i="7" a="1"/>
  <c r="A478" s="1"/>
  <c r="A479" a="1"/>
  <c r="A479" s="1"/>
  <c r="A480" a="1"/>
  <c r="A480" s="1"/>
  <c r="A481" a="1"/>
  <c r="A481" s="1"/>
  <c r="A482" a="1"/>
  <c r="A482" s="1"/>
  <c r="A483" a="1"/>
  <c r="A483" s="1"/>
  <c r="A484" a="1"/>
  <c r="A484" s="1"/>
  <c r="A485" a="1"/>
  <c r="A485" s="1"/>
  <c r="A486" a="1"/>
  <c r="A486" s="1"/>
  <c r="A487" a="1"/>
  <c r="A487" s="1"/>
  <c r="A488" a="1"/>
  <c r="A488" s="1"/>
  <c r="A489" a="1"/>
  <c r="A489" s="1"/>
  <c r="A490" a="1"/>
  <c r="A490" s="1"/>
  <c r="A491" a="1"/>
  <c r="A491" s="1"/>
  <c r="A492" a="1"/>
  <c r="A492" s="1"/>
  <c r="A493" a="1"/>
  <c r="A493" s="1"/>
  <c r="A494" a="1"/>
  <c r="A494" s="1"/>
  <c r="A495" a="1"/>
  <c r="A495" s="1"/>
  <c r="M495" s="1"/>
  <c r="K507" i="2" s="1"/>
  <c r="A496" i="7" a="1"/>
  <c r="A496" s="1"/>
  <c r="A497" a="1"/>
  <c r="A497" s="1"/>
  <c r="A498" a="1"/>
  <c r="A498" s="1"/>
  <c r="A499" a="1"/>
  <c r="A499" s="1"/>
  <c r="A500" a="1"/>
  <c r="A500" s="1"/>
  <c r="A501" a="1"/>
  <c r="A501" s="1"/>
  <c r="A502" a="1"/>
  <c r="A502" s="1"/>
  <c r="A503" a="1"/>
  <c r="A503" s="1"/>
  <c r="A504" a="1"/>
  <c r="A504" s="1"/>
  <c r="A505" a="1"/>
  <c r="A505" s="1"/>
  <c r="A506" a="1"/>
  <c r="A506" s="1"/>
  <c r="A507" a="1"/>
  <c r="A507" s="1"/>
  <c r="A508" a="1"/>
  <c r="A508" s="1"/>
  <c r="A509" a="1"/>
  <c r="A509" s="1"/>
  <c r="A510" a="1"/>
  <c r="A510" s="1"/>
  <c r="A511" a="1"/>
  <c r="A511" s="1"/>
  <c r="A512" a="1"/>
  <c r="A512" s="1"/>
  <c r="A513" a="1"/>
  <c r="A513" s="1"/>
  <c r="A514" a="1"/>
  <c r="A514" s="1"/>
  <c r="A515" a="1"/>
  <c r="A515" s="1"/>
  <c r="I515" s="1"/>
  <c r="G527" i="2" s="1"/>
  <c r="A516" i="7" a="1"/>
  <c r="A516" s="1"/>
  <c r="A517" a="1"/>
  <c r="A517" s="1"/>
  <c r="A518" a="1"/>
  <c r="A518" s="1"/>
  <c r="A519" a="1"/>
  <c r="A519" s="1"/>
  <c r="A520" a="1"/>
  <c r="A520" s="1"/>
  <c r="A521" a="1"/>
  <c r="A521" s="1"/>
  <c r="A522" a="1"/>
  <c r="A522" s="1"/>
  <c r="A523" a="1"/>
  <c r="A523" s="1"/>
  <c r="A524" a="1"/>
  <c r="A524" s="1"/>
  <c r="A525" a="1"/>
  <c r="A525" s="1"/>
  <c r="A526" a="1"/>
  <c r="A526" s="1"/>
  <c r="A527" a="1"/>
  <c r="A527" s="1"/>
  <c r="A528" a="1"/>
  <c r="A528" s="1"/>
  <c r="A529" a="1"/>
  <c r="A529" s="1"/>
  <c r="A530" a="1"/>
  <c r="A530" s="1"/>
  <c r="F530" s="1"/>
  <c r="E542" i="2" s="1"/>
  <c r="A531" i="7" a="1"/>
  <c r="A531" s="1"/>
  <c r="A532" a="1"/>
  <c r="A532" s="1"/>
  <c r="A533" a="1"/>
  <c r="A533" s="1"/>
  <c r="A534" a="1"/>
  <c r="A534" s="1"/>
  <c r="A535" a="1"/>
  <c r="A535" s="1"/>
  <c r="E535" s="1"/>
  <c r="D547" i="2" s="1"/>
  <c r="A536" i="7" a="1"/>
  <c r="A536" s="1"/>
  <c r="A537" a="1"/>
  <c r="A537" s="1"/>
  <c r="A538" a="1"/>
  <c r="A538" s="1"/>
  <c r="A539" a="1"/>
  <c r="A539" s="1"/>
  <c r="A540" a="1"/>
  <c r="A540" s="1"/>
  <c r="A541" a="1"/>
  <c r="A541" s="1"/>
  <c r="A542" a="1"/>
  <c r="A542" s="1"/>
  <c r="A543" a="1"/>
  <c r="A543" s="1"/>
  <c r="A544" a="1"/>
  <c r="A544" s="1"/>
  <c r="A545" a="1"/>
  <c r="A545" s="1"/>
  <c r="A546" a="1"/>
  <c r="A546" s="1"/>
  <c r="A547" a="1"/>
  <c r="A547" s="1"/>
  <c r="A548" a="1"/>
  <c r="A548" s="1"/>
  <c r="A549" a="1"/>
  <c r="A549" s="1"/>
  <c r="A550" a="1"/>
  <c r="A550" s="1"/>
  <c r="A551" a="1"/>
  <c r="A551" s="1"/>
  <c r="A552" a="1"/>
  <c r="A552" s="1"/>
  <c r="A553" a="1"/>
  <c r="A553" s="1"/>
  <c r="A554" a="1"/>
  <c r="A554" s="1"/>
  <c r="A4" a="1"/>
  <c r="A4" s="1"/>
  <c r="Q6" i="4" a="1"/>
  <c r="Q6" s="1"/>
  <c r="Q7" a="1"/>
  <c r="Q7" s="1"/>
  <c r="Q8" a="1"/>
  <c r="Q8" s="1"/>
  <c r="Q9" a="1"/>
  <c r="Q9" s="1"/>
  <c r="Q10" a="1"/>
  <c r="Q10" s="1"/>
  <c r="Q11" a="1"/>
  <c r="Q11" s="1"/>
  <c r="Q12" a="1"/>
  <c r="Q12" s="1"/>
  <c r="Q13" a="1"/>
  <c r="Q13" s="1"/>
  <c r="Q14" a="1"/>
  <c r="Q14" s="1"/>
  <c r="Q15" a="1"/>
  <c r="Q15" s="1"/>
  <c r="I25" i="10" l="1"/>
  <c r="L21" i="12" s="1"/>
  <c r="E22"/>
  <c r="J21"/>
  <c r="K21"/>
  <c r="I26" i="10"/>
  <c r="L22" i="12" s="1"/>
  <c r="J51" i="9"/>
  <c r="D27" i="10"/>
  <c r="F23" i="12" s="1"/>
  <c r="J10" i="7"/>
  <c r="H22" i="2" s="1"/>
  <c r="N6" i="7"/>
  <c r="L18" i="2" s="1"/>
  <c r="J131" i="7"/>
  <c r="H143" i="2" s="1"/>
  <c r="I111" i="7"/>
  <c r="G123" i="2" s="1"/>
  <c r="J63" i="7"/>
  <c r="H75" i="2" s="1"/>
  <c r="J47" i="7"/>
  <c r="H59" i="2" s="1"/>
  <c r="H211" i="7"/>
  <c r="N187"/>
  <c r="L199" i="2" s="1"/>
  <c r="J31" i="7"/>
  <c r="H43" i="2" s="1"/>
  <c r="E95" i="7"/>
  <c r="D107" i="2" s="1"/>
  <c r="F171" i="7"/>
  <c r="E183" i="2" s="1"/>
  <c r="J15" i="7"/>
  <c r="H27" i="2" s="1"/>
  <c r="I79" i="7"/>
  <c r="G91" i="2" s="1"/>
  <c r="I151" i="7"/>
  <c r="G163" i="2" s="1"/>
  <c r="L299" i="7"/>
  <c r="J311" i="2" s="1"/>
  <c r="B11" i="7"/>
  <c r="A23" i="2" s="1"/>
  <c r="B27" i="7"/>
  <c r="A39" i="2" s="1"/>
  <c r="B43" i="7"/>
  <c r="A55" i="2" s="1"/>
  <c r="B59" i="7"/>
  <c r="A71" i="2" s="1"/>
  <c r="F75" i="7"/>
  <c r="E87" i="2" s="1"/>
  <c r="N87" i="7"/>
  <c r="L99" i="2" s="1"/>
  <c r="J103" i="7"/>
  <c r="H115" i="2" s="1"/>
  <c r="E127" i="7"/>
  <c r="D139" i="2" s="1"/>
  <c r="M143" i="7"/>
  <c r="K155" i="2" s="1"/>
  <c r="B163" i="7"/>
  <c r="A175" i="2" s="1"/>
  <c r="J179" i="7"/>
  <c r="H191" i="2" s="1"/>
  <c r="I199" i="7"/>
  <c r="G211" i="2" s="1"/>
  <c r="M227" i="7"/>
  <c r="K239" i="2" s="1"/>
  <c r="J7" i="7"/>
  <c r="H19" i="2" s="1"/>
  <c r="J23" i="7"/>
  <c r="H35" i="2" s="1"/>
  <c r="J39" i="7"/>
  <c r="H51" i="2" s="1"/>
  <c r="J55" i="7"/>
  <c r="H67" i="2" s="1"/>
  <c r="J71" i="7"/>
  <c r="H83" i="2" s="1"/>
  <c r="F87" i="7"/>
  <c r="E99" i="2" s="1"/>
  <c r="B103" i="7"/>
  <c r="A115" i="2" s="1"/>
  <c r="J123" i="7"/>
  <c r="H135" i="2" s="1"/>
  <c r="E143" i="7"/>
  <c r="D155" i="2" s="1"/>
  <c r="M159" i="7"/>
  <c r="K171" i="2" s="1"/>
  <c r="B179" i="7"/>
  <c r="A191" i="2" s="1"/>
  <c r="J195" i="7"/>
  <c r="H207" i="2" s="1"/>
  <c r="C227" i="7"/>
  <c r="B239" i="2" s="1"/>
  <c r="M239" s="1"/>
  <c r="B19" i="7"/>
  <c r="A31" i="2" s="1"/>
  <c r="B35" i="7"/>
  <c r="A47" i="2" s="1"/>
  <c r="B51" i="7"/>
  <c r="A63" i="2" s="1"/>
  <c r="B67" i="7"/>
  <c r="A79" i="2" s="1"/>
  <c r="E83" i="7"/>
  <c r="D95" i="2" s="1"/>
  <c r="M95" i="7"/>
  <c r="K107" i="2" s="1"/>
  <c r="F119" i="7"/>
  <c r="E131" i="2" s="1"/>
  <c r="I135" i="7"/>
  <c r="G147" i="2" s="1"/>
  <c r="F155" i="7"/>
  <c r="E167" i="2" s="1"/>
  <c r="N171" i="7"/>
  <c r="L183" i="2" s="1"/>
  <c r="E191" i="7"/>
  <c r="D203" i="2" s="1"/>
  <c r="D215" i="7"/>
  <c r="C227" i="2" s="1"/>
  <c r="L109" i="7"/>
  <c r="J121" i="2" s="1"/>
  <c r="D117" i="7"/>
  <c r="C129" i="2" s="1"/>
  <c r="B7" i="7"/>
  <c r="A19" i="2" s="1"/>
  <c r="B15" i="7"/>
  <c r="A27" i="2" s="1"/>
  <c r="B23" i="7"/>
  <c r="A35" i="2" s="1"/>
  <c r="B31" i="7"/>
  <c r="A43" i="2" s="1"/>
  <c r="B39" i="7"/>
  <c r="A51" i="2" s="1"/>
  <c r="B47" i="7"/>
  <c r="A59" i="2" s="1"/>
  <c r="B55" i="7"/>
  <c r="A67" i="2" s="1"/>
  <c r="B63" i="7"/>
  <c r="A75" i="2" s="1"/>
  <c r="B71" i="7"/>
  <c r="A83" i="2" s="1"/>
  <c r="L77" i="7"/>
  <c r="J89" i="2" s="1"/>
  <c r="D85" i="7"/>
  <c r="C97" i="2" s="1"/>
  <c r="J91" i="7"/>
  <c r="H103" i="2" s="1"/>
  <c r="I99" i="7"/>
  <c r="G111" i="2" s="1"/>
  <c r="N107" i="7"/>
  <c r="L119" i="2" s="1"/>
  <c r="M115" i="7"/>
  <c r="K127" i="2" s="1"/>
  <c r="B123" i="7"/>
  <c r="A135" i="2" s="1"/>
  <c r="B131" i="7"/>
  <c r="A143" i="2" s="1"/>
  <c r="N139" i="7"/>
  <c r="L151" i="2" s="1"/>
  <c r="J147" i="7"/>
  <c r="H159" i="2" s="1"/>
  <c r="E159" i="7"/>
  <c r="D171" i="2" s="1"/>
  <c r="I167" i="7"/>
  <c r="G179" i="2" s="1"/>
  <c r="M175" i="7"/>
  <c r="K187" i="2" s="1"/>
  <c r="F187" i="7"/>
  <c r="E199" i="2" s="1"/>
  <c r="B195" i="7"/>
  <c r="A207" i="2" s="1"/>
  <c r="L207" i="7"/>
  <c r="J219" i="2" s="1"/>
  <c r="G223" i="7"/>
  <c r="F235" i="2" s="1"/>
  <c r="L235" i="7"/>
  <c r="J247" i="2" s="1"/>
  <c r="J11" i="7"/>
  <c r="H23" i="2" s="1"/>
  <c r="J19" i="7"/>
  <c r="H31" i="2" s="1"/>
  <c r="J27" i="7"/>
  <c r="H39" i="2" s="1"/>
  <c r="J35" i="7"/>
  <c r="H47" i="2" s="1"/>
  <c r="J43" i="7"/>
  <c r="H55" i="2" s="1"/>
  <c r="J51" i="7"/>
  <c r="H63" i="2" s="1"/>
  <c r="J59" i="7"/>
  <c r="H71" i="2" s="1"/>
  <c r="J67" i="7"/>
  <c r="H79" i="2" s="1"/>
  <c r="N75" i="7"/>
  <c r="L87" i="2" s="1"/>
  <c r="M83" i="7"/>
  <c r="K95" i="2" s="1"/>
  <c r="B91" i="7"/>
  <c r="A103" i="2" s="1"/>
  <c r="F107" i="7"/>
  <c r="E119" i="2" s="1"/>
  <c r="E115" i="7"/>
  <c r="D127" i="2" s="1"/>
  <c r="N119" i="7"/>
  <c r="L131" i="2" s="1"/>
  <c r="M127" i="7"/>
  <c r="K139" i="2" s="1"/>
  <c r="F139" i="7"/>
  <c r="E151" i="2" s="1"/>
  <c r="B147" i="7"/>
  <c r="A159" i="2" s="1"/>
  <c r="N155" i="7"/>
  <c r="L167" i="2" s="1"/>
  <c r="J163" i="7"/>
  <c r="H175" i="2" s="1"/>
  <c r="E175" i="7"/>
  <c r="D187" i="2" s="1"/>
  <c r="I183" i="7"/>
  <c r="G195" i="2" s="1"/>
  <c r="M191" i="7"/>
  <c r="K203" i="2" s="1"/>
  <c r="E203" i="7"/>
  <c r="D215" i="2" s="1"/>
  <c r="K219" i="7"/>
  <c r="I231" i="2" s="1"/>
  <c r="I231" i="7"/>
  <c r="G243" i="2" s="1"/>
  <c r="E8" i="7"/>
  <c r="D20" i="2" s="1"/>
  <c r="M8" i="7"/>
  <c r="K20" i="2" s="1"/>
  <c r="E12" i="7"/>
  <c r="D24" i="2" s="1"/>
  <c r="M12" i="7"/>
  <c r="K24" i="2" s="1"/>
  <c r="E16" i="7"/>
  <c r="D28" i="2" s="1"/>
  <c r="M16" i="7"/>
  <c r="K28" i="2" s="1"/>
  <c r="E20" i="7"/>
  <c r="D32" i="2" s="1"/>
  <c r="M20" i="7"/>
  <c r="K32" i="2" s="1"/>
  <c r="E24" i="7"/>
  <c r="D36" i="2" s="1"/>
  <c r="M24" i="7"/>
  <c r="K36" i="2" s="1"/>
  <c r="E28" i="7"/>
  <c r="D40" i="2" s="1"/>
  <c r="M28" i="7"/>
  <c r="K40" i="2" s="1"/>
  <c r="E32" i="7"/>
  <c r="D44" i="2" s="1"/>
  <c r="M32" i="7"/>
  <c r="K44" i="2" s="1"/>
  <c r="E36" i="7"/>
  <c r="D48" i="2" s="1"/>
  <c r="M36" i="7"/>
  <c r="K48" i="2" s="1"/>
  <c r="E40" i="7"/>
  <c r="D52" i="2" s="1"/>
  <c r="M40" i="7"/>
  <c r="K52" i="2" s="1"/>
  <c r="E44" i="7"/>
  <c r="D56" i="2" s="1"/>
  <c r="M44" i="7"/>
  <c r="K56" i="2" s="1"/>
  <c r="E48" i="7"/>
  <c r="D60" i="2" s="1"/>
  <c r="M48" i="7"/>
  <c r="K60" i="2" s="1"/>
  <c r="E52" i="7"/>
  <c r="D64" i="2" s="1"/>
  <c r="M52" i="7"/>
  <c r="K64" i="2" s="1"/>
  <c r="E56" i="7"/>
  <c r="D68" i="2" s="1"/>
  <c r="M56" i="7"/>
  <c r="K68" i="2" s="1"/>
  <c r="E60" i="7"/>
  <c r="D72" i="2" s="1"/>
  <c r="M60" i="7"/>
  <c r="K72" i="2" s="1"/>
  <c r="E64" i="7"/>
  <c r="D76" i="2" s="1"/>
  <c r="M64" i="7"/>
  <c r="K76" i="2" s="1"/>
  <c r="E68" i="7"/>
  <c r="D80" i="2" s="1"/>
  <c r="M68" i="7"/>
  <c r="K80" i="2" s="1"/>
  <c r="E72" i="7"/>
  <c r="D84" i="2" s="1"/>
  <c r="M72" i="7"/>
  <c r="K84" i="2" s="1"/>
  <c r="I76" i="7"/>
  <c r="G88" i="2" s="1"/>
  <c r="D80" i="7"/>
  <c r="C92" i="2" s="1"/>
  <c r="L80" i="7"/>
  <c r="J92" i="2" s="1"/>
  <c r="H84" i="7"/>
  <c r="I88"/>
  <c r="G100" i="2" s="1"/>
  <c r="E92" i="7"/>
  <c r="D104" i="2" s="1"/>
  <c r="M92" i="7"/>
  <c r="K104" i="2" s="1"/>
  <c r="H96" i="7"/>
  <c r="D100"/>
  <c r="C112" i="2" s="1"/>
  <c r="L100" i="7"/>
  <c r="J112" i="2" s="1"/>
  <c r="E104" i="7"/>
  <c r="D116" i="2" s="1"/>
  <c r="M104" i="7"/>
  <c r="K116" i="2" s="1"/>
  <c r="I108" i="7"/>
  <c r="G120" i="2" s="1"/>
  <c r="D112" i="7"/>
  <c r="C124" i="2" s="1"/>
  <c r="L112" i="7"/>
  <c r="J124" i="2" s="1"/>
  <c r="H116" i="7"/>
  <c r="I120"/>
  <c r="G132" i="2" s="1"/>
  <c r="E124" i="7"/>
  <c r="D136" i="2" s="1"/>
  <c r="M124" i="7"/>
  <c r="K136" i="2" s="1"/>
  <c r="H128" i="7"/>
  <c r="E132"/>
  <c r="D144" i="2" s="1"/>
  <c r="M132" i="7"/>
  <c r="K144" i="2" s="1"/>
  <c r="D136" i="7"/>
  <c r="C148" i="2" s="1"/>
  <c r="L136" i="7"/>
  <c r="J148" i="2" s="1"/>
  <c r="I140" i="7"/>
  <c r="G152" i="2" s="1"/>
  <c r="H144" i="7"/>
  <c r="E148"/>
  <c r="D160" i="2" s="1"/>
  <c r="M148" i="7"/>
  <c r="K160" i="2" s="1"/>
  <c r="D152" i="7"/>
  <c r="C164" i="2" s="1"/>
  <c r="L152" i="7"/>
  <c r="J164" i="2" s="1"/>
  <c r="I156" i="7"/>
  <c r="G168" i="2" s="1"/>
  <c r="H160" i="7"/>
  <c r="E164"/>
  <c r="D176" i="2" s="1"/>
  <c r="M164" i="7"/>
  <c r="K176" i="2" s="1"/>
  <c r="D168" i="7"/>
  <c r="C180" i="2" s="1"/>
  <c r="L168" i="7"/>
  <c r="J180" i="2" s="1"/>
  <c r="I172" i="7"/>
  <c r="G184" i="2" s="1"/>
  <c r="H176" i="7"/>
  <c r="E180"/>
  <c r="D192" i="2" s="1"/>
  <c r="M180" i="7"/>
  <c r="K192" i="2" s="1"/>
  <c r="D184" i="7"/>
  <c r="C196" i="2" s="1"/>
  <c r="L184" i="7"/>
  <c r="J196" i="2" s="1"/>
  <c r="I188" i="7"/>
  <c r="G200" i="2" s="1"/>
  <c r="H192" i="7"/>
  <c r="E196"/>
  <c r="D208" i="2" s="1"/>
  <c r="M196" i="7"/>
  <c r="K208" i="2" s="1"/>
  <c r="G200" i="7"/>
  <c r="F212" i="2" s="1"/>
  <c r="C204" i="7"/>
  <c r="B216" i="2" s="1"/>
  <c r="N204" i="7"/>
  <c r="L216" i="2" s="1"/>
  <c r="J208" i="7"/>
  <c r="H220" i="2" s="1"/>
  <c r="F212" i="7"/>
  <c r="E224" i="2" s="1"/>
  <c r="B216" i="7"/>
  <c r="A228" i="2" s="1"/>
  <c r="L216" i="7"/>
  <c r="J228" i="2" s="1"/>
  <c r="H220" i="7"/>
  <c r="D224"/>
  <c r="C236" i="2" s="1"/>
  <c r="K228" i="7"/>
  <c r="I240" i="2" s="1"/>
  <c r="G232" i="7"/>
  <c r="F244" i="2" s="1"/>
  <c r="M3" i="7"/>
  <c r="K15" i="2" s="1"/>
  <c r="G6" i="7"/>
  <c r="F18" i="2" s="1"/>
  <c r="I7" i="7"/>
  <c r="G19" i="2" s="1"/>
  <c r="D8" i="7"/>
  <c r="C20" i="2" s="1"/>
  <c r="L8" i="7"/>
  <c r="J20" i="2" s="1"/>
  <c r="I11" i="7"/>
  <c r="G23" i="2" s="1"/>
  <c r="D12" i="7"/>
  <c r="C24" i="2" s="1"/>
  <c r="L12" i="7"/>
  <c r="J24" i="2" s="1"/>
  <c r="G14" i="7"/>
  <c r="F26" i="2" s="1"/>
  <c r="I15" i="7"/>
  <c r="G27" i="2" s="1"/>
  <c r="D16" i="7"/>
  <c r="C28" i="2" s="1"/>
  <c r="L16" i="7"/>
  <c r="J28" i="2" s="1"/>
  <c r="I19" i="7"/>
  <c r="G31" i="2" s="1"/>
  <c r="D20" i="7"/>
  <c r="C32" i="2" s="1"/>
  <c r="L20" i="7"/>
  <c r="J32" i="2" s="1"/>
  <c r="G22" i="7"/>
  <c r="F34" i="2" s="1"/>
  <c r="I23" i="7"/>
  <c r="G35" i="2" s="1"/>
  <c r="D24" i="7"/>
  <c r="C36" i="2" s="1"/>
  <c r="L24" i="7"/>
  <c r="J36" i="2" s="1"/>
  <c r="K26" i="7"/>
  <c r="I38" i="2" s="1"/>
  <c r="I27" i="7"/>
  <c r="G39" i="2" s="1"/>
  <c r="D28" i="7"/>
  <c r="C40" i="2" s="1"/>
  <c r="L28" i="7"/>
  <c r="J40" i="2" s="1"/>
  <c r="G30" i="7"/>
  <c r="F42" i="2" s="1"/>
  <c r="I31" i="7"/>
  <c r="G43" i="2" s="1"/>
  <c r="D32" i="7"/>
  <c r="C44" i="2" s="1"/>
  <c r="L32" i="7"/>
  <c r="J44" i="2" s="1"/>
  <c r="K34" i="7"/>
  <c r="I46" i="2" s="1"/>
  <c r="I35" i="7"/>
  <c r="G47" i="2" s="1"/>
  <c r="D36" i="7"/>
  <c r="C48" i="2" s="1"/>
  <c r="L36" i="7"/>
  <c r="J48" i="2" s="1"/>
  <c r="G38" i="7"/>
  <c r="F50" i="2" s="1"/>
  <c r="I39" i="7"/>
  <c r="G51" i="2" s="1"/>
  <c r="D40" i="7"/>
  <c r="C52" i="2" s="1"/>
  <c r="L40" i="7"/>
  <c r="J52" i="2" s="1"/>
  <c r="K42" i="7"/>
  <c r="I54" i="2" s="1"/>
  <c r="I43" i="7"/>
  <c r="G55" i="2" s="1"/>
  <c r="D44" i="7"/>
  <c r="C56" i="2" s="1"/>
  <c r="L44" i="7"/>
  <c r="J56" i="2" s="1"/>
  <c r="G46" i="7"/>
  <c r="F58" i="2" s="1"/>
  <c r="I47" i="7"/>
  <c r="G59" i="2" s="1"/>
  <c r="D48" i="7"/>
  <c r="C60" i="2" s="1"/>
  <c r="L48" i="7"/>
  <c r="J60" i="2" s="1"/>
  <c r="K50" i="7"/>
  <c r="I62" i="2" s="1"/>
  <c r="I51" i="7"/>
  <c r="G63" i="2" s="1"/>
  <c r="D52" i="7"/>
  <c r="C64" i="2" s="1"/>
  <c r="L52" i="7"/>
  <c r="J64" i="2" s="1"/>
  <c r="G54" i="7"/>
  <c r="F66" i="2" s="1"/>
  <c r="I55" i="7"/>
  <c r="G67" i="2" s="1"/>
  <c r="D56" i="7"/>
  <c r="C68" i="2" s="1"/>
  <c r="L56" i="7"/>
  <c r="J68" i="2" s="1"/>
  <c r="K58" i="7"/>
  <c r="I70" i="2" s="1"/>
  <c r="I59" i="7"/>
  <c r="G71" i="2" s="1"/>
  <c r="D60" i="7"/>
  <c r="C72" i="2" s="1"/>
  <c r="L60" i="7"/>
  <c r="J72" i="2" s="1"/>
  <c r="G62" i="7"/>
  <c r="F74" i="2" s="1"/>
  <c r="I63" i="7"/>
  <c r="G75" i="2" s="1"/>
  <c r="D64" i="7"/>
  <c r="C76" i="2" s="1"/>
  <c r="L64" i="7"/>
  <c r="J76" i="2" s="1"/>
  <c r="K66" i="7"/>
  <c r="I78" i="2" s="1"/>
  <c r="I67" i="7"/>
  <c r="G79" i="2" s="1"/>
  <c r="D68" i="7"/>
  <c r="C80" i="2" s="1"/>
  <c r="L68" i="7"/>
  <c r="J80" i="2" s="1"/>
  <c r="G70" i="7"/>
  <c r="F82" i="2" s="1"/>
  <c r="I71" i="7"/>
  <c r="G83" i="2" s="1"/>
  <c r="D72" i="7"/>
  <c r="C84" i="2" s="1"/>
  <c r="L72" i="7"/>
  <c r="J84" i="2" s="1"/>
  <c r="E75" i="7"/>
  <c r="D87" i="2" s="1"/>
  <c r="M75" i="7"/>
  <c r="K87" i="2" s="1"/>
  <c r="H76" i="7"/>
  <c r="F79"/>
  <c r="E91" i="2" s="1"/>
  <c r="N79" i="7"/>
  <c r="L91" i="2" s="1"/>
  <c r="I80" i="7"/>
  <c r="G92" i="2" s="1"/>
  <c r="B83" i="7"/>
  <c r="A95" i="2" s="1"/>
  <c r="J83" i="7"/>
  <c r="H95" i="2" s="1"/>
  <c r="E84" i="7"/>
  <c r="D96" i="2" s="1"/>
  <c r="M84" i="7"/>
  <c r="K96" i="2" s="1"/>
  <c r="E87" i="7"/>
  <c r="D99" i="2" s="1"/>
  <c r="M87" i="7"/>
  <c r="K99" i="2" s="1"/>
  <c r="H88" i="7"/>
  <c r="I91"/>
  <c r="G103" i="2" s="1"/>
  <c r="D92" i="7"/>
  <c r="C104" i="2" s="1"/>
  <c r="L92" i="7"/>
  <c r="J104" i="2" s="1"/>
  <c r="B95" i="7"/>
  <c r="A107" i="2" s="1"/>
  <c r="J95" i="7"/>
  <c r="H107" i="2" s="1"/>
  <c r="E96" i="7"/>
  <c r="D108" i="2" s="1"/>
  <c r="M96" i="7"/>
  <c r="K108" i="2" s="1"/>
  <c r="F99" i="7"/>
  <c r="E111" i="2" s="1"/>
  <c r="N99" i="7"/>
  <c r="L111" i="2" s="1"/>
  <c r="I100" i="7"/>
  <c r="G112" i="2" s="1"/>
  <c r="L101" i="7"/>
  <c r="J113" i="2" s="1"/>
  <c r="I103" i="7"/>
  <c r="G115" i="2" s="1"/>
  <c r="D104" i="7"/>
  <c r="C116" i="2" s="1"/>
  <c r="L104" i="7"/>
  <c r="J116" i="2" s="1"/>
  <c r="E107" i="7"/>
  <c r="D119" i="2" s="1"/>
  <c r="M107" i="7"/>
  <c r="K119" i="2" s="1"/>
  <c r="H108" i="7"/>
  <c r="F111"/>
  <c r="E123" i="2" s="1"/>
  <c r="N111" i="7"/>
  <c r="L123" i="2" s="1"/>
  <c r="I112" i="7"/>
  <c r="G124" i="2" s="1"/>
  <c r="B115" i="7"/>
  <c r="A127" i="2" s="1"/>
  <c r="J115" i="7"/>
  <c r="H127" i="2" s="1"/>
  <c r="E116" i="7"/>
  <c r="D128" i="2" s="1"/>
  <c r="M116" i="7"/>
  <c r="K128" i="2" s="1"/>
  <c r="E119" i="7"/>
  <c r="D131" i="2" s="1"/>
  <c r="M119" i="7"/>
  <c r="K131" i="2" s="1"/>
  <c r="H120" i="7"/>
  <c r="I123"/>
  <c r="G135" i="2" s="1"/>
  <c r="D124" i="7"/>
  <c r="C136" i="2" s="1"/>
  <c r="L124" i="7"/>
  <c r="J136" i="2" s="1"/>
  <c r="B127" i="7"/>
  <c r="A139" i="2" s="1"/>
  <c r="J127" i="7"/>
  <c r="H139" i="2" s="1"/>
  <c r="E128" i="7"/>
  <c r="D140" i="2" s="1"/>
  <c r="M128" i="7"/>
  <c r="K140" i="2" s="1"/>
  <c r="I131" i="7"/>
  <c r="G143" i="2" s="1"/>
  <c r="D132" i="7"/>
  <c r="C144" i="2" s="1"/>
  <c r="L132" i="7"/>
  <c r="J144" i="2" s="1"/>
  <c r="F135" i="7"/>
  <c r="E147" i="2" s="1"/>
  <c r="N135" i="7"/>
  <c r="L147" i="2" s="1"/>
  <c r="I136" i="7"/>
  <c r="G148" i="2" s="1"/>
  <c r="E139" i="7"/>
  <c r="D151" i="2" s="1"/>
  <c r="M139" i="7"/>
  <c r="K151" i="2" s="1"/>
  <c r="H140" i="7"/>
  <c r="B143"/>
  <c r="A155" i="2" s="1"/>
  <c r="J143" i="7"/>
  <c r="H155" i="2" s="1"/>
  <c r="E144" i="7"/>
  <c r="D156" i="2" s="1"/>
  <c r="M144" i="7"/>
  <c r="K156" i="2" s="1"/>
  <c r="I147" i="7"/>
  <c r="G159" i="2" s="1"/>
  <c r="D148" i="7"/>
  <c r="C160" i="2" s="1"/>
  <c r="L148" i="7"/>
  <c r="J160" i="2" s="1"/>
  <c r="F151" i="7"/>
  <c r="E163" i="2" s="1"/>
  <c r="N151" i="7"/>
  <c r="L163" i="2" s="1"/>
  <c r="I152" i="7"/>
  <c r="G164" i="2" s="1"/>
  <c r="E155" i="7"/>
  <c r="D167" i="2" s="1"/>
  <c r="M155" i="7"/>
  <c r="K167" i="2" s="1"/>
  <c r="H156" i="7"/>
  <c r="B159"/>
  <c r="A171" i="2" s="1"/>
  <c r="J159" i="7"/>
  <c r="H171" i="2" s="1"/>
  <c r="E160" i="7"/>
  <c r="D172" i="2" s="1"/>
  <c r="M160" i="7"/>
  <c r="K172" i="2" s="1"/>
  <c r="I163" i="7"/>
  <c r="G175" i="2" s="1"/>
  <c r="D164" i="7"/>
  <c r="C176" i="2" s="1"/>
  <c r="L164" i="7"/>
  <c r="J176" i="2" s="1"/>
  <c r="F167" i="7"/>
  <c r="E179" i="2" s="1"/>
  <c r="N167" i="7"/>
  <c r="L179" i="2" s="1"/>
  <c r="I168" i="7"/>
  <c r="G180" i="2" s="1"/>
  <c r="E171" i="7"/>
  <c r="D183" i="2" s="1"/>
  <c r="M171" i="7"/>
  <c r="K183" i="2" s="1"/>
  <c r="H172" i="7"/>
  <c r="B175"/>
  <c r="A187" i="2" s="1"/>
  <c r="J175" i="7"/>
  <c r="H187" i="2" s="1"/>
  <c r="E176" i="7"/>
  <c r="D188" i="2" s="1"/>
  <c r="M176" i="7"/>
  <c r="K188" i="2" s="1"/>
  <c r="I179" i="7"/>
  <c r="G191" i="2" s="1"/>
  <c r="D180" i="7"/>
  <c r="C192" i="2" s="1"/>
  <c r="L180" i="7"/>
  <c r="J192" i="2" s="1"/>
  <c r="F183" i="7"/>
  <c r="E195" i="2" s="1"/>
  <c r="N183" i="7"/>
  <c r="L195" i="2" s="1"/>
  <c r="I184" i="7"/>
  <c r="G196" i="2" s="1"/>
  <c r="E187" i="7"/>
  <c r="D199" i="2" s="1"/>
  <c r="M187" i="7"/>
  <c r="K199" i="2" s="1"/>
  <c r="H188" i="7"/>
  <c r="B191"/>
  <c r="A203" i="2" s="1"/>
  <c r="J191" i="7"/>
  <c r="H203" i="2" s="1"/>
  <c r="E192" i="7"/>
  <c r="D204" i="2" s="1"/>
  <c r="M192" i="7"/>
  <c r="K204" i="2" s="1"/>
  <c r="I195" i="7"/>
  <c r="G207" i="2" s="1"/>
  <c r="D196" i="7"/>
  <c r="C208" i="2" s="1"/>
  <c r="L196" i="7"/>
  <c r="J208" i="2" s="1"/>
  <c r="F199" i="7"/>
  <c r="E211" i="2" s="1"/>
  <c r="C200" i="7"/>
  <c r="B212" i="2" s="1"/>
  <c r="N200" i="7"/>
  <c r="L212" i="2" s="1"/>
  <c r="L203" i="7"/>
  <c r="J215" i="2" s="1"/>
  <c r="J204" i="7"/>
  <c r="H216" i="2" s="1"/>
  <c r="H207" i="7"/>
  <c r="F208"/>
  <c r="E220" i="2" s="1"/>
  <c r="D211" i="7"/>
  <c r="C223" i="2" s="1"/>
  <c r="B212" i="7"/>
  <c r="A224" i="2" s="1"/>
  <c r="L212" i="7"/>
  <c r="J224" i="2" s="1"/>
  <c r="K215" i="7"/>
  <c r="I227" i="2" s="1"/>
  <c r="H216" i="7"/>
  <c r="G219"/>
  <c r="F231" i="2" s="1"/>
  <c r="D220" i="7"/>
  <c r="C232" i="2" s="1"/>
  <c r="C223" i="7"/>
  <c r="B235" i="2" s="1"/>
  <c r="M223" i="7"/>
  <c r="K235" i="2" s="1"/>
  <c r="K224" i="7"/>
  <c r="I236" i="2" s="1"/>
  <c r="I227" i="7"/>
  <c r="G239" i="2" s="1"/>
  <c r="G228" i="7"/>
  <c r="F240" i="2" s="1"/>
  <c r="E231" i="7"/>
  <c r="D243" i="2" s="1"/>
  <c r="C232" i="7"/>
  <c r="B244" i="2" s="1"/>
  <c r="N232" i="7"/>
  <c r="L244" i="2" s="1"/>
  <c r="G3" i="7"/>
  <c r="F15" i="2" s="1"/>
  <c r="J3" i="7"/>
  <c r="H15" i="2" s="1"/>
  <c r="L5" i="7"/>
  <c r="J17" i="2" s="1"/>
  <c r="F7" i="7"/>
  <c r="E19" i="2" s="1"/>
  <c r="N7" i="7"/>
  <c r="L19" i="2" s="1"/>
  <c r="I8" i="7"/>
  <c r="G20" i="2" s="1"/>
  <c r="C10" i="7"/>
  <c r="B22" i="2" s="1"/>
  <c r="F11" i="7"/>
  <c r="E23" i="2" s="1"/>
  <c r="N11" i="7"/>
  <c r="L23" i="2" s="1"/>
  <c r="I12" i="7"/>
  <c r="G24" i="2" s="1"/>
  <c r="L13" i="7"/>
  <c r="J25" i="2" s="1"/>
  <c r="F15" i="7"/>
  <c r="E27" i="2" s="1"/>
  <c r="N15" i="7"/>
  <c r="L27" i="2" s="1"/>
  <c r="I16" i="7"/>
  <c r="G28" i="2" s="1"/>
  <c r="C18" i="7"/>
  <c r="B30" i="2" s="1"/>
  <c r="F19" i="7"/>
  <c r="E31" i="2" s="1"/>
  <c r="N19" i="7"/>
  <c r="L31" i="2" s="1"/>
  <c r="I20" i="7"/>
  <c r="G32" i="2" s="1"/>
  <c r="L21" i="7"/>
  <c r="J33" i="2" s="1"/>
  <c r="F23" i="7"/>
  <c r="E35" i="2" s="1"/>
  <c r="N23" i="7"/>
  <c r="L35" i="2" s="1"/>
  <c r="I24" i="7"/>
  <c r="G36" i="2" s="1"/>
  <c r="C26" i="7"/>
  <c r="B38" i="2" s="1"/>
  <c r="F27" i="7"/>
  <c r="E39" i="2" s="1"/>
  <c r="N27" i="7"/>
  <c r="L39" i="2" s="1"/>
  <c r="I28" i="7"/>
  <c r="G40" i="2" s="1"/>
  <c r="L29" i="7"/>
  <c r="J41" i="2" s="1"/>
  <c r="F31" i="7"/>
  <c r="E43" i="2" s="1"/>
  <c r="N31" i="7"/>
  <c r="L43" i="2" s="1"/>
  <c r="I32" i="7"/>
  <c r="G44" i="2" s="1"/>
  <c r="C34" i="7"/>
  <c r="B46" i="2" s="1"/>
  <c r="F35" i="7"/>
  <c r="E47" i="2" s="1"/>
  <c r="N35" i="7"/>
  <c r="L47" i="2" s="1"/>
  <c r="I36" i="7"/>
  <c r="G48" i="2" s="1"/>
  <c r="L37" i="7"/>
  <c r="J49" i="2" s="1"/>
  <c r="F39" i="7"/>
  <c r="E51" i="2" s="1"/>
  <c r="N39" i="7"/>
  <c r="L51" i="2" s="1"/>
  <c r="I40" i="7"/>
  <c r="G52" i="2" s="1"/>
  <c r="C42" i="7"/>
  <c r="B54" i="2" s="1"/>
  <c r="F43" i="7"/>
  <c r="E55" i="2" s="1"/>
  <c r="N43" i="7"/>
  <c r="L55" i="2" s="1"/>
  <c r="I44" i="7"/>
  <c r="G56" i="2" s="1"/>
  <c r="L45" i="7"/>
  <c r="J57" i="2" s="1"/>
  <c r="F47" i="7"/>
  <c r="E59" i="2" s="1"/>
  <c r="N47" i="7"/>
  <c r="L59" i="2" s="1"/>
  <c r="I48" i="7"/>
  <c r="G60" i="2" s="1"/>
  <c r="C50" i="7"/>
  <c r="B62" i="2" s="1"/>
  <c r="F51" i="7"/>
  <c r="E63" i="2" s="1"/>
  <c r="N51" i="7"/>
  <c r="L63" i="2" s="1"/>
  <c r="I52" i="7"/>
  <c r="G64" i="2" s="1"/>
  <c r="L53" i="7"/>
  <c r="J65" i="2" s="1"/>
  <c r="F55" i="7"/>
  <c r="E67" i="2" s="1"/>
  <c r="N55" i="7"/>
  <c r="L67" i="2" s="1"/>
  <c r="I56" i="7"/>
  <c r="G68" i="2" s="1"/>
  <c r="C58" i="7"/>
  <c r="B70" i="2" s="1"/>
  <c r="F59" i="7"/>
  <c r="E71" i="2" s="1"/>
  <c r="N59" i="7"/>
  <c r="L71" i="2" s="1"/>
  <c r="I60" i="7"/>
  <c r="G72" i="2" s="1"/>
  <c r="L61" i="7"/>
  <c r="J73" i="2" s="1"/>
  <c r="F63" i="7"/>
  <c r="E75" i="2" s="1"/>
  <c r="N63" i="7"/>
  <c r="L75" i="2" s="1"/>
  <c r="I64" i="7"/>
  <c r="G76" i="2" s="1"/>
  <c r="C66" i="7"/>
  <c r="B78" i="2" s="1"/>
  <c r="F67" i="7"/>
  <c r="E79" i="2" s="1"/>
  <c r="N67" i="7"/>
  <c r="L79" i="2" s="1"/>
  <c r="I68" i="7"/>
  <c r="G80" i="2" s="1"/>
  <c r="L69" i="7"/>
  <c r="J81" i="2" s="1"/>
  <c r="F71" i="7"/>
  <c r="E83" i="2" s="1"/>
  <c r="N71" i="7"/>
  <c r="L83" i="2" s="1"/>
  <c r="I72" i="7"/>
  <c r="G84" i="2" s="1"/>
  <c r="B75" i="7"/>
  <c r="A87" i="2" s="1"/>
  <c r="J75" i="7"/>
  <c r="H87" i="2" s="1"/>
  <c r="E76" i="7"/>
  <c r="D88" i="2" s="1"/>
  <c r="M76" i="7"/>
  <c r="K88" i="2" s="1"/>
  <c r="E79" i="7"/>
  <c r="D91" i="2" s="1"/>
  <c r="M79" i="7"/>
  <c r="K91" i="2" s="1"/>
  <c r="H80" i="7"/>
  <c r="I83"/>
  <c r="G95" i="2" s="1"/>
  <c r="D84" i="7"/>
  <c r="C96" i="2" s="1"/>
  <c r="L84" i="7"/>
  <c r="J96" i="2" s="1"/>
  <c r="B87" i="7"/>
  <c r="A99" i="2" s="1"/>
  <c r="J87" i="7"/>
  <c r="H99" i="2" s="1"/>
  <c r="E88" i="7"/>
  <c r="D100" i="2" s="1"/>
  <c r="M88" i="7"/>
  <c r="K100" i="2" s="1"/>
  <c r="F91" i="7"/>
  <c r="E103" i="2" s="1"/>
  <c r="N91" i="7"/>
  <c r="L103" i="2" s="1"/>
  <c r="I92" i="7"/>
  <c r="G104" i="2" s="1"/>
  <c r="L93" i="7"/>
  <c r="J105" i="2" s="1"/>
  <c r="I95" i="7"/>
  <c r="G107" i="2" s="1"/>
  <c r="D96" i="7"/>
  <c r="C108" i="2" s="1"/>
  <c r="L96" i="7"/>
  <c r="J108" i="2" s="1"/>
  <c r="E99" i="7"/>
  <c r="D111" i="2" s="1"/>
  <c r="M99" i="7"/>
  <c r="K111" i="2" s="1"/>
  <c r="H100" i="7"/>
  <c r="F103"/>
  <c r="E115" i="2" s="1"/>
  <c r="N103" i="7"/>
  <c r="L115" i="2" s="1"/>
  <c r="I104" i="7"/>
  <c r="G116" i="2" s="1"/>
  <c r="B107" i="7"/>
  <c r="A119" i="2" s="1"/>
  <c r="J107" i="7"/>
  <c r="H119" i="2" s="1"/>
  <c r="E108" i="7"/>
  <c r="D120" i="2" s="1"/>
  <c r="M108" i="7"/>
  <c r="K120" i="2" s="1"/>
  <c r="E111" i="7"/>
  <c r="D123" i="2" s="1"/>
  <c r="M111" i="7"/>
  <c r="K123" i="2" s="1"/>
  <c r="H112" i="7"/>
  <c r="I115"/>
  <c r="G127" i="2" s="1"/>
  <c r="D116" i="7"/>
  <c r="C128" i="2" s="1"/>
  <c r="L116" i="7"/>
  <c r="J128" i="2" s="1"/>
  <c r="B119" i="7"/>
  <c r="A131" i="2" s="1"/>
  <c r="J119" i="7"/>
  <c r="H131" i="2" s="1"/>
  <c r="E120" i="7"/>
  <c r="D132" i="2" s="1"/>
  <c r="M120" i="7"/>
  <c r="K132" i="2" s="1"/>
  <c r="F123" i="7"/>
  <c r="E135" i="2" s="1"/>
  <c r="N123" i="7"/>
  <c r="L135" i="2" s="1"/>
  <c r="I124" i="7"/>
  <c r="G136" i="2" s="1"/>
  <c r="L125" i="7"/>
  <c r="J137" i="2" s="1"/>
  <c r="I127" i="7"/>
  <c r="G139" i="2" s="1"/>
  <c r="D128" i="7"/>
  <c r="C140" i="2" s="1"/>
  <c r="L128" i="7"/>
  <c r="J140" i="2" s="1"/>
  <c r="F131" i="7"/>
  <c r="E143" i="2" s="1"/>
  <c r="N131" i="7"/>
  <c r="L143" i="2" s="1"/>
  <c r="I132" i="7"/>
  <c r="G144" i="2" s="1"/>
  <c r="E135" i="7"/>
  <c r="D147" i="2" s="1"/>
  <c r="M135" i="7"/>
  <c r="K147" i="2" s="1"/>
  <c r="H136" i="7"/>
  <c r="B139"/>
  <c r="A151" i="2" s="1"/>
  <c r="J139" i="7"/>
  <c r="H151" i="2" s="1"/>
  <c r="E140" i="7"/>
  <c r="D152" i="2" s="1"/>
  <c r="M140" i="7"/>
  <c r="K152" i="2" s="1"/>
  <c r="I143" i="7"/>
  <c r="G155" i="2" s="1"/>
  <c r="D144" i="7"/>
  <c r="C156" i="2" s="1"/>
  <c r="L144" i="7"/>
  <c r="J156" i="2" s="1"/>
  <c r="F147" i="7"/>
  <c r="E159" i="2" s="1"/>
  <c r="N147" i="7"/>
  <c r="L159" i="2" s="1"/>
  <c r="I148" i="7"/>
  <c r="G160" i="2" s="1"/>
  <c r="E151" i="7"/>
  <c r="D163" i="2" s="1"/>
  <c r="M151" i="7"/>
  <c r="K163" i="2" s="1"/>
  <c r="H152" i="7"/>
  <c r="B155"/>
  <c r="A167" i="2" s="1"/>
  <c r="J155" i="7"/>
  <c r="H167" i="2" s="1"/>
  <c r="E156" i="7"/>
  <c r="D168" i="2" s="1"/>
  <c r="M156" i="7"/>
  <c r="K168" i="2" s="1"/>
  <c r="I159" i="7"/>
  <c r="G171" i="2" s="1"/>
  <c r="D160" i="7"/>
  <c r="C172" i="2" s="1"/>
  <c r="L160" i="7"/>
  <c r="J172" i="2" s="1"/>
  <c r="F163" i="7"/>
  <c r="E175" i="2" s="1"/>
  <c r="N163" i="7"/>
  <c r="L175" i="2" s="1"/>
  <c r="I164" i="7"/>
  <c r="G176" i="2" s="1"/>
  <c r="E167" i="7"/>
  <c r="D179" i="2" s="1"/>
  <c r="M167" i="7"/>
  <c r="K179" i="2" s="1"/>
  <c r="H168" i="7"/>
  <c r="B171"/>
  <c r="A183" i="2" s="1"/>
  <c r="J171" i="7"/>
  <c r="H183" i="2" s="1"/>
  <c r="E172" i="7"/>
  <c r="D184" i="2" s="1"/>
  <c r="M172" i="7"/>
  <c r="K184" i="2" s="1"/>
  <c r="I175" i="7"/>
  <c r="G187" i="2" s="1"/>
  <c r="D176" i="7"/>
  <c r="C188" i="2" s="1"/>
  <c r="L176" i="7"/>
  <c r="J188" i="2" s="1"/>
  <c r="F179" i="7"/>
  <c r="E191" i="2" s="1"/>
  <c r="N179" i="7"/>
  <c r="L191" i="2" s="1"/>
  <c r="I180" i="7"/>
  <c r="G192" i="2" s="1"/>
  <c r="E183" i="7"/>
  <c r="D195" i="2" s="1"/>
  <c r="M183" i="7"/>
  <c r="K195" i="2" s="1"/>
  <c r="H184" i="7"/>
  <c r="B187"/>
  <c r="A199" i="2" s="1"/>
  <c r="J187" i="7"/>
  <c r="H199" i="2" s="1"/>
  <c r="E188" i="7"/>
  <c r="D200" i="2" s="1"/>
  <c r="M188" i="7"/>
  <c r="K200" i="2" s="1"/>
  <c r="I191" i="7"/>
  <c r="G203" i="2" s="1"/>
  <c r="D192" i="7"/>
  <c r="C204" i="2" s="1"/>
  <c r="L192" i="7"/>
  <c r="J204" i="2" s="1"/>
  <c r="F195" i="7"/>
  <c r="E207" i="2" s="1"/>
  <c r="N195" i="7"/>
  <c r="L207" i="2" s="1"/>
  <c r="I196" i="7"/>
  <c r="G208" i="2" s="1"/>
  <c r="E199" i="7"/>
  <c r="D211" i="2" s="1"/>
  <c r="B200" i="7"/>
  <c r="A212" i="2" s="1"/>
  <c r="L200" i="7"/>
  <c r="J212" i="2" s="1"/>
  <c r="K203" i="7"/>
  <c r="I215" i="2" s="1"/>
  <c r="H204" i="7"/>
  <c r="G207"/>
  <c r="F219" i="2" s="1"/>
  <c r="D208" i="7"/>
  <c r="C220" i="2" s="1"/>
  <c r="C211" i="7"/>
  <c r="B223" i="2" s="1"/>
  <c r="M211" i="7"/>
  <c r="K223" i="2" s="1"/>
  <c r="K212" i="7"/>
  <c r="I224" i="2" s="1"/>
  <c r="I215" i="7"/>
  <c r="G227" i="2" s="1"/>
  <c r="G216" i="7"/>
  <c r="F228" i="2" s="1"/>
  <c r="E219" i="7"/>
  <c r="D231" i="2" s="1"/>
  <c r="C220" i="7"/>
  <c r="B232" i="2" s="1"/>
  <c r="N220" i="7"/>
  <c r="L232" i="2" s="1"/>
  <c r="L223" i="7"/>
  <c r="J235" i="2" s="1"/>
  <c r="J224" i="7"/>
  <c r="H236" i="2" s="1"/>
  <c r="H227" i="7"/>
  <c r="F228"/>
  <c r="E240" i="2" s="1"/>
  <c r="D231" i="7"/>
  <c r="C243" i="2" s="1"/>
  <c r="B232" i="7"/>
  <c r="A244" i="2" s="1"/>
  <c r="L232" i="7"/>
  <c r="J244" i="2" s="1"/>
  <c r="M239" i="7"/>
  <c r="K251" i="2" s="1"/>
  <c r="I3" i="7"/>
  <c r="G15" i="2" s="1"/>
  <c r="E7" i="7"/>
  <c r="D19" i="2" s="1"/>
  <c r="M7" i="7"/>
  <c r="K19" i="2" s="1"/>
  <c r="H8" i="7"/>
  <c r="E11"/>
  <c r="D23" i="2" s="1"/>
  <c r="M11" i="7"/>
  <c r="K23" i="2" s="1"/>
  <c r="H12" i="7"/>
  <c r="E15"/>
  <c r="D27" i="2" s="1"/>
  <c r="M15" i="7"/>
  <c r="K27" i="2" s="1"/>
  <c r="H16" i="7"/>
  <c r="E19"/>
  <c r="D31" i="2" s="1"/>
  <c r="M19" i="7"/>
  <c r="K31" i="2" s="1"/>
  <c r="H20" i="7"/>
  <c r="E23"/>
  <c r="D35" i="2" s="1"/>
  <c r="M23" i="7"/>
  <c r="K35" i="2" s="1"/>
  <c r="H24" i="7"/>
  <c r="E27"/>
  <c r="D39" i="2" s="1"/>
  <c r="M27" i="7"/>
  <c r="K39" i="2" s="1"/>
  <c r="H28" i="7"/>
  <c r="E31"/>
  <c r="D43" i="2" s="1"/>
  <c r="M31" i="7"/>
  <c r="K43" i="2" s="1"/>
  <c r="H32" i="7"/>
  <c r="E35"/>
  <c r="D47" i="2" s="1"/>
  <c r="M35" i="7"/>
  <c r="K47" i="2" s="1"/>
  <c r="H36" i="7"/>
  <c r="E39"/>
  <c r="D51" i="2" s="1"/>
  <c r="M39" i="7"/>
  <c r="K51" i="2" s="1"/>
  <c r="H40" i="7"/>
  <c r="E43"/>
  <c r="D55" i="2" s="1"/>
  <c r="M43" i="7"/>
  <c r="K55" i="2" s="1"/>
  <c r="H44" i="7"/>
  <c r="E47"/>
  <c r="D59" i="2" s="1"/>
  <c r="M47" i="7"/>
  <c r="K59" i="2" s="1"/>
  <c r="H48" i="7"/>
  <c r="E51"/>
  <c r="D63" i="2" s="1"/>
  <c r="M51" i="7"/>
  <c r="K63" i="2" s="1"/>
  <c r="H52" i="7"/>
  <c r="E55"/>
  <c r="D67" i="2" s="1"/>
  <c r="M55" i="7"/>
  <c r="K67" i="2" s="1"/>
  <c r="H56" i="7"/>
  <c r="E59"/>
  <c r="D71" i="2" s="1"/>
  <c r="M59" i="7"/>
  <c r="K71" i="2" s="1"/>
  <c r="H60" i="7"/>
  <c r="E63"/>
  <c r="D75" i="2" s="1"/>
  <c r="M63" i="7"/>
  <c r="K75" i="2" s="1"/>
  <c r="H64" i="7"/>
  <c r="E67"/>
  <c r="D79" i="2" s="1"/>
  <c r="M67" i="7"/>
  <c r="K79" i="2" s="1"/>
  <c r="H68" i="7"/>
  <c r="E71"/>
  <c r="D83" i="2" s="1"/>
  <c r="M71" i="7"/>
  <c r="K83" i="2" s="1"/>
  <c r="H72" i="7"/>
  <c r="I75"/>
  <c r="G87" i="2" s="1"/>
  <c r="D76" i="7"/>
  <c r="C88" i="2" s="1"/>
  <c r="L76" i="7"/>
  <c r="J88" i="2" s="1"/>
  <c r="B79" i="7"/>
  <c r="A91" i="2" s="1"/>
  <c r="J79" i="7"/>
  <c r="H91" i="2" s="1"/>
  <c r="E80" i="7"/>
  <c r="D92" i="2" s="1"/>
  <c r="M80" i="7"/>
  <c r="K92" i="2" s="1"/>
  <c r="F83" i="7"/>
  <c r="E95" i="2" s="1"/>
  <c r="N83" i="7"/>
  <c r="L95" i="2" s="1"/>
  <c r="I84" i="7"/>
  <c r="G96" i="2" s="1"/>
  <c r="I87" i="7"/>
  <c r="G99" i="2" s="1"/>
  <c r="D88" i="7"/>
  <c r="C100" i="2" s="1"/>
  <c r="L88" i="7"/>
  <c r="J100" i="2" s="1"/>
  <c r="E91" i="7"/>
  <c r="D103" i="2" s="1"/>
  <c r="M91" i="7"/>
  <c r="K103" i="2" s="1"/>
  <c r="H92" i="7"/>
  <c r="F95"/>
  <c r="E107" i="2" s="1"/>
  <c r="N95" i="7"/>
  <c r="L107" i="2" s="1"/>
  <c r="I96" i="7"/>
  <c r="G108" i="2" s="1"/>
  <c r="B99" i="7"/>
  <c r="A111" i="2" s="1"/>
  <c r="J99" i="7"/>
  <c r="H111" i="2" s="1"/>
  <c r="E100" i="7"/>
  <c r="D112" i="2" s="1"/>
  <c r="M100" i="7"/>
  <c r="K112" i="2" s="1"/>
  <c r="E103" i="7"/>
  <c r="D115" i="2" s="1"/>
  <c r="M103" i="7"/>
  <c r="K115" i="2" s="1"/>
  <c r="H104" i="7"/>
  <c r="I107"/>
  <c r="G119" i="2" s="1"/>
  <c r="D108" i="7"/>
  <c r="C120" i="2" s="1"/>
  <c r="L108" i="7"/>
  <c r="J120" i="2" s="1"/>
  <c r="B111" i="7"/>
  <c r="A123" i="2" s="1"/>
  <c r="J111" i="7"/>
  <c r="H123" i="2" s="1"/>
  <c r="E112" i="7"/>
  <c r="D124" i="2" s="1"/>
  <c r="M112" i="7"/>
  <c r="K124" i="2" s="1"/>
  <c r="F115" i="7"/>
  <c r="E127" i="2" s="1"/>
  <c r="N115" i="7"/>
  <c r="L127" i="2" s="1"/>
  <c r="I116" i="7"/>
  <c r="G128" i="2" s="1"/>
  <c r="I119" i="7"/>
  <c r="G131" i="2" s="1"/>
  <c r="D120" i="7"/>
  <c r="C132" i="2" s="1"/>
  <c r="L120" i="7"/>
  <c r="J132" i="2" s="1"/>
  <c r="E123" i="7"/>
  <c r="D135" i="2" s="1"/>
  <c r="M123" i="7"/>
  <c r="K135" i="2" s="1"/>
  <c r="H124" i="7"/>
  <c r="F127"/>
  <c r="E139" i="2" s="1"/>
  <c r="N127" i="7"/>
  <c r="L139" i="2" s="1"/>
  <c r="I128" i="7"/>
  <c r="G140" i="2" s="1"/>
  <c r="E131" i="7"/>
  <c r="D143" i="2" s="1"/>
  <c r="M131" i="7"/>
  <c r="K143" i="2" s="1"/>
  <c r="H132" i="7"/>
  <c r="B135"/>
  <c r="A147" i="2" s="1"/>
  <c r="J135" i="7"/>
  <c r="H147" i="2" s="1"/>
  <c r="E136" i="7"/>
  <c r="D148" i="2" s="1"/>
  <c r="M136" i="7"/>
  <c r="K148" i="2" s="1"/>
  <c r="I139" i="7"/>
  <c r="G151" i="2" s="1"/>
  <c r="D140" i="7"/>
  <c r="C152" i="2" s="1"/>
  <c r="L140" i="7"/>
  <c r="J152" i="2" s="1"/>
  <c r="F143" i="7"/>
  <c r="E155" i="2" s="1"/>
  <c r="N143" i="7"/>
  <c r="L155" i="2" s="1"/>
  <c r="I144" i="7"/>
  <c r="G156" i="2" s="1"/>
  <c r="E147" i="7"/>
  <c r="D159" i="2" s="1"/>
  <c r="M147" i="7"/>
  <c r="K159" i="2" s="1"/>
  <c r="H148" i="7"/>
  <c r="B151"/>
  <c r="A163" i="2" s="1"/>
  <c r="J151" i="7"/>
  <c r="H163" i="2" s="1"/>
  <c r="E152" i="7"/>
  <c r="D164" i="2" s="1"/>
  <c r="M152" i="7"/>
  <c r="K164" i="2" s="1"/>
  <c r="I155" i="7"/>
  <c r="G167" i="2" s="1"/>
  <c r="D156" i="7"/>
  <c r="C168" i="2" s="1"/>
  <c r="L156" i="7"/>
  <c r="J168" i="2" s="1"/>
  <c r="F159" i="7"/>
  <c r="E171" i="2" s="1"/>
  <c r="N159" i="7"/>
  <c r="L171" i="2" s="1"/>
  <c r="I160" i="7"/>
  <c r="G172" i="2" s="1"/>
  <c r="E163" i="7"/>
  <c r="D175" i="2" s="1"/>
  <c r="M163" i="7"/>
  <c r="K175" i="2" s="1"/>
  <c r="H164" i="7"/>
  <c r="B167"/>
  <c r="A179" i="2" s="1"/>
  <c r="J167" i="7"/>
  <c r="H179" i="2" s="1"/>
  <c r="E168" i="7"/>
  <c r="D180" i="2" s="1"/>
  <c r="M168" i="7"/>
  <c r="K180" i="2" s="1"/>
  <c r="I171" i="7"/>
  <c r="G183" i="2" s="1"/>
  <c r="D172" i="7"/>
  <c r="C184" i="2" s="1"/>
  <c r="L172" i="7"/>
  <c r="J184" i="2" s="1"/>
  <c r="F175" i="7"/>
  <c r="E187" i="2" s="1"/>
  <c r="N175" i="7"/>
  <c r="L187" i="2" s="1"/>
  <c r="I176" i="7"/>
  <c r="G188" i="2" s="1"/>
  <c r="E179" i="7"/>
  <c r="D191" i="2" s="1"/>
  <c r="M179" i="7"/>
  <c r="K191" i="2" s="1"/>
  <c r="H180" i="7"/>
  <c r="B183"/>
  <c r="A195" i="2" s="1"/>
  <c r="J183" i="7"/>
  <c r="H195" i="2" s="1"/>
  <c r="E184" i="7"/>
  <c r="D196" i="2" s="1"/>
  <c r="M184" i="7"/>
  <c r="K196" i="2" s="1"/>
  <c r="I187" i="7"/>
  <c r="G199" i="2" s="1"/>
  <c r="D188" i="7"/>
  <c r="C200" i="2" s="1"/>
  <c r="L188" i="7"/>
  <c r="J200" i="2" s="1"/>
  <c r="F191" i="7"/>
  <c r="E203" i="2" s="1"/>
  <c r="N191" i="7"/>
  <c r="L203" i="2" s="1"/>
  <c r="I192" i="7"/>
  <c r="G204" i="2" s="1"/>
  <c r="E195" i="7"/>
  <c r="D207" i="2" s="1"/>
  <c r="M195" i="7"/>
  <c r="K207" i="2" s="1"/>
  <c r="H196" i="7"/>
  <c r="B199"/>
  <c r="A211" i="2" s="1"/>
  <c r="H200" i="7"/>
  <c r="D204"/>
  <c r="C216" i="2" s="1"/>
  <c r="C207" i="7"/>
  <c r="B219" i="2" s="1"/>
  <c r="K208" i="7"/>
  <c r="I220" i="2" s="1"/>
  <c r="G212" i="7"/>
  <c r="F224" i="2" s="1"/>
  <c r="C216" i="7"/>
  <c r="B228" i="2" s="1"/>
  <c r="N216" i="7"/>
  <c r="L228" i="2" s="1"/>
  <c r="J220" i="7"/>
  <c r="H232" i="2" s="1"/>
  <c r="F224" i="7"/>
  <c r="E236" i="2" s="1"/>
  <c r="B228" i="7"/>
  <c r="A240" i="2" s="1"/>
  <c r="L228" i="7"/>
  <c r="J240" i="2" s="1"/>
  <c r="H232" i="7"/>
  <c r="C239"/>
  <c r="B251" i="2" s="1"/>
  <c r="L267" i="7"/>
  <c r="J279" i="2" s="1"/>
  <c r="K554" i="7"/>
  <c r="I566" i="2" s="1"/>
  <c r="G554" i="7"/>
  <c r="F566" i="2" s="1"/>
  <c r="C554" i="7"/>
  <c r="B566" i="2" s="1"/>
  <c r="L554" i="7"/>
  <c r="J566" i="2" s="1"/>
  <c r="H554" i="7"/>
  <c r="D554"/>
  <c r="C566" i="2" s="1"/>
  <c r="I554" i="7"/>
  <c r="G566" i="2" s="1"/>
  <c r="J554" i="7"/>
  <c r="H566" i="2" s="1"/>
  <c r="B554" i="7"/>
  <c r="A566" i="2" s="1"/>
  <c r="E554" i="7"/>
  <c r="D566" i="2" s="1"/>
  <c r="F554" i="7"/>
  <c r="E566" i="2" s="1"/>
  <c r="M554" i="7"/>
  <c r="K566" i="2" s="1"/>
  <c r="K538" i="7"/>
  <c r="I550" i="2" s="1"/>
  <c r="G538" i="7"/>
  <c r="F550" i="2" s="1"/>
  <c r="C538" i="7"/>
  <c r="B550" i="2" s="1"/>
  <c r="L538" i="7"/>
  <c r="J550" i="2" s="1"/>
  <c r="H538" i="7"/>
  <c r="D538"/>
  <c r="C550" i="2" s="1"/>
  <c r="I538" i="7"/>
  <c r="G550" i="2" s="1"/>
  <c r="J538" i="7"/>
  <c r="H550" i="2" s="1"/>
  <c r="B538" i="7"/>
  <c r="A550" i="2" s="1"/>
  <c r="E538" i="7"/>
  <c r="D550" i="2" s="1"/>
  <c r="F538" i="7"/>
  <c r="E550" i="2" s="1"/>
  <c r="M538" i="7"/>
  <c r="K550" i="2" s="1"/>
  <c r="N538" i="7"/>
  <c r="L550" i="2" s="1"/>
  <c r="K522" i="7"/>
  <c r="I534" i="2" s="1"/>
  <c r="G522" i="7"/>
  <c r="F534" i="2" s="1"/>
  <c r="C522" i="7"/>
  <c r="B534" i="2" s="1"/>
  <c r="L522" i="7"/>
  <c r="J534" i="2" s="1"/>
  <c r="H522" i="7"/>
  <c r="D522"/>
  <c r="C534" i="2" s="1"/>
  <c r="I522" i="7"/>
  <c r="G534" i="2" s="1"/>
  <c r="J522" i="7"/>
  <c r="H534" i="2" s="1"/>
  <c r="B522" i="7"/>
  <c r="A534" i="2" s="1"/>
  <c r="E522" i="7"/>
  <c r="D534" i="2" s="1"/>
  <c r="F522" i="7"/>
  <c r="E534" i="2" s="1"/>
  <c r="M522" i="7"/>
  <c r="K534" i="2" s="1"/>
  <c r="N522" i="7"/>
  <c r="L534" i="2" s="1"/>
  <c r="K510" i="7"/>
  <c r="I522" i="2" s="1"/>
  <c r="G510" i="7"/>
  <c r="F522" i="2" s="1"/>
  <c r="C510" i="7"/>
  <c r="B522" i="2" s="1"/>
  <c r="L510" i="7"/>
  <c r="J522" i="2" s="1"/>
  <c r="H510" i="7"/>
  <c r="D510"/>
  <c r="C522" i="2" s="1"/>
  <c r="M510" i="7"/>
  <c r="K522" i="2" s="1"/>
  <c r="E510" i="7"/>
  <c r="D522" i="2" s="1"/>
  <c r="N510" i="7"/>
  <c r="L522" i="2" s="1"/>
  <c r="F510" i="7"/>
  <c r="E522" i="2" s="1"/>
  <c r="B510" i="7"/>
  <c r="A522" i="2" s="1"/>
  <c r="I510" i="7"/>
  <c r="G522" i="2" s="1"/>
  <c r="K494" i="7"/>
  <c r="I506" i="2" s="1"/>
  <c r="G494" i="7"/>
  <c r="F506" i="2" s="1"/>
  <c r="C494" i="7"/>
  <c r="B506" i="2" s="1"/>
  <c r="L494" i="7"/>
  <c r="J506" i="2" s="1"/>
  <c r="H494" i="7"/>
  <c r="D494"/>
  <c r="C506" i="2" s="1"/>
  <c r="M494" i="7"/>
  <c r="K506" i="2" s="1"/>
  <c r="E494" i="7"/>
  <c r="D506" i="2" s="1"/>
  <c r="N494" i="7"/>
  <c r="L506" i="2" s="1"/>
  <c r="F494" i="7"/>
  <c r="E506" i="2" s="1"/>
  <c r="B494" i="7"/>
  <c r="A506" i="2" s="1"/>
  <c r="I494" i="7"/>
  <c r="G506" i="2" s="1"/>
  <c r="J494" i="7"/>
  <c r="H506" i="2" s="1"/>
  <c r="L478" i="7"/>
  <c r="J490" i="2" s="1"/>
  <c r="H478" i="7"/>
  <c r="D478"/>
  <c r="C490" i="2" s="1"/>
  <c r="M478" i="7"/>
  <c r="K490" i="2" s="1"/>
  <c r="G478" i="7"/>
  <c r="F490" i="2" s="1"/>
  <c r="B478" i="7"/>
  <c r="A490" i="2" s="1"/>
  <c r="N478" i="7"/>
  <c r="L490" i="2" s="1"/>
  <c r="I478" i="7"/>
  <c r="G490" i="2" s="1"/>
  <c r="C478" i="7"/>
  <c r="B490" i="2" s="1"/>
  <c r="E478" i="7"/>
  <c r="D490" i="2" s="1"/>
  <c r="F478" i="7"/>
  <c r="E490" i="2" s="1"/>
  <c r="J478" i="7"/>
  <c r="H490" i="2" s="1"/>
  <c r="K478" i="7"/>
  <c r="I490" i="2" s="1"/>
  <c r="L462" i="7"/>
  <c r="J474" i="2" s="1"/>
  <c r="H462" i="7"/>
  <c r="D462"/>
  <c r="C474" i="2" s="1"/>
  <c r="M462" i="7"/>
  <c r="K474" i="2" s="1"/>
  <c r="I462" i="7"/>
  <c r="G474" i="2" s="1"/>
  <c r="E462" i="7"/>
  <c r="D474" i="2" s="1"/>
  <c r="N462" i="7"/>
  <c r="L474" i="2" s="1"/>
  <c r="F462" i="7"/>
  <c r="E474" i="2" s="1"/>
  <c r="G462" i="7"/>
  <c r="F474" i="2" s="1"/>
  <c r="J462" i="7"/>
  <c r="H474" i="2" s="1"/>
  <c r="K462" i="7"/>
  <c r="I474" i="2" s="1"/>
  <c r="B462" i="7"/>
  <c r="A474" i="2" s="1"/>
  <c r="N4" i="7"/>
  <c r="L16" i="2" s="1"/>
  <c r="J4" i="7"/>
  <c r="H16" i="2" s="1"/>
  <c r="F4" i="7"/>
  <c r="E16" i="2" s="1"/>
  <c r="B4" i="7"/>
  <c r="G4"/>
  <c r="F16" i="2" s="1"/>
  <c r="C4" i="7"/>
  <c r="B16" i="2" s="1"/>
  <c r="N543" i="7"/>
  <c r="L555" i="2" s="1"/>
  <c r="J543" i="7"/>
  <c r="H555" i="2" s="1"/>
  <c r="F543" i="7"/>
  <c r="E555" i="2" s="1"/>
  <c r="B543" i="7"/>
  <c r="A555" i="2" s="1"/>
  <c r="K543" i="7"/>
  <c r="I555" i="2" s="1"/>
  <c r="G543" i="7"/>
  <c r="F555" i="2" s="1"/>
  <c r="C543" i="7"/>
  <c r="B555" i="2" s="1"/>
  <c r="H543" i="7"/>
  <c r="I543"/>
  <c r="G555" i="2" s="1"/>
  <c r="D543" i="7"/>
  <c r="C555" i="2" s="1"/>
  <c r="E543" i="7"/>
  <c r="D555" i="2" s="1"/>
  <c r="L543" i="7"/>
  <c r="J555" i="2" s="1"/>
  <c r="M543" i="7"/>
  <c r="K555" i="2" s="1"/>
  <c r="N531" i="7"/>
  <c r="L543" i="2" s="1"/>
  <c r="J531" i="7"/>
  <c r="H543" i="2" s="1"/>
  <c r="F531" i="7"/>
  <c r="E543" i="2" s="1"/>
  <c r="B531" i="7"/>
  <c r="A543" i="2" s="1"/>
  <c r="K531" i="7"/>
  <c r="I543" i="2" s="1"/>
  <c r="G531" i="7"/>
  <c r="F543" i="2" s="1"/>
  <c r="C531" i="7"/>
  <c r="B543" i="2" s="1"/>
  <c r="L531" i="7"/>
  <c r="J543" i="2" s="1"/>
  <c r="D531" i="7"/>
  <c r="C543" i="2" s="1"/>
  <c r="M531" i="7"/>
  <c r="K543" i="2" s="1"/>
  <c r="E531" i="7"/>
  <c r="D543" i="2" s="1"/>
  <c r="H531" i="7"/>
  <c r="I531"/>
  <c r="G543" i="2" s="1"/>
  <c r="N519" i="7"/>
  <c r="L531" i="2" s="1"/>
  <c r="J519" i="7"/>
  <c r="H531" i="2" s="1"/>
  <c r="F519" i="7"/>
  <c r="E531" i="2" s="1"/>
  <c r="B519" i="7"/>
  <c r="A531" i="2" s="1"/>
  <c r="K519" i="7"/>
  <c r="I531" i="2" s="1"/>
  <c r="G519" i="7"/>
  <c r="F531" i="2" s="1"/>
  <c r="C519" i="7"/>
  <c r="B531" i="2" s="1"/>
  <c r="H519" i="7"/>
  <c r="I519"/>
  <c r="G531" i="2" s="1"/>
  <c r="L519" i="7"/>
  <c r="J531" i="2" s="1"/>
  <c r="M519" i="7"/>
  <c r="K531" i="2" s="1"/>
  <c r="D519" i="7"/>
  <c r="C531" i="2" s="1"/>
  <c r="E519" i="7"/>
  <c r="D531" i="2" s="1"/>
  <c r="N511" i="7"/>
  <c r="L523" i="2" s="1"/>
  <c r="J511" i="7"/>
  <c r="H523" i="2" s="1"/>
  <c r="F511" i="7"/>
  <c r="E523" i="2" s="1"/>
  <c r="B511" i="7"/>
  <c r="A523" i="2" s="1"/>
  <c r="K511" i="7"/>
  <c r="I523" i="2" s="1"/>
  <c r="G511" i="7"/>
  <c r="F523" i="2" s="1"/>
  <c r="C511" i="7"/>
  <c r="B523" i="2" s="1"/>
  <c r="H511" i="7"/>
  <c r="I511"/>
  <c r="G523" i="2" s="1"/>
  <c r="D511" i="7"/>
  <c r="C523" i="2" s="1"/>
  <c r="E511" i="7"/>
  <c r="D523" i="2" s="1"/>
  <c r="L511" i="7"/>
  <c r="J523" i="2" s="1"/>
  <c r="M511" i="7"/>
  <c r="K523" i="2" s="1"/>
  <c r="N499" i="7"/>
  <c r="L511" i="2" s="1"/>
  <c r="J499" i="7"/>
  <c r="H511" i="2" s="1"/>
  <c r="F499" i="7"/>
  <c r="E511" i="2" s="1"/>
  <c r="B499" i="7"/>
  <c r="A511" i="2" s="1"/>
  <c r="K499" i="7"/>
  <c r="I511" i="2" s="1"/>
  <c r="G499" i="7"/>
  <c r="F511" i="2" s="1"/>
  <c r="C499" i="7"/>
  <c r="B511" i="2" s="1"/>
  <c r="L499" i="7"/>
  <c r="J511" i="2" s="1"/>
  <c r="D499" i="7"/>
  <c r="C511" i="2" s="1"/>
  <c r="M499" i="7"/>
  <c r="K511" i="2" s="1"/>
  <c r="E499" i="7"/>
  <c r="D511" i="2" s="1"/>
  <c r="H499" i="7"/>
  <c r="I499"/>
  <c r="G511" i="2" s="1"/>
  <c r="N487" i="7"/>
  <c r="L499" i="2" s="1"/>
  <c r="J487" i="7"/>
  <c r="H499" i="2" s="1"/>
  <c r="F487" i="7"/>
  <c r="E499" i="2" s="1"/>
  <c r="B487" i="7"/>
  <c r="A499" i="2" s="1"/>
  <c r="K487" i="7"/>
  <c r="I499" i="2" s="1"/>
  <c r="G487" i="7"/>
  <c r="F499" i="2" s="1"/>
  <c r="C487" i="7"/>
  <c r="B499" i="2" s="1"/>
  <c r="H487" i="7"/>
  <c r="I487"/>
  <c r="G499" i="2" s="1"/>
  <c r="L487" i="7"/>
  <c r="J499" i="2" s="1"/>
  <c r="M487" i="7"/>
  <c r="K499" i="2" s="1"/>
  <c r="D487" i="7"/>
  <c r="C499" i="2" s="1"/>
  <c r="E487" i="7"/>
  <c r="D499" i="2" s="1"/>
  <c r="K475" i="7"/>
  <c r="I487" i="2" s="1"/>
  <c r="G475" i="7"/>
  <c r="F487" i="2" s="1"/>
  <c r="C475" i="7"/>
  <c r="B487" i="2" s="1"/>
  <c r="L475" i="7"/>
  <c r="J487" i="2" s="1"/>
  <c r="H475" i="7"/>
  <c r="D475"/>
  <c r="C487" i="2" s="1"/>
  <c r="M475" i="7"/>
  <c r="K487" i="2" s="1"/>
  <c r="E475" i="7"/>
  <c r="D487" i="2" s="1"/>
  <c r="N475" i="7"/>
  <c r="L487" i="2" s="1"/>
  <c r="F475" i="7"/>
  <c r="E487" i="2" s="1"/>
  <c r="B475" i="7"/>
  <c r="A487" i="2" s="1"/>
  <c r="I475" i="7"/>
  <c r="G487" i="2" s="1"/>
  <c r="J475" i="7"/>
  <c r="H487" i="2" s="1"/>
  <c r="K467" i="7"/>
  <c r="I479" i="2" s="1"/>
  <c r="G467" i="7"/>
  <c r="F479" i="2" s="1"/>
  <c r="C467" i="7"/>
  <c r="B479" i="2" s="1"/>
  <c r="L467" i="7"/>
  <c r="J479" i="2" s="1"/>
  <c r="H467" i="7"/>
  <c r="D467"/>
  <c r="C479" i="2" s="1"/>
  <c r="M467" i="7"/>
  <c r="K479" i="2" s="1"/>
  <c r="E467" i="7"/>
  <c r="D479" i="2" s="1"/>
  <c r="N467" i="7"/>
  <c r="L479" i="2" s="1"/>
  <c r="F467" i="7"/>
  <c r="E479" i="2" s="1"/>
  <c r="I467" i="7"/>
  <c r="G479" i="2" s="1"/>
  <c r="J467" i="7"/>
  <c r="H479" i="2" s="1"/>
  <c r="K455" i="7"/>
  <c r="I467" i="2" s="1"/>
  <c r="G455" i="7"/>
  <c r="F467" i="2" s="1"/>
  <c r="C455" i="7"/>
  <c r="B467" i="2" s="1"/>
  <c r="L455" i="7"/>
  <c r="J467" i="2" s="1"/>
  <c r="H455" i="7"/>
  <c r="D455"/>
  <c r="C467" i="2" s="1"/>
  <c r="I455" i="7"/>
  <c r="G467" i="2" s="1"/>
  <c r="J455" i="7"/>
  <c r="H467" i="2" s="1"/>
  <c r="B455" i="7"/>
  <c r="A467" i="2" s="1"/>
  <c r="E455" i="7"/>
  <c r="D467" i="2" s="1"/>
  <c r="F455" i="7"/>
  <c r="E467" i="2" s="1"/>
  <c r="M455" i="7"/>
  <c r="K467" i="2" s="1"/>
  <c r="N455" i="7"/>
  <c r="L467" i="2" s="1"/>
  <c r="K443" i="7"/>
  <c r="I455" i="2" s="1"/>
  <c r="G443" i="7"/>
  <c r="F455" i="2" s="1"/>
  <c r="C443" i="7"/>
  <c r="B455" i="2" s="1"/>
  <c r="L443" i="7"/>
  <c r="J455" i="2" s="1"/>
  <c r="H443" i="7"/>
  <c r="D443"/>
  <c r="C455" i="2" s="1"/>
  <c r="M443" i="7"/>
  <c r="K455" i="2" s="1"/>
  <c r="E443" i="7"/>
  <c r="D455" i="2" s="1"/>
  <c r="N443" i="7"/>
  <c r="L455" i="2" s="1"/>
  <c r="F443" i="7"/>
  <c r="E455" i="2" s="1"/>
  <c r="B443" i="7"/>
  <c r="A455" i="2" s="1"/>
  <c r="I443" i="7"/>
  <c r="G455" i="2" s="1"/>
  <c r="J443" i="7"/>
  <c r="H455" i="2" s="1"/>
  <c r="L431" i="7"/>
  <c r="J443" i="2" s="1"/>
  <c r="H431" i="7"/>
  <c r="D431"/>
  <c r="C443" i="2" s="1"/>
  <c r="M431" i="7"/>
  <c r="K443" i="2" s="1"/>
  <c r="G431" i="7"/>
  <c r="F443" i="2" s="1"/>
  <c r="B431" i="7"/>
  <c r="A443" i="2" s="1"/>
  <c r="N431" i="7"/>
  <c r="L443" i="2" s="1"/>
  <c r="I431" i="7"/>
  <c r="G443" i="2" s="1"/>
  <c r="C431" i="7"/>
  <c r="B443" i="2" s="1"/>
  <c r="E431" i="7"/>
  <c r="D443" i="2" s="1"/>
  <c r="F431" i="7"/>
  <c r="E443" i="2" s="1"/>
  <c r="J431" i="7"/>
  <c r="H443" i="2" s="1"/>
  <c r="K431" i="7"/>
  <c r="I443" i="2" s="1"/>
  <c r="L423" i="7"/>
  <c r="J435" i="2" s="1"/>
  <c r="H423" i="7"/>
  <c r="D423"/>
  <c r="C435" i="2" s="1"/>
  <c r="J423" i="7"/>
  <c r="H435" i="2" s="1"/>
  <c r="E423" i="7"/>
  <c r="D435" i="2" s="1"/>
  <c r="K423" i="7"/>
  <c r="I435" i="2" s="1"/>
  <c r="F423" i="7"/>
  <c r="E435" i="2" s="1"/>
  <c r="M423" i="7"/>
  <c r="K435" i="2" s="1"/>
  <c r="B423" i="7"/>
  <c r="A435" i="2" s="1"/>
  <c r="N423" i="7"/>
  <c r="L435" i="2" s="1"/>
  <c r="C423" i="7"/>
  <c r="B435" i="2" s="1"/>
  <c r="G423" i="7"/>
  <c r="F435" i="2" s="1"/>
  <c r="I423" i="7"/>
  <c r="G435" i="2" s="1"/>
  <c r="L411" i="7"/>
  <c r="J423" i="2" s="1"/>
  <c r="H411" i="7"/>
  <c r="D411"/>
  <c r="C423" i="2" s="1"/>
  <c r="K411" i="7"/>
  <c r="I423" i="2" s="1"/>
  <c r="F411" i="7"/>
  <c r="E423" i="2" s="1"/>
  <c r="M411" i="7"/>
  <c r="K423" i="2" s="1"/>
  <c r="G411" i="7"/>
  <c r="F423" i="2" s="1"/>
  <c r="B411" i="7"/>
  <c r="A423" i="2" s="1"/>
  <c r="I411" i="7"/>
  <c r="G423" i="2" s="1"/>
  <c r="J411" i="7"/>
  <c r="H423" i="2" s="1"/>
  <c r="N411" i="7"/>
  <c r="L423" i="2" s="1"/>
  <c r="C411" i="7"/>
  <c r="B423" i="2" s="1"/>
  <c r="K399" i="7"/>
  <c r="I411" i="2" s="1"/>
  <c r="G399" i="7"/>
  <c r="F411" i="2" s="1"/>
  <c r="C399" i="7"/>
  <c r="B411" i="2" s="1"/>
  <c r="L399" i="7"/>
  <c r="J411" i="2" s="1"/>
  <c r="H399" i="7"/>
  <c r="D399"/>
  <c r="C411" i="2" s="1"/>
  <c r="M399" i="7"/>
  <c r="K411" i="2" s="1"/>
  <c r="E399" i="7"/>
  <c r="D411" i="2" s="1"/>
  <c r="N399" i="7"/>
  <c r="L411" i="2" s="1"/>
  <c r="F399" i="7"/>
  <c r="E411" i="2" s="1"/>
  <c r="I399" i="7"/>
  <c r="G411" i="2" s="1"/>
  <c r="J399" i="7"/>
  <c r="H411" i="2" s="1"/>
  <c r="K387" i="7"/>
  <c r="I399" i="2" s="1"/>
  <c r="G387" i="7"/>
  <c r="F399" i="2" s="1"/>
  <c r="C387" i="7"/>
  <c r="B399" i="2" s="1"/>
  <c r="L387" i="7"/>
  <c r="J399" i="2" s="1"/>
  <c r="H387" i="7"/>
  <c r="D387"/>
  <c r="C399" i="2" s="1"/>
  <c r="I387" i="7"/>
  <c r="G399" i="2" s="1"/>
  <c r="J387" i="7"/>
  <c r="H399" i="2" s="1"/>
  <c r="B387" i="7"/>
  <c r="A399" i="2" s="1"/>
  <c r="E387" i="7"/>
  <c r="D399" i="2" s="1"/>
  <c r="F387" i="7"/>
  <c r="E399" i="2" s="1"/>
  <c r="M387" i="7"/>
  <c r="K399" i="2" s="1"/>
  <c r="K375" i="7"/>
  <c r="I387" i="2" s="1"/>
  <c r="G375" i="7"/>
  <c r="F387" i="2" s="1"/>
  <c r="C375" i="7"/>
  <c r="B387" i="2" s="1"/>
  <c r="L375" i="7"/>
  <c r="J387" i="2" s="1"/>
  <c r="H375" i="7"/>
  <c r="D375"/>
  <c r="C387" i="2" s="1"/>
  <c r="M375" i="7"/>
  <c r="K387" i="2" s="1"/>
  <c r="E375" i="7"/>
  <c r="D387" i="2" s="1"/>
  <c r="N375" i="7"/>
  <c r="L387" i="2" s="1"/>
  <c r="F375" i="7"/>
  <c r="E387" i="2" s="1"/>
  <c r="B375" i="7"/>
  <c r="A387" i="2" s="1"/>
  <c r="I375" i="7"/>
  <c r="G387" i="2" s="1"/>
  <c r="K367" i="7"/>
  <c r="I379" i="2" s="1"/>
  <c r="G367" i="7"/>
  <c r="F379" i="2" s="1"/>
  <c r="C367" i="7"/>
  <c r="B379" i="2" s="1"/>
  <c r="L367" i="7"/>
  <c r="J379" i="2" s="1"/>
  <c r="H367" i="7"/>
  <c r="D367"/>
  <c r="C379" i="2" s="1"/>
  <c r="M367" i="7"/>
  <c r="K379" i="2" s="1"/>
  <c r="E367" i="7"/>
  <c r="D379" i="2" s="1"/>
  <c r="N367" i="7"/>
  <c r="L379" i="2" s="1"/>
  <c r="F367" i="7"/>
  <c r="E379" i="2" s="1"/>
  <c r="I367" i="7"/>
  <c r="G379" i="2" s="1"/>
  <c r="J367" i="7"/>
  <c r="H379" i="2" s="1"/>
  <c r="K355" i="7"/>
  <c r="I367" i="2" s="1"/>
  <c r="G355" i="7"/>
  <c r="F367" i="2" s="1"/>
  <c r="C355" i="7"/>
  <c r="B367" i="2" s="1"/>
  <c r="L355" i="7"/>
  <c r="J367" i="2" s="1"/>
  <c r="H355" i="7"/>
  <c r="D355"/>
  <c r="C367" i="2" s="1"/>
  <c r="I355" i="7"/>
  <c r="G367" i="2" s="1"/>
  <c r="J355" i="7"/>
  <c r="H367" i="2" s="1"/>
  <c r="B355" i="7"/>
  <c r="A367" i="2" s="1"/>
  <c r="E355" i="7"/>
  <c r="D367" i="2" s="1"/>
  <c r="F355" i="7"/>
  <c r="E367" i="2" s="1"/>
  <c r="M355" i="7"/>
  <c r="K367" i="2" s="1"/>
  <c r="K343" i="7"/>
  <c r="I355" i="2" s="1"/>
  <c r="G343" i="7"/>
  <c r="F355" i="2" s="1"/>
  <c r="C343" i="7"/>
  <c r="B355" i="2" s="1"/>
  <c r="L343" i="7"/>
  <c r="J355" i="2" s="1"/>
  <c r="H343" i="7"/>
  <c r="D343"/>
  <c r="C355" i="2" s="1"/>
  <c r="M343" i="7"/>
  <c r="K355" i="2" s="1"/>
  <c r="E343" i="7"/>
  <c r="D355" i="2" s="1"/>
  <c r="N343" i="7"/>
  <c r="L355" i="2" s="1"/>
  <c r="F343" i="7"/>
  <c r="E355" i="2" s="1"/>
  <c r="B343" i="7"/>
  <c r="A355" i="2" s="1"/>
  <c r="I343" i="7"/>
  <c r="G355" i="2" s="1"/>
  <c r="L331" i="7"/>
  <c r="J343" i="2" s="1"/>
  <c r="H331" i="7"/>
  <c r="D331"/>
  <c r="C343" i="2" s="1"/>
  <c r="J331" i="7"/>
  <c r="H343" i="2" s="1"/>
  <c r="E331" i="7"/>
  <c r="D343" i="2" s="1"/>
  <c r="K331" i="7"/>
  <c r="I343" i="2" s="1"/>
  <c r="F331" i="7"/>
  <c r="E343" i="2" s="1"/>
  <c r="G331" i="7"/>
  <c r="F343" i="2" s="1"/>
  <c r="I331" i="7"/>
  <c r="G343" i="2" s="1"/>
  <c r="M331" i="7"/>
  <c r="K343" i="2" s="1"/>
  <c r="B331" i="7"/>
  <c r="A343" i="2" s="1"/>
  <c r="L323" i="7"/>
  <c r="J335" i="2" s="1"/>
  <c r="H323" i="7"/>
  <c r="D323"/>
  <c r="C335" i="2" s="1"/>
  <c r="M323" i="7"/>
  <c r="K335" i="2" s="1"/>
  <c r="G323" i="7"/>
  <c r="F335" i="2" s="1"/>
  <c r="B323" i="7"/>
  <c r="A335" i="2" s="1"/>
  <c r="N323" i="7"/>
  <c r="L335" i="2" s="1"/>
  <c r="I323" i="7"/>
  <c r="G335" i="2" s="1"/>
  <c r="C323" i="7"/>
  <c r="B335" i="2" s="1"/>
  <c r="E323" i="7"/>
  <c r="D335" i="2" s="1"/>
  <c r="F323" i="7"/>
  <c r="E335" i="2" s="1"/>
  <c r="J323" i="7"/>
  <c r="H335" i="2" s="1"/>
  <c r="L311" i="7"/>
  <c r="J323" i="2" s="1"/>
  <c r="N311" i="7"/>
  <c r="L323" i="2" s="1"/>
  <c r="I311" i="7"/>
  <c r="G323" i="2" s="1"/>
  <c r="E311" i="7"/>
  <c r="D323" i="2" s="1"/>
  <c r="J311" i="7"/>
  <c r="H323" i="2" s="1"/>
  <c r="F311" i="7"/>
  <c r="E323" i="2" s="1"/>
  <c r="B311" i="7"/>
  <c r="A323" i="2" s="1"/>
  <c r="K311" i="7"/>
  <c r="I323" i="2" s="1"/>
  <c r="C311" i="7"/>
  <c r="B323" i="2" s="1"/>
  <c r="M311" i="7"/>
  <c r="K323" i="2" s="1"/>
  <c r="D311" i="7"/>
  <c r="C323" i="2" s="1"/>
  <c r="G311" i="7"/>
  <c r="F323" i="2" s="1"/>
  <c r="M544" i="7"/>
  <c r="K556" i="2" s="1"/>
  <c r="I544" i="7"/>
  <c r="G556" i="2" s="1"/>
  <c r="E544" i="7"/>
  <c r="D556" i="2" s="1"/>
  <c r="N544" i="7"/>
  <c r="L556" i="2" s="1"/>
  <c r="J544" i="7"/>
  <c r="H556" i="2" s="1"/>
  <c r="F544" i="7"/>
  <c r="E556" i="2" s="1"/>
  <c r="B544" i="7"/>
  <c r="A556" i="2" s="1"/>
  <c r="K544" i="7"/>
  <c r="I556" i="2" s="1"/>
  <c r="C544" i="7"/>
  <c r="B556" i="2" s="1"/>
  <c r="L544" i="7"/>
  <c r="J556" i="2" s="1"/>
  <c r="D544" i="7"/>
  <c r="C556" i="2" s="1"/>
  <c r="G544" i="7"/>
  <c r="F556" i="2" s="1"/>
  <c r="H544" i="7"/>
  <c r="M536"/>
  <c r="K548" i="2" s="1"/>
  <c r="I536" i="7"/>
  <c r="G548" i="2" s="1"/>
  <c r="E536" i="7"/>
  <c r="D548" i="2" s="1"/>
  <c r="N536" i="7"/>
  <c r="L548" i="2" s="1"/>
  <c r="J536" i="7"/>
  <c r="H548" i="2" s="1"/>
  <c r="F536" i="7"/>
  <c r="E548" i="2" s="1"/>
  <c r="B536" i="7"/>
  <c r="A548" i="2" s="1"/>
  <c r="K536" i="7"/>
  <c r="I548" i="2" s="1"/>
  <c r="C536" i="7"/>
  <c r="B548" i="2" s="1"/>
  <c r="L536" i="7"/>
  <c r="J548" i="2" s="1"/>
  <c r="D536" i="7"/>
  <c r="C548" i="2" s="1"/>
  <c r="G536" i="7"/>
  <c r="F548" i="2" s="1"/>
  <c r="H536" i="7"/>
  <c r="M524"/>
  <c r="K536" i="2" s="1"/>
  <c r="I524" i="7"/>
  <c r="G536" i="2" s="1"/>
  <c r="E524" i="7"/>
  <c r="D536" i="2" s="1"/>
  <c r="N524" i="7"/>
  <c r="L536" i="2" s="1"/>
  <c r="J524" i="7"/>
  <c r="H536" i="2" s="1"/>
  <c r="F524" i="7"/>
  <c r="E536" i="2" s="1"/>
  <c r="B524" i="7"/>
  <c r="A536" i="2" s="1"/>
  <c r="G524" i="7"/>
  <c r="F536" i="2" s="1"/>
  <c r="H524" i="7"/>
  <c r="K524"/>
  <c r="I536" i="2" s="1"/>
  <c r="L524" i="7"/>
  <c r="J536" i="2" s="1"/>
  <c r="C524" i="7"/>
  <c r="B536" i="2" s="1"/>
  <c r="D524" i="7"/>
  <c r="C536" i="2" s="1"/>
  <c r="M512" i="7"/>
  <c r="K524" i="2" s="1"/>
  <c r="I512" i="7"/>
  <c r="G524" i="2" s="1"/>
  <c r="E512" i="7"/>
  <c r="D524" i="2" s="1"/>
  <c r="N512" i="7"/>
  <c r="L524" i="2" s="1"/>
  <c r="J512" i="7"/>
  <c r="H524" i="2" s="1"/>
  <c r="F512" i="7"/>
  <c r="E524" i="2" s="1"/>
  <c r="B512" i="7"/>
  <c r="A524" i="2" s="1"/>
  <c r="K512" i="7"/>
  <c r="I524" i="2" s="1"/>
  <c r="C512" i="7"/>
  <c r="B524" i="2" s="1"/>
  <c r="L512" i="7"/>
  <c r="J524" i="2" s="1"/>
  <c r="D512" i="7"/>
  <c r="C524" i="2" s="1"/>
  <c r="G512" i="7"/>
  <c r="F524" i="2" s="1"/>
  <c r="H512" i="7"/>
  <c r="M504"/>
  <c r="K516" i="2" s="1"/>
  <c r="I504" i="7"/>
  <c r="G516" i="2" s="1"/>
  <c r="E504" i="7"/>
  <c r="D516" i="2" s="1"/>
  <c r="N504" i="7"/>
  <c r="L516" i="2" s="1"/>
  <c r="J504" i="7"/>
  <c r="H516" i="2" s="1"/>
  <c r="F504" i="7"/>
  <c r="E516" i="2" s="1"/>
  <c r="B504" i="7"/>
  <c r="A516" i="2" s="1"/>
  <c r="K504" i="7"/>
  <c r="I516" i="2" s="1"/>
  <c r="C504" i="7"/>
  <c r="B516" i="2" s="1"/>
  <c r="L504" i="7"/>
  <c r="J516" i="2" s="1"/>
  <c r="D504" i="7"/>
  <c r="C516" i="2" s="1"/>
  <c r="G504" i="7"/>
  <c r="F516" i="2" s="1"/>
  <c r="H504" i="7"/>
  <c r="M492"/>
  <c r="K504" i="2" s="1"/>
  <c r="I492" i="7"/>
  <c r="G504" i="2" s="1"/>
  <c r="E492" i="7"/>
  <c r="D504" i="2" s="1"/>
  <c r="N492" i="7"/>
  <c r="L504" i="2" s="1"/>
  <c r="J492" i="7"/>
  <c r="H504" i="2" s="1"/>
  <c r="F492" i="7"/>
  <c r="E504" i="2" s="1"/>
  <c r="B492" i="7"/>
  <c r="A504" i="2" s="1"/>
  <c r="G492" i="7"/>
  <c r="F504" i="2" s="1"/>
  <c r="H492" i="7"/>
  <c r="K492"/>
  <c r="I504" i="2" s="1"/>
  <c r="L492" i="7"/>
  <c r="J504" i="2" s="1"/>
  <c r="C492" i="7"/>
  <c r="B504" i="2" s="1"/>
  <c r="D492" i="7"/>
  <c r="C504" i="2" s="1"/>
  <c r="M484" i="7"/>
  <c r="K496" i="2" s="1"/>
  <c r="I484" i="7"/>
  <c r="G496" i="2" s="1"/>
  <c r="E484" i="7"/>
  <c r="D496" i="2" s="1"/>
  <c r="N484" i="7"/>
  <c r="L496" i="2" s="1"/>
  <c r="J484" i="7"/>
  <c r="H496" i="2" s="1"/>
  <c r="F484" i="7"/>
  <c r="E496" i="2" s="1"/>
  <c r="B484" i="7"/>
  <c r="A496" i="2" s="1"/>
  <c r="G484" i="7"/>
  <c r="F496" i="2" s="1"/>
  <c r="H484" i="7"/>
  <c r="C484"/>
  <c r="B496" i="2" s="1"/>
  <c r="D484" i="7"/>
  <c r="C496" i="2" s="1"/>
  <c r="K484" i="7"/>
  <c r="I496" i="2" s="1"/>
  <c r="L484" i="7"/>
  <c r="J496" i="2" s="1"/>
  <c r="M480" i="7"/>
  <c r="K492" i="2" s="1"/>
  <c r="I480" i="7"/>
  <c r="G492" i="2" s="1"/>
  <c r="E480" i="7"/>
  <c r="D492" i="2" s="1"/>
  <c r="N480" i="7"/>
  <c r="L492" i="2" s="1"/>
  <c r="J480" i="7"/>
  <c r="H492" i="2" s="1"/>
  <c r="F480" i="7"/>
  <c r="E492" i="2" s="1"/>
  <c r="B480" i="7"/>
  <c r="A492" i="2" s="1"/>
  <c r="K480" i="7"/>
  <c r="I492" i="2" s="1"/>
  <c r="C480" i="7"/>
  <c r="B492" i="2" s="1"/>
  <c r="L480" i="7"/>
  <c r="J492" i="2" s="1"/>
  <c r="D480" i="7"/>
  <c r="C492" i="2" s="1"/>
  <c r="G480" i="7"/>
  <c r="F492" i="2" s="1"/>
  <c r="H480" i="7"/>
  <c r="N476"/>
  <c r="L488" i="2" s="1"/>
  <c r="J476" i="7"/>
  <c r="H488" i="2" s="1"/>
  <c r="F476" i="7"/>
  <c r="E488" i="2" s="1"/>
  <c r="L476" i="7"/>
  <c r="J488" i="2" s="1"/>
  <c r="G476" i="7"/>
  <c r="F488" i="2" s="1"/>
  <c r="B476" i="7"/>
  <c r="A488" i="2" s="1"/>
  <c r="M476" i="7"/>
  <c r="K488" i="2" s="1"/>
  <c r="H476" i="7"/>
  <c r="C476"/>
  <c r="B488" i="2" s="1"/>
  <c r="I476" i="7"/>
  <c r="G488" i="2" s="1"/>
  <c r="K476" i="7"/>
  <c r="I488" i="2" s="1"/>
  <c r="D476" i="7"/>
  <c r="C488" i="2" s="1"/>
  <c r="E476" i="7"/>
  <c r="D488" i="2" s="1"/>
  <c r="N472" i="7"/>
  <c r="L484" i="2" s="1"/>
  <c r="J472" i="7"/>
  <c r="H484" i="2" s="1"/>
  <c r="F472" i="7"/>
  <c r="E484" i="2" s="1"/>
  <c r="B472" i="7"/>
  <c r="A484" i="2" s="1"/>
  <c r="K472" i="7"/>
  <c r="I484" i="2" s="1"/>
  <c r="G472" i="7"/>
  <c r="F484" i="2" s="1"/>
  <c r="C472" i="7"/>
  <c r="B484" i="2" s="1"/>
  <c r="L472" i="7"/>
  <c r="J484" i="2" s="1"/>
  <c r="D472" i="7"/>
  <c r="C484" i="2" s="1"/>
  <c r="M472" i="7"/>
  <c r="K484" i="2" s="1"/>
  <c r="E472" i="7"/>
  <c r="D484" i="2" s="1"/>
  <c r="H472" i="7"/>
  <c r="I472"/>
  <c r="G484" i="2" s="1"/>
  <c r="N468" i="7"/>
  <c r="L480" i="2" s="1"/>
  <c r="J468" i="7"/>
  <c r="H480" i="2" s="1"/>
  <c r="F468" i="7"/>
  <c r="E480" i="2" s="1"/>
  <c r="B468" i="7"/>
  <c r="A480" i="2" s="1"/>
  <c r="K468" i="7"/>
  <c r="I480" i="2" s="1"/>
  <c r="G468" i="7"/>
  <c r="F480" i="2" s="1"/>
  <c r="C468" i="7"/>
  <c r="B480" i="2" s="1"/>
  <c r="H468" i="7"/>
  <c r="I468"/>
  <c r="G480" i="2" s="1"/>
  <c r="L468" i="7"/>
  <c r="J480" i="2" s="1"/>
  <c r="M468" i="7"/>
  <c r="K480" i="2" s="1"/>
  <c r="D468" i="7"/>
  <c r="C480" i="2" s="1"/>
  <c r="E468" i="7"/>
  <c r="D480" i="2" s="1"/>
  <c r="N464" i="7"/>
  <c r="L476" i="2" s="1"/>
  <c r="J464" i="7"/>
  <c r="H476" i="2" s="1"/>
  <c r="F464" i="7"/>
  <c r="E476" i="2" s="1"/>
  <c r="B464" i="7"/>
  <c r="A476" i="2" s="1"/>
  <c r="K464" i="7"/>
  <c r="I476" i="2" s="1"/>
  <c r="G464" i="7"/>
  <c r="F476" i="2" s="1"/>
  <c r="C464" i="7"/>
  <c r="B476" i="2" s="1"/>
  <c r="L464" i="7"/>
  <c r="J476" i="2" s="1"/>
  <c r="D464" i="7"/>
  <c r="C476" i="2" s="1"/>
  <c r="M464" i="7"/>
  <c r="K476" i="2" s="1"/>
  <c r="E464" i="7"/>
  <c r="D476" i="2" s="1"/>
  <c r="H464" i="7"/>
  <c r="N460"/>
  <c r="L472" i="2" s="1"/>
  <c r="J460" i="7"/>
  <c r="H472" i="2" s="1"/>
  <c r="F460" i="7"/>
  <c r="E472" i="2" s="1"/>
  <c r="B460" i="7"/>
  <c r="A472" i="2" s="1"/>
  <c r="K460" i="7"/>
  <c r="I472" i="2" s="1"/>
  <c r="G460" i="7"/>
  <c r="F472" i="2" s="1"/>
  <c r="C460" i="7"/>
  <c r="B472" i="2" s="1"/>
  <c r="H460" i="7"/>
  <c r="I460"/>
  <c r="G472" i="2" s="1"/>
  <c r="D460" i="7"/>
  <c r="C472" i="2" s="1"/>
  <c r="E460" i="7"/>
  <c r="D472" i="2" s="1"/>
  <c r="L460" i="7"/>
  <c r="J472" i="2" s="1"/>
  <c r="M460" i="7"/>
  <c r="K472" i="2" s="1"/>
  <c r="N456" i="7"/>
  <c r="L468" i="2" s="1"/>
  <c r="J456" i="7"/>
  <c r="H468" i="2" s="1"/>
  <c r="F456" i="7"/>
  <c r="E468" i="2" s="1"/>
  <c r="B456" i="7"/>
  <c r="A468" i="2" s="1"/>
  <c r="K456" i="7"/>
  <c r="I468" i="2" s="1"/>
  <c r="G456" i="7"/>
  <c r="F468" i="2" s="1"/>
  <c r="C456" i="7"/>
  <c r="B468" i="2" s="1"/>
  <c r="L456" i="7"/>
  <c r="J468" i="2" s="1"/>
  <c r="D456" i="7"/>
  <c r="C468" i="2" s="1"/>
  <c r="M456" i="7"/>
  <c r="K468" i="2" s="1"/>
  <c r="E456" i="7"/>
  <c r="D468" i="2" s="1"/>
  <c r="H456" i="7"/>
  <c r="I456"/>
  <c r="G468" i="2" s="1"/>
  <c r="N452" i="7"/>
  <c r="L464" i="2" s="1"/>
  <c r="J452" i="7"/>
  <c r="H464" i="2" s="1"/>
  <c r="F452" i="7"/>
  <c r="E464" i="2" s="1"/>
  <c r="B452" i="7"/>
  <c r="A464" i="2" s="1"/>
  <c r="K452" i="7"/>
  <c r="I464" i="2" s="1"/>
  <c r="G452" i="7"/>
  <c r="F464" i="2" s="1"/>
  <c r="C452" i="7"/>
  <c r="B464" i="2" s="1"/>
  <c r="H452" i="7"/>
  <c r="I452"/>
  <c r="G464" i="2" s="1"/>
  <c r="L452" i="7"/>
  <c r="J464" i="2" s="1"/>
  <c r="M452" i="7"/>
  <c r="K464" i="2" s="1"/>
  <c r="D452" i="7"/>
  <c r="C464" i="2" s="1"/>
  <c r="N448" i="7"/>
  <c r="L460" i="2" s="1"/>
  <c r="J448" i="7"/>
  <c r="H460" i="2" s="1"/>
  <c r="F448" i="7"/>
  <c r="E460" i="2" s="1"/>
  <c r="B448" i="7"/>
  <c r="A460" i="2" s="1"/>
  <c r="K448" i="7"/>
  <c r="I460" i="2" s="1"/>
  <c r="G448" i="7"/>
  <c r="F460" i="2" s="1"/>
  <c r="C448" i="7"/>
  <c r="B460" i="2" s="1"/>
  <c r="L448" i="7"/>
  <c r="J460" i="2" s="1"/>
  <c r="D448" i="7"/>
  <c r="C460" i="2" s="1"/>
  <c r="M448" i="7"/>
  <c r="K460" i="2" s="1"/>
  <c r="E448" i="7"/>
  <c r="D460" i="2" s="1"/>
  <c r="H448" i="7"/>
  <c r="I448"/>
  <c r="G460" i="2" s="1"/>
  <c r="N444" i="7"/>
  <c r="L456" i="2" s="1"/>
  <c r="J444" i="7"/>
  <c r="H456" i="2" s="1"/>
  <c r="F444" i="7"/>
  <c r="E456" i="2" s="1"/>
  <c r="B444" i="7"/>
  <c r="A456" i="2" s="1"/>
  <c r="K444" i="7"/>
  <c r="I456" i="2" s="1"/>
  <c r="G444" i="7"/>
  <c r="F456" i="2" s="1"/>
  <c r="C444" i="7"/>
  <c r="B456" i="2" s="1"/>
  <c r="H444" i="7"/>
  <c r="I444"/>
  <c r="G456" i="2" s="1"/>
  <c r="D444" i="7"/>
  <c r="C456" i="2" s="1"/>
  <c r="E444" i="7"/>
  <c r="D456" i="2" s="1"/>
  <c r="L444" i="7"/>
  <c r="J456" i="2" s="1"/>
  <c r="N440" i="7"/>
  <c r="L452" i="2" s="1"/>
  <c r="J440" i="7"/>
  <c r="H452" i="2" s="1"/>
  <c r="F440" i="7"/>
  <c r="E452" i="2" s="1"/>
  <c r="B440" i="7"/>
  <c r="A452" i="2" s="1"/>
  <c r="K440" i="7"/>
  <c r="I452" i="2" s="1"/>
  <c r="G440" i="7"/>
  <c r="F452" i="2" s="1"/>
  <c r="C440" i="7"/>
  <c r="B452" i="2" s="1"/>
  <c r="L440" i="7"/>
  <c r="J452" i="2" s="1"/>
  <c r="D440" i="7"/>
  <c r="C452" i="2" s="1"/>
  <c r="M440" i="7"/>
  <c r="K452" i="2" s="1"/>
  <c r="E440" i="7"/>
  <c r="D452" i="2" s="1"/>
  <c r="H440" i="7"/>
  <c r="I440"/>
  <c r="G452" i="2" s="1"/>
  <c r="K436" i="7"/>
  <c r="I448" i="2" s="1"/>
  <c r="G436" i="7"/>
  <c r="F448" i="2" s="1"/>
  <c r="C436" i="7"/>
  <c r="B448" i="2" s="1"/>
  <c r="L436" i="7"/>
  <c r="J448" i="2" s="1"/>
  <c r="F436" i="7"/>
  <c r="E448" i="2" s="1"/>
  <c r="M436" i="7"/>
  <c r="K448" i="2" s="1"/>
  <c r="H436" i="7"/>
  <c r="B436"/>
  <c r="A448" i="2" s="1"/>
  <c r="N436" i="7"/>
  <c r="L448" i="2" s="1"/>
  <c r="D436" i="7"/>
  <c r="C448" i="2" s="1"/>
  <c r="E436" i="7"/>
  <c r="D448" i="2" s="1"/>
  <c r="I436" i="7"/>
  <c r="G448" i="2" s="1"/>
  <c r="J436" i="7"/>
  <c r="H448" i="2" s="1"/>
  <c r="K432" i="7"/>
  <c r="I444" i="2" s="1"/>
  <c r="G432" i="7"/>
  <c r="F444" i="2" s="1"/>
  <c r="C432" i="7"/>
  <c r="B444" i="2" s="1"/>
  <c r="J432" i="7"/>
  <c r="H444" i="2" s="1"/>
  <c r="E432" i="7"/>
  <c r="D444" i="2" s="1"/>
  <c r="L432" i="7"/>
  <c r="J444" i="2" s="1"/>
  <c r="F432" i="7"/>
  <c r="E444" i="2" s="1"/>
  <c r="M432" i="7"/>
  <c r="K444" i="2" s="1"/>
  <c r="B432" i="7"/>
  <c r="A444" i="2" s="1"/>
  <c r="N432" i="7"/>
  <c r="L444" i="2" s="1"/>
  <c r="D432" i="7"/>
  <c r="C444" i="2" s="1"/>
  <c r="H432" i="7"/>
  <c r="K428"/>
  <c r="I440" i="2" s="1"/>
  <c r="G428" i="7"/>
  <c r="F440" i="2" s="1"/>
  <c r="C428" i="7"/>
  <c r="B440" i="2" s="1"/>
  <c r="N428" i="7"/>
  <c r="L440" i="2" s="1"/>
  <c r="I428" i="7"/>
  <c r="G440" i="2" s="1"/>
  <c r="D428" i="7"/>
  <c r="C440" i="2" s="1"/>
  <c r="J428" i="7"/>
  <c r="H440" i="2" s="1"/>
  <c r="E428" i="7"/>
  <c r="D440" i="2" s="1"/>
  <c r="L428" i="7"/>
  <c r="J440" i="2" s="1"/>
  <c r="M428" i="7"/>
  <c r="K440" i="2" s="1"/>
  <c r="B428" i="7"/>
  <c r="A440" i="2" s="1"/>
  <c r="F428" i="7"/>
  <c r="E440" i="2" s="1"/>
  <c r="H428" i="7"/>
  <c r="K424"/>
  <c r="I436" i="2" s="1"/>
  <c r="G424" i="7"/>
  <c r="F436" i="2" s="1"/>
  <c r="C424" i="7"/>
  <c r="B436" i="2" s="1"/>
  <c r="M424" i="7"/>
  <c r="K436" i="2" s="1"/>
  <c r="H424" i="7"/>
  <c r="B424"/>
  <c r="A436" i="2" s="1"/>
  <c r="N424" i="7"/>
  <c r="L436" i="2" s="1"/>
  <c r="I424" i="7"/>
  <c r="G436" i="2" s="1"/>
  <c r="D424" i="7"/>
  <c r="C436" i="2" s="1"/>
  <c r="J424" i="7"/>
  <c r="H436" i="2" s="1"/>
  <c r="L424" i="7"/>
  <c r="J436" i="2" s="1"/>
  <c r="E424" i="7"/>
  <c r="D436" i="2" s="1"/>
  <c r="K420" i="7"/>
  <c r="I432" i="2" s="1"/>
  <c r="G420" i="7"/>
  <c r="F432" i="2" s="1"/>
  <c r="C420" i="7"/>
  <c r="B432" i="2" s="1"/>
  <c r="L420" i="7"/>
  <c r="J432" i="2" s="1"/>
  <c r="F420" i="7"/>
  <c r="E432" i="2" s="1"/>
  <c r="M420" i="7"/>
  <c r="K432" i="2" s="1"/>
  <c r="H420" i="7"/>
  <c r="B420"/>
  <c r="A432" i="2" s="1"/>
  <c r="I420" i="7"/>
  <c r="G432" i="2" s="1"/>
  <c r="J420" i="7"/>
  <c r="H432" i="2" s="1"/>
  <c r="D420" i="7"/>
  <c r="C432" i="2" s="1"/>
  <c r="E420" i="7"/>
  <c r="D432" i="2" s="1"/>
  <c r="N420" i="7"/>
  <c r="L432" i="2" s="1"/>
  <c r="K416" i="7"/>
  <c r="I428" i="2" s="1"/>
  <c r="G416" i="7"/>
  <c r="F428" i="2" s="1"/>
  <c r="C416" i="7"/>
  <c r="B428" i="2" s="1"/>
  <c r="J416" i="7"/>
  <c r="H428" i="2" s="1"/>
  <c r="E416" i="7"/>
  <c r="D428" i="2" s="1"/>
  <c r="L416" i="7"/>
  <c r="J428" i="2" s="1"/>
  <c r="F416" i="7"/>
  <c r="E428" i="2" s="1"/>
  <c r="H416" i="7"/>
  <c r="I416"/>
  <c r="G428" i="2" s="1"/>
  <c r="M416" i="7"/>
  <c r="K428" i="2" s="1"/>
  <c r="N416" i="7"/>
  <c r="L428" i="2" s="1"/>
  <c r="B416" i="7"/>
  <c r="A428" i="2" s="1"/>
  <c r="K412" i="7"/>
  <c r="I424" i="2" s="1"/>
  <c r="G412" i="7"/>
  <c r="F424" i="2" s="1"/>
  <c r="C412" i="7"/>
  <c r="B424" i="2" s="1"/>
  <c r="N412" i="7"/>
  <c r="L424" i="2" s="1"/>
  <c r="I412" i="7"/>
  <c r="G424" i="2" s="1"/>
  <c r="D412" i="7"/>
  <c r="C424" i="2" s="1"/>
  <c r="J412" i="7"/>
  <c r="H424" i="2" s="1"/>
  <c r="E412" i="7"/>
  <c r="D424" i="2" s="1"/>
  <c r="F412" i="7"/>
  <c r="E424" i="2" s="1"/>
  <c r="H412" i="7"/>
  <c r="B412"/>
  <c r="A424" i="2" s="1"/>
  <c r="L412" i="7"/>
  <c r="J424" i="2" s="1"/>
  <c r="K408" i="7"/>
  <c r="I420" i="2" s="1"/>
  <c r="G408" i="7"/>
  <c r="F420" i="2" s="1"/>
  <c r="C408" i="7"/>
  <c r="B420" i="2" s="1"/>
  <c r="M408" i="7"/>
  <c r="K420" i="2" s="1"/>
  <c r="H408" i="7"/>
  <c r="B408"/>
  <c r="A420" i="2" s="1"/>
  <c r="N408" i="7"/>
  <c r="L420" i="2" s="1"/>
  <c r="I408" i="7"/>
  <c r="G420" i="2" s="1"/>
  <c r="D408" i="7"/>
  <c r="C420" i="2" s="1"/>
  <c r="E408" i="7"/>
  <c r="D420" i="2" s="1"/>
  <c r="F408" i="7"/>
  <c r="E420" i="2" s="1"/>
  <c r="J408" i="7"/>
  <c r="H420" i="2" s="1"/>
  <c r="L408" i="7"/>
  <c r="J420" i="2" s="1"/>
  <c r="N404" i="7"/>
  <c r="L416" i="2" s="1"/>
  <c r="J404" i="7"/>
  <c r="H416" i="2" s="1"/>
  <c r="F404" i="7"/>
  <c r="E416" i="2" s="1"/>
  <c r="B404" i="7"/>
  <c r="A416" i="2" s="1"/>
  <c r="K404" i="7"/>
  <c r="I416" i="2" s="1"/>
  <c r="G404" i="7"/>
  <c r="F416" i="2" s="1"/>
  <c r="C404" i="7"/>
  <c r="B416" i="2" s="1"/>
  <c r="L404" i="7"/>
  <c r="J416" i="2" s="1"/>
  <c r="D404" i="7"/>
  <c r="C416" i="2" s="1"/>
  <c r="M404" i="7"/>
  <c r="K416" i="2" s="1"/>
  <c r="E404" i="7"/>
  <c r="D416" i="2" s="1"/>
  <c r="H404" i="7"/>
  <c r="I404"/>
  <c r="G416" i="2" s="1"/>
  <c r="N400" i="7"/>
  <c r="L412" i="2" s="1"/>
  <c r="J400" i="7"/>
  <c r="H412" i="2" s="1"/>
  <c r="F400" i="7"/>
  <c r="E412" i="2" s="1"/>
  <c r="B400" i="7"/>
  <c r="A412" i="2" s="1"/>
  <c r="K400" i="7"/>
  <c r="I412" i="2" s="1"/>
  <c r="G400" i="7"/>
  <c r="F412" i="2" s="1"/>
  <c r="C400" i="7"/>
  <c r="B412" i="2" s="1"/>
  <c r="H400" i="7"/>
  <c r="I400"/>
  <c r="G412" i="2" s="1"/>
  <c r="L400" i="7"/>
  <c r="J412" i="2" s="1"/>
  <c r="M400" i="7"/>
  <c r="K412" i="2" s="1"/>
  <c r="D400" i="7"/>
  <c r="C412" i="2" s="1"/>
  <c r="N396" i="7"/>
  <c r="L408" i="2" s="1"/>
  <c r="J396" i="7"/>
  <c r="H408" i="2" s="1"/>
  <c r="F396" i="7"/>
  <c r="E408" i="2" s="1"/>
  <c r="B396" i="7"/>
  <c r="A408" i="2" s="1"/>
  <c r="K396" i="7"/>
  <c r="I408" i="2" s="1"/>
  <c r="G396" i="7"/>
  <c r="F408" i="2" s="1"/>
  <c r="C396" i="7"/>
  <c r="B408" i="2" s="1"/>
  <c r="L396" i="7"/>
  <c r="J408" i="2" s="1"/>
  <c r="D396" i="7"/>
  <c r="C408" i="2" s="1"/>
  <c r="M396" i="7"/>
  <c r="K408" i="2" s="1"/>
  <c r="E396" i="7"/>
  <c r="D408" i="2" s="1"/>
  <c r="H396" i="7"/>
  <c r="N392"/>
  <c r="L404" i="2" s="1"/>
  <c r="J392" i="7"/>
  <c r="H404" i="2" s="1"/>
  <c r="F392" i="7"/>
  <c r="E404" i="2" s="1"/>
  <c r="B392" i="7"/>
  <c r="A404" i="2" s="1"/>
  <c r="K392" i="7"/>
  <c r="I404" i="2" s="1"/>
  <c r="G392" i="7"/>
  <c r="F404" i="2" s="1"/>
  <c r="C392" i="7"/>
  <c r="B404" i="2" s="1"/>
  <c r="H392" i="7"/>
  <c r="I392"/>
  <c r="G404" i="2" s="1"/>
  <c r="D392" i="7"/>
  <c r="C404" i="2" s="1"/>
  <c r="E392" i="7"/>
  <c r="D404" i="2" s="1"/>
  <c r="L392" i="7"/>
  <c r="J404" i="2" s="1"/>
  <c r="N388" i="7"/>
  <c r="L400" i="2" s="1"/>
  <c r="J388" i="7"/>
  <c r="H400" i="2" s="1"/>
  <c r="F388" i="7"/>
  <c r="E400" i="2" s="1"/>
  <c r="B388" i="7"/>
  <c r="A400" i="2" s="1"/>
  <c r="K388" i="7"/>
  <c r="I400" i="2" s="1"/>
  <c r="G388" i="7"/>
  <c r="F400" i="2" s="1"/>
  <c r="C388" i="7"/>
  <c r="B400" i="2" s="1"/>
  <c r="L388" i="7"/>
  <c r="J400" i="2" s="1"/>
  <c r="D388" i="7"/>
  <c r="C400" i="2" s="1"/>
  <c r="M388" i="7"/>
  <c r="K400" i="2" s="1"/>
  <c r="E388" i="7"/>
  <c r="D400" i="2" s="1"/>
  <c r="H388" i="7"/>
  <c r="I388"/>
  <c r="G400" i="2" s="1"/>
  <c r="N384" i="7"/>
  <c r="L396" i="2" s="1"/>
  <c r="J384" i="7"/>
  <c r="H396" i="2" s="1"/>
  <c r="F384" i="7"/>
  <c r="E396" i="2" s="1"/>
  <c r="B384" i="7"/>
  <c r="A396" i="2" s="1"/>
  <c r="K384" i="7"/>
  <c r="I396" i="2" s="1"/>
  <c r="G384" i="7"/>
  <c r="F396" i="2" s="1"/>
  <c r="C384" i="7"/>
  <c r="B396" i="2" s="1"/>
  <c r="H384" i="7"/>
  <c r="I384"/>
  <c r="G396" i="2" s="1"/>
  <c r="L384" i="7"/>
  <c r="J396" i="2" s="1"/>
  <c r="M384" i="7"/>
  <c r="K396" i="2" s="1"/>
  <c r="D384" i="7"/>
  <c r="C396" i="2" s="1"/>
  <c r="N380" i="7"/>
  <c r="L392" i="2" s="1"/>
  <c r="J380" i="7"/>
  <c r="H392" i="2" s="1"/>
  <c r="F380" i="7"/>
  <c r="E392" i="2" s="1"/>
  <c r="B380" i="7"/>
  <c r="A392" i="2" s="1"/>
  <c r="K380" i="7"/>
  <c r="I392" i="2" s="1"/>
  <c r="G380" i="7"/>
  <c r="F392" i="2" s="1"/>
  <c r="C380" i="7"/>
  <c r="B392" i="2" s="1"/>
  <c r="L380" i="7"/>
  <c r="J392" i="2" s="1"/>
  <c r="D380" i="7"/>
  <c r="C392" i="2" s="1"/>
  <c r="M380" i="7"/>
  <c r="K392" i="2" s="1"/>
  <c r="E380" i="7"/>
  <c r="D392" i="2" s="1"/>
  <c r="H380" i="7"/>
  <c r="N376"/>
  <c r="L388" i="2" s="1"/>
  <c r="J376" i="7"/>
  <c r="H388" i="2" s="1"/>
  <c r="F376" i="7"/>
  <c r="E388" i="2" s="1"/>
  <c r="B376" i="7"/>
  <c r="A388" i="2" s="1"/>
  <c r="K376" i="7"/>
  <c r="I388" i="2" s="1"/>
  <c r="G376" i="7"/>
  <c r="F388" i="2" s="1"/>
  <c r="C376" i="7"/>
  <c r="B388" i="2" s="1"/>
  <c r="H376" i="7"/>
  <c r="I376"/>
  <c r="G388" i="2" s="1"/>
  <c r="D376" i="7"/>
  <c r="C388" i="2" s="1"/>
  <c r="E376" i="7"/>
  <c r="D388" i="2" s="1"/>
  <c r="L376" i="7"/>
  <c r="J388" i="2" s="1"/>
  <c r="N372" i="7"/>
  <c r="L384" i="2" s="1"/>
  <c r="J372" i="7"/>
  <c r="H384" i="2" s="1"/>
  <c r="F372" i="7"/>
  <c r="E384" i="2" s="1"/>
  <c r="B372" i="7"/>
  <c r="A384" i="2" s="1"/>
  <c r="K372" i="7"/>
  <c r="I384" i="2" s="1"/>
  <c r="G372" i="7"/>
  <c r="F384" i="2" s="1"/>
  <c r="C372" i="7"/>
  <c r="B384" i="2" s="1"/>
  <c r="L372" i="7"/>
  <c r="J384" i="2" s="1"/>
  <c r="D372" i="7"/>
  <c r="C384" i="2" s="1"/>
  <c r="M372" i="7"/>
  <c r="K384" i="2" s="1"/>
  <c r="E372" i="7"/>
  <c r="D384" i="2" s="1"/>
  <c r="H372" i="7"/>
  <c r="I372"/>
  <c r="G384" i="2" s="1"/>
  <c r="N368" i="7"/>
  <c r="L380" i="2" s="1"/>
  <c r="J368" i="7"/>
  <c r="H380" i="2" s="1"/>
  <c r="F368" i="7"/>
  <c r="E380" i="2" s="1"/>
  <c r="B368" i="7"/>
  <c r="A380" i="2" s="1"/>
  <c r="K368" i="7"/>
  <c r="I380" i="2" s="1"/>
  <c r="G368" i="7"/>
  <c r="F380" i="2" s="1"/>
  <c r="C368" i="7"/>
  <c r="B380" i="2" s="1"/>
  <c r="H368" i="7"/>
  <c r="I368"/>
  <c r="G380" i="2" s="1"/>
  <c r="L368" i="7"/>
  <c r="J380" i="2" s="1"/>
  <c r="M368" i="7"/>
  <c r="K380" i="2" s="1"/>
  <c r="D368" i="7"/>
  <c r="C380" i="2" s="1"/>
  <c r="N364" i="7"/>
  <c r="L376" i="2" s="1"/>
  <c r="J364" i="7"/>
  <c r="H376" i="2" s="1"/>
  <c r="F364" i="7"/>
  <c r="E376" i="2" s="1"/>
  <c r="B364" i="7"/>
  <c r="A376" i="2" s="1"/>
  <c r="K364" i="7"/>
  <c r="I376" i="2" s="1"/>
  <c r="G364" i="7"/>
  <c r="F376" i="2" s="1"/>
  <c r="C364" i="7"/>
  <c r="B376" i="2" s="1"/>
  <c r="L364" i="7"/>
  <c r="J376" i="2" s="1"/>
  <c r="D364" i="7"/>
  <c r="C376" i="2" s="1"/>
  <c r="M364" i="7"/>
  <c r="K376" i="2" s="1"/>
  <c r="E364" i="7"/>
  <c r="D376" i="2" s="1"/>
  <c r="H364" i="7"/>
  <c r="N360"/>
  <c r="L372" i="2" s="1"/>
  <c r="J360" i="7"/>
  <c r="H372" i="2" s="1"/>
  <c r="F360" i="7"/>
  <c r="E372" i="2" s="1"/>
  <c r="B360" i="7"/>
  <c r="A372" i="2" s="1"/>
  <c r="K360" i="7"/>
  <c r="I372" i="2" s="1"/>
  <c r="G360" i="7"/>
  <c r="F372" i="2" s="1"/>
  <c r="C360" i="7"/>
  <c r="B372" i="2" s="1"/>
  <c r="H360" i="7"/>
  <c r="I360"/>
  <c r="G372" i="2" s="1"/>
  <c r="D360" i="7"/>
  <c r="C372" i="2" s="1"/>
  <c r="E360" i="7"/>
  <c r="D372" i="2" s="1"/>
  <c r="L360" i="7"/>
  <c r="J372" i="2" s="1"/>
  <c r="N356" i="7"/>
  <c r="L368" i="2" s="1"/>
  <c r="J356" i="7"/>
  <c r="H368" i="2" s="1"/>
  <c r="F356" i="7"/>
  <c r="E368" i="2" s="1"/>
  <c r="B356" i="7"/>
  <c r="A368" i="2" s="1"/>
  <c r="K356" i="7"/>
  <c r="I368" i="2" s="1"/>
  <c r="G356" i="7"/>
  <c r="F368" i="2" s="1"/>
  <c r="C356" i="7"/>
  <c r="B368" i="2" s="1"/>
  <c r="L356" i="7"/>
  <c r="J368" i="2" s="1"/>
  <c r="D356" i="7"/>
  <c r="C368" i="2" s="1"/>
  <c r="M356" i="7"/>
  <c r="K368" i="2" s="1"/>
  <c r="E356" i="7"/>
  <c r="D368" i="2" s="1"/>
  <c r="H356" i="7"/>
  <c r="I356"/>
  <c r="G368" i="2" s="1"/>
  <c r="N352" i="7"/>
  <c r="L364" i="2" s="1"/>
  <c r="J352" i="7"/>
  <c r="H364" i="2" s="1"/>
  <c r="F352" i="7"/>
  <c r="E364" i="2" s="1"/>
  <c r="B352" i="7"/>
  <c r="A364" i="2" s="1"/>
  <c r="K352" i="7"/>
  <c r="I364" i="2" s="1"/>
  <c r="G352" i="7"/>
  <c r="F364" i="2" s="1"/>
  <c r="C352" i="7"/>
  <c r="B364" i="2" s="1"/>
  <c r="H352" i="7"/>
  <c r="I352"/>
  <c r="G364" i="2" s="1"/>
  <c r="L352" i="7"/>
  <c r="J364" i="2" s="1"/>
  <c r="M352" i="7"/>
  <c r="K364" i="2" s="1"/>
  <c r="D352" i="7"/>
  <c r="C364" i="2" s="1"/>
  <c r="N348" i="7"/>
  <c r="L360" i="2" s="1"/>
  <c r="J348" i="7"/>
  <c r="H360" i="2" s="1"/>
  <c r="F348" i="7"/>
  <c r="E360" i="2" s="1"/>
  <c r="B348" i="7"/>
  <c r="A360" i="2" s="1"/>
  <c r="K348" i="7"/>
  <c r="I360" i="2" s="1"/>
  <c r="G348" i="7"/>
  <c r="F360" i="2" s="1"/>
  <c r="C348" i="7"/>
  <c r="B360" i="2" s="1"/>
  <c r="L348" i="7"/>
  <c r="J360" i="2" s="1"/>
  <c r="D348" i="7"/>
  <c r="C360" i="2" s="1"/>
  <c r="M348" i="7"/>
  <c r="K360" i="2" s="1"/>
  <c r="E348" i="7"/>
  <c r="D360" i="2" s="1"/>
  <c r="H348" i="7"/>
  <c r="N344"/>
  <c r="L356" i="2" s="1"/>
  <c r="J344" i="7"/>
  <c r="H356" i="2" s="1"/>
  <c r="F344" i="7"/>
  <c r="E356" i="2" s="1"/>
  <c r="B344" i="7"/>
  <c r="A356" i="2" s="1"/>
  <c r="K344" i="7"/>
  <c r="I356" i="2" s="1"/>
  <c r="G344" i="7"/>
  <c r="F356" i="2" s="1"/>
  <c r="C344" i="7"/>
  <c r="B356" i="2" s="1"/>
  <c r="H344" i="7"/>
  <c r="I344"/>
  <c r="G356" i="2" s="1"/>
  <c r="D344" i="7"/>
  <c r="C356" i="2" s="1"/>
  <c r="E344" i="7"/>
  <c r="D356" i="2" s="1"/>
  <c r="L344" i="7"/>
  <c r="J356" i="2" s="1"/>
  <c r="K340" i="7"/>
  <c r="I352" i="2" s="1"/>
  <c r="G340" i="7"/>
  <c r="F352" i="2" s="1"/>
  <c r="C340" i="7"/>
  <c r="B352" i="2" s="1"/>
  <c r="J340" i="7"/>
  <c r="H352" i="2" s="1"/>
  <c r="E340" i="7"/>
  <c r="D352" i="2" s="1"/>
  <c r="L340" i="7"/>
  <c r="J352" i="2" s="1"/>
  <c r="F340" i="7"/>
  <c r="E352" i="2" s="1"/>
  <c r="H340" i="7"/>
  <c r="I340"/>
  <c r="G352" i="2" s="1"/>
  <c r="M340" i="7"/>
  <c r="K352" i="2" s="1"/>
  <c r="B340" i="7"/>
  <c r="A352" i="2" s="1"/>
  <c r="K336" i="7"/>
  <c r="I348" i="2" s="1"/>
  <c r="G336" i="7"/>
  <c r="F348" i="2" s="1"/>
  <c r="C336" i="7"/>
  <c r="B348" i="2" s="1"/>
  <c r="N336" i="7"/>
  <c r="L348" i="2" s="1"/>
  <c r="I336" i="7"/>
  <c r="G348" i="2" s="1"/>
  <c r="D336" i="7"/>
  <c r="C348" i="2" s="1"/>
  <c r="J336" i="7"/>
  <c r="H348" i="2" s="1"/>
  <c r="E336" i="7"/>
  <c r="D348" i="2" s="1"/>
  <c r="F336" i="7"/>
  <c r="E348" i="2" s="1"/>
  <c r="H336" i="7"/>
  <c r="L336"/>
  <c r="J348" i="2" s="1"/>
  <c r="K332" i="7"/>
  <c r="I344" i="2" s="1"/>
  <c r="G332" i="7"/>
  <c r="F344" i="2" s="1"/>
  <c r="C332" i="7"/>
  <c r="B344" i="2" s="1"/>
  <c r="M332" i="7"/>
  <c r="K344" i="2" s="1"/>
  <c r="H332" i="7"/>
  <c r="B332"/>
  <c r="A344" i="2" s="1"/>
  <c r="N332" i="7"/>
  <c r="L344" i="2" s="1"/>
  <c r="I332" i="7"/>
  <c r="G344" i="2" s="1"/>
  <c r="D332" i="7"/>
  <c r="C344" i="2" s="1"/>
  <c r="E332" i="7"/>
  <c r="D344" i="2" s="1"/>
  <c r="F332" i="7"/>
  <c r="E344" i="2" s="1"/>
  <c r="J332" i="7"/>
  <c r="H344" i="2" s="1"/>
  <c r="K328" i="7"/>
  <c r="I340" i="2" s="1"/>
  <c r="G328" i="7"/>
  <c r="F340" i="2" s="1"/>
  <c r="C328" i="7"/>
  <c r="B340" i="2" s="1"/>
  <c r="L328" i="7"/>
  <c r="J340" i="2" s="1"/>
  <c r="F328" i="7"/>
  <c r="E340" i="2" s="1"/>
  <c r="M328" i="7"/>
  <c r="K340" i="2" s="1"/>
  <c r="H328" i="7"/>
  <c r="B328"/>
  <c r="A340" i="2" s="1"/>
  <c r="N328" i="7"/>
  <c r="L340" i="2" s="1"/>
  <c r="D328" i="7"/>
  <c r="C340" i="2" s="1"/>
  <c r="E328" i="7"/>
  <c r="D340" i="2" s="1"/>
  <c r="I328" i="7"/>
  <c r="G340" i="2" s="1"/>
  <c r="K324" i="7"/>
  <c r="I336" i="2" s="1"/>
  <c r="G324" i="7"/>
  <c r="F336" i="2" s="1"/>
  <c r="C324" i="7"/>
  <c r="B336" i="2" s="1"/>
  <c r="J324" i="7"/>
  <c r="H336" i="2" s="1"/>
  <c r="E324" i="7"/>
  <c r="D336" i="2" s="1"/>
  <c r="L324" i="7"/>
  <c r="J336" i="2" s="1"/>
  <c r="F324" i="7"/>
  <c r="E336" i="2" s="1"/>
  <c r="M324" i="7"/>
  <c r="K336" i="2" s="1"/>
  <c r="B324" i="7"/>
  <c r="A336" i="2" s="1"/>
  <c r="N324" i="7"/>
  <c r="L336" i="2" s="1"/>
  <c r="D324" i="7"/>
  <c r="C336" i="2" s="1"/>
  <c r="H324" i="7"/>
  <c r="K320"/>
  <c r="I332" i="2" s="1"/>
  <c r="G320" i="7"/>
  <c r="F332" i="2" s="1"/>
  <c r="C320" i="7"/>
  <c r="B332" i="2" s="1"/>
  <c r="N320" i="7"/>
  <c r="L332" i="2" s="1"/>
  <c r="I320" i="7"/>
  <c r="G332" i="2" s="1"/>
  <c r="D320" i="7"/>
  <c r="C332" i="2" s="1"/>
  <c r="J320" i="7"/>
  <c r="H332" i="2" s="1"/>
  <c r="E320" i="7"/>
  <c r="D332" i="2" s="1"/>
  <c r="L320" i="7"/>
  <c r="J332" i="2" s="1"/>
  <c r="M320" i="7"/>
  <c r="K332" i="2" s="1"/>
  <c r="B320" i="7"/>
  <c r="A332" i="2" s="1"/>
  <c r="F320" i="7"/>
  <c r="E332" i="2" s="1"/>
  <c r="K316" i="7"/>
  <c r="I328" i="2" s="1"/>
  <c r="G316" i="7"/>
  <c r="F328" i="2" s="1"/>
  <c r="C316" i="7"/>
  <c r="B328" i="2" s="1"/>
  <c r="M316" i="7"/>
  <c r="K328" i="2" s="1"/>
  <c r="H316" i="7"/>
  <c r="B316"/>
  <c r="A328" i="2" s="1"/>
  <c r="N316" i="7"/>
  <c r="L328" i="2" s="1"/>
  <c r="I316" i="7"/>
  <c r="G328" i="2" s="1"/>
  <c r="D316" i="7"/>
  <c r="C328" i="2" s="1"/>
  <c r="J316" i="7"/>
  <c r="H328" i="2" s="1"/>
  <c r="L316" i="7"/>
  <c r="J328" i="2" s="1"/>
  <c r="E316" i="7"/>
  <c r="D328" i="2" s="1"/>
  <c r="K312" i="7"/>
  <c r="I324" i="2" s="1"/>
  <c r="G312" i="7"/>
  <c r="F324" i="2" s="1"/>
  <c r="C312" i="7"/>
  <c r="B324" i="2" s="1"/>
  <c r="L312" i="7"/>
  <c r="J324" i="2" s="1"/>
  <c r="F312" i="7"/>
  <c r="E324" i="2" s="1"/>
  <c r="M312" i="7"/>
  <c r="K324" i="2" s="1"/>
  <c r="H312" i="7"/>
  <c r="B312"/>
  <c r="A324" i="2" s="1"/>
  <c r="I312" i="7"/>
  <c r="G324" i="2" s="1"/>
  <c r="J312" i="7"/>
  <c r="H324" i="2" s="1"/>
  <c r="N312" i="7"/>
  <c r="L324" i="2" s="1"/>
  <c r="D312" i="7"/>
  <c r="C324" i="2" s="1"/>
  <c r="L308" i="7"/>
  <c r="J320" i="2" s="1"/>
  <c r="H308" i="7"/>
  <c r="D308"/>
  <c r="C320" i="2" s="1"/>
  <c r="M308" i="7"/>
  <c r="K320" i="2" s="1"/>
  <c r="I308" i="7"/>
  <c r="G320" i="2" s="1"/>
  <c r="E308" i="7"/>
  <c r="D320" i="2" s="1"/>
  <c r="J308" i="7"/>
  <c r="H320" i="2" s="1"/>
  <c r="B308" i="7"/>
  <c r="A320" i="2" s="1"/>
  <c r="K308" i="7"/>
  <c r="I320" i="2" s="1"/>
  <c r="C308" i="7"/>
  <c r="B320" i="2" s="1"/>
  <c r="N308" i="7"/>
  <c r="L320" i="2" s="1"/>
  <c r="F308" i="7"/>
  <c r="E320" i="2" s="1"/>
  <c r="L304" i="7"/>
  <c r="J316" i="2" s="1"/>
  <c r="H304" i="7"/>
  <c r="D304"/>
  <c r="C316" i="2" s="1"/>
  <c r="M304" i="7"/>
  <c r="K316" i="2" s="1"/>
  <c r="I304" i="7"/>
  <c r="G316" i="2" s="1"/>
  <c r="E304" i="7"/>
  <c r="D316" i="2" s="1"/>
  <c r="N304" i="7"/>
  <c r="L316" i="2" s="1"/>
  <c r="F304" i="7"/>
  <c r="E316" i="2" s="1"/>
  <c r="G304" i="7"/>
  <c r="F316" i="2" s="1"/>
  <c r="J304" i="7"/>
  <c r="H316" i="2" s="1"/>
  <c r="B304" i="7"/>
  <c r="A316" i="2" s="1"/>
  <c r="L300" i="7"/>
  <c r="J312" i="2" s="1"/>
  <c r="H300" i="7"/>
  <c r="D300"/>
  <c r="C312" i="2" s="1"/>
  <c r="M300" i="7"/>
  <c r="K312" i="2" s="1"/>
  <c r="I300" i="7"/>
  <c r="G312" i="2" s="1"/>
  <c r="E300" i="7"/>
  <c r="D312" i="2" s="1"/>
  <c r="J300" i="7"/>
  <c r="H312" i="2" s="1"/>
  <c r="B300" i="7"/>
  <c r="A312" i="2" s="1"/>
  <c r="K300" i="7"/>
  <c r="I312" i="2" s="1"/>
  <c r="C300" i="7"/>
  <c r="B312" i="2" s="1"/>
  <c r="N300" i="7"/>
  <c r="L312" i="2" s="1"/>
  <c r="F300" i="7"/>
  <c r="E312" i="2" s="1"/>
  <c r="L296" i="7"/>
  <c r="J308" i="2" s="1"/>
  <c r="H296" i="7"/>
  <c r="D296"/>
  <c r="C308" i="2" s="1"/>
  <c r="M296" i="7"/>
  <c r="K308" i="2" s="1"/>
  <c r="I296" i="7"/>
  <c r="G308" i="2" s="1"/>
  <c r="E296" i="7"/>
  <c r="D308" i="2" s="1"/>
  <c r="N296" i="7"/>
  <c r="L308" i="2" s="1"/>
  <c r="F296" i="7"/>
  <c r="E308" i="2" s="1"/>
  <c r="G296" i="7"/>
  <c r="F308" i="2" s="1"/>
  <c r="J296" i="7"/>
  <c r="H308" i="2" s="1"/>
  <c r="B296" i="7"/>
  <c r="A308" i="2" s="1"/>
  <c r="L292" i="7"/>
  <c r="J304" i="2" s="1"/>
  <c r="H292" i="7"/>
  <c r="D292"/>
  <c r="C304" i="2" s="1"/>
  <c r="M292" i="7"/>
  <c r="K304" i="2" s="1"/>
  <c r="I292" i="7"/>
  <c r="G304" i="2" s="1"/>
  <c r="E292" i="7"/>
  <c r="D304" i="2" s="1"/>
  <c r="J292" i="7"/>
  <c r="H304" i="2" s="1"/>
  <c r="B292" i="7"/>
  <c r="A304" i="2" s="1"/>
  <c r="K292" i="7"/>
  <c r="I304" i="2" s="1"/>
  <c r="C292" i="7"/>
  <c r="B304" i="2" s="1"/>
  <c r="N292" i="7"/>
  <c r="L304" i="2" s="1"/>
  <c r="F292" i="7"/>
  <c r="E304" i="2" s="1"/>
  <c r="L288" i="7"/>
  <c r="J300" i="2" s="1"/>
  <c r="H288" i="7"/>
  <c r="D288"/>
  <c r="C300" i="2" s="1"/>
  <c r="M288" i="7"/>
  <c r="K300" i="2" s="1"/>
  <c r="I288" i="7"/>
  <c r="G300" i="2" s="1"/>
  <c r="E288" i="7"/>
  <c r="D300" i="2" s="1"/>
  <c r="N288" i="7"/>
  <c r="L300" i="2" s="1"/>
  <c r="F288" i="7"/>
  <c r="E300" i="2" s="1"/>
  <c r="G288" i="7"/>
  <c r="F300" i="2" s="1"/>
  <c r="J288" i="7"/>
  <c r="H300" i="2" s="1"/>
  <c r="B288" i="7"/>
  <c r="A300" i="2" s="1"/>
  <c r="L284" i="7"/>
  <c r="J296" i="2" s="1"/>
  <c r="H284" i="7"/>
  <c r="D284"/>
  <c r="C296" i="2" s="1"/>
  <c r="M284" i="7"/>
  <c r="K296" i="2" s="1"/>
  <c r="I284" i="7"/>
  <c r="G296" i="2" s="1"/>
  <c r="E284" i="7"/>
  <c r="D296" i="2" s="1"/>
  <c r="J284" i="7"/>
  <c r="H296" i="2" s="1"/>
  <c r="B284" i="7"/>
  <c r="A296" i="2" s="1"/>
  <c r="K284" i="7"/>
  <c r="I296" i="2" s="1"/>
  <c r="C284" i="7"/>
  <c r="B296" i="2" s="1"/>
  <c r="N284" i="7"/>
  <c r="L296" i="2" s="1"/>
  <c r="F284" i="7"/>
  <c r="E296" i="2" s="1"/>
  <c r="L280" i="7"/>
  <c r="J292" i="2" s="1"/>
  <c r="H280" i="7"/>
  <c r="D280"/>
  <c r="C292" i="2" s="1"/>
  <c r="M280" i="7"/>
  <c r="K292" i="2" s="1"/>
  <c r="I280" i="7"/>
  <c r="G292" i="2" s="1"/>
  <c r="E280" i="7"/>
  <c r="D292" i="2" s="1"/>
  <c r="N280" i="7"/>
  <c r="L292" i="2" s="1"/>
  <c r="F280" i="7"/>
  <c r="E292" i="2" s="1"/>
  <c r="G280" i="7"/>
  <c r="F292" i="2" s="1"/>
  <c r="J280" i="7"/>
  <c r="H292" i="2" s="1"/>
  <c r="B280" i="7"/>
  <c r="A292" i="2" s="1"/>
  <c r="L276" i="7"/>
  <c r="J288" i="2" s="1"/>
  <c r="H276" i="7"/>
  <c r="D276"/>
  <c r="C288" i="2" s="1"/>
  <c r="M276" i="7"/>
  <c r="K288" i="2" s="1"/>
  <c r="I276" i="7"/>
  <c r="G288" i="2" s="1"/>
  <c r="E276" i="7"/>
  <c r="D288" i="2" s="1"/>
  <c r="J276" i="7"/>
  <c r="H288" i="2" s="1"/>
  <c r="B276" i="7"/>
  <c r="A288" i="2" s="1"/>
  <c r="K276" i="7"/>
  <c r="I288" i="2" s="1"/>
  <c r="C276" i="7"/>
  <c r="B288" i="2" s="1"/>
  <c r="N276" i="7"/>
  <c r="L288" i="2" s="1"/>
  <c r="F276" i="7"/>
  <c r="E288" i="2" s="1"/>
  <c r="L272" i="7"/>
  <c r="J284" i="2" s="1"/>
  <c r="H272" i="7"/>
  <c r="D272"/>
  <c r="C284" i="2" s="1"/>
  <c r="M272" i="7"/>
  <c r="K284" i="2" s="1"/>
  <c r="I272" i="7"/>
  <c r="G284" i="2" s="1"/>
  <c r="E272" i="7"/>
  <c r="D284" i="2" s="1"/>
  <c r="N272" i="7"/>
  <c r="L284" i="2" s="1"/>
  <c r="F272" i="7"/>
  <c r="E284" i="2" s="1"/>
  <c r="G272" i="7"/>
  <c r="F284" i="2" s="1"/>
  <c r="J272" i="7"/>
  <c r="H284" i="2" s="1"/>
  <c r="B272" i="7"/>
  <c r="A284" i="2" s="1"/>
  <c r="L268" i="7"/>
  <c r="J280" i="2" s="1"/>
  <c r="H268" i="7"/>
  <c r="D268"/>
  <c r="C280" i="2" s="1"/>
  <c r="M268" i="7"/>
  <c r="K280" i="2" s="1"/>
  <c r="I268" i="7"/>
  <c r="G280" i="2" s="1"/>
  <c r="E268" i="7"/>
  <c r="D280" i="2" s="1"/>
  <c r="J268" i="7"/>
  <c r="H280" i="2" s="1"/>
  <c r="B268" i="7"/>
  <c r="A280" i="2" s="1"/>
  <c r="K268" i="7"/>
  <c r="I280" i="2" s="1"/>
  <c r="C268" i="7"/>
  <c r="B280" i="2" s="1"/>
  <c r="N268" i="7"/>
  <c r="L280" i="2" s="1"/>
  <c r="F268" i="7"/>
  <c r="E280" i="2" s="1"/>
  <c r="L264" i="7"/>
  <c r="J276" i="2" s="1"/>
  <c r="H264" i="7"/>
  <c r="D264"/>
  <c r="C276" i="2" s="1"/>
  <c r="M264" i="7"/>
  <c r="K276" i="2" s="1"/>
  <c r="I264" i="7"/>
  <c r="G276" i="2" s="1"/>
  <c r="E264" i="7"/>
  <c r="D276" i="2" s="1"/>
  <c r="N264" i="7"/>
  <c r="L276" i="2" s="1"/>
  <c r="F264" i="7"/>
  <c r="E276" i="2" s="1"/>
  <c r="G264" i="7"/>
  <c r="F276" i="2" s="1"/>
  <c r="J264" i="7"/>
  <c r="H276" i="2" s="1"/>
  <c r="B264" i="7"/>
  <c r="A276" i="2" s="1"/>
  <c r="L260" i="7"/>
  <c r="J272" i="2" s="1"/>
  <c r="H260" i="7"/>
  <c r="D260"/>
  <c r="C272" i="2" s="1"/>
  <c r="M260" i="7"/>
  <c r="K272" i="2" s="1"/>
  <c r="I260" i="7"/>
  <c r="G272" i="2" s="1"/>
  <c r="E260" i="7"/>
  <c r="D272" i="2" s="1"/>
  <c r="J260" i="7"/>
  <c r="H272" i="2" s="1"/>
  <c r="B260" i="7"/>
  <c r="A272" i="2" s="1"/>
  <c r="K260" i="7"/>
  <c r="I272" i="2" s="1"/>
  <c r="C260" i="7"/>
  <c r="B272" i="2" s="1"/>
  <c r="N260" i="7"/>
  <c r="L272" i="2" s="1"/>
  <c r="F260" i="7"/>
  <c r="E272" i="2" s="1"/>
  <c r="L256" i="7"/>
  <c r="J268" i="2" s="1"/>
  <c r="H256" i="7"/>
  <c r="D256"/>
  <c r="C268" i="2" s="1"/>
  <c r="M256" i="7"/>
  <c r="K268" i="2" s="1"/>
  <c r="I256" i="7"/>
  <c r="G268" i="2" s="1"/>
  <c r="E256" i="7"/>
  <c r="D268" i="2" s="1"/>
  <c r="N256" i="7"/>
  <c r="L268" i="2" s="1"/>
  <c r="F256" i="7"/>
  <c r="E268" i="2" s="1"/>
  <c r="G256" i="7"/>
  <c r="F268" i="2" s="1"/>
  <c r="J256" i="7"/>
  <c r="H268" i="2" s="1"/>
  <c r="B256" i="7"/>
  <c r="A268" i="2" s="1"/>
  <c r="L252" i="7"/>
  <c r="J264" i="2" s="1"/>
  <c r="H252" i="7"/>
  <c r="D252"/>
  <c r="C264" i="2" s="1"/>
  <c r="M252" i="7"/>
  <c r="K264" i="2" s="1"/>
  <c r="I252" i="7"/>
  <c r="G264" i="2" s="1"/>
  <c r="E252" i="7"/>
  <c r="D264" i="2" s="1"/>
  <c r="J252" i="7"/>
  <c r="H264" i="2" s="1"/>
  <c r="B252" i="7"/>
  <c r="A264" i="2" s="1"/>
  <c r="K252" i="7"/>
  <c r="I264" i="2" s="1"/>
  <c r="C252" i="7"/>
  <c r="B264" i="2" s="1"/>
  <c r="N252" i="7"/>
  <c r="L264" i="2" s="1"/>
  <c r="F252" i="7"/>
  <c r="E264" i="2" s="1"/>
  <c r="L248" i="7"/>
  <c r="J260" i="2" s="1"/>
  <c r="H248" i="7"/>
  <c r="D248"/>
  <c r="C260" i="2" s="1"/>
  <c r="M248" i="7"/>
  <c r="K260" i="2" s="1"/>
  <c r="I248" i="7"/>
  <c r="G260" i="2" s="1"/>
  <c r="E248" i="7"/>
  <c r="D260" i="2" s="1"/>
  <c r="N248" i="7"/>
  <c r="L260" i="2" s="1"/>
  <c r="F248" i="7"/>
  <c r="E260" i="2" s="1"/>
  <c r="G248" i="7"/>
  <c r="F260" i="2" s="1"/>
  <c r="J248" i="7"/>
  <c r="H260" i="2" s="1"/>
  <c r="B248" i="7"/>
  <c r="A260" i="2" s="1"/>
  <c r="L244" i="7"/>
  <c r="J256" i="2" s="1"/>
  <c r="H244" i="7"/>
  <c r="D244"/>
  <c r="C256" i="2" s="1"/>
  <c r="M244" i="7"/>
  <c r="K256" i="2" s="1"/>
  <c r="I244" i="7"/>
  <c r="G256" i="2" s="1"/>
  <c r="E244" i="7"/>
  <c r="D256" i="2" s="1"/>
  <c r="J244" i="7"/>
  <c r="H256" i="2" s="1"/>
  <c r="B244" i="7"/>
  <c r="A256" i="2" s="1"/>
  <c r="K244" i="7"/>
  <c r="I256" i="2" s="1"/>
  <c r="C244" i="7"/>
  <c r="B256" i="2" s="1"/>
  <c r="N244" i="7"/>
  <c r="L256" i="2" s="1"/>
  <c r="F244" i="7"/>
  <c r="E256" i="2" s="1"/>
  <c r="L240" i="7"/>
  <c r="J252" i="2" s="1"/>
  <c r="M240" i="7"/>
  <c r="K252" i="2" s="1"/>
  <c r="I240" i="7"/>
  <c r="G252" i="2" s="1"/>
  <c r="E240" i="7"/>
  <c r="D252" i="2" s="1"/>
  <c r="N240" i="7"/>
  <c r="L252" i="2" s="1"/>
  <c r="G240" i="7"/>
  <c r="F252" i="2" s="1"/>
  <c r="B240" i="7"/>
  <c r="A252" i="2" s="1"/>
  <c r="H240" i="7"/>
  <c r="C240"/>
  <c r="B252" i="2" s="1"/>
  <c r="M236" i="7"/>
  <c r="K248" i="2" s="1"/>
  <c r="I236" i="7"/>
  <c r="G248" i="2" s="1"/>
  <c r="E236" i="7"/>
  <c r="D248" i="2" s="1"/>
  <c r="K236" i="7"/>
  <c r="I248" i="2" s="1"/>
  <c r="F236" i="7"/>
  <c r="E248" i="2" s="1"/>
  <c r="L236" i="7"/>
  <c r="J248" i="2" s="1"/>
  <c r="G236" i="7"/>
  <c r="F248" i="2" s="1"/>
  <c r="B236" i="7"/>
  <c r="A248" i="2" s="1"/>
  <c r="I4" i="7"/>
  <c r="G16" i="2" s="1"/>
  <c r="C74" i="7"/>
  <c r="B86" i="2" s="1"/>
  <c r="K74" i="7"/>
  <c r="I86" i="2" s="1"/>
  <c r="G78" i="7"/>
  <c r="F90" i="2" s="1"/>
  <c r="C82" i="7"/>
  <c r="B94" i="2" s="1"/>
  <c r="K82" i="7"/>
  <c r="I94" i="2" s="1"/>
  <c r="G86" i="7"/>
  <c r="F98" i="2" s="1"/>
  <c r="C90" i="7"/>
  <c r="B102" i="2" s="1"/>
  <c r="K90" i="7"/>
  <c r="I102" i="2" s="1"/>
  <c r="G94" i="7"/>
  <c r="F106" i="2" s="1"/>
  <c r="C98" i="7"/>
  <c r="B110" i="2" s="1"/>
  <c r="K98" i="7"/>
  <c r="I110" i="2" s="1"/>
  <c r="G102" i="7"/>
  <c r="F114" i="2" s="1"/>
  <c r="C106" i="7"/>
  <c r="B118" i="2" s="1"/>
  <c r="K106" i="7"/>
  <c r="I118" i="2" s="1"/>
  <c r="G110" i="7"/>
  <c r="F122" i="2" s="1"/>
  <c r="C114" i="7"/>
  <c r="B126" i="2" s="1"/>
  <c r="K114" i="7"/>
  <c r="I126" i="2" s="1"/>
  <c r="G118" i="7"/>
  <c r="F130" i="2" s="1"/>
  <c r="C122" i="7"/>
  <c r="B134" i="2" s="1"/>
  <c r="K122" i="7"/>
  <c r="I134" i="2" s="1"/>
  <c r="G126" i="7"/>
  <c r="F138" i="2" s="1"/>
  <c r="C130" i="7"/>
  <c r="B142" i="2" s="1"/>
  <c r="K130" i="7"/>
  <c r="I142" i="2" s="1"/>
  <c r="D133" i="7"/>
  <c r="C145" i="2" s="1"/>
  <c r="G134" i="7"/>
  <c r="F146" i="2" s="1"/>
  <c r="C138" i="7"/>
  <c r="B150" i="2" s="1"/>
  <c r="K138" i="7"/>
  <c r="I150" i="2" s="1"/>
  <c r="D141" i="7"/>
  <c r="C153" i="2" s="1"/>
  <c r="G142" i="7"/>
  <c r="F154" i="2" s="1"/>
  <c r="C146" i="7"/>
  <c r="B158" i="2" s="1"/>
  <c r="K146" i="7"/>
  <c r="I158" i="2" s="1"/>
  <c r="D149" i="7"/>
  <c r="C161" i="2" s="1"/>
  <c r="G150" i="7"/>
  <c r="F162" i="2" s="1"/>
  <c r="C154" i="7"/>
  <c r="B166" i="2" s="1"/>
  <c r="K154" i="7"/>
  <c r="I166" i="2" s="1"/>
  <c r="D157" i="7"/>
  <c r="C169" i="2" s="1"/>
  <c r="G158" i="7"/>
  <c r="F170" i="2" s="1"/>
  <c r="C162" i="7"/>
  <c r="B174" i="2" s="1"/>
  <c r="K162" i="7"/>
  <c r="I174" i="2" s="1"/>
  <c r="D165" i="7"/>
  <c r="C177" i="2" s="1"/>
  <c r="G166" i="7"/>
  <c r="F178" i="2" s="1"/>
  <c r="C170" i="7"/>
  <c r="B182" i="2" s="1"/>
  <c r="K170" i="7"/>
  <c r="I182" i="2" s="1"/>
  <c r="D173" i="7"/>
  <c r="C185" i="2" s="1"/>
  <c r="G174" i="7"/>
  <c r="F186" i="2" s="1"/>
  <c r="C178" i="7"/>
  <c r="B190" i="2" s="1"/>
  <c r="K178" i="7"/>
  <c r="I190" i="2" s="1"/>
  <c r="D181" i="7"/>
  <c r="C193" i="2" s="1"/>
  <c r="G182" i="7"/>
  <c r="F194" i="2" s="1"/>
  <c r="C186" i="7"/>
  <c r="B198" i="2" s="1"/>
  <c r="K186" i="7"/>
  <c r="I198" i="2" s="1"/>
  <c r="D189" i="7"/>
  <c r="C201" i="2" s="1"/>
  <c r="G190" i="7"/>
  <c r="F202" i="2" s="1"/>
  <c r="C194" i="7"/>
  <c r="B206" i="2" s="1"/>
  <c r="K194" i="7"/>
  <c r="I206" i="2" s="1"/>
  <c r="D197" i="7"/>
  <c r="C209" i="2" s="1"/>
  <c r="G198" i="7"/>
  <c r="F210" i="2" s="1"/>
  <c r="D202" i="7"/>
  <c r="C214" i="2" s="1"/>
  <c r="N202" i="7"/>
  <c r="L214" i="2" s="1"/>
  <c r="E206" i="7"/>
  <c r="D218" i="2" s="1"/>
  <c r="F210" i="7"/>
  <c r="E222" i="2" s="1"/>
  <c r="H214" i="7"/>
  <c r="I218"/>
  <c r="G230" i="2" s="1"/>
  <c r="B221" i="7"/>
  <c r="A233" i="2" s="1"/>
  <c r="J222" i="7"/>
  <c r="H234" i="2" s="1"/>
  <c r="C225" i="7"/>
  <c r="B237" i="2" s="1"/>
  <c r="L226" i="7"/>
  <c r="J238" i="2" s="1"/>
  <c r="B230" i="7"/>
  <c r="A242" i="2" s="1"/>
  <c r="M230" i="7"/>
  <c r="K242" i="2" s="1"/>
  <c r="D234" i="7"/>
  <c r="C246" i="2" s="1"/>
  <c r="N234" i="7"/>
  <c r="L246" i="2" s="1"/>
  <c r="J236" i="7"/>
  <c r="H248" i="2" s="1"/>
  <c r="E238" i="7"/>
  <c r="D250" i="2" s="1"/>
  <c r="K240" i="7"/>
  <c r="I252" i="2" s="1"/>
  <c r="C248" i="7"/>
  <c r="B260" i="2" s="1"/>
  <c r="G260" i="7"/>
  <c r="F272" i="2" s="1"/>
  <c r="M262" i="7"/>
  <c r="K274" i="2" s="1"/>
  <c r="K272" i="7"/>
  <c r="I284" i="2" s="1"/>
  <c r="C280" i="7"/>
  <c r="B292" i="2" s="1"/>
  <c r="G292" i="7"/>
  <c r="F304" i="2" s="1"/>
  <c r="M294" i="7"/>
  <c r="K306" i="2" s="1"/>
  <c r="K304" i="7"/>
  <c r="I316" i="2" s="1"/>
  <c r="E312" i="7"/>
  <c r="D324" i="2" s="1"/>
  <c r="L318" i="7"/>
  <c r="J330" i="2" s="1"/>
  <c r="J328" i="7"/>
  <c r="H340" i="2" s="1"/>
  <c r="N331" i="7"/>
  <c r="L343" i="2" s="1"/>
  <c r="N355" i="7"/>
  <c r="L367" i="2" s="1"/>
  <c r="M360" i="7"/>
  <c r="K372" i="2" s="1"/>
  <c r="J375" i="7"/>
  <c r="H387" i="2" s="1"/>
  <c r="I380" i="7"/>
  <c r="G392" i="2" s="1"/>
  <c r="E400" i="7"/>
  <c r="D412" i="2" s="1"/>
  <c r="E411" i="7"/>
  <c r="D423" i="2" s="1"/>
  <c r="F424" i="7"/>
  <c r="E436" i="2" s="1"/>
  <c r="B467" i="7"/>
  <c r="A479" i="2" s="1"/>
  <c r="N554" i="7"/>
  <c r="L566" i="2" s="1"/>
  <c r="K550" i="7"/>
  <c r="I562" i="2" s="1"/>
  <c r="G550" i="7"/>
  <c r="F562" i="2" s="1"/>
  <c r="C550" i="7"/>
  <c r="B562" i="2" s="1"/>
  <c r="L550" i="7"/>
  <c r="J562" i="2" s="1"/>
  <c r="H550" i="7"/>
  <c r="D550"/>
  <c r="C562" i="2" s="1"/>
  <c r="M550" i="7"/>
  <c r="K562" i="2" s="1"/>
  <c r="E550" i="7"/>
  <c r="D562" i="2" s="1"/>
  <c r="N550" i="7"/>
  <c r="L562" i="2" s="1"/>
  <c r="F550" i="7"/>
  <c r="E562" i="2" s="1"/>
  <c r="I550" i="7"/>
  <c r="G562" i="2" s="1"/>
  <c r="J550" i="7"/>
  <c r="H562" i="2" s="1"/>
  <c r="K542" i="7"/>
  <c r="I554" i="2" s="1"/>
  <c r="G542" i="7"/>
  <c r="F554" i="2" s="1"/>
  <c r="C542" i="7"/>
  <c r="B554" i="2" s="1"/>
  <c r="L542" i="7"/>
  <c r="J554" i="2" s="1"/>
  <c r="H542" i="7"/>
  <c r="D542"/>
  <c r="C554" i="2" s="1"/>
  <c r="M542" i="7"/>
  <c r="K554" i="2" s="1"/>
  <c r="E542" i="7"/>
  <c r="D554" i="2" s="1"/>
  <c r="N542" i="7"/>
  <c r="L554" i="2" s="1"/>
  <c r="F542" i="7"/>
  <c r="E554" i="2" s="1"/>
  <c r="B542" i="7"/>
  <c r="A554" i="2" s="1"/>
  <c r="I542" i="7"/>
  <c r="G554" i="2" s="1"/>
  <c r="J542" i="7"/>
  <c r="H554" i="2" s="1"/>
  <c r="K534" i="7"/>
  <c r="I546" i="2" s="1"/>
  <c r="G534" i="7"/>
  <c r="F546" i="2" s="1"/>
  <c r="C534" i="7"/>
  <c r="B546" i="2" s="1"/>
  <c r="L534" i="7"/>
  <c r="J546" i="2" s="1"/>
  <c r="H534" i="7"/>
  <c r="D534"/>
  <c r="C546" i="2" s="1"/>
  <c r="M534" i="7"/>
  <c r="K546" i="2" s="1"/>
  <c r="E534" i="7"/>
  <c r="D546" i="2" s="1"/>
  <c r="N534" i="7"/>
  <c r="L546" i="2" s="1"/>
  <c r="F534" i="7"/>
  <c r="E546" i="2" s="1"/>
  <c r="I534" i="7"/>
  <c r="G546" i="2" s="1"/>
  <c r="J534" i="7"/>
  <c r="H546" i="2" s="1"/>
  <c r="B534" i="7"/>
  <c r="A546" i="2" s="1"/>
  <c r="K526" i="7"/>
  <c r="I538" i="2" s="1"/>
  <c r="G526" i="7"/>
  <c r="F538" i="2" s="1"/>
  <c r="C526" i="7"/>
  <c r="B538" i="2" s="1"/>
  <c r="L526" i="7"/>
  <c r="J538" i="2" s="1"/>
  <c r="H526" i="7"/>
  <c r="D526"/>
  <c r="C538" i="2" s="1"/>
  <c r="M526" i="7"/>
  <c r="K538" i="2" s="1"/>
  <c r="E526" i="7"/>
  <c r="D538" i="2" s="1"/>
  <c r="N526" i="7"/>
  <c r="L538" i="2" s="1"/>
  <c r="F526" i="7"/>
  <c r="E538" i="2" s="1"/>
  <c r="B526" i="7"/>
  <c r="A538" i="2" s="1"/>
  <c r="I526" i="7"/>
  <c r="G538" i="2" s="1"/>
  <c r="J526" i="7"/>
  <c r="H538" i="2" s="1"/>
  <c r="K514" i="7"/>
  <c r="I526" i="2" s="1"/>
  <c r="G514" i="7"/>
  <c r="F526" i="2" s="1"/>
  <c r="C514" i="7"/>
  <c r="B526" i="2" s="1"/>
  <c r="L514" i="7"/>
  <c r="J526" i="2" s="1"/>
  <c r="H514" i="7"/>
  <c r="D514"/>
  <c r="C526" i="2" s="1"/>
  <c r="I514" i="7"/>
  <c r="G526" i="2" s="1"/>
  <c r="J514" i="7"/>
  <c r="H526" i="2" s="1"/>
  <c r="B514" i="7"/>
  <c r="A526" i="2" s="1"/>
  <c r="M514" i="7"/>
  <c r="K526" i="2" s="1"/>
  <c r="N514" i="7"/>
  <c r="L526" i="2" s="1"/>
  <c r="E514" i="7"/>
  <c r="D526" i="2" s="1"/>
  <c r="F514" i="7"/>
  <c r="E526" i="2" s="1"/>
  <c r="K506" i="7"/>
  <c r="I518" i="2" s="1"/>
  <c r="G506" i="7"/>
  <c r="F518" i="2" s="1"/>
  <c r="C506" i="7"/>
  <c r="B518" i="2" s="1"/>
  <c r="L506" i="7"/>
  <c r="J518" i="2" s="1"/>
  <c r="H506" i="7"/>
  <c r="D506"/>
  <c r="C518" i="2" s="1"/>
  <c r="I506" i="7"/>
  <c r="G518" i="2" s="1"/>
  <c r="J506" i="7"/>
  <c r="H518" i="2" s="1"/>
  <c r="B506" i="7"/>
  <c r="A518" i="2" s="1"/>
  <c r="E506" i="7"/>
  <c r="D518" i="2" s="1"/>
  <c r="F506" i="7"/>
  <c r="E518" i="2" s="1"/>
  <c r="M506" i="7"/>
  <c r="K518" i="2" s="1"/>
  <c r="N506" i="7"/>
  <c r="L518" i="2" s="1"/>
  <c r="K498" i="7"/>
  <c r="I510" i="2" s="1"/>
  <c r="G498" i="7"/>
  <c r="F510" i="2" s="1"/>
  <c r="C498" i="7"/>
  <c r="B510" i="2" s="1"/>
  <c r="L498" i="7"/>
  <c r="J510" i="2" s="1"/>
  <c r="H498" i="7"/>
  <c r="D498"/>
  <c r="C510" i="2" s="1"/>
  <c r="I498" i="7"/>
  <c r="G510" i="2" s="1"/>
  <c r="J498" i="7"/>
  <c r="H510" i="2" s="1"/>
  <c r="B498" i="7"/>
  <c r="A510" i="2" s="1"/>
  <c r="M498" i="7"/>
  <c r="K510" i="2" s="1"/>
  <c r="N498" i="7"/>
  <c r="L510" i="2" s="1"/>
  <c r="E498" i="7"/>
  <c r="D510" i="2" s="1"/>
  <c r="F498" i="7"/>
  <c r="E510" i="2" s="1"/>
  <c r="K490" i="7"/>
  <c r="I502" i="2" s="1"/>
  <c r="G490" i="7"/>
  <c r="F502" i="2" s="1"/>
  <c r="C490" i="7"/>
  <c r="B502" i="2" s="1"/>
  <c r="L490" i="7"/>
  <c r="J502" i="2" s="1"/>
  <c r="H490" i="7"/>
  <c r="D490"/>
  <c r="C502" i="2" s="1"/>
  <c r="I490" i="7"/>
  <c r="G502" i="2" s="1"/>
  <c r="J490" i="7"/>
  <c r="H502" i="2" s="1"/>
  <c r="B490" i="7"/>
  <c r="A502" i="2" s="1"/>
  <c r="E490" i="7"/>
  <c r="D502" i="2" s="1"/>
  <c r="F490" i="7"/>
  <c r="E502" i="2" s="1"/>
  <c r="M490" i="7"/>
  <c r="K502" i="2" s="1"/>
  <c r="K482" i="7"/>
  <c r="I494" i="2" s="1"/>
  <c r="G482" i="7"/>
  <c r="F494" i="2" s="1"/>
  <c r="C482" i="7"/>
  <c r="B494" i="2" s="1"/>
  <c r="L482" i="7"/>
  <c r="J494" i="2" s="1"/>
  <c r="H482" i="7"/>
  <c r="D482"/>
  <c r="C494" i="2" s="1"/>
  <c r="I482" i="7"/>
  <c r="G494" i="2" s="1"/>
  <c r="J482" i="7"/>
  <c r="H494" i="2" s="1"/>
  <c r="B482" i="7"/>
  <c r="A494" i="2" s="1"/>
  <c r="M482" i="7"/>
  <c r="K494" i="2" s="1"/>
  <c r="N482" i="7"/>
  <c r="L494" i="2" s="1"/>
  <c r="E482" i="7"/>
  <c r="D494" i="2" s="1"/>
  <c r="F482" i="7"/>
  <c r="E494" i="2" s="1"/>
  <c r="L474" i="7"/>
  <c r="J486" i="2" s="1"/>
  <c r="H474" i="7"/>
  <c r="D474"/>
  <c r="C486" i="2" s="1"/>
  <c r="M474" i="7"/>
  <c r="K486" i="2" s="1"/>
  <c r="I474" i="7"/>
  <c r="G486" i="2" s="1"/>
  <c r="E474" i="7"/>
  <c r="D486" i="2" s="1"/>
  <c r="J474" i="7"/>
  <c r="H486" i="2" s="1"/>
  <c r="B474" i="7"/>
  <c r="A486" i="2" s="1"/>
  <c r="K474" i="7"/>
  <c r="I486" i="2" s="1"/>
  <c r="C474" i="7"/>
  <c r="B486" i="2" s="1"/>
  <c r="N474" i="7"/>
  <c r="L486" i="2" s="1"/>
  <c r="F474" i="7"/>
  <c r="E486" i="2" s="1"/>
  <c r="L466" i="7"/>
  <c r="J478" i="2" s="1"/>
  <c r="H466" i="7"/>
  <c r="D466"/>
  <c r="C478" i="2" s="1"/>
  <c r="M466" i="7"/>
  <c r="K478" i="2" s="1"/>
  <c r="I466" i="7"/>
  <c r="G478" i="2" s="1"/>
  <c r="E466" i="7"/>
  <c r="D478" i="2" s="1"/>
  <c r="J466" i="7"/>
  <c r="H478" i="2" s="1"/>
  <c r="B466" i="7"/>
  <c r="A478" i="2" s="1"/>
  <c r="K466" i="7"/>
  <c r="I478" i="2" s="1"/>
  <c r="C466" i="7"/>
  <c r="B478" i="2" s="1"/>
  <c r="F466" i="7"/>
  <c r="E478" i="2" s="1"/>
  <c r="G466" i="7"/>
  <c r="F478" i="2" s="1"/>
  <c r="N466" i="7"/>
  <c r="L478" i="2" s="1"/>
  <c r="L458" i="7"/>
  <c r="J470" i="2" s="1"/>
  <c r="H458" i="7"/>
  <c r="D458"/>
  <c r="C470" i="2" s="1"/>
  <c r="M458" i="7"/>
  <c r="K470" i="2" s="1"/>
  <c r="I458" i="7"/>
  <c r="G470" i="2" s="1"/>
  <c r="E458" i="7"/>
  <c r="D470" i="2" s="1"/>
  <c r="J458" i="7"/>
  <c r="H470" i="2" s="1"/>
  <c r="B458" i="7"/>
  <c r="A470" i="2" s="1"/>
  <c r="K458" i="7"/>
  <c r="I470" i="2" s="1"/>
  <c r="C458" i="7"/>
  <c r="B470" i="2" s="1"/>
  <c r="N458" i="7"/>
  <c r="L470" i="2" s="1"/>
  <c r="F458" i="7"/>
  <c r="E470" i="2" s="1"/>
  <c r="G458" i="7"/>
  <c r="F470" i="2" s="1"/>
  <c r="L450" i="7"/>
  <c r="J462" i="2" s="1"/>
  <c r="H450" i="7"/>
  <c r="D450"/>
  <c r="C462" i="2" s="1"/>
  <c r="M450" i="7"/>
  <c r="K462" i="2" s="1"/>
  <c r="I450" i="7"/>
  <c r="G462" i="2" s="1"/>
  <c r="E450" i="7"/>
  <c r="D462" i="2" s="1"/>
  <c r="J450" i="7"/>
  <c r="H462" i="2" s="1"/>
  <c r="B450" i="7"/>
  <c r="A462" i="2" s="1"/>
  <c r="K450" i="7"/>
  <c r="I462" i="2" s="1"/>
  <c r="C450" i="7"/>
  <c r="B462" i="2" s="1"/>
  <c r="F450" i="7"/>
  <c r="E462" i="2" s="1"/>
  <c r="G450" i="7"/>
  <c r="F462" i="2" s="1"/>
  <c r="N450" i="7"/>
  <c r="L462" i="2" s="1"/>
  <c r="N551" i="7"/>
  <c r="L563" i="2" s="1"/>
  <c r="J551" i="7"/>
  <c r="H563" i="2" s="1"/>
  <c r="F551" i="7"/>
  <c r="E563" i="2" s="1"/>
  <c r="B551" i="7"/>
  <c r="A563" i="2" s="1"/>
  <c r="K551" i="7"/>
  <c r="I563" i="2" s="1"/>
  <c r="G551" i="7"/>
  <c r="F563" i="2" s="1"/>
  <c r="C551" i="7"/>
  <c r="B563" i="2" s="1"/>
  <c r="H551" i="7"/>
  <c r="I551"/>
  <c r="G563" i="2" s="1"/>
  <c r="L551" i="7"/>
  <c r="J563" i="2" s="1"/>
  <c r="M551" i="7"/>
  <c r="K563" i="2" s="1"/>
  <c r="D551" i="7"/>
  <c r="C563" i="2" s="1"/>
  <c r="E551" i="7"/>
  <c r="D563" i="2" s="1"/>
  <c r="N547" i="7"/>
  <c r="L559" i="2" s="1"/>
  <c r="J547" i="7"/>
  <c r="H559" i="2" s="1"/>
  <c r="F547" i="7"/>
  <c r="E559" i="2" s="1"/>
  <c r="B547" i="7"/>
  <c r="A559" i="2" s="1"/>
  <c r="K547" i="7"/>
  <c r="I559" i="2" s="1"/>
  <c r="G547" i="7"/>
  <c r="F559" i="2" s="1"/>
  <c r="C547" i="7"/>
  <c r="B559" i="2" s="1"/>
  <c r="L547" i="7"/>
  <c r="J559" i="2" s="1"/>
  <c r="D547" i="7"/>
  <c r="C559" i="2" s="1"/>
  <c r="M547" i="7"/>
  <c r="K559" i="2" s="1"/>
  <c r="E547" i="7"/>
  <c r="D559" i="2" s="1"/>
  <c r="H547" i="7"/>
  <c r="I547"/>
  <c r="G559" i="2" s="1"/>
  <c r="N539" i="7"/>
  <c r="L551" i="2" s="1"/>
  <c r="J539" i="7"/>
  <c r="H551" i="2" s="1"/>
  <c r="F539" i="7"/>
  <c r="E551" i="2" s="1"/>
  <c r="B539" i="7"/>
  <c r="A551" i="2" s="1"/>
  <c r="K539" i="7"/>
  <c r="I551" i="2" s="1"/>
  <c r="G539" i="7"/>
  <c r="F551" i="2" s="1"/>
  <c r="C539" i="7"/>
  <c r="B551" i="2" s="1"/>
  <c r="L539" i="7"/>
  <c r="J551" i="2" s="1"/>
  <c r="D539" i="7"/>
  <c r="C551" i="2" s="1"/>
  <c r="M539" i="7"/>
  <c r="K551" i="2" s="1"/>
  <c r="E539" i="7"/>
  <c r="D551" i="2" s="1"/>
  <c r="H539" i="7"/>
  <c r="I539"/>
  <c r="G551" i="2" s="1"/>
  <c r="N535" i="7"/>
  <c r="L547" i="2" s="1"/>
  <c r="J535" i="7"/>
  <c r="H547" i="2" s="1"/>
  <c r="F535" i="7"/>
  <c r="E547" i="2" s="1"/>
  <c r="B535" i="7"/>
  <c r="A547" i="2" s="1"/>
  <c r="K535" i="7"/>
  <c r="I547" i="2" s="1"/>
  <c r="G535" i="7"/>
  <c r="F547" i="2" s="1"/>
  <c r="C535" i="7"/>
  <c r="B547" i="2" s="1"/>
  <c r="H535" i="7"/>
  <c r="I535"/>
  <c r="G547" i="2" s="1"/>
  <c r="L535" i="7"/>
  <c r="J547" i="2" s="1"/>
  <c r="M535" i="7"/>
  <c r="K547" i="2" s="1"/>
  <c r="D535" i="7"/>
  <c r="C547" i="2" s="1"/>
  <c r="N527" i="7"/>
  <c r="L539" i="2" s="1"/>
  <c r="J527" i="7"/>
  <c r="H539" i="2" s="1"/>
  <c r="F527" i="7"/>
  <c r="E539" i="2" s="1"/>
  <c r="B527" i="7"/>
  <c r="A539" i="2" s="1"/>
  <c r="K527" i="7"/>
  <c r="I539" i="2" s="1"/>
  <c r="G527" i="7"/>
  <c r="F539" i="2" s="1"/>
  <c r="C527" i="7"/>
  <c r="B539" i="2" s="1"/>
  <c r="H527" i="7"/>
  <c r="I527"/>
  <c r="G539" i="2" s="1"/>
  <c r="D527" i="7"/>
  <c r="C539" i="2" s="1"/>
  <c r="E527" i="7"/>
  <c r="D539" i="2" s="1"/>
  <c r="L527" i="7"/>
  <c r="J539" i="2" s="1"/>
  <c r="M527" i="7"/>
  <c r="K539" i="2" s="1"/>
  <c r="N523" i="7"/>
  <c r="L535" i="2" s="1"/>
  <c r="J523" i="7"/>
  <c r="H535" i="2" s="1"/>
  <c r="F523" i="7"/>
  <c r="E535" i="2" s="1"/>
  <c r="B523" i="7"/>
  <c r="A535" i="2" s="1"/>
  <c r="K523" i="7"/>
  <c r="I535" i="2" s="1"/>
  <c r="G523" i="7"/>
  <c r="F535" i="2" s="1"/>
  <c r="C523" i="7"/>
  <c r="B535" i="2" s="1"/>
  <c r="L523" i="7"/>
  <c r="J535" i="2" s="1"/>
  <c r="D523" i="7"/>
  <c r="C535" i="2" s="1"/>
  <c r="M523" i="7"/>
  <c r="K535" i="2" s="1"/>
  <c r="E523" i="7"/>
  <c r="D535" i="2" s="1"/>
  <c r="H523" i="7"/>
  <c r="I523"/>
  <c r="G535" i="2" s="1"/>
  <c r="N515" i="7"/>
  <c r="L527" i="2" s="1"/>
  <c r="J515" i="7"/>
  <c r="H527" i="2" s="1"/>
  <c r="F515" i="7"/>
  <c r="E527" i="2" s="1"/>
  <c r="B515" i="7"/>
  <c r="A527" i="2" s="1"/>
  <c r="K515" i="7"/>
  <c r="I527" i="2" s="1"/>
  <c r="G515" i="7"/>
  <c r="F527" i="2" s="1"/>
  <c r="C515" i="7"/>
  <c r="B527" i="2" s="1"/>
  <c r="L515" i="7"/>
  <c r="J527" i="2" s="1"/>
  <c r="D515" i="7"/>
  <c r="C527" i="2" s="1"/>
  <c r="M515" i="7"/>
  <c r="K527" i="2" s="1"/>
  <c r="E515" i="7"/>
  <c r="D527" i="2" s="1"/>
  <c r="H515" i="7"/>
  <c r="N507"/>
  <c r="L519" i="2" s="1"/>
  <c r="J507" i="7"/>
  <c r="H519" i="2" s="1"/>
  <c r="F507" i="7"/>
  <c r="E519" i="2" s="1"/>
  <c r="B507" i="7"/>
  <c r="A519" i="2" s="1"/>
  <c r="K507" i="7"/>
  <c r="I519" i="2" s="1"/>
  <c r="G507" i="7"/>
  <c r="F519" i="2" s="1"/>
  <c r="C507" i="7"/>
  <c r="B519" i="2" s="1"/>
  <c r="L507" i="7"/>
  <c r="J519" i="2" s="1"/>
  <c r="D507" i="7"/>
  <c r="C519" i="2" s="1"/>
  <c r="M507" i="7"/>
  <c r="K519" i="2" s="1"/>
  <c r="E507" i="7"/>
  <c r="D519" i="2" s="1"/>
  <c r="H507" i="7"/>
  <c r="I507"/>
  <c r="G519" i="2" s="1"/>
  <c r="N503" i="7"/>
  <c r="L515" i="2" s="1"/>
  <c r="J503" i="7"/>
  <c r="H515" i="2" s="1"/>
  <c r="F503" i="7"/>
  <c r="E515" i="2" s="1"/>
  <c r="B503" i="7"/>
  <c r="A515" i="2" s="1"/>
  <c r="K503" i="7"/>
  <c r="I515" i="2" s="1"/>
  <c r="G503" i="7"/>
  <c r="F515" i="2" s="1"/>
  <c r="C503" i="7"/>
  <c r="B515" i="2" s="1"/>
  <c r="H503" i="7"/>
  <c r="I503"/>
  <c r="G515" i="2" s="1"/>
  <c r="L503" i="7"/>
  <c r="J515" i="2" s="1"/>
  <c r="M503" i="7"/>
  <c r="K515" i="2" s="1"/>
  <c r="D503" i="7"/>
  <c r="C515" i="2" s="1"/>
  <c r="E503" i="7"/>
  <c r="D515" i="2" s="1"/>
  <c r="N495" i="7"/>
  <c r="L507" i="2" s="1"/>
  <c r="J495" i="7"/>
  <c r="H507" i="2" s="1"/>
  <c r="F495" i="7"/>
  <c r="E507" i="2" s="1"/>
  <c r="B495" i="7"/>
  <c r="A507" i="2" s="1"/>
  <c r="K495" i="7"/>
  <c r="I507" i="2" s="1"/>
  <c r="G495" i="7"/>
  <c r="F507" i="2" s="1"/>
  <c r="C495" i="7"/>
  <c r="B507" i="2" s="1"/>
  <c r="H495" i="7"/>
  <c r="I495"/>
  <c r="G507" i="2" s="1"/>
  <c r="D495" i="7"/>
  <c r="C507" i="2" s="1"/>
  <c r="E495" i="7"/>
  <c r="D507" i="2" s="1"/>
  <c r="L495" i="7"/>
  <c r="J507" i="2" s="1"/>
  <c r="N491" i="7"/>
  <c r="L503" i="2" s="1"/>
  <c r="J491" i="7"/>
  <c r="H503" i="2" s="1"/>
  <c r="F491" i="7"/>
  <c r="E503" i="2" s="1"/>
  <c r="B491" i="7"/>
  <c r="A503" i="2" s="1"/>
  <c r="K491" i="7"/>
  <c r="I503" i="2" s="1"/>
  <c r="G491" i="7"/>
  <c r="F503" i="2" s="1"/>
  <c r="C491" i="7"/>
  <c r="B503" i="2" s="1"/>
  <c r="L491" i="7"/>
  <c r="J503" i="2" s="1"/>
  <c r="D491" i="7"/>
  <c r="C503" i="2" s="1"/>
  <c r="M491" i="7"/>
  <c r="K503" i="2" s="1"/>
  <c r="E491" i="7"/>
  <c r="D503" i="2" s="1"/>
  <c r="H491" i="7"/>
  <c r="I491"/>
  <c r="G503" i="2" s="1"/>
  <c r="N483" i="7"/>
  <c r="L495" i="2" s="1"/>
  <c r="J483" i="7"/>
  <c r="H495" i="2" s="1"/>
  <c r="F483" i="7"/>
  <c r="E495" i="2" s="1"/>
  <c r="B483" i="7"/>
  <c r="A495" i="2" s="1"/>
  <c r="K483" i="7"/>
  <c r="I495" i="2" s="1"/>
  <c r="G483" i="7"/>
  <c r="F495" i="2" s="1"/>
  <c r="C483" i="7"/>
  <c r="B495" i="2" s="1"/>
  <c r="L483" i="7"/>
  <c r="J495" i="2" s="1"/>
  <c r="D483" i="7"/>
  <c r="C495" i="2" s="1"/>
  <c r="M483" i="7"/>
  <c r="K495" i="2" s="1"/>
  <c r="E483" i="7"/>
  <c r="D495" i="2" s="1"/>
  <c r="H483" i="7"/>
  <c r="I483"/>
  <c r="G495" i="2" s="1"/>
  <c r="N479" i="7"/>
  <c r="L491" i="2" s="1"/>
  <c r="J479" i="7"/>
  <c r="H491" i="2" s="1"/>
  <c r="F479" i="7"/>
  <c r="E491" i="2" s="1"/>
  <c r="B479" i="7"/>
  <c r="A491" i="2" s="1"/>
  <c r="K479" i="7"/>
  <c r="I491" i="2" s="1"/>
  <c r="G479" i="7"/>
  <c r="F491" i="2" s="1"/>
  <c r="C479" i="7"/>
  <c r="B491" i="2" s="1"/>
  <c r="H479" i="7"/>
  <c r="I479"/>
  <c r="G491" i="2" s="1"/>
  <c r="D479" i="7"/>
  <c r="C491" i="2" s="1"/>
  <c r="E479" i="7"/>
  <c r="D491" i="2" s="1"/>
  <c r="L479" i="7"/>
  <c r="J491" i="2" s="1"/>
  <c r="M479" i="7"/>
  <c r="K491" i="2" s="1"/>
  <c r="K471" i="7"/>
  <c r="I483" i="2" s="1"/>
  <c r="G471" i="7"/>
  <c r="F483" i="2" s="1"/>
  <c r="C471" i="7"/>
  <c r="B483" i="2" s="1"/>
  <c r="L471" i="7"/>
  <c r="J483" i="2" s="1"/>
  <c r="H471" i="7"/>
  <c r="D471"/>
  <c r="C483" i="2" s="1"/>
  <c r="I471" i="7"/>
  <c r="G483" i="2" s="1"/>
  <c r="J471" i="7"/>
  <c r="H483" i="2" s="1"/>
  <c r="B471" i="7"/>
  <c r="A483" i="2" s="1"/>
  <c r="E471" i="7"/>
  <c r="D483" i="2" s="1"/>
  <c r="F471" i="7"/>
  <c r="E483" i="2" s="1"/>
  <c r="M471" i="7"/>
  <c r="K483" i="2" s="1"/>
  <c r="K463" i="7"/>
  <c r="I475" i="2" s="1"/>
  <c r="G463" i="7"/>
  <c r="F475" i="2" s="1"/>
  <c r="C463" i="7"/>
  <c r="B475" i="2" s="1"/>
  <c r="L463" i="7"/>
  <c r="J475" i="2" s="1"/>
  <c r="H463" i="7"/>
  <c r="D463"/>
  <c r="C475" i="2" s="1"/>
  <c r="I463" i="7"/>
  <c r="G475" i="2" s="1"/>
  <c r="J463" i="7"/>
  <c r="H475" i="2" s="1"/>
  <c r="B463" i="7"/>
  <c r="A475" i="2" s="1"/>
  <c r="M463" i="7"/>
  <c r="K475" i="2" s="1"/>
  <c r="N463" i="7"/>
  <c r="L475" i="2" s="1"/>
  <c r="E463" i="7"/>
  <c r="D475" i="2" s="1"/>
  <c r="F463" i="7"/>
  <c r="E475" i="2" s="1"/>
  <c r="K459" i="7"/>
  <c r="I471" i="2" s="1"/>
  <c r="G459" i="7"/>
  <c r="F471" i="2" s="1"/>
  <c r="C459" i="7"/>
  <c r="B471" i="2" s="1"/>
  <c r="L459" i="7"/>
  <c r="J471" i="2" s="1"/>
  <c r="H459" i="7"/>
  <c r="D459"/>
  <c r="C471" i="2" s="1"/>
  <c r="M459" i="7"/>
  <c r="K471" i="2" s="1"/>
  <c r="E459" i="7"/>
  <c r="D471" i="2" s="1"/>
  <c r="N459" i="7"/>
  <c r="L471" i="2" s="1"/>
  <c r="F459" i="7"/>
  <c r="E471" i="2" s="1"/>
  <c r="B459" i="7"/>
  <c r="A471" i="2" s="1"/>
  <c r="I459" i="7"/>
  <c r="G471" i="2" s="1"/>
  <c r="K451" i="7"/>
  <c r="I463" i="2" s="1"/>
  <c r="G451" i="7"/>
  <c r="F463" i="2" s="1"/>
  <c r="C451" i="7"/>
  <c r="B463" i="2" s="1"/>
  <c r="L451" i="7"/>
  <c r="J463" i="2" s="1"/>
  <c r="H451" i="7"/>
  <c r="D451"/>
  <c r="C463" i="2" s="1"/>
  <c r="M451" i="7"/>
  <c r="K463" i="2" s="1"/>
  <c r="E451" i="7"/>
  <c r="D463" i="2" s="1"/>
  <c r="N451" i="7"/>
  <c r="L463" i="2" s="1"/>
  <c r="F451" i="7"/>
  <c r="E463" i="2" s="1"/>
  <c r="I451" i="7"/>
  <c r="G463" i="2" s="1"/>
  <c r="J451" i="7"/>
  <c r="H463" i="2" s="1"/>
  <c r="B451" i="7"/>
  <c r="A463" i="2" s="1"/>
  <c r="K447" i="7"/>
  <c r="I459" i="2" s="1"/>
  <c r="G447" i="7"/>
  <c r="F459" i="2" s="1"/>
  <c r="C447" i="7"/>
  <c r="B459" i="2" s="1"/>
  <c r="L447" i="7"/>
  <c r="J459" i="2" s="1"/>
  <c r="H447" i="7"/>
  <c r="D447"/>
  <c r="C459" i="2" s="1"/>
  <c r="I447" i="7"/>
  <c r="G459" i="2" s="1"/>
  <c r="J447" i="7"/>
  <c r="H459" i="2" s="1"/>
  <c r="B447" i="7"/>
  <c r="A459" i="2" s="1"/>
  <c r="M447" i="7"/>
  <c r="K459" i="2" s="1"/>
  <c r="N447" i="7"/>
  <c r="L459" i="2" s="1"/>
  <c r="E447" i="7"/>
  <c r="D459" i="2" s="1"/>
  <c r="K439" i="7"/>
  <c r="I451" i="2" s="1"/>
  <c r="G439" i="7"/>
  <c r="F451" i="2" s="1"/>
  <c r="C439" i="7"/>
  <c r="B451" i="2" s="1"/>
  <c r="L439" i="7"/>
  <c r="J451" i="2" s="1"/>
  <c r="H439" i="7"/>
  <c r="D439"/>
  <c r="C451" i="2" s="1"/>
  <c r="I439" i="7"/>
  <c r="G451" i="2" s="1"/>
  <c r="J439" i="7"/>
  <c r="H451" i="2" s="1"/>
  <c r="B439" i="7"/>
  <c r="A451" i="2" s="1"/>
  <c r="E439" i="7"/>
  <c r="D451" i="2" s="1"/>
  <c r="F439" i="7"/>
  <c r="E451" i="2" s="1"/>
  <c r="M439" i="7"/>
  <c r="K451" i="2" s="1"/>
  <c r="L435" i="7"/>
  <c r="J447" i="2" s="1"/>
  <c r="H435" i="7"/>
  <c r="D435"/>
  <c r="C447" i="2" s="1"/>
  <c r="N435" i="7"/>
  <c r="L447" i="2" s="1"/>
  <c r="I435" i="7"/>
  <c r="G447" i="2" s="1"/>
  <c r="C435" i="7"/>
  <c r="B447" i="2" s="1"/>
  <c r="J435" i="7"/>
  <c r="H447" i="2" s="1"/>
  <c r="E435" i="7"/>
  <c r="D447" i="2" s="1"/>
  <c r="F435" i="7"/>
  <c r="E447" i="2" s="1"/>
  <c r="G435" i="7"/>
  <c r="F447" i="2" s="1"/>
  <c r="B435" i="7"/>
  <c r="A447" i="2" s="1"/>
  <c r="K435" i="7"/>
  <c r="I447" i="2" s="1"/>
  <c r="L427" i="7"/>
  <c r="J439" i="2" s="1"/>
  <c r="H427" i="7"/>
  <c r="D427"/>
  <c r="C439" i="2" s="1"/>
  <c r="K427" i="7"/>
  <c r="I439" i="2" s="1"/>
  <c r="F427" i="7"/>
  <c r="E439" i="2" s="1"/>
  <c r="M427" i="7"/>
  <c r="K439" i="2" s="1"/>
  <c r="G427" i="7"/>
  <c r="F439" i="2" s="1"/>
  <c r="B427" i="7"/>
  <c r="A439" i="2" s="1"/>
  <c r="N427" i="7"/>
  <c r="L439" i="2" s="1"/>
  <c r="C427" i="7"/>
  <c r="B439" i="2" s="1"/>
  <c r="E427" i="7"/>
  <c r="D439" i="2" s="1"/>
  <c r="I427" i="7"/>
  <c r="G439" i="2" s="1"/>
  <c r="L419" i="7"/>
  <c r="J431" i="2" s="1"/>
  <c r="H419" i="7"/>
  <c r="D419"/>
  <c r="C431" i="2" s="1"/>
  <c r="N419" i="7"/>
  <c r="L431" i="2" s="1"/>
  <c r="I419" i="7"/>
  <c r="G431" i="2" s="1"/>
  <c r="C419" i="7"/>
  <c r="B431" i="2" s="1"/>
  <c r="J419" i="7"/>
  <c r="H431" i="2" s="1"/>
  <c r="E419" i="7"/>
  <c r="D431" i="2" s="1"/>
  <c r="K419" i="7"/>
  <c r="I431" i="2" s="1"/>
  <c r="M419" i="7"/>
  <c r="K431" i="2" s="1"/>
  <c r="B419" i="7"/>
  <c r="A431" i="2" s="1"/>
  <c r="F419" i="7"/>
  <c r="E431" i="2" s="1"/>
  <c r="L415" i="7"/>
  <c r="J427" i="2" s="1"/>
  <c r="H415" i="7"/>
  <c r="D415"/>
  <c r="C427" i="2" s="1"/>
  <c r="M415" i="7"/>
  <c r="K427" i="2" s="1"/>
  <c r="G415" i="7"/>
  <c r="F427" i="2" s="1"/>
  <c r="B415" i="7"/>
  <c r="A427" i="2" s="1"/>
  <c r="N415" i="7"/>
  <c r="L427" i="2" s="1"/>
  <c r="I415" i="7"/>
  <c r="G427" i="2" s="1"/>
  <c r="C415" i="7"/>
  <c r="B427" i="2" s="1"/>
  <c r="J415" i="7"/>
  <c r="H427" i="2" s="1"/>
  <c r="K415" i="7"/>
  <c r="I427" i="2" s="1"/>
  <c r="E415" i="7"/>
  <c r="D427" i="2" s="1"/>
  <c r="F415" i="7"/>
  <c r="E427" i="2" s="1"/>
  <c r="L407" i="7"/>
  <c r="J419" i="2" s="1"/>
  <c r="H407" i="7"/>
  <c r="D407"/>
  <c r="C419" i="2" s="1"/>
  <c r="J407" i="7"/>
  <c r="H419" i="2" s="1"/>
  <c r="E407" i="7"/>
  <c r="D419" i="2" s="1"/>
  <c r="K407" i="7"/>
  <c r="I419" i="2" s="1"/>
  <c r="F407" i="7"/>
  <c r="E419" i="2" s="1"/>
  <c r="G407" i="7"/>
  <c r="F419" i="2" s="1"/>
  <c r="I407" i="7"/>
  <c r="G419" i="2" s="1"/>
  <c r="B407" i="7"/>
  <c r="A419" i="2" s="1"/>
  <c r="C407" i="7"/>
  <c r="B419" i="2" s="1"/>
  <c r="M419" s="1"/>
  <c r="M407" i="7"/>
  <c r="K419" i="2" s="1"/>
  <c r="K403" i="7"/>
  <c r="I415" i="2" s="1"/>
  <c r="G403" i="7"/>
  <c r="F415" i="2" s="1"/>
  <c r="C403" i="7"/>
  <c r="B415" i="2" s="1"/>
  <c r="L403" i="7"/>
  <c r="J415" i="2" s="1"/>
  <c r="H403" i="7"/>
  <c r="D403"/>
  <c r="C415" i="2" s="1"/>
  <c r="I403" i="7"/>
  <c r="G415" i="2" s="1"/>
  <c r="J403" i="7"/>
  <c r="H415" i="2" s="1"/>
  <c r="B403" i="7"/>
  <c r="A415" i="2" s="1"/>
  <c r="E403" i="7"/>
  <c r="D415" i="2" s="1"/>
  <c r="F403" i="7"/>
  <c r="E415" i="2" s="1"/>
  <c r="M403" i="7"/>
  <c r="K415" i="2" s="1"/>
  <c r="K395" i="7"/>
  <c r="I407" i="2" s="1"/>
  <c r="G395" i="7"/>
  <c r="F407" i="2" s="1"/>
  <c r="C395" i="7"/>
  <c r="B407" i="2" s="1"/>
  <c r="L395" i="7"/>
  <c r="J407" i="2" s="1"/>
  <c r="H395" i="7"/>
  <c r="D395"/>
  <c r="C407" i="2" s="1"/>
  <c r="I395" i="7"/>
  <c r="G407" i="2" s="1"/>
  <c r="J395" i="7"/>
  <c r="H407" i="2" s="1"/>
  <c r="B395" i="7"/>
  <c r="A407" i="2" s="1"/>
  <c r="M395" i="7"/>
  <c r="K407" i="2" s="1"/>
  <c r="N395" i="7"/>
  <c r="L407" i="2" s="1"/>
  <c r="E395" i="7"/>
  <c r="D407" i="2" s="1"/>
  <c r="K391" i="7"/>
  <c r="I403" i="2" s="1"/>
  <c r="G391" i="7"/>
  <c r="F403" i="2" s="1"/>
  <c r="C391" i="7"/>
  <c r="B403" i="2" s="1"/>
  <c r="L391" i="7"/>
  <c r="J403" i="2" s="1"/>
  <c r="H391" i="7"/>
  <c r="D391"/>
  <c r="C403" i="2" s="1"/>
  <c r="M391" i="7"/>
  <c r="K403" i="2" s="1"/>
  <c r="E391" i="7"/>
  <c r="D403" i="2" s="1"/>
  <c r="N391" i="7"/>
  <c r="L403" i="2" s="1"/>
  <c r="F391" i="7"/>
  <c r="E403" i="2" s="1"/>
  <c r="B391" i="7"/>
  <c r="A403" i="2" s="1"/>
  <c r="I391" i="7"/>
  <c r="G403" i="2" s="1"/>
  <c r="K383" i="7"/>
  <c r="I395" i="2" s="1"/>
  <c r="G383" i="7"/>
  <c r="F395" i="2" s="1"/>
  <c r="C383" i="7"/>
  <c r="B395" i="2" s="1"/>
  <c r="L383" i="7"/>
  <c r="J395" i="2" s="1"/>
  <c r="H383" i="7"/>
  <c r="D383"/>
  <c r="C395" i="2" s="1"/>
  <c r="M383" i="7"/>
  <c r="K395" i="2" s="1"/>
  <c r="E383" i="7"/>
  <c r="D395" i="2" s="1"/>
  <c r="N383" i="7"/>
  <c r="L395" i="2" s="1"/>
  <c r="F383" i="7"/>
  <c r="E395" i="2" s="1"/>
  <c r="I383" i="7"/>
  <c r="G395" i="2" s="1"/>
  <c r="J383" i="7"/>
  <c r="H395" i="2" s="1"/>
  <c r="K379" i="7"/>
  <c r="I391" i="2" s="1"/>
  <c r="G379" i="7"/>
  <c r="F391" i="2" s="1"/>
  <c r="C379" i="7"/>
  <c r="B391" i="2" s="1"/>
  <c r="L379" i="7"/>
  <c r="J391" i="2" s="1"/>
  <c r="H379" i="7"/>
  <c r="D379"/>
  <c r="C391" i="2" s="1"/>
  <c r="I379" i="7"/>
  <c r="G391" i="2" s="1"/>
  <c r="J379" i="7"/>
  <c r="H391" i="2" s="1"/>
  <c r="B379" i="7"/>
  <c r="A391" i="2" s="1"/>
  <c r="M379" i="7"/>
  <c r="K391" i="2" s="1"/>
  <c r="N379" i="7"/>
  <c r="L391" i="2" s="1"/>
  <c r="E379" i="7"/>
  <c r="D391" i="2" s="1"/>
  <c r="K371" i="7"/>
  <c r="I383" i="2" s="1"/>
  <c r="G371" i="7"/>
  <c r="F383" i="2" s="1"/>
  <c r="C371" i="7"/>
  <c r="B383" i="2" s="1"/>
  <c r="L371" i="7"/>
  <c r="J383" i="2" s="1"/>
  <c r="H371" i="7"/>
  <c r="D371"/>
  <c r="C383" i="2" s="1"/>
  <c r="I371" i="7"/>
  <c r="G383" i="2" s="1"/>
  <c r="J371" i="7"/>
  <c r="H383" i="2" s="1"/>
  <c r="B371" i="7"/>
  <c r="A383" i="2" s="1"/>
  <c r="E371" i="7"/>
  <c r="D383" i="2" s="1"/>
  <c r="F371" i="7"/>
  <c r="E383" i="2" s="1"/>
  <c r="M371" i="7"/>
  <c r="K383" i="2" s="1"/>
  <c r="K363" i="7"/>
  <c r="I375" i="2" s="1"/>
  <c r="G363" i="7"/>
  <c r="F375" i="2" s="1"/>
  <c r="C363" i="7"/>
  <c r="B375" i="2" s="1"/>
  <c r="L363" i="7"/>
  <c r="J375" i="2" s="1"/>
  <c r="H363" i="7"/>
  <c r="D363"/>
  <c r="C375" i="2" s="1"/>
  <c r="I363" i="7"/>
  <c r="G375" i="2" s="1"/>
  <c r="J363" i="7"/>
  <c r="H375" i="2" s="1"/>
  <c r="B363" i="7"/>
  <c r="A375" i="2" s="1"/>
  <c r="M363" i="7"/>
  <c r="K375" i="2" s="1"/>
  <c r="N363" i="7"/>
  <c r="L375" i="2" s="1"/>
  <c r="E363" i="7"/>
  <c r="D375" i="2" s="1"/>
  <c r="K359" i="7"/>
  <c r="I371" i="2" s="1"/>
  <c r="G359" i="7"/>
  <c r="F371" i="2" s="1"/>
  <c r="C359" i="7"/>
  <c r="B371" i="2" s="1"/>
  <c r="L359" i="7"/>
  <c r="J371" i="2" s="1"/>
  <c r="H359" i="7"/>
  <c r="D359"/>
  <c r="C371" i="2" s="1"/>
  <c r="M359" i="7"/>
  <c r="K371" i="2" s="1"/>
  <c r="E359" i="7"/>
  <c r="D371" i="2" s="1"/>
  <c r="N359" i="7"/>
  <c r="L371" i="2" s="1"/>
  <c r="F359" i="7"/>
  <c r="E371" i="2" s="1"/>
  <c r="B359" i="7"/>
  <c r="A371" i="2" s="1"/>
  <c r="I359" i="7"/>
  <c r="G371" i="2" s="1"/>
  <c r="K351" i="7"/>
  <c r="I363" i="2" s="1"/>
  <c r="G351" i="7"/>
  <c r="F363" i="2" s="1"/>
  <c r="C351" i="7"/>
  <c r="B363" i="2" s="1"/>
  <c r="L351" i="7"/>
  <c r="J363" i="2" s="1"/>
  <c r="H351" i="7"/>
  <c r="D351"/>
  <c r="C363" i="2" s="1"/>
  <c r="M351" i="7"/>
  <c r="K363" i="2" s="1"/>
  <c r="E351" i="7"/>
  <c r="D363" i="2" s="1"/>
  <c r="N351" i="7"/>
  <c r="L363" i="2" s="1"/>
  <c r="F351" i="7"/>
  <c r="E363" i="2" s="1"/>
  <c r="I351" i="7"/>
  <c r="G363" i="2" s="1"/>
  <c r="J351" i="7"/>
  <c r="H363" i="2" s="1"/>
  <c r="K347" i="7"/>
  <c r="I359" i="2" s="1"/>
  <c r="G347" i="7"/>
  <c r="F359" i="2" s="1"/>
  <c r="C347" i="7"/>
  <c r="B359" i="2" s="1"/>
  <c r="L347" i="7"/>
  <c r="J359" i="2" s="1"/>
  <c r="H347" i="7"/>
  <c r="D347"/>
  <c r="C359" i="2" s="1"/>
  <c r="I347" i="7"/>
  <c r="G359" i="2" s="1"/>
  <c r="J347" i="7"/>
  <c r="H359" i="2" s="1"/>
  <c r="B347" i="7"/>
  <c r="A359" i="2" s="1"/>
  <c r="M347" i="7"/>
  <c r="K359" i="2" s="1"/>
  <c r="N347" i="7"/>
  <c r="L359" i="2" s="1"/>
  <c r="E347" i="7"/>
  <c r="D359" i="2" s="1"/>
  <c r="L339" i="7"/>
  <c r="J351" i="2" s="1"/>
  <c r="H339" i="7"/>
  <c r="D339"/>
  <c r="C351" i="2" s="1"/>
  <c r="M339" i="7"/>
  <c r="K351" i="2" s="1"/>
  <c r="G339" i="7"/>
  <c r="F351" i="2" s="1"/>
  <c r="B339" i="7"/>
  <c r="A351" i="2" s="1"/>
  <c r="N339" i="7"/>
  <c r="L351" i="2" s="1"/>
  <c r="I339" i="7"/>
  <c r="G351" i="2" s="1"/>
  <c r="C339" i="7"/>
  <c r="B351" i="2" s="1"/>
  <c r="J339" i="7"/>
  <c r="H351" i="2" s="1"/>
  <c r="K339" i="7"/>
  <c r="I351" i="2" s="1"/>
  <c r="E339" i="7"/>
  <c r="D351" i="2" s="1"/>
  <c r="L335" i="7"/>
  <c r="J347" i="2" s="1"/>
  <c r="H335" i="7"/>
  <c r="D335"/>
  <c r="C347" i="2" s="1"/>
  <c r="K335" i="7"/>
  <c r="I347" i="2" s="1"/>
  <c r="F335" i="7"/>
  <c r="E347" i="2" s="1"/>
  <c r="M335" i="7"/>
  <c r="K347" i="2" s="1"/>
  <c r="G335" i="7"/>
  <c r="F347" i="2" s="1"/>
  <c r="B335" i="7"/>
  <c r="A347" i="2" s="1"/>
  <c r="I335" i="7"/>
  <c r="G347" i="2" s="1"/>
  <c r="J335" i="7"/>
  <c r="H347" i="2" s="1"/>
  <c r="N335" i="7"/>
  <c r="L347" i="2" s="1"/>
  <c r="C335" i="7"/>
  <c r="B347" i="2" s="1"/>
  <c r="L327" i="7"/>
  <c r="J339" i="2" s="1"/>
  <c r="H327" i="7"/>
  <c r="D327"/>
  <c r="C339" i="2" s="1"/>
  <c r="N327" i="7"/>
  <c r="L339" i="2" s="1"/>
  <c r="I327" i="7"/>
  <c r="G339" i="2" s="1"/>
  <c r="C327" i="7"/>
  <c r="B339" i="2" s="1"/>
  <c r="J327" i="7"/>
  <c r="H339" i="2" s="1"/>
  <c r="E327" i="7"/>
  <c r="D339" i="2" s="1"/>
  <c r="F327" i="7"/>
  <c r="E339" i="2" s="1"/>
  <c r="G327" i="7"/>
  <c r="F339" i="2" s="1"/>
  <c r="K327" i="7"/>
  <c r="I339" i="2" s="1"/>
  <c r="L319" i="7"/>
  <c r="J331" i="2" s="1"/>
  <c r="H319" i="7"/>
  <c r="D319"/>
  <c r="C331" i="2" s="1"/>
  <c r="K319" i="7"/>
  <c r="I331" i="2" s="1"/>
  <c r="F319" i="7"/>
  <c r="E331" i="2" s="1"/>
  <c r="M319" i="7"/>
  <c r="K331" i="2" s="1"/>
  <c r="G319" i="7"/>
  <c r="F331" i="2" s="1"/>
  <c r="B319" i="7"/>
  <c r="A331" i="2" s="1"/>
  <c r="N319" i="7"/>
  <c r="L331" i="2" s="1"/>
  <c r="C319" i="7"/>
  <c r="B331" i="2" s="1"/>
  <c r="E319" i="7"/>
  <c r="D331" i="2" s="1"/>
  <c r="I319" i="7"/>
  <c r="G331" i="2" s="1"/>
  <c r="L315" i="7"/>
  <c r="J327" i="2" s="1"/>
  <c r="H315" i="7"/>
  <c r="D315"/>
  <c r="C327" i="2" s="1"/>
  <c r="J315" i="7"/>
  <c r="H327" i="2" s="1"/>
  <c r="E315" i="7"/>
  <c r="D327" i="2" s="1"/>
  <c r="K315" i="7"/>
  <c r="I327" i="2" s="1"/>
  <c r="F315" i="7"/>
  <c r="E327" i="2" s="1"/>
  <c r="M315" i="7"/>
  <c r="K327" i="2" s="1"/>
  <c r="B315" i="7"/>
  <c r="A327" i="2" s="1"/>
  <c r="N315" i="7"/>
  <c r="L327" i="2" s="1"/>
  <c r="C315" i="7"/>
  <c r="B327" i="2" s="1"/>
  <c r="G315" i="7"/>
  <c r="F327" i="2" s="1"/>
  <c r="M552" i="7"/>
  <c r="K564" i="2" s="1"/>
  <c r="I552" i="7"/>
  <c r="G564" i="2" s="1"/>
  <c r="E552" i="7"/>
  <c r="D564" i="2" s="1"/>
  <c r="N552" i="7"/>
  <c r="L564" i="2" s="1"/>
  <c r="J552" i="7"/>
  <c r="H564" i="2" s="1"/>
  <c r="F552" i="7"/>
  <c r="E564" i="2" s="1"/>
  <c r="B552" i="7"/>
  <c r="A564" i="2" s="1"/>
  <c r="K552" i="7"/>
  <c r="I564" i="2" s="1"/>
  <c r="C552" i="7"/>
  <c r="B564" i="2" s="1"/>
  <c r="L552" i="7"/>
  <c r="J564" i="2" s="1"/>
  <c r="D552" i="7"/>
  <c r="C564" i="2" s="1"/>
  <c r="G552" i="7"/>
  <c r="F564" i="2" s="1"/>
  <c r="H552" i="7"/>
  <c r="M548"/>
  <c r="K560" i="2" s="1"/>
  <c r="I548" i="7"/>
  <c r="G560" i="2" s="1"/>
  <c r="E548" i="7"/>
  <c r="D560" i="2" s="1"/>
  <c r="N548" i="7"/>
  <c r="L560" i="2" s="1"/>
  <c r="J548" i="7"/>
  <c r="H560" i="2" s="1"/>
  <c r="F548" i="7"/>
  <c r="E560" i="2" s="1"/>
  <c r="B548" i="7"/>
  <c r="A560" i="2" s="1"/>
  <c r="G548" i="7"/>
  <c r="F560" i="2" s="1"/>
  <c r="H548" i="7"/>
  <c r="C548"/>
  <c r="B560" i="2" s="1"/>
  <c r="D548" i="7"/>
  <c r="C560" i="2" s="1"/>
  <c r="K548" i="7"/>
  <c r="I560" i="2" s="1"/>
  <c r="L548" i="7"/>
  <c r="J560" i="2" s="1"/>
  <c r="M540" i="7"/>
  <c r="K552" i="2" s="1"/>
  <c r="I540" i="7"/>
  <c r="G552" i="2" s="1"/>
  <c r="E540" i="7"/>
  <c r="D552" i="2" s="1"/>
  <c r="N540" i="7"/>
  <c r="L552" i="2" s="1"/>
  <c r="J540" i="7"/>
  <c r="H552" i="2" s="1"/>
  <c r="F540" i="7"/>
  <c r="E552" i="2" s="1"/>
  <c r="B540" i="7"/>
  <c r="A552" i="2" s="1"/>
  <c r="G540" i="7"/>
  <c r="F552" i="2" s="1"/>
  <c r="H540" i="7"/>
  <c r="K540"/>
  <c r="I552" i="2" s="1"/>
  <c r="L540" i="7"/>
  <c r="J552" i="2" s="1"/>
  <c r="C540" i="7"/>
  <c r="B552" i="2" s="1"/>
  <c r="M532" i="7"/>
  <c r="K544" i="2" s="1"/>
  <c r="I532" i="7"/>
  <c r="G544" i="2" s="1"/>
  <c r="E532" i="7"/>
  <c r="D544" i="2" s="1"/>
  <c r="N532" i="7"/>
  <c r="L544" i="2" s="1"/>
  <c r="J532" i="7"/>
  <c r="H544" i="2" s="1"/>
  <c r="F532" i="7"/>
  <c r="E544" i="2" s="1"/>
  <c r="B532" i="7"/>
  <c r="A544" i="2" s="1"/>
  <c r="G532" i="7"/>
  <c r="F544" i="2" s="1"/>
  <c r="H532" i="7"/>
  <c r="C532"/>
  <c r="B544" i="2" s="1"/>
  <c r="D532" i="7"/>
  <c r="C544" i="2" s="1"/>
  <c r="K532" i="7"/>
  <c r="I544" i="2" s="1"/>
  <c r="L532" i="7"/>
  <c r="J544" i="2" s="1"/>
  <c r="M528" i="7"/>
  <c r="K540" i="2" s="1"/>
  <c r="I528" i="7"/>
  <c r="G540" i="2" s="1"/>
  <c r="E528" i="7"/>
  <c r="D540" i="2" s="1"/>
  <c r="N528" i="7"/>
  <c r="L540" i="2" s="1"/>
  <c r="J528" i="7"/>
  <c r="H540" i="2" s="1"/>
  <c r="F528" i="7"/>
  <c r="E540" i="2" s="1"/>
  <c r="B528" i="7"/>
  <c r="A540" i="2" s="1"/>
  <c r="K528" i="7"/>
  <c r="I540" i="2" s="1"/>
  <c r="C528" i="7"/>
  <c r="B540" i="2" s="1"/>
  <c r="L528" i="7"/>
  <c r="J540" i="2" s="1"/>
  <c r="D528" i="7"/>
  <c r="C540" i="2" s="1"/>
  <c r="G528" i="7"/>
  <c r="F540" i="2" s="1"/>
  <c r="H528" i="7"/>
  <c r="M520"/>
  <c r="K532" i="2" s="1"/>
  <c r="I520" i="7"/>
  <c r="G532" i="2" s="1"/>
  <c r="E520" i="7"/>
  <c r="D532" i="2" s="1"/>
  <c r="N520" i="7"/>
  <c r="L532" i="2" s="1"/>
  <c r="J520" i="7"/>
  <c r="H532" i="2" s="1"/>
  <c r="F520" i="7"/>
  <c r="E532" i="2" s="1"/>
  <c r="B520" i="7"/>
  <c r="A532" i="2" s="1"/>
  <c r="K520" i="7"/>
  <c r="I532" i="2" s="1"/>
  <c r="C520" i="7"/>
  <c r="B532" i="2" s="1"/>
  <c r="L520" i="7"/>
  <c r="J532" i="2" s="1"/>
  <c r="D520" i="7"/>
  <c r="C532" i="2" s="1"/>
  <c r="G520" i="7"/>
  <c r="F532" i="2" s="1"/>
  <c r="M516" i="7"/>
  <c r="K528" i="2" s="1"/>
  <c r="I516" i="7"/>
  <c r="G528" i="2" s="1"/>
  <c r="E516" i="7"/>
  <c r="D528" i="2" s="1"/>
  <c r="N516" i="7"/>
  <c r="L528" i="2" s="1"/>
  <c r="J516" i="7"/>
  <c r="H528" i="2" s="1"/>
  <c r="F516" i="7"/>
  <c r="E528" i="2" s="1"/>
  <c r="B516" i="7"/>
  <c r="A528" i="2" s="1"/>
  <c r="G516" i="7"/>
  <c r="F528" i="2" s="1"/>
  <c r="H516" i="7"/>
  <c r="C516"/>
  <c r="B528" i="2" s="1"/>
  <c r="D516" i="7"/>
  <c r="C528" i="2" s="1"/>
  <c r="K516" i="7"/>
  <c r="I528" i="2" s="1"/>
  <c r="L516" i="7"/>
  <c r="J528" i="2" s="1"/>
  <c r="M508" i="7"/>
  <c r="K520" i="2" s="1"/>
  <c r="I508" i="7"/>
  <c r="G520" i="2" s="1"/>
  <c r="E508" i="7"/>
  <c r="D520" i="2" s="1"/>
  <c r="N508" i="7"/>
  <c r="L520" i="2" s="1"/>
  <c r="J508" i="7"/>
  <c r="H520" i="2" s="1"/>
  <c r="F508" i="7"/>
  <c r="E520" i="2" s="1"/>
  <c r="B508" i="7"/>
  <c r="A520" i="2" s="1"/>
  <c r="G508" i="7"/>
  <c r="F520" i="2" s="1"/>
  <c r="H508" i="7"/>
  <c r="K508"/>
  <c r="I520" i="2" s="1"/>
  <c r="L508" i="7"/>
  <c r="J520" i="2" s="1"/>
  <c r="C508" i="7"/>
  <c r="B520" i="2" s="1"/>
  <c r="D508" i="7"/>
  <c r="C520" i="2" s="1"/>
  <c r="M500" i="7"/>
  <c r="K512" i="2" s="1"/>
  <c r="I500" i="7"/>
  <c r="G512" i="2" s="1"/>
  <c r="E500" i="7"/>
  <c r="D512" i="2" s="1"/>
  <c r="N500" i="7"/>
  <c r="L512" i="2" s="1"/>
  <c r="J500" i="7"/>
  <c r="H512" i="2" s="1"/>
  <c r="F500" i="7"/>
  <c r="E512" i="2" s="1"/>
  <c r="B500" i="7"/>
  <c r="A512" i="2" s="1"/>
  <c r="G500" i="7"/>
  <c r="F512" i="2" s="1"/>
  <c r="H500" i="7"/>
  <c r="C500"/>
  <c r="B512" i="2" s="1"/>
  <c r="D500" i="7"/>
  <c r="C512" i="2" s="1"/>
  <c r="K500" i="7"/>
  <c r="I512" i="2" s="1"/>
  <c r="M496" i="7"/>
  <c r="K508" i="2" s="1"/>
  <c r="I496" i="7"/>
  <c r="G508" i="2" s="1"/>
  <c r="E496" i="7"/>
  <c r="D508" i="2" s="1"/>
  <c r="N496" i="7"/>
  <c r="L508" i="2" s="1"/>
  <c r="J496" i="7"/>
  <c r="H508" i="2" s="1"/>
  <c r="F496" i="7"/>
  <c r="E508" i="2" s="1"/>
  <c r="B496" i="7"/>
  <c r="A508" i="2" s="1"/>
  <c r="K496" i="7"/>
  <c r="I508" i="2" s="1"/>
  <c r="C496" i="7"/>
  <c r="B508" i="2" s="1"/>
  <c r="L496" i="7"/>
  <c r="J508" i="2" s="1"/>
  <c r="D496" i="7"/>
  <c r="C508" i="2" s="1"/>
  <c r="G496" i="7"/>
  <c r="F508" i="2" s="1"/>
  <c r="H496" i="7"/>
  <c r="M488"/>
  <c r="K500" i="2" s="1"/>
  <c r="I488" i="7"/>
  <c r="G500" i="2" s="1"/>
  <c r="E488" i="7"/>
  <c r="D500" i="2" s="1"/>
  <c r="N488" i="7"/>
  <c r="L500" i="2" s="1"/>
  <c r="J488" i="7"/>
  <c r="H500" i="2" s="1"/>
  <c r="F488" i="7"/>
  <c r="E500" i="2" s="1"/>
  <c r="B488" i="7"/>
  <c r="A500" i="2" s="1"/>
  <c r="K488" i="7"/>
  <c r="I500" i="2" s="1"/>
  <c r="C488" i="7"/>
  <c r="B500" i="2" s="1"/>
  <c r="L488" i="7"/>
  <c r="J500" i="2" s="1"/>
  <c r="D488" i="7"/>
  <c r="C500" i="2" s="1"/>
  <c r="G488" i="7"/>
  <c r="F500" i="2" s="1"/>
  <c r="H488" i="7"/>
  <c r="L553"/>
  <c r="J565" i="2" s="1"/>
  <c r="H553" i="7"/>
  <c r="D553"/>
  <c r="C565" i="2" s="1"/>
  <c r="M553" i="7"/>
  <c r="K565" i="2" s="1"/>
  <c r="I553" i="7"/>
  <c r="G565" i="2" s="1"/>
  <c r="E553" i="7"/>
  <c r="D565" i="2" s="1"/>
  <c r="N553" i="7"/>
  <c r="L565" i="2" s="1"/>
  <c r="F553" i="7"/>
  <c r="E565" i="2" s="1"/>
  <c r="G553" i="7"/>
  <c r="F565" i="2" s="1"/>
  <c r="B553" i="7"/>
  <c r="A565" i="2" s="1"/>
  <c r="C553" i="7"/>
  <c r="B565" i="2" s="1"/>
  <c r="J553" i="7"/>
  <c r="H565" i="2" s="1"/>
  <c r="K553" i="7"/>
  <c r="I565" i="2" s="1"/>
  <c r="L549" i="7"/>
  <c r="J561" i="2" s="1"/>
  <c r="H549" i="7"/>
  <c r="D549"/>
  <c r="C561" i="2" s="1"/>
  <c r="M549" i="7"/>
  <c r="K561" i="2" s="1"/>
  <c r="I549" i="7"/>
  <c r="G561" i="2" s="1"/>
  <c r="E549" i="7"/>
  <c r="D561" i="2" s="1"/>
  <c r="J549" i="7"/>
  <c r="H561" i="2" s="1"/>
  <c r="B549" i="7"/>
  <c r="A561" i="2" s="1"/>
  <c r="K549" i="7"/>
  <c r="I561" i="2" s="1"/>
  <c r="C549" i="7"/>
  <c r="B561" i="2" s="1"/>
  <c r="F549" i="7"/>
  <c r="E561" i="2" s="1"/>
  <c r="G549" i="7"/>
  <c r="F561" i="2" s="1"/>
  <c r="N549" i="7"/>
  <c r="L561" i="2" s="1"/>
  <c r="L545" i="7"/>
  <c r="J557" i="2" s="1"/>
  <c r="H545" i="7"/>
  <c r="D545"/>
  <c r="C557" i="2" s="1"/>
  <c r="M545" i="7"/>
  <c r="K557" i="2" s="1"/>
  <c r="I545" i="7"/>
  <c r="G557" i="2" s="1"/>
  <c r="E545" i="7"/>
  <c r="D557" i="2" s="1"/>
  <c r="N545" i="7"/>
  <c r="L557" i="2" s="1"/>
  <c r="F545" i="7"/>
  <c r="E557" i="2" s="1"/>
  <c r="G545" i="7"/>
  <c r="F557" i="2" s="1"/>
  <c r="J545" i="7"/>
  <c r="H557" i="2" s="1"/>
  <c r="K545" i="7"/>
  <c r="I557" i="2" s="1"/>
  <c r="B545" i="7"/>
  <c r="A557" i="2" s="1"/>
  <c r="L541" i="7"/>
  <c r="J553" i="2" s="1"/>
  <c r="H541" i="7"/>
  <c r="D541"/>
  <c r="C553" i="2" s="1"/>
  <c r="M541" i="7"/>
  <c r="K553" i="2" s="1"/>
  <c r="I541" i="7"/>
  <c r="G553" i="2" s="1"/>
  <c r="E541" i="7"/>
  <c r="D553" i="2" s="1"/>
  <c r="J541" i="7"/>
  <c r="H553" i="2" s="1"/>
  <c r="B541" i="7"/>
  <c r="A553" i="2" s="1"/>
  <c r="K541" i="7"/>
  <c r="I553" i="2" s="1"/>
  <c r="C541" i="7"/>
  <c r="B553" i="2" s="1"/>
  <c r="N541" i="7"/>
  <c r="L553" i="2" s="1"/>
  <c r="F541" i="7"/>
  <c r="E553" i="2" s="1"/>
  <c r="G541" i="7"/>
  <c r="F553" i="2" s="1"/>
  <c r="L537" i="7"/>
  <c r="J549" i="2" s="1"/>
  <c r="H537" i="7"/>
  <c r="D537"/>
  <c r="C549" i="2" s="1"/>
  <c r="M537" i="7"/>
  <c r="K549" i="2" s="1"/>
  <c r="I537" i="7"/>
  <c r="G549" i="2" s="1"/>
  <c r="E537" i="7"/>
  <c r="D549" i="2" s="1"/>
  <c r="N537" i="7"/>
  <c r="L549" i="2" s="1"/>
  <c r="F537" i="7"/>
  <c r="E549" i="2" s="1"/>
  <c r="G537" i="7"/>
  <c r="F549" i="2" s="1"/>
  <c r="B537" i="7"/>
  <c r="A549" i="2" s="1"/>
  <c r="C537" i="7"/>
  <c r="B549" i="2" s="1"/>
  <c r="J537" i="7"/>
  <c r="H549" i="2" s="1"/>
  <c r="K537" i="7"/>
  <c r="I549" i="2" s="1"/>
  <c r="L533" i="7"/>
  <c r="J545" i="2" s="1"/>
  <c r="H533" i="7"/>
  <c r="D533"/>
  <c r="C545" i="2" s="1"/>
  <c r="M533" i="7"/>
  <c r="K545" i="2" s="1"/>
  <c r="I533" i="7"/>
  <c r="G545" i="2" s="1"/>
  <c r="E533" i="7"/>
  <c r="D545" i="2" s="1"/>
  <c r="J533" i="7"/>
  <c r="H545" i="2" s="1"/>
  <c r="B533" i="7"/>
  <c r="A545" i="2" s="1"/>
  <c r="K533" i="7"/>
  <c r="I545" i="2" s="1"/>
  <c r="C533" i="7"/>
  <c r="B545" i="2" s="1"/>
  <c r="F533" i="7"/>
  <c r="E545" i="2" s="1"/>
  <c r="G533" i="7"/>
  <c r="F545" i="2" s="1"/>
  <c r="N533" i="7"/>
  <c r="L545" i="2" s="1"/>
  <c r="L529" i="7"/>
  <c r="J541" i="2" s="1"/>
  <c r="H529" i="7"/>
  <c r="D529"/>
  <c r="C541" i="2" s="1"/>
  <c r="M529" i="7"/>
  <c r="K541" i="2" s="1"/>
  <c r="I529" i="7"/>
  <c r="G541" i="2" s="1"/>
  <c r="E529" i="7"/>
  <c r="D541" i="2" s="1"/>
  <c r="N529" i="7"/>
  <c r="L541" i="2" s="1"/>
  <c r="F529" i="7"/>
  <c r="E541" i="2" s="1"/>
  <c r="G529" i="7"/>
  <c r="F541" i="2" s="1"/>
  <c r="J529" i="7"/>
  <c r="H541" i="2" s="1"/>
  <c r="K529" i="7"/>
  <c r="I541" i="2" s="1"/>
  <c r="B529" i="7"/>
  <c r="A541" i="2" s="1"/>
  <c r="C529" i="7"/>
  <c r="B541" i="2" s="1"/>
  <c r="L525" i="7"/>
  <c r="J537" i="2" s="1"/>
  <c r="H525" i="7"/>
  <c r="D525"/>
  <c r="C537" i="2" s="1"/>
  <c r="M525" i="7"/>
  <c r="K537" i="2" s="1"/>
  <c r="I525" i="7"/>
  <c r="G537" i="2" s="1"/>
  <c r="E525" i="7"/>
  <c r="D537" i="2" s="1"/>
  <c r="J525" i="7"/>
  <c r="H537" i="2" s="1"/>
  <c r="B525" i="7"/>
  <c r="A537" i="2" s="1"/>
  <c r="K525" i="7"/>
  <c r="I537" i="2" s="1"/>
  <c r="C525" i="7"/>
  <c r="B537" i="2" s="1"/>
  <c r="N525" i="7"/>
  <c r="L537" i="2" s="1"/>
  <c r="F525" i="7"/>
  <c r="E537" i="2" s="1"/>
  <c r="L521" i="7"/>
  <c r="J533" i="2" s="1"/>
  <c r="H521" i="7"/>
  <c r="D521"/>
  <c r="C533" i="2" s="1"/>
  <c r="M521" i="7"/>
  <c r="K533" i="2" s="1"/>
  <c r="I521" i="7"/>
  <c r="G533" i="2" s="1"/>
  <c r="E521" i="7"/>
  <c r="D533" i="2" s="1"/>
  <c r="N521" i="7"/>
  <c r="L533" i="2" s="1"/>
  <c r="F521" i="7"/>
  <c r="E533" i="2" s="1"/>
  <c r="G521" i="7"/>
  <c r="F533" i="2" s="1"/>
  <c r="B521" i="7"/>
  <c r="A533" i="2" s="1"/>
  <c r="C521" i="7"/>
  <c r="B533" i="2" s="1"/>
  <c r="M533" s="1"/>
  <c r="J521" i="7"/>
  <c r="H533" i="2" s="1"/>
  <c r="K521" i="7"/>
  <c r="I533" i="2" s="1"/>
  <c r="L517" i="7"/>
  <c r="J529" i="2" s="1"/>
  <c r="H517" i="7"/>
  <c r="D517"/>
  <c r="C529" i="2" s="1"/>
  <c r="M517" i="7"/>
  <c r="K529" i="2" s="1"/>
  <c r="I517" i="7"/>
  <c r="G529" i="2" s="1"/>
  <c r="E517" i="7"/>
  <c r="D529" i="2" s="1"/>
  <c r="J517" i="7"/>
  <c r="H529" i="2" s="1"/>
  <c r="B517" i="7"/>
  <c r="A529" i="2" s="1"/>
  <c r="K517" i="7"/>
  <c r="I529" i="2" s="1"/>
  <c r="C517" i="7"/>
  <c r="B529" i="2" s="1"/>
  <c r="F517" i="7"/>
  <c r="E529" i="2" s="1"/>
  <c r="G517" i="7"/>
  <c r="F529" i="2" s="1"/>
  <c r="N517" i="7"/>
  <c r="L529" i="2" s="1"/>
  <c r="L513" i="7"/>
  <c r="J525" i="2" s="1"/>
  <c r="H513" i="7"/>
  <c r="D513"/>
  <c r="C525" i="2" s="1"/>
  <c r="M513" i="7"/>
  <c r="K525" i="2" s="1"/>
  <c r="I513" i="7"/>
  <c r="G525" i="2" s="1"/>
  <c r="E513" i="7"/>
  <c r="D525" i="2" s="1"/>
  <c r="N513" i="7"/>
  <c r="L525" i="2" s="1"/>
  <c r="F513" i="7"/>
  <c r="E525" i="2" s="1"/>
  <c r="G513" i="7"/>
  <c r="F525" i="2" s="1"/>
  <c r="J513" i="7"/>
  <c r="H525" i="2" s="1"/>
  <c r="K513" i="7"/>
  <c r="I525" i="2" s="1"/>
  <c r="B513" i="7"/>
  <c r="A525" i="2" s="1"/>
  <c r="C513" i="7"/>
  <c r="B525" i="2" s="1"/>
  <c r="L509" i="7"/>
  <c r="J521" i="2" s="1"/>
  <c r="H509" i="7"/>
  <c r="D509"/>
  <c r="C521" i="2" s="1"/>
  <c r="M509" i="7"/>
  <c r="K521" i="2" s="1"/>
  <c r="I509" i="7"/>
  <c r="G521" i="2" s="1"/>
  <c r="E509" i="7"/>
  <c r="D521" i="2" s="1"/>
  <c r="J509" i="7"/>
  <c r="H521" i="2" s="1"/>
  <c r="B509" i="7"/>
  <c r="A521" i="2" s="1"/>
  <c r="K509" i="7"/>
  <c r="I521" i="2" s="1"/>
  <c r="C509" i="7"/>
  <c r="B521" i="2" s="1"/>
  <c r="N509" i="7"/>
  <c r="L521" i="2" s="1"/>
  <c r="F509" i="7"/>
  <c r="E521" i="2" s="1"/>
  <c r="G509" i="7"/>
  <c r="F521" i="2" s="1"/>
  <c r="L505" i="7"/>
  <c r="J517" i="2" s="1"/>
  <c r="H505" i="7"/>
  <c r="D505"/>
  <c r="C517" i="2" s="1"/>
  <c r="M505" i="7"/>
  <c r="K517" i="2" s="1"/>
  <c r="I505" i="7"/>
  <c r="G517" i="2" s="1"/>
  <c r="E505" i="7"/>
  <c r="D517" i="2" s="1"/>
  <c r="N505" i="7"/>
  <c r="L517" i="2" s="1"/>
  <c r="F505" i="7"/>
  <c r="E517" i="2" s="1"/>
  <c r="G505" i="7"/>
  <c r="F517" i="2" s="1"/>
  <c r="B505" i="7"/>
  <c r="A517" i="2" s="1"/>
  <c r="C505" i="7"/>
  <c r="B517" i="2" s="1"/>
  <c r="M517" s="1"/>
  <c r="J505" i="7"/>
  <c r="H517" i="2" s="1"/>
  <c r="L501" i="7"/>
  <c r="J513" i="2" s="1"/>
  <c r="H501" i="7"/>
  <c r="D501"/>
  <c r="C513" i="2" s="1"/>
  <c r="M501" i="7"/>
  <c r="K513" i="2" s="1"/>
  <c r="I501" i="7"/>
  <c r="G513" i="2" s="1"/>
  <c r="E501" i="7"/>
  <c r="D513" i="2" s="1"/>
  <c r="J501" i="7"/>
  <c r="H513" i="2" s="1"/>
  <c r="B501" i="7"/>
  <c r="A513" i="2" s="1"/>
  <c r="K501" i="7"/>
  <c r="I513" i="2" s="1"/>
  <c r="C501" i="7"/>
  <c r="B513" i="2" s="1"/>
  <c r="F501" i="7"/>
  <c r="E513" i="2" s="1"/>
  <c r="G501" i="7"/>
  <c r="F513" i="2" s="1"/>
  <c r="N501" i="7"/>
  <c r="L513" i="2" s="1"/>
  <c r="L497" i="7"/>
  <c r="J509" i="2" s="1"/>
  <c r="H497" i="7"/>
  <c r="D497"/>
  <c r="C509" i="2" s="1"/>
  <c r="M497" i="7"/>
  <c r="K509" i="2" s="1"/>
  <c r="I497" i="7"/>
  <c r="G509" i="2" s="1"/>
  <c r="E497" i="7"/>
  <c r="D509" i="2" s="1"/>
  <c r="N497" i="7"/>
  <c r="L509" i="2" s="1"/>
  <c r="F497" i="7"/>
  <c r="E509" i="2" s="1"/>
  <c r="G497" i="7"/>
  <c r="F509" i="2" s="1"/>
  <c r="J497" i="7"/>
  <c r="H509" i="2" s="1"/>
  <c r="K497" i="7"/>
  <c r="I509" i="2" s="1"/>
  <c r="B497" i="7"/>
  <c r="A509" i="2" s="1"/>
  <c r="C497" i="7"/>
  <c r="B509" i="2" s="1"/>
  <c r="L493" i="7"/>
  <c r="J505" i="2" s="1"/>
  <c r="H493" i="7"/>
  <c r="D493"/>
  <c r="C505" i="2" s="1"/>
  <c r="M493" i="7"/>
  <c r="K505" i="2" s="1"/>
  <c r="I493" i="7"/>
  <c r="G505" i="2" s="1"/>
  <c r="E493" i="7"/>
  <c r="D505" i="2" s="1"/>
  <c r="J493" i="7"/>
  <c r="H505" i="2" s="1"/>
  <c r="B493" i="7"/>
  <c r="A505" i="2" s="1"/>
  <c r="K493" i="7"/>
  <c r="I505" i="2" s="1"/>
  <c r="C493" i="7"/>
  <c r="B505" i="2" s="1"/>
  <c r="N493" i="7"/>
  <c r="L505" i="2" s="1"/>
  <c r="F493" i="7"/>
  <c r="E505" i="2" s="1"/>
  <c r="G493" i="7"/>
  <c r="F505" i="2" s="1"/>
  <c r="L489" i="7"/>
  <c r="J501" i="2" s="1"/>
  <c r="H489" i="7"/>
  <c r="D489"/>
  <c r="C501" i="2" s="1"/>
  <c r="M489" i="7"/>
  <c r="K501" i="2" s="1"/>
  <c r="I489" i="7"/>
  <c r="G501" i="2" s="1"/>
  <c r="E489" i="7"/>
  <c r="D501" i="2" s="1"/>
  <c r="N489" i="7"/>
  <c r="L501" i="2" s="1"/>
  <c r="F489" i="7"/>
  <c r="E501" i="2" s="1"/>
  <c r="G489" i="7"/>
  <c r="F501" i="2" s="1"/>
  <c r="B489" i="7"/>
  <c r="A501" i="2" s="1"/>
  <c r="C489" i="7"/>
  <c r="B501" i="2" s="1"/>
  <c r="M501" s="1"/>
  <c r="J489" i="7"/>
  <c r="H501" i="2" s="1"/>
  <c r="K489" i="7"/>
  <c r="I501" i="2" s="1"/>
  <c r="L485" i="7"/>
  <c r="J497" i="2" s="1"/>
  <c r="H485" i="7"/>
  <c r="D485"/>
  <c r="C497" i="2" s="1"/>
  <c r="M485" i="7"/>
  <c r="K497" i="2" s="1"/>
  <c r="I485" i="7"/>
  <c r="G497" i="2" s="1"/>
  <c r="E485" i="7"/>
  <c r="D497" i="2" s="1"/>
  <c r="J485" i="7"/>
  <c r="H497" i="2" s="1"/>
  <c r="B485" i="7"/>
  <c r="A497" i="2" s="1"/>
  <c r="K485" i="7"/>
  <c r="I497" i="2" s="1"/>
  <c r="C485" i="7"/>
  <c r="B497" i="2" s="1"/>
  <c r="F485" i="7"/>
  <c r="E497" i="2" s="1"/>
  <c r="G485" i="7"/>
  <c r="F497" i="2" s="1"/>
  <c r="N485" i="7"/>
  <c r="L497" i="2" s="1"/>
  <c r="L481" i="7"/>
  <c r="J493" i="2" s="1"/>
  <c r="H481" i="7"/>
  <c r="D481"/>
  <c r="C493" i="2" s="1"/>
  <c r="M481" i="7"/>
  <c r="K493" i="2" s="1"/>
  <c r="I481" i="7"/>
  <c r="G493" i="2" s="1"/>
  <c r="E481" i="7"/>
  <c r="D493" i="2" s="1"/>
  <c r="N481" i="7"/>
  <c r="L493" i="2" s="1"/>
  <c r="F481" i="7"/>
  <c r="E493" i="2" s="1"/>
  <c r="G481" i="7"/>
  <c r="F493" i="2" s="1"/>
  <c r="J481" i="7"/>
  <c r="H493" i="2" s="1"/>
  <c r="K481" i="7"/>
  <c r="I493" i="2" s="1"/>
  <c r="B481" i="7"/>
  <c r="A493" i="2" s="1"/>
  <c r="M477" i="7"/>
  <c r="K489" i="2" s="1"/>
  <c r="I477" i="7"/>
  <c r="G489" i="2" s="1"/>
  <c r="E477" i="7"/>
  <c r="D489" i="2" s="1"/>
  <c r="J477" i="7"/>
  <c r="H489" i="2" s="1"/>
  <c r="D477" i="7"/>
  <c r="C489" i="2" s="1"/>
  <c r="M489" s="1"/>
  <c r="K477" i="7"/>
  <c r="I489" i="2" s="1"/>
  <c r="F477" i="7"/>
  <c r="E489" i="2" s="1"/>
  <c r="G477" i="7"/>
  <c r="F489" i="2" s="1"/>
  <c r="H477" i="7"/>
  <c r="L477"/>
  <c r="J489" i="2" s="1"/>
  <c r="N477" i="7"/>
  <c r="L489" i="2" s="1"/>
  <c r="B477" i="7"/>
  <c r="A489" i="2" s="1"/>
  <c r="M473" i="7"/>
  <c r="K485" i="2" s="1"/>
  <c r="I473" i="7"/>
  <c r="G485" i="2" s="1"/>
  <c r="E473" i="7"/>
  <c r="D485" i="2" s="1"/>
  <c r="N473" i="7"/>
  <c r="L485" i="2" s="1"/>
  <c r="J473" i="7"/>
  <c r="H485" i="2" s="1"/>
  <c r="F473" i="7"/>
  <c r="E485" i="2" s="1"/>
  <c r="B473" i="7"/>
  <c r="A485" i="2" s="1"/>
  <c r="G473" i="7"/>
  <c r="F485" i="2" s="1"/>
  <c r="H473" i="7"/>
  <c r="K473"/>
  <c r="I485" i="2" s="1"/>
  <c r="L473" i="7"/>
  <c r="J485" i="2" s="1"/>
  <c r="C473" i="7"/>
  <c r="B485" i="2" s="1"/>
  <c r="D473" i="7"/>
  <c r="C485" i="2" s="1"/>
  <c r="M469" i="7"/>
  <c r="K481" i="2" s="1"/>
  <c r="I469" i="7"/>
  <c r="G481" i="2" s="1"/>
  <c r="E469" i="7"/>
  <c r="D481" i="2" s="1"/>
  <c r="N469" i="7"/>
  <c r="L481" i="2" s="1"/>
  <c r="J469" i="7"/>
  <c r="H481" i="2" s="1"/>
  <c r="F469" i="7"/>
  <c r="E481" i="2" s="1"/>
  <c r="B469" i="7"/>
  <c r="A481" i="2" s="1"/>
  <c r="K469" i="7"/>
  <c r="I481" i="2" s="1"/>
  <c r="C469" i="7"/>
  <c r="B481" i="2" s="1"/>
  <c r="L469" i="7"/>
  <c r="J481" i="2" s="1"/>
  <c r="D469" i="7"/>
  <c r="C481" i="2" s="1"/>
  <c r="G469" i="7"/>
  <c r="F481" i="2" s="1"/>
  <c r="M465" i="7"/>
  <c r="K477" i="2" s="1"/>
  <c r="I465" i="7"/>
  <c r="G477" i="2" s="1"/>
  <c r="E465" i="7"/>
  <c r="D477" i="2" s="1"/>
  <c r="N465" i="7"/>
  <c r="L477" i="2" s="1"/>
  <c r="J465" i="7"/>
  <c r="H477" i="2" s="1"/>
  <c r="F465" i="7"/>
  <c r="E477" i="2" s="1"/>
  <c r="B465" i="7"/>
  <c r="A477" i="2" s="1"/>
  <c r="G465" i="7"/>
  <c r="F477" i="2" s="1"/>
  <c r="H465" i="7"/>
  <c r="C465"/>
  <c r="B477" i="2" s="1"/>
  <c r="D465" i="7"/>
  <c r="C477" i="2" s="1"/>
  <c r="K465" i="7"/>
  <c r="I477" i="2" s="1"/>
  <c r="L465" i="7"/>
  <c r="J477" i="2" s="1"/>
  <c r="M461" i="7"/>
  <c r="K473" i="2" s="1"/>
  <c r="I461" i="7"/>
  <c r="G473" i="2" s="1"/>
  <c r="E461" i="7"/>
  <c r="D473" i="2" s="1"/>
  <c r="N461" i="7"/>
  <c r="L473" i="2" s="1"/>
  <c r="J461" i="7"/>
  <c r="H473" i="2" s="1"/>
  <c r="F461" i="7"/>
  <c r="E473" i="2" s="1"/>
  <c r="B461" i="7"/>
  <c r="A473" i="2" s="1"/>
  <c r="K461" i="7"/>
  <c r="I473" i="2" s="1"/>
  <c r="C461" i="7"/>
  <c r="B473" i="2" s="1"/>
  <c r="L461" i="7"/>
  <c r="J473" i="2" s="1"/>
  <c r="D461" i="7"/>
  <c r="C473" i="2" s="1"/>
  <c r="G461" i="7"/>
  <c r="F473" i="2" s="1"/>
  <c r="H461" i="7"/>
  <c r="M457"/>
  <c r="K469" i="2" s="1"/>
  <c r="I457" i="7"/>
  <c r="G469" i="2" s="1"/>
  <c r="E457" i="7"/>
  <c r="D469" i="2" s="1"/>
  <c r="N457" i="7"/>
  <c r="L469" i="2" s="1"/>
  <c r="J457" i="7"/>
  <c r="H469" i="2" s="1"/>
  <c r="F457" i="7"/>
  <c r="E469" i="2" s="1"/>
  <c r="B457" i="7"/>
  <c r="A469" i="2" s="1"/>
  <c r="G457" i="7"/>
  <c r="F469" i="2" s="1"/>
  <c r="H457" i="7"/>
  <c r="K457"/>
  <c r="I469" i="2" s="1"/>
  <c r="L457" i="7"/>
  <c r="J469" i="2" s="1"/>
  <c r="C457" i="7"/>
  <c r="B469" i="2" s="1"/>
  <c r="M469" s="1"/>
  <c r="M453" i="7"/>
  <c r="K465" i="2" s="1"/>
  <c r="I453" i="7"/>
  <c r="G465" i="2" s="1"/>
  <c r="E453" i="7"/>
  <c r="D465" i="2" s="1"/>
  <c r="N453" i="7"/>
  <c r="L465" i="2" s="1"/>
  <c r="J453" i="7"/>
  <c r="H465" i="2" s="1"/>
  <c r="F453" i="7"/>
  <c r="E465" i="2" s="1"/>
  <c r="B453" i="7"/>
  <c r="A465" i="2" s="1"/>
  <c r="K453" i="7"/>
  <c r="I465" i="2" s="1"/>
  <c r="C453" i="7"/>
  <c r="B465" i="2" s="1"/>
  <c r="L453" i="7"/>
  <c r="J465" i="2" s="1"/>
  <c r="D453" i="7"/>
  <c r="C465" i="2" s="1"/>
  <c r="G453" i="7"/>
  <c r="F465" i="2" s="1"/>
  <c r="H453" i="7"/>
  <c r="M449"/>
  <c r="K461" i="2" s="1"/>
  <c r="I449" i="7"/>
  <c r="G461" i="2" s="1"/>
  <c r="E449" i="7"/>
  <c r="D461" i="2" s="1"/>
  <c r="N449" i="7"/>
  <c r="L461" i="2" s="1"/>
  <c r="J449" i="7"/>
  <c r="H461" i="2" s="1"/>
  <c r="F449" i="7"/>
  <c r="E461" i="2" s="1"/>
  <c r="B449" i="7"/>
  <c r="A461" i="2" s="1"/>
  <c r="G449" i="7"/>
  <c r="F461" i="2" s="1"/>
  <c r="H449" i="7"/>
  <c r="C449"/>
  <c r="B461" i="2" s="1"/>
  <c r="D449" i="7"/>
  <c r="C461" i="2" s="1"/>
  <c r="K449" i="7"/>
  <c r="I461" i="2" s="1"/>
  <c r="M445" i="7"/>
  <c r="K457" i="2" s="1"/>
  <c r="I445" i="7"/>
  <c r="G457" i="2" s="1"/>
  <c r="E445" i="7"/>
  <c r="D457" i="2" s="1"/>
  <c r="N445" i="7"/>
  <c r="L457" i="2" s="1"/>
  <c r="J445" i="7"/>
  <c r="H457" i="2" s="1"/>
  <c r="F445" i="7"/>
  <c r="E457" i="2" s="1"/>
  <c r="B445" i="7"/>
  <c r="A457" i="2" s="1"/>
  <c r="K445" i="7"/>
  <c r="I457" i="2" s="1"/>
  <c r="C445" i="7"/>
  <c r="B457" i="2" s="1"/>
  <c r="L445" i="7"/>
  <c r="J457" i="2" s="1"/>
  <c r="D445" i="7"/>
  <c r="C457" i="2" s="1"/>
  <c r="G445" i="7"/>
  <c r="F457" i="2" s="1"/>
  <c r="H445" i="7"/>
  <c r="M441"/>
  <c r="K453" i="2" s="1"/>
  <c r="I441" i="7"/>
  <c r="G453" i="2" s="1"/>
  <c r="E441" i="7"/>
  <c r="D453" i="2" s="1"/>
  <c r="N441" i="7"/>
  <c r="L453" i="2" s="1"/>
  <c r="J441" i="7"/>
  <c r="H453" i="2" s="1"/>
  <c r="F441" i="7"/>
  <c r="E453" i="2" s="1"/>
  <c r="B441" i="7"/>
  <c r="A453" i="2" s="1"/>
  <c r="G441" i="7"/>
  <c r="F453" i="2" s="1"/>
  <c r="H441" i="7"/>
  <c r="K441"/>
  <c r="I453" i="2" s="1"/>
  <c r="L441" i="7"/>
  <c r="J453" i="2" s="1"/>
  <c r="C441" i="7"/>
  <c r="B453" i="2" s="1"/>
  <c r="D441" i="7"/>
  <c r="C453" i="2" s="1"/>
  <c r="M437" i="7"/>
  <c r="K449" i="2" s="1"/>
  <c r="I437" i="7"/>
  <c r="G449" i="2" s="1"/>
  <c r="N437" i="7"/>
  <c r="L449" i="2" s="1"/>
  <c r="J437" i="7"/>
  <c r="H449" i="2" s="1"/>
  <c r="F437" i="7"/>
  <c r="E449" i="2" s="1"/>
  <c r="B437" i="7"/>
  <c r="A449" i="2" s="1"/>
  <c r="K437" i="7"/>
  <c r="I449" i="2" s="1"/>
  <c r="D437" i="7"/>
  <c r="C449" i="2" s="1"/>
  <c r="L437" i="7"/>
  <c r="J449" i="2" s="1"/>
  <c r="E437" i="7"/>
  <c r="D449" i="2" s="1"/>
  <c r="C437" i="7"/>
  <c r="B449" i="2" s="1"/>
  <c r="G437" i="7"/>
  <c r="F449" i="2" s="1"/>
  <c r="N433" i="7"/>
  <c r="L445" i="2" s="1"/>
  <c r="J433" i="7"/>
  <c r="H445" i="2" s="1"/>
  <c r="F433" i="7"/>
  <c r="E445" i="2" s="1"/>
  <c r="B433" i="7"/>
  <c r="A445" i="2" s="1"/>
  <c r="M433" i="7"/>
  <c r="K445" i="2" s="1"/>
  <c r="H433" i="7"/>
  <c r="C433"/>
  <c r="B445" i="2" s="1"/>
  <c r="I433" i="7"/>
  <c r="G445" i="2" s="1"/>
  <c r="D433" i="7"/>
  <c r="C445" i="2" s="1"/>
  <c r="K433" i="7"/>
  <c r="I445" i="2" s="1"/>
  <c r="L433" i="7"/>
  <c r="J445" i="2" s="1"/>
  <c r="E433" i="7"/>
  <c r="D445" i="2" s="1"/>
  <c r="G433" i="7"/>
  <c r="F445" i="2" s="1"/>
  <c r="N429" i="7"/>
  <c r="L441" i="2" s="1"/>
  <c r="J429" i="7"/>
  <c r="H441" i="2" s="1"/>
  <c r="F429" i="7"/>
  <c r="E441" i="2" s="1"/>
  <c r="B429" i="7"/>
  <c r="A441" i="2" s="1"/>
  <c r="L429" i="7"/>
  <c r="J441" i="2" s="1"/>
  <c r="G429" i="7"/>
  <c r="F441" i="2" s="1"/>
  <c r="M429" i="7"/>
  <c r="K441" i="2" s="1"/>
  <c r="H429" i="7"/>
  <c r="C429"/>
  <c r="B441" i="2" s="1"/>
  <c r="I429" i="7"/>
  <c r="G441" i="2" s="1"/>
  <c r="K429" i="7"/>
  <c r="I441" i="2" s="1"/>
  <c r="D429" i="7"/>
  <c r="C441" i="2" s="1"/>
  <c r="N425" i="7"/>
  <c r="L437" i="2" s="1"/>
  <c r="J425" i="7"/>
  <c r="H437" i="2" s="1"/>
  <c r="F425" i="7"/>
  <c r="E437" i="2" s="1"/>
  <c r="B425" i="7"/>
  <c r="A437" i="2" s="1"/>
  <c r="K425" i="7"/>
  <c r="I437" i="2" s="1"/>
  <c r="E425" i="7"/>
  <c r="D437" i="2" s="1"/>
  <c r="L425" i="7"/>
  <c r="J437" i="2" s="1"/>
  <c r="G425" i="7"/>
  <c r="F437" i="2" s="1"/>
  <c r="H425" i="7"/>
  <c r="I425"/>
  <c r="G437" i="2" s="1"/>
  <c r="C425" i="7"/>
  <c r="B437" i="2" s="1"/>
  <c r="D425" i="7"/>
  <c r="C437" i="2" s="1"/>
  <c r="M425" i="7"/>
  <c r="K437" i="2" s="1"/>
  <c r="N421" i="7"/>
  <c r="L433" i="2" s="1"/>
  <c r="J421" i="7"/>
  <c r="H433" i="2" s="1"/>
  <c r="F421" i="7"/>
  <c r="E433" i="2" s="1"/>
  <c r="B421" i="7"/>
  <c r="A433" i="2" s="1"/>
  <c r="I421" i="7"/>
  <c r="G433" i="2" s="1"/>
  <c r="D421" i="7"/>
  <c r="C433" i="2" s="1"/>
  <c r="K421" i="7"/>
  <c r="I433" i="2" s="1"/>
  <c r="E421" i="7"/>
  <c r="D433" i="2" s="1"/>
  <c r="G421" i="7"/>
  <c r="F433" i="2" s="1"/>
  <c r="H421" i="7"/>
  <c r="L421"/>
  <c r="J433" i="2" s="1"/>
  <c r="M421" i="7"/>
  <c r="K433" i="2" s="1"/>
  <c r="N417" i="7"/>
  <c r="L429" i="2" s="1"/>
  <c r="J417" i="7"/>
  <c r="H429" i="2" s="1"/>
  <c r="F417" i="7"/>
  <c r="E429" i="2" s="1"/>
  <c r="B417" i="7"/>
  <c r="A429" i="2" s="1"/>
  <c r="M417" i="7"/>
  <c r="K429" i="2" s="1"/>
  <c r="H417" i="7"/>
  <c r="C417"/>
  <c r="B429" i="2" s="1"/>
  <c r="I417" i="7"/>
  <c r="G429" i="2" s="1"/>
  <c r="D417" i="7"/>
  <c r="C429" i="2" s="1"/>
  <c r="E417" i="7"/>
  <c r="D429" i="2" s="1"/>
  <c r="G417" i="7"/>
  <c r="F429" i="2" s="1"/>
  <c r="K417" i="7"/>
  <c r="I429" i="2" s="1"/>
  <c r="N413" i="7"/>
  <c r="L425" i="2" s="1"/>
  <c r="J413" i="7"/>
  <c r="H425" i="2" s="1"/>
  <c r="F413" i="7"/>
  <c r="E425" i="2" s="1"/>
  <c r="B413" i="7"/>
  <c r="A425" i="2" s="1"/>
  <c r="L413" i="7"/>
  <c r="J425" i="2" s="1"/>
  <c r="G413" i="7"/>
  <c r="F425" i="2" s="1"/>
  <c r="M413" i="7"/>
  <c r="K425" i="2" s="1"/>
  <c r="H413" i="7"/>
  <c r="C413"/>
  <c r="B425" i="2" s="1"/>
  <c r="D413" i="7"/>
  <c r="C425" i="2" s="1"/>
  <c r="E413" i="7"/>
  <c r="D425" i="2" s="1"/>
  <c r="I413" i="7"/>
  <c r="G425" i="2" s="1"/>
  <c r="K413" i="7"/>
  <c r="I425" i="2" s="1"/>
  <c r="N409" i="7"/>
  <c r="L421" i="2" s="1"/>
  <c r="J409" i="7"/>
  <c r="H421" i="2" s="1"/>
  <c r="F409" i="7"/>
  <c r="E421" i="2" s="1"/>
  <c r="B409" i="7"/>
  <c r="A421" i="2" s="1"/>
  <c r="K409" i="7"/>
  <c r="I421" i="2" s="1"/>
  <c r="E409" i="7"/>
  <c r="D421" i="2" s="1"/>
  <c r="L409" i="7"/>
  <c r="J421" i="2" s="1"/>
  <c r="G409" i="7"/>
  <c r="F421" i="2" s="1"/>
  <c r="M409" i="7"/>
  <c r="K421" i="2" s="1"/>
  <c r="C409" i="7"/>
  <c r="B421" i="2" s="1"/>
  <c r="D409" i="7"/>
  <c r="C421" i="2" s="1"/>
  <c r="H409" i="7"/>
  <c r="M405"/>
  <c r="K417" i="2" s="1"/>
  <c r="I405" i="7"/>
  <c r="G417" i="2" s="1"/>
  <c r="E405" i="7"/>
  <c r="D417" i="2" s="1"/>
  <c r="N405" i="7"/>
  <c r="L417" i="2" s="1"/>
  <c r="J405" i="7"/>
  <c r="H417" i="2" s="1"/>
  <c r="F405" i="7"/>
  <c r="E417" i="2" s="1"/>
  <c r="B405" i="7"/>
  <c r="A417" i="2" s="1"/>
  <c r="G405" i="7"/>
  <c r="F417" i="2" s="1"/>
  <c r="H405" i="7"/>
  <c r="K405"/>
  <c r="I417" i="2" s="1"/>
  <c r="L405" i="7"/>
  <c r="J417" i="2" s="1"/>
  <c r="C405" i="7"/>
  <c r="B417" i="2" s="1"/>
  <c r="M417" s="1"/>
  <c r="M401" i="7"/>
  <c r="K413" i="2" s="1"/>
  <c r="I401" i="7"/>
  <c r="G413" i="2" s="1"/>
  <c r="E401" i="7"/>
  <c r="D413" i="2" s="1"/>
  <c r="N401" i="7"/>
  <c r="L413" i="2" s="1"/>
  <c r="J401" i="7"/>
  <c r="H413" i="2" s="1"/>
  <c r="F401" i="7"/>
  <c r="E413" i="2" s="1"/>
  <c r="B401" i="7"/>
  <c r="A413" i="2" s="1"/>
  <c r="K401" i="7"/>
  <c r="I413" i="2" s="1"/>
  <c r="C401" i="7"/>
  <c r="B413" i="2" s="1"/>
  <c r="L401" i="7"/>
  <c r="J413" i="2" s="1"/>
  <c r="D401" i="7"/>
  <c r="C413" i="2" s="1"/>
  <c r="G401" i="7"/>
  <c r="F413" i="2" s="1"/>
  <c r="M397" i="7"/>
  <c r="K409" i="2" s="1"/>
  <c r="I397" i="7"/>
  <c r="G409" i="2" s="1"/>
  <c r="E397" i="7"/>
  <c r="D409" i="2" s="1"/>
  <c r="N397" i="7"/>
  <c r="L409" i="2" s="1"/>
  <c r="J397" i="7"/>
  <c r="H409" i="2" s="1"/>
  <c r="F397" i="7"/>
  <c r="E409" i="2" s="1"/>
  <c r="B397" i="7"/>
  <c r="A409" i="2" s="1"/>
  <c r="G397" i="7"/>
  <c r="F409" i="2" s="1"/>
  <c r="H397" i="7"/>
  <c r="C397"/>
  <c r="B409" i="2" s="1"/>
  <c r="D397" i="7"/>
  <c r="C409" i="2" s="1"/>
  <c r="K397" i="7"/>
  <c r="I409" i="2" s="1"/>
  <c r="M393" i="7"/>
  <c r="K405" i="2" s="1"/>
  <c r="I393" i="7"/>
  <c r="G405" i="2" s="1"/>
  <c r="E393" i="7"/>
  <c r="D405" i="2" s="1"/>
  <c r="N393" i="7"/>
  <c r="L405" i="2" s="1"/>
  <c r="J393" i="7"/>
  <c r="H405" i="2" s="1"/>
  <c r="F393" i="7"/>
  <c r="E405" i="2" s="1"/>
  <c r="B393" i="7"/>
  <c r="A405" i="2" s="1"/>
  <c r="K393" i="7"/>
  <c r="I405" i="2" s="1"/>
  <c r="C393" i="7"/>
  <c r="B405" i="2" s="1"/>
  <c r="L393" i="7"/>
  <c r="J405" i="2" s="1"/>
  <c r="D393" i="7"/>
  <c r="C405" i="2" s="1"/>
  <c r="G393" i="7"/>
  <c r="F405" i="2" s="1"/>
  <c r="H393" i="7"/>
  <c r="M389"/>
  <c r="K401" i="2" s="1"/>
  <c r="I389" i="7"/>
  <c r="G401" i="2" s="1"/>
  <c r="E389" i="7"/>
  <c r="D401" i="2" s="1"/>
  <c r="N389" i="7"/>
  <c r="L401" i="2" s="1"/>
  <c r="J389" i="7"/>
  <c r="H401" i="2" s="1"/>
  <c r="F389" i="7"/>
  <c r="E401" i="2" s="1"/>
  <c r="B389" i="7"/>
  <c r="A401" i="2" s="1"/>
  <c r="G389" i="7"/>
  <c r="F401" i="2" s="1"/>
  <c r="H389" i="7"/>
  <c r="K389"/>
  <c r="I401" i="2" s="1"/>
  <c r="L389" i="7"/>
  <c r="J401" i="2" s="1"/>
  <c r="C389" i="7"/>
  <c r="B401" i="2" s="1"/>
  <c r="M385" i="7"/>
  <c r="K397" i="2" s="1"/>
  <c r="I385" i="7"/>
  <c r="G397" i="2" s="1"/>
  <c r="E385" i="7"/>
  <c r="D397" i="2" s="1"/>
  <c r="N385" i="7"/>
  <c r="L397" i="2" s="1"/>
  <c r="J385" i="7"/>
  <c r="H397" i="2" s="1"/>
  <c r="F385" i="7"/>
  <c r="E397" i="2" s="1"/>
  <c r="B385" i="7"/>
  <c r="A397" i="2" s="1"/>
  <c r="K385" i="7"/>
  <c r="I397" i="2" s="1"/>
  <c r="C385" i="7"/>
  <c r="B397" i="2" s="1"/>
  <c r="L385" i="7"/>
  <c r="J397" i="2" s="1"/>
  <c r="D385" i="7"/>
  <c r="C397" i="2" s="1"/>
  <c r="G385" i="7"/>
  <c r="F397" i="2" s="1"/>
  <c r="M381" i="7"/>
  <c r="K393" i="2" s="1"/>
  <c r="I381" i="7"/>
  <c r="G393" i="2" s="1"/>
  <c r="E381" i="7"/>
  <c r="D393" i="2" s="1"/>
  <c r="N381" i="7"/>
  <c r="L393" i="2" s="1"/>
  <c r="J381" i="7"/>
  <c r="H393" i="2" s="1"/>
  <c r="F381" i="7"/>
  <c r="E393" i="2" s="1"/>
  <c r="B381" i="7"/>
  <c r="A393" i="2" s="1"/>
  <c r="G381" i="7"/>
  <c r="F393" i="2" s="1"/>
  <c r="H381" i="7"/>
  <c r="C381"/>
  <c r="B393" i="2" s="1"/>
  <c r="D381" i="7"/>
  <c r="C393" i="2" s="1"/>
  <c r="K381" i="7"/>
  <c r="I393" i="2" s="1"/>
  <c r="M377" i="7"/>
  <c r="K389" i="2" s="1"/>
  <c r="I377" i="7"/>
  <c r="G389" i="2" s="1"/>
  <c r="E377" i="7"/>
  <c r="D389" i="2" s="1"/>
  <c r="N377" i="7"/>
  <c r="L389" i="2" s="1"/>
  <c r="J377" i="7"/>
  <c r="H389" i="2" s="1"/>
  <c r="F377" i="7"/>
  <c r="E389" i="2" s="1"/>
  <c r="B377" i="7"/>
  <c r="A389" i="2" s="1"/>
  <c r="K377" i="7"/>
  <c r="I389" i="2" s="1"/>
  <c r="C377" i="7"/>
  <c r="B389" i="2" s="1"/>
  <c r="L377" i="7"/>
  <c r="J389" i="2" s="1"/>
  <c r="D377" i="7"/>
  <c r="C389" i="2" s="1"/>
  <c r="G377" i="7"/>
  <c r="F389" i="2" s="1"/>
  <c r="H377" i="7"/>
  <c r="M373"/>
  <c r="K385" i="2" s="1"/>
  <c r="I373" i="7"/>
  <c r="G385" i="2" s="1"/>
  <c r="E373" i="7"/>
  <c r="D385" i="2" s="1"/>
  <c r="N373" i="7"/>
  <c r="L385" i="2" s="1"/>
  <c r="J373" i="7"/>
  <c r="H385" i="2" s="1"/>
  <c r="F373" i="7"/>
  <c r="E385" i="2" s="1"/>
  <c r="B373" i="7"/>
  <c r="A385" i="2" s="1"/>
  <c r="G373" i="7"/>
  <c r="F385" i="2" s="1"/>
  <c r="H373" i="7"/>
  <c r="K373"/>
  <c r="I385" i="2" s="1"/>
  <c r="L373" i="7"/>
  <c r="J385" i="2" s="1"/>
  <c r="C373" i="7"/>
  <c r="B385" i="2" s="1"/>
  <c r="M369" i="7"/>
  <c r="K381" i="2" s="1"/>
  <c r="I369" i="7"/>
  <c r="G381" i="2" s="1"/>
  <c r="E369" i="7"/>
  <c r="D381" i="2" s="1"/>
  <c r="N369" i="7"/>
  <c r="L381" i="2" s="1"/>
  <c r="J369" i="7"/>
  <c r="H381" i="2" s="1"/>
  <c r="F369" i="7"/>
  <c r="E381" i="2" s="1"/>
  <c r="B369" i="7"/>
  <c r="A381" i="2" s="1"/>
  <c r="K369" i="7"/>
  <c r="I381" i="2" s="1"/>
  <c r="C369" i="7"/>
  <c r="B381" i="2" s="1"/>
  <c r="L369" i="7"/>
  <c r="J381" i="2" s="1"/>
  <c r="D369" i="7"/>
  <c r="C381" i="2" s="1"/>
  <c r="G369" i="7"/>
  <c r="F381" i="2" s="1"/>
  <c r="M365" i="7"/>
  <c r="K377" i="2" s="1"/>
  <c r="I365" i="7"/>
  <c r="G377" i="2" s="1"/>
  <c r="E365" i="7"/>
  <c r="D377" i="2" s="1"/>
  <c r="N365" i="7"/>
  <c r="L377" i="2" s="1"/>
  <c r="J365" i="7"/>
  <c r="H377" i="2" s="1"/>
  <c r="F365" i="7"/>
  <c r="E377" i="2" s="1"/>
  <c r="B365" i="7"/>
  <c r="A377" i="2" s="1"/>
  <c r="G365" i="7"/>
  <c r="F377" i="2" s="1"/>
  <c r="H365" i="7"/>
  <c r="C365"/>
  <c r="B377" i="2" s="1"/>
  <c r="D365" i="7"/>
  <c r="C377" i="2" s="1"/>
  <c r="K365" i="7"/>
  <c r="I377" i="2" s="1"/>
  <c r="M361" i="7"/>
  <c r="K373" i="2" s="1"/>
  <c r="I361" i="7"/>
  <c r="G373" i="2" s="1"/>
  <c r="E361" i="7"/>
  <c r="D373" i="2" s="1"/>
  <c r="N361" i="7"/>
  <c r="L373" i="2" s="1"/>
  <c r="J361" i="7"/>
  <c r="H373" i="2" s="1"/>
  <c r="F361" i="7"/>
  <c r="E373" i="2" s="1"/>
  <c r="B361" i="7"/>
  <c r="A373" i="2" s="1"/>
  <c r="K361" i="7"/>
  <c r="I373" i="2" s="1"/>
  <c r="C361" i="7"/>
  <c r="B373" i="2" s="1"/>
  <c r="L361" i="7"/>
  <c r="J373" i="2" s="1"/>
  <c r="D361" i="7"/>
  <c r="C373" i="2" s="1"/>
  <c r="G361" i="7"/>
  <c r="F373" i="2" s="1"/>
  <c r="H361" i="7"/>
  <c r="M357"/>
  <c r="K369" i="2" s="1"/>
  <c r="I357" i="7"/>
  <c r="G369" i="2" s="1"/>
  <c r="E357" i="7"/>
  <c r="D369" i="2" s="1"/>
  <c r="N357" i="7"/>
  <c r="L369" i="2" s="1"/>
  <c r="J357" i="7"/>
  <c r="H369" i="2" s="1"/>
  <c r="F357" i="7"/>
  <c r="E369" i="2" s="1"/>
  <c r="B357" i="7"/>
  <c r="A369" i="2" s="1"/>
  <c r="G357" i="7"/>
  <c r="F369" i="2" s="1"/>
  <c r="H357" i="7"/>
  <c r="K357"/>
  <c r="I369" i="2" s="1"/>
  <c r="L357" i="7"/>
  <c r="J369" i="2" s="1"/>
  <c r="C357" i="7"/>
  <c r="B369" i="2" s="1"/>
  <c r="M353" i="7"/>
  <c r="K365" i="2" s="1"/>
  <c r="I353" i="7"/>
  <c r="G365" i="2" s="1"/>
  <c r="E353" i="7"/>
  <c r="D365" i="2" s="1"/>
  <c r="N353" i="7"/>
  <c r="L365" i="2" s="1"/>
  <c r="J353" i="7"/>
  <c r="H365" i="2" s="1"/>
  <c r="F353" i="7"/>
  <c r="E365" i="2" s="1"/>
  <c r="B353" i="7"/>
  <c r="A365" i="2" s="1"/>
  <c r="K353" i="7"/>
  <c r="I365" i="2" s="1"/>
  <c r="C353" i="7"/>
  <c r="B365" i="2" s="1"/>
  <c r="L353" i="7"/>
  <c r="J365" i="2" s="1"/>
  <c r="D353" i="7"/>
  <c r="C365" i="2" s="1"/>
  <c r="G353" i="7"/>
  <c r="F365" i="2" s="1"/>
  <c r="M349" i="7"/>
  <c r="K361" i="2" s="1"/>
  <c r="I349" i="7"/>
  <c r="G361" i="2" s="1"/>
  <c r="E349" i="7"/>
  <c r="D361" i="2" s="1"/>
  <c r="N349" i="7"/>
  <c r="L361" i="2" s="1"/>
  <c r="J349" i="7"/>
  <c r="H361" i="2" s="1"/>
  <c r="F349" i="7"/>
  <c r="E361" i="2" s="1"/>
  <c r="B349" i="7"/>
  <c r="A361" i="2" s="1"/>
  <c r="G349" i="7"/>
  <c r="F361" i="2" s="1"/>
  <c r="H349" i="7"/>
  <c r="C349"/>
  <c r="B361" i="2" s="1"/>
  <c r="D349" i="7"/>
  <c r="C361" i="2" s="1"/>
  <c r="K349" i="7"/>
  <c r="I361" i="2" s="1"/>
  <c r="M345" i="7"/>
  <c r="K357" i="2" s="1"/>
  <c r="I345" i="7"/>
  <c r="G357" i="2" s="1"/>
  <c r="E345" i="7"/>
  <c r="D357" i="2" s="1"/>
  <c r="N345" i="7"/>
  <c r="L357" i="2" s="1"/>
  <c r="J345" i="7"/>
  <c r="H357" i="2" s="1"/>
  <c r="F345" i="7"/>
  <c r="E357" i="2" s="1"/>
  <c r="B345" i="7"/>
  <c r="A357" i="2" s="1"/>
  <c r="K345" i="7"/>
  <c r="I357" i="2" s="1"/>
  <c r="C345" i="7"/>
  <c r="B357" i="2" s="1"/>
  <c r="L345" i="7"/>
  <c r="J357" i="2" s="1"/>
  <c r="D345" i="7"/>
  <c r="C357" i="2" s="1"/>
  <c r="G345" i="7"/>
  <c r="F357" i="2" s="1"/>
  <c r="H345" i="7"/>
  <c r="N341"/>
  <c r="L353" i="2" s="1"/>
  <c r="J341" i="7"/>
  <c r="H353" i="2" s="1"/>
  <c r="F341" i="7"/>
  <c r="E353" i="2" s="1"/>
  <c r="B341" i="7"/>
  <c r="A353" i="2" s="1"/>
  <c r="M341" i="7"/>
  <c r="K353" i="2" s="1"/>
  <c r="H341" i="7"/>
  <c r="C341"/>
  <c r="B353" i="2" s="1"/>
  <c r="I341" i="7"/>
  <c r="G353" i="2" s="1"/>
  <c r="D341" i="7"/>
  <c r="C353" i="2" s="1"/>
  <c r="E341" i="7"/>
  <c r="D353" i="2" s="1"/>
  <c r="G341" i="7"/>
  <c r="F353" i="2" s="1"/>
  <c r="K341" i="7"/>
  <c r="I353" i="2" s="1"/>
  <c r="N337" i="7"/>
  <c r="L349" i="2" s="1"/>
  <c r="J337" i="7"/>
  <c r="H349" i="2" s="1"/>
  <c r="F337" i="7"/>
  <c r="E349" i="2" s="1"/>
  <c r="B337" i="7"/>
  <c r="A349" i="2" s="1"/>
  <c r="L337" i="7"/>
  <c r="J349" i="2" s="1"/>
  <c r="G337" i="7"/>
  <c r="F349" i="2" s="1"/>
  <c r="M337" i="7"/>
  <c r="K349" i="2" s="1"/>
  <c r="H337" i="7"/>
  <c r="C337"/>
  <c r="B349" i="2" s="1"/>
  <c r="D337" i="7"/>
  <c r="C349" i="2" s="1"/>
  <c r="E337" i="7"/>
  <c r="D349" i="2" s="1"/>
  <c r="I337" i="7"/>
  <c r="G349" i="2" s="1"/>
  <c r="N333" i="7"/>
  <c r="L345" i="2" s="1"/>
  <c r="J333" i="7"/>
  <c r="H345" i="2" s="1"/>
  <c r="F333" i="7"/>
  <c r="E345" i="2" s="1"/>
  <c r="B333" i="7"/>
  <c r="A345" i="2" s="1"/>
  <c r="K333" i="7"/>
  <c r="I345" i="2" s="1"/>
  <c r="E333" i="7"/>
  <c r="D345" i="2" s="1"/>
  <c r="L333" i="7"/>
  <c r="J345" i="2" s="1"/>
  <c r="G333" i="7"/>
  <c r="F345" i="2" s="1"/>
  <c r="M333" i="7"/>
  <c r="K345" i="2" s="1"/>
  <c r="C333" i="7"/>
  <c r="B345" i="2" s="1"/>
  <c r="D333" i="7"/>
  <c r="C345" i="2" s="1"/>
  <c r="H333" i="7"/>
  <c r="N329"/>
  <c r="L341" i="2" s="1"/>
  <c r="J329" i="7"/>
  <c r="H341" i="2" s="1"/>
  <c r="F329" i="7"/>
  <c r="E341" i="2" s="1"/>
  <c r="B329" i="7"/>
  <c r="A341" i="2" s="1"/>
  <c r="I329" i="7"/>
  <c r="G341" i="2" s="1"/>
  <c r="D329" i="7"/>
  <c r="C341" i="2" s="1"/>
  <c r="K329" i="7"/>
  <c r="I341" i="2" s="1"/>
  <c r="E329" i="7"/>
  <c r="D341" i="2" s="1"/>
  <c r="L329" i="7"/>
  <c r="J341" i="2" s="1"/>
  <c r="M329" i="7"/>
  <c r="K341" i="2" s="1"/>
  <c r="C329" i="7"/>
  <c r="B341" i="2" s="1"/>
  <c r="G329" i="7"/>
  <c r="F341" i="2" s="1"/>
  <c r="N325" i="7"/>
  <c r="L337" i="2" s="1"/>
  <c r="J325" i="7"/>
  <c r="H337" i="2" s="1"/>
  <c r="F325" i="7"/>
  <c r="E337" i="2" s="1"/>
  <c r="B325" i="7"/>
  <c r="A337" i="2" s="1"/>
  <c r="M325" i="7"/>
  <c r="K337" i="2" s="1"/>
  <c r="H325" i="7"/>
  <c r="C325"/>
  <c r="B337" i="2" s="1"/>
  <c r="I325" i="7"/>
  <c r="G337" i="2" s="1"/>
  <c r="D325" i="7"/>
  <c r="C337" i="2" s="1"/>
  <c r="K325" i="7"/>
  <c r="I337" i="2" s="1"/>
  <c r="L325" i="7"/>
  <c r="J337" i="2" s="1"/>
  <c r="E325" i="7"/>
  <c r="D337" i="2" s="1"/>
  <c r="N321" i="7"/>
  <c r="L333" i="2" s="1"/>
  <c r="J321" i="7"/>
  <c r="H333" i="2" s="1"/>
  <c r="F321" i="7"/>
  <c r="E333" i="2" s="1"/>
  <c r="B321" i="7"/>
  <c r="A333" i="2" s="1"/>
  <c r="L321" i="7"/>
  <c r="J333" i="2" s="1"/>
  <c r="G321" i="7"/>
  <c r="F333" i="2" s="1"/>
  <c r="M321" i="7"/>
  <c r="K333" i="2" s="1"/>
  <c r="H321" i="7"/>
  <c r="C321"/>
  <c r="B333" i="2" s="1"/>
  <c r="I321" i="7"/>
  <c r="G333" i="2" s="1"/>
  <c r="K321" i="7"/>
  <c r="I333" i="2" s="1"/>
  <c r="D321" i="7"/>
  <c r="C333" i="2" s="1"/>
  <c r="N317" i="7"/>
  <c r="L329" i="2" s="1"/>
  <c r="J317" i="7"/>
  <c r="H329" i="2" s="1"/>
  <c r="F317" i="7"/>
  <c r="E329" i="2" s="1"/>
  <c r="B317" i="7"/>
  <c r="A329" i="2" s="1"/>
  <c r="K317" i="7"/>
  <c r="I329" i="2" s="1"/>
  <c r="E317" i="7"/>
  <c r="D329" i="2" s="1"/>
  <c r="L317" i="7"/>
  <c r="J329" i="2" s="1"/>
  <c r="G317" i="7"/>
  <c r="F329" i="2" s="1"/>
  <c r="H317" i="7"/>
  <c r="I317"/>
  <c r="G329" i="2" s="1"/>
  <c r="M317" i="7"/>
  <c r="K329" i="2" s="1"/>
  <c r="C317" i="7"/>
  <c r="B329" i="2" s="1"/>
  <c r="N313" i="7"/>
  <c r="L325" i="2" s="1"/>
  <c r="J313" i="7"/>
  <c r="H325" i="2" s="1"/>
  <c r="F313" i="7"/>
  <c r="E325" i="2" s="1"/>
  <c r="B313" i="7"/>
  <c r="A325" i="2" s="1"/>
  <c r="I313" i="7"/>
  <c r="G325" i="2" s="1"/>
  <c r="D313" i="7"/>
  <c r="C325" i="2" s="1"/>
  <c r="K313" i="7"/>
  <c r="I325" i="2" s="1"/>
  <c r="E313" i="7"/>
  <c r="D325" i="2" s="1"/>
  <c r="G313" i="7"/>
  <c r="F325" i="2" s="1"/>
  <c r="H313" i="7"/>
  <c r="L313"/>
  <c r="J325" i="2" s="1"/>
  <c r="K309" i="7"/>
  <c r="I321" i="2" s="1"/>
  <c r="G309" i="7"/>
  <c r="F321" i="2" s="1"/>
  <c r="C309" i="7"/>
  <c r="B321" i="2" s="1"/>
  <c r="L309" i="7"/>
  <c r="J321" i="2" s="1"/>
  <c r="H309" i="7"/>
  <c r="D309"/>
  <c r="C321" i="2" s="1"/>
  <c r="M309" i="7"/>
  <c r="K321" i="2" s="1"/>
  <c r="E309" i="7"/>
  <c r="D321" i="2" s="1"/>
  <c r="N309" i="7"/>
  <c r="L321" i="2" s="1"/>
  <c r="F309" i="7"/>
  <c r="E321" i="2" s="1"/>
  <c r="I309" i="7"/>
  <c r="G321" i="2" s="1"/>
  <c r="K305" i="7"/>
  <c r="I317" i="2" s="1"/>
  <c r="G305" i="7"/>
  <c r="F317" i="2" s="1"/>
  <c r="C305" i="7"/>
  <c r="B317" i="2" s="1"/>
  <c r="L305" i="7"/>
  <c r="J317" i="2" s="1"/>
  <c r="H305" i="7"/>
  <c r="D305"/>
  <c r="C317" i="2" s="1"/>
  <c r="I305" i="7"/>
  <c r="G317" i="2" s="1"/>
  <c r="J305" i="7"/>
  <c r="H317" i="2" s="1"/>
  <c r="B305" i="7"/>
  <c r="A317" i="2" s="1"/>
  <c r="M305" i="7"/>
  <c r="K317" i="2" s="1"/>
  <c r="E305" i="7"/>
  <c r="D317" i="2" s="1"/>
  <c r="K301" i="7"/>
  <c r="I313" i="2" s="1"/>
  <c r="G301" i="7"/>
  <c r="F313" i="2" s="1"/>
  <c r="C301" i="7"/>
  <c r="B313" i="2" s="1"/>
  <c r="L301" i="7"/>
  <c r="J313" i="2" s="1"/>
  <c r="H301" i="7"/>
  <c r="D301"/>
  <c r="C313" i="2" s="1"/>
  <c r="M301" i="7"/>
  <c r="K313" i="2" s="1"/>
  <c r="E301" i="7"/>
  <c r="D313" i="2" s="1"/>
  <c r="N301" i="7"/>
  <c r="L313" i="2" s="1"/>
  <c r="F301" i="7"/>
  <c r="E313" i="2" s="1"/>
  <c r="I301" i="7"/>
  <c r="G313" i="2" s="1"/>
  <c r="K297" i="7"/>
  <c r="I309" i="2" s="1"/>
  <c r="G297" i="7"/>
  <c r="F309" i="2" s="1"/>
  <c r="C297" i="7"/>
  <c r="B309" i="2" s="1"/>
  <c r="L297" i="7"/>
  <c r="J309" i="2" s="1"/>
  <c r="H297" i="7"/>
  <c r="D297"/>
  <c r="C309" i="2" s="1"/>
  <c r="I297" i="7"/>
  <c r="G309" i="2" s="1"/>
  <c r="J297" i="7"/>
  <c r="H309" i="2" s="1"/>
  <c r="B297" i="7"/>
  <c r="A309" i="2" s="1"/>
  <c r="M297" i="7"/>
  <c r="K309" i="2" s="1"/>
  <c r="E297" i="7"/>
  <c r="D309" i="2" s="1"/>
  <c r="K293" i="7"/>
  <c r="I305" i="2" s="1"/>
  <c r="G293" i="7"/>
  <c r="F305" i="2" s="1"/>
  <c r="C293" i="7"/>
  <c r="B305" i="2" s="1"/>
  <c r="L293" i="7"/>
  <c r="J305" i="2" s="1"/>
  <c r="H293" i="7"/>
  <c r="D293"/>
  <c r="C305" i="2" s="1"/>
  <c r="M293" i="7"/>
  <c r="K305" i="2" s="1"/>
  <c r="E293" i="7"/>
  <c r="D305" i="2" s="1"/>
  <c r="N293" i="7"/>
  <c r="L305" i="2" s="1"/>
  <c r="F293" i="7"/>
  <c r="E305" i="2" s="1"/>
  <c r="I293" i="7"/>
  <c r="G305" i="2" s="1"/>
  <c r="K289" i="7"/>
  <c r="I301" i="2" s="1"/>
  <c r="G289" i="7"/>
  <c r="F301" i="2" s="1"/>
  <c r="C289" i="7"/>
  <c r="B301" i="2" s="1"/>
  <c r="L289" i="7"/>
  <c r="J301" i="2" s="1"/>
  <c r="H289" i="7"/>
  <c r="D289"/>
  <c r="C301" i="2" s="1"/>
  <c r="I289" i="7"/>
  <c r="G301" i="2" s="1"/>
  <c r="J289" i="7"/>
  <c r="H301" i="2" s="1"/>
  <c r="B289" i="7"/>
  <c r="A301" i="2" s="1"/>
  <c r="M289" i="7"/>
  <c r="K301" i="2" s="1"/>
  <c r="E289" i="7"/>
  <c r="D301" i="2" s="1"/>
  <c r="K285" i="7"/>
  <c r="I297" i="2" s="1"/>
  <c r="G285" i="7"/>
  <c r="F297" i="2" s="1"/>
  <c r="C285" i="7"/>
  <c r="B297" i="2" s="1"/>
  <c r="L285" i="7"/>
  <c r="J297" i="2" s="1"/>
  <c r="H285" i="7"/>
  <c r="D285"/>
  <c r="C297" i="2" s="1"/>
  <c r="M285" i="7"/>
  <c r="K297" i="2" s="1"/>
  <c r="E285" i="7"/>
  <c r="D297" i="2" s="1"/>
  <c r="N285" i="7"/>
  <c r="L297" i="2" s="1"/>
  <c r="F285" i="7"/>
  <c r="E297" i="2" s="1"/>
  <c r="I285" i="7"/>
  <c r="G297" i="2" s="1"/>
  <c r="K281" i="7"/>
  <c r="I293" i="2" s="1"/>
  <c r="G281" i="7"/>
  <c r="F293" i="2" s="1"/>
  <c r="C281" i="7"/>
  <c r="B293" i="2" s="1"/>
  <c r="L281" i="7"/>
  <c r="J293" i="2" s="1"/>
  <c r="H281" i="7"/>
  <c r="D281"/>
  <c r="C293" i="2" s="1"/>
  <c r="I281" i="7"/>
  <c r="G293" i="2" s="1"/>
  <c r="J281" i="7"/>
  <c r="H293" i="2" s="1"/>
  <c r="B281" i="7"/>
  <c r="A293" i="2" s="1"/>
  <c r="M281" i="7"/>
  <c r="K293" i="2" s="1"/>
  <c r="E281" i="7"/>
  <c r="D293" i="2" s="1"/>
  <c r="K277" i="7"/>
  <c r="I289" i="2" s="1"/>
  <c r="G277" i="7"/>
  <c r="F289" i="2" s="1"/>
  <c r="C277" i="7"/>
  <c r="B289" i="2" s="1"/>
  <c r="L277" i="7"/>
  <c r="J289" i="2" s="1"/>
  <c r="H277" i="7"/>
  <c r="D277"/>
  <c r="C289" i="2" s="1"/>
  <c r="M277" i="7"/>
  <c r="K289" i="2" s="1"/>
  <c r="E277" i="7"/>
  <c r="D289" i="2" s="1"/>
  <c r="N277" i="7"/>
  <c r="L289" i="2" s="1"/>
  <c r="F277" i="7"/>
  <c r="E289" i="2" s="1"/>
  <c r="I277" i="7"/>
  <c r="G289" i="2" s="1"/>
  <c r="K273" i="7"/>
  <c r="I285" i="2" s="1"/>
  <c r="G273" i="7"/>
  <c r="F285" i="2" s="1"/>
  <c r="C273" i="7"/>
  <c r="B285" i="2" s="1"/>
  <c r="L273" i="7"/>
  <c r="J285" i="2" s="1"/>
  <c r="H273" i="7"/>
  <c r="D273"/>
  <c r="C285" i="2" s="1"/>
  <c r="I273" i="7"/>
  <c r="G285" i="2" s="1"/>
  <c r="J273" i="7"/>
  <c r="H285" i="2" s="1"/>
  <c r="B273" i="7"/>
  <c r="A285" i="2" s="1"/>
  <c r="M273" i="7"/>
  <c r="K285" i="2" s="1"/>
  <c r="E273" i="7"/>
  <c r="D285" i="2" s="1"/>
  <c r="K269" i="7"/>
  <c r="I281" i="2" s="1"/>
  <c r="G269" i="7"/>
  <c r="F281" i="2" s="1"/>
  <c r="C269" i="7"/>
  <c r="B281" i="2" s="1"/>
  <c r="L269" i="7"/>
  <c r="J281" i="2" s="1"/>
  <c r="H269" i="7"/>
  <c r="D269"/>
  <c r="C281" i="2" s="1"/>
  <c r="M269" i="7"/>
  <c r="K281" i="2" s="1"/>
  <c r="E269" i="7"/>
  <c r="D281" i="2" s="1"/>
  <c r="N269" i="7"/>
  <c r="L281" i="2" s="1"/>
  <c r="F269" i="7"/>
  <c r="E281" i="2" s="1"/>
  <c r="I269" i="7"/>
  <c r="G281" i="2" s="1"/>
  <c r="K265" i="7"/>
  <c r="I277" i="2" s="1"/>
  <c r="G265" i="7"/>
  <c r="F277" i="2" s="1"/>
  <c r="C265" i="7"/>
  <c r="B277" i="2" s="1"/>
  <c r="L265" i="7"/>
  <c r="J277" i="2" s="1"/>
  <c r="H265" i="7"/>
  <c r="D265"/>
  <c r="C277" i="2" s="1"/>
  <c r="I265" i="7"/>
  <c r="G277" i="2" s="1"/>
  <c r="J265" i="7"/>
  <c r="H277" i="2" s="1"/>
  <c r="B265" i="7"/>
  <c r="A277" i="2" s="1"/>
  <c r="M265" i="7"/>
  <c r="K277" i="2" s="1"/>
  <c r="E265" i="7"/>
  <c r="D277" i="2" s="1"/>
  <c r="K261" i="7"/>
  <c r="I273" i="2" s="1"/>
  <c r="G261" i="7"/>
  <c r="F273" i="2" s="1"/>
  <c r="C261" i="7"/>
  <c r="B273" i="2" s="1"/>
  <c r="L261" i="7"/>
  <c r="J273" i="2" s="1"/>
  <c r="H261" i="7"/>
  <c r="D261"/>
  <c r="C273" i="2" s="1"/>
  <c r="M261" i="7"/>
  <c r="K273" i="2" s="1"/>
  <c r="E261" i="7"/>
  <c r="D273" i="2" s="1"/>
  <c r="N261" i="7"/>
  <c r="L273" i="2" s="1"/>
  <c r="F261" i="7"/>
  <c r="E273" i="2" s="1"/>
  <c r="I261" i="7"/>
  <c r="G273" i="2" s="1"/>
  <c r="K257" i="7"/>
  <c r="I269" i="2" s="1"/>
  <c r="G257" i="7"/>
  <c r="F269" i="2" s="1"/>
  <c r="C257" i="7"/>
  <c r="B269" i="2" s="1"/>
  <c r="L257" i="7"/>
  <c r="J269" i="2" s="1"/>
  <c r="H257" i="7"/>
  <c r="D257"/>
  <c r="C269" i="2" s="1"/>
  <c r="I257" i="7"/>
  <c r="G269" i="2" s="1"/>
  <c r="J257" i="7"/>
  <c r="H269" i="2" s="1"/>
  <c r="B257" i="7"/>
  <c r="A269" i="2" s="1"/>
  <c r="M257" i="7"/>
  <c r="K269" i="2" s="1"/>
  <c r="E257" i="7"/>
  <c r="D269" i="2" s="1"/>
  <c r="K253" i="7"/>
  <c r="I265" i="2" s="1"/>
  <c r="G253" i="7"/>
  <c r="F265" i="2" s="1"/>
  <c r="C253" i="7"/>
  <c r="B265" i="2" s="1"/>
  <c r="L253" i="7"/>
  <c r="J265" i="2" s="1"/>
  <c r="H253" i="7"/>
  <c r="D253"/>
  <c r="C265" i="2" s="1"/>
  <c r="M253" i="7"/>
  <c r="K265" i="2" s="1"/>
  <c r="E253" i="7"/>
  <c r="D265" i="2" s="1"/>
  <c r="N253" i="7"/>
  <c r="L265" i="2" s="1"/>
  <c r="F253" i="7"/>
  <c r="E265" i="2" s="1"/>
  <c r="I253" i="7"/>
  <c r="G265" i="2" s="1"/>
  <c r="K249" i="7"/>
  <c r="I261" i="2" s="1"/>
  <c r="G249" i="7"/>
  <c r="F261" i="2" s="1"/>
  <c r="C249" i="7"/>
  <c r="B261" i="2" s="1"/>
  <c r="L249" i="7"/>
  <c r="J261" i="2" s="1"/>
  <c r="H249" i="7"/>
  <c r="D249"/>
  <c r="C261" i="2" s="1"/>
  <c r="I249" i="7"/>
  <c r="G261" i="2" s="1"/>
  <c r="J249" i="7"/>
  <c r="H261" i="2" s="1"/>
  <c r="B249" i="7"/>
  <c r="A261" i="2" s="1"/>
  <c r="M249" i="7"/>
  <c r="K261" i="2" s="1"/>
  <c r="E249" i="7"/>
  <c r="D261" i="2" s="1"/>
  <c r="K245" i="7"/>
  <c r="I257" i="2" s="1"/>
  <c r="G245" i="7"/>
  <c r="F257" i="2" s="1"/>
  <c r="C245" i="7"/>
  <c r="B257" i="2" s="1"/>
  <c r="L245" i="7"/>
  <c r="J257" i="2" s="1"/>
  <c r="H245" i="7"/>
  <c r="D245"/>
  <c r="C257" i="2" s="1"/>
  <c r="M245" i="7"/>
  <c r="K257" i="2" s="1"/>
  <c r="E245" i="7"/>
  <c r="D257" i="2" s="1"/>
  <c r="N245" i="7"/>
  <c r="L257" i="2" s="1"/>
  <c r="F245" i="7"/>
  <c r="E257" i="2" s="1"/>
  <c r="I245" i="7"/>
  <c r="G257" i="2" s="1"/>
  <c r="K241" i="7"/>
  <c r="I253" i="2" s="1"/>
  <c r="G241" i="7"/>
  <c r="F253" i="2" s="1"/>
  <c r="C241" i="7"/>
  <c r="B253" i="2" s="1"/>
  <c r="L241" i="7"/>
  <c r="J253" i="2" s="1"/>
  <c r="H241" i="7"/>
  <c r="D241"/>
  <c r="C253" i="2" s="1"/>
  <c r="I241" i="7"/>
  <c r="G253" i="2" s="1"/>
  <c r="J241" i="7"/>
  <c r="H253" i="2" s="1"/>
  <c r="B241" i="7"/>
  <c r="A253" i="2" s="1"/>
  <c r="M241" i="7"/>
  <c r="K253" i="2" s="1"/>
  <c r="E241" i="7"/>
  <c r="D253" i="2" s="1"/>
  <c r="L237" i="7"/>
  <c r="J249" i="2" s="1"/>
  <c r="H237" i="7"/>
  <c r="D237"/>
  <c r="C249" i="2" s="1"/>
  <c r="N237" i="7"/>
  <c r="L249" i="2" s="1"/>
  <c r="I237" i="7"/>
  <c r="G249" i="2" s="1"/>
  <c r="C237" i="7"/>
  <c r="B249" i="2" s="1"/>
  <c r="J237" i="7"/>
  <c r="H249" i="2" s="1"/>
  <c r="E237" i="7"/>
  <c r="D249" i="2" s="1"/>
  <c r="L233" i="7"/>
  <c r="J245" i="2" s="1"/>
  <c r="H233" i="7"/>
  <c r="D233"/>
  <c r="C245" i="2" s="1"/>
  <c r="M233" i="7"/>
  <c r="K245" i="2" s="1"/>
  <c r="G233" i="7"/>
  <c r="F245" i="2" s="1"/>
  <c r="B233" i="7"/>
  <c r="A245" i="2" s="1"/>
  <c r="N233" i="7"/>
  <c r="L245" i="2" s="1"/>
  <c r="I233" i="7"/>
  <c r="G245" i="2" s="1"/>
  <c r="C233" i="7"/>
  <c r="B245" i="2" s="1"/>
  <c r="L229" i="7"/>
  <c r="J241" i="2" s="1"/>
  <c r="H229" i="7"/>
  <c r="D229"/>
  <c r="C241" i="2" s="1"/>
  <c r="K229" i="7"/>
  <c r="I241" i="2" s="1"/>
  <c r="F229" i="7"/>
  <c r="E241" i="2" s="1"/>
  <c r="M229" i="7"/>
  <c r="K241" i="2" s="1"/>
  <c r="G229" i="7"/>
  <c r="F241" i="2" s="1"/>
  <c r="B229" i="7"/>
  <c r="A241" i="2" s="1"/>
  <c r="L225" i="7"/>
  <c r="J237" i="2" s="1"/>
  <c r="H225" i="7"/>
  <c r="D225"/>
  <c r="C237" i="2" s="1"/>
  <c r="J225" i="7"/>
  <c r="H237" i="2" s="1"/>
  <c r="E225" i="7"/>
  <c r="D237" i="2" s="1"/>
  <c r="K225" i="7"/>
  <c r="I237" i="2" s="1"/>
  <c r="F225" i="7"/>
  <c r="E237" i="2" s="1"/>
  <c r="L221" i="7"/>
  <c r="J233" i="2" s="1"/>
  <c r="H221" i="7"/>
  <c r="D221"/>
  <c r="C233" i="2" s="1"/>
  <c r="N221" i="7"/>
  <c r="L233" i="2" s="1"/>
  <c r="I221" i="7"/>
  <c r="G233" i="2" s="1"/>
  <c r="C221" i="7"/>
  <c r="B233" i="2" s="1"/>
  <c r="J221" i="7"/>
  <c r="H233" i="2" s="1"/>
  <c r="E221" i="7"/>
  <c r="D233" i="2" s="1"/>
  <c r="L217" i="7"/>
  <c r="J229" i="2" s="1"/>
  <c r="H217" i="7"/>
  <c r="D217"/>
  <c r="C229" i="2" s="1"/>
  <c r="M217" i="7"/>
  <c r="K229" i="2" s="1"/>
  <c r="G217" i="7"/>
  <c r="F229" i="2" s="1"/>
  <c r="B217" i="7"/>
  <c r="A229" i="2" s="1"/>
  <c r="N217" i="7"/>
  <c r="L229" i="2" s="1"/>
  <c r="I217" i="7"/>
  <c r="G229" i="2" s="1"/>
  <c r="C217" i="7"/>
  <c r="B229" i="2" s="1"/>
  <c r="L213" i="7"/>
  <c r="J225" i="2" s="1"/>
  <c r="H213" i="7"/>
  <c r="D213"/>
  <c r="C225" i="2" s="1"/>
  <c r="K213" i="7"/>
  <c r="I225" i="2" s="1"/>
  <c r="F213" i="7"/>
  <c r="E225" i="2" s="1"/>
  <c r="M213" i="7"/>
  <c r="K225" i="2" s="1"/>
  <c r="G213" i="7"/>
  <c r="F225" i="2" s="1"/>
  <c r="B213" i="7"/>
  <c r="A225" i="2" s="1"/>
  <c r="L209" i="7"/>
  <c r="J221" i="2" s="1"/>
  <c r="H209" i="7"/>
  <c r="D209"/>
  <c r="C221" i="2" s="1"/>
  <c r="J209" i="7"/>
  <c r="H221" i="2" s="1"/>
  <c r="E209" i="7"/>
  <c r="D221" i="2" s="1"/>
  <c r="K209" i="7"/>
  <c r="I221" i="2" s="1"/>
  <c r="F209" i="7"/>
  <c r="E221" i="2" s="1"/>
  <c r="L205" i="7"/>
  <c r="J217" i="2" s="1"/>
  <c r="H205" i="7"/>
  <c r="D205"/>
  <c r="C217" i="2" s="1"/>
  <c r="N205" i="7"/>
  <c r="L217" i="2" s="1"/>
  <c r="I205" i="7"/>
  <c r="G217" i="2" s="1"/>
  <c r="C205" i="7"/>
  <c r="B217" i="2" s="1"/>
  <c r="J205" i="7"/>
  <c r="H217" i="2" s="1"/>
  <c r="E205" i="7"/>
  <c r="D217" i="2" s="1"/>
  <c r="L201" i="7"/>
  <c r="J213" i="2" s="1"/>
  <c r="H201" i="7"/>
  <c r="D201"/>
  <c r="C213" i="2" s="1"/>
  <c r="M201" i="7"/>
  <c r="K213" i="2" s="1"/>
  <c r="G201" i="7"/>
  <c r="F213" i="2" s="1"/>
  <c r="B201" i="7"/>
  <c r="A213" i="2" s="1"/>
  <c r="N201" i="7"/>
  <c r="L213" i="2" s="1"/>
  <c r="I201" i="7"/>
  <c r="G213" i="2" s="1"/>
  <c r="C201" i="7"/>
  <c r="B213" i="2" s="1"/>
  <c r="M197" i="7"/>
  <c r="K209" i="2" s="1"/>
  <c r="I197" i="7"/>
  <c r="G209" i="2" s="1"/>
  <c r="E197" i="7"/>
  <c r="D209" i="2" s="1"/>
  <c r="N197" i="7"/>
  <c r="L209" i="2" s="1"/>
  <c r="J197" i="7"/>
  <c r="H209" i="2" s="1"/>
  <c r="F197" i="7"/>
  <c r="E209" i="2" s="1"/>
  <c r="B197" i="7"/>
  <c r="A209" i="2" s="1"/>
  <c r="M193" i="7"/>
  <c r="K205" i="2" s="1"/>
  <c r="I193" i="7"/>
  <c r="G205" i="2" s="1"/>
  <c r="E193" i="7"/>
  <c r="D205" i="2" s="1"/>
  <c r="N193" i="7"/>
  <c r="L205" i="2" s="1"/>
  <c r="J193" i="7"/>
  <c r="H205" i="2" s="1"/>
  <c r="F193" i="7"/>
  <c r="E205" i="2" s="1"/>
  <c r="B193" i="7"/>
  <c r="A205" i="2" s="1"/>
  <c r="M189" i="7"/>
  <c r="K201" i="2" s="1"/>
  <c r="I189" i="7"/>
  <c r="G201" i="2" s="1"/>
  <c r="E189" i="7"/>
  <c r="D201" i="2" s="1"/>
  <c r="N189" i="7"/>
  <c r="L201" i="2" s="1"/>
  <c r="J189" i="7"/>
  <c r="H201" i="2" s="1"/>
  <c r="F189" i="7"/>
  <c r="E201" i="2" s="1"/>
  <c r="B189" i="7"/>
  <c r="A201" i="2" s="1"/>
  <c r="M185" i="7"/>
  <c r="K197" i="2" s="1"/>
  <c r="I185" i="7"/>
  <c r="G197" i="2" s="1"/>
  <c r="E185" i="7"/>
  <c r="D197" i="2" s="1"/>
  <c r="N185" i="7"/>
  <c r="L197" i="2" s="1"/>
  <c r="J185" i="7"/>
  <c r="H197" i="2" s="1"/>
  <c r="F185" i="7"/>
  <c r="E197" i="2" s="1"/>
  <c r="B185" i="7"/>
  <c r="A197" i="2" s="1"/>
  <c r="M181" i="7"/>
  <c r="K193" i="2" s="1"/>
  <c r="I181" i="7"/>
  <c r="G193" i="2" s="1"/>
  <c r="E181" i="7"/>
  <c r="D193" i="2" s="1"/>
  <c r="N181" i="7"/>
  <c r="L193" i="2" s="1"/>
  <c r="J181" i="7"/>
  <c r="H193" i="2" s="1"/>
  <c r="F181" i="7"/>
  <c r="E193" i="2" s="1"/>
  <c r="B181" i="7"/>
  <c r="A193" i="2" s="1"/>
  <c r="M177" i="7"/>
  <c r="K189" i="2" s="1"/>
  <c r="I177" i="7"/>
  <c r="G189" i="2" s="1"/>
  <c r="E177" i="7"/>
  <c r="D189" i="2" s="1"/>
  <c r="N177" i="7"/>
  <c r="L189" i="2" s="1"/>
  <c r="J177" i="7"/>
  <c r="H189" i="2" s="1"/>
  <c r="F177" i="7"/>
  <c r="E189" i="2" s="1"/>
  <c r="B177" i="7"/>
  <c r="A189" i="2" s="1"/>
  <c r="M173" i="7"/>
  <c r="K185" i="2" s="1"/>
  <c r="I173" i="7"/>
  <c r="G185" i="2" s="1"/>
  <c r="E173" i="7"/>
  <c r="D185" i="2" s="1"/>
  <c r="N173" i="7"/>
  <c r="L185" i="2" s="1"/>
  <c r="J173" i="7"/>
  <c r="H185" i="2" s="1"/>
  <c r="F173" i="7"/>
  <c r="E185" i="2" s="1"/>
  <c r="B173" i="7"/>
  <c r="A185" i="2" s="1"/>
  <c r="M169" i="7"/>
  <c r="K181" i="2" s="1"/>
  <c r="I169" i="7"/>
  <c r="G181" i="2" s="1"/>
  <c r="E169" i="7"/>
  <c r="D181" i="2" s="1"/>
  <c r="N169" i="7"/>
  <c r="L181" i="2" s="1"/>
  <c r="J169" i="7"/>
  <c r="H181" i="2" s="1"/>
  <c r="F169" i="7"/>
  <c r="E181" i="2" s="1"/>
  <c r="B169" i="7"/>
  <c r="A181" i="2" s="1"/>
  <c r="M165" i="7"/>
  <c r="K177" i="2" s="1"/>
  <c r="I165" i="7"/>
  <c r="G177" i="2" s="1"/>
  <c r="E165" i="7"/>
  <c r="D177" i="2" s="1"/>
  <c r="N165" i="7"/>
  <c r="L177" i="2" s="1"/>
  <c r="J165" i="7"/>
  <c r="H177" i="2" s="1"/>
  <c r="F165" i="7"/>
  <c r="E177" i="2" s="1"/>
  <c r="B165" i="7"/>
  <c r="A177" i="2" s="1"/>
  <c r="M161" i="7"/>
  <c r="K173" i="2" s="1"/>
  <c r="I161" i="7"/>
  <c r="G173" i="2" s="1"/>
  <c r="E161" i="7"/>
  <c r="D173" i="2" s="1"/>
  <c r="N161" i="7"/>
  <c r="L173" i="2" s="1"/>
  <c r="J161" i="7"/>
  <c r="H173" i="2" s="1"/>
  <c r="F161" i="7"/>
  <c r="E173" i="2" s="1"/>
  <c r="B161" i="7"/>
  <c r="A173" i="2" s="1"/>
  <c r="M157" i="7"/>
  <c r="K169" i="2" s="1"/>
  <c r="I157" i="7"/>
  <c r="G169" i="2" s="1"/>
  <c r="E157" i="7"/>
  <c r="D169" i="2" s="1"/>
  <c r="N157" i="7"/>
  <c r="L169" i="2" s="1"/>
  <c r="J157" i="7"/>
  <c r="H169" i="2" s="1"/>
  <c r="F157" i="7"/>
  <c r="E169" i="2" s="1"/>
  <c r="B157" i="7"/>
  <c r="A169" i="2" s="1"/>
  <c r="M153" i="7"/>
  <c r="K165" i="2" s="1"/>
  <c r="I153" i="7"/>
  <c r="G165" i="2" s="1"/>
  <c r="E153" i="7"/>
  <c r="D165" i="2" s="1"/>
  <c r="N153" i="7"/>
  <c r="L165" i="2" s="1"/>
  <c r="J153" i="7"/>
  <c r="H165" i="2" s="1"/>
  <c r="F153" i="7"/>
  <c r="E165" i="2" s="1"/>
  <c r="B153" i="7"/>
  <c r="A165" i="2" s="1"/>
  <c r="M149" i="7"/>
  <c r="K161" i="2" s="1"/>
  <c r="I149" i="7"/>
  <c r="G161" i="2" s="1"/>
  <c r="E149" i="7"/>
  <c r="D161" i="2" s="1"/>
  <c r="N149" i="7"/>
  <c r="L161" i="2" s="1"/>
  <c r="J149" i="7"/>
  <c r="H161" i="2" s="1"/>
  <c r="F149" i="7"/>
  <c r="E161" i="2" s="1"/>
  <c r="B149" i="7"/>
  <c r="A161" i="2" s="1"/>
  <c r="M145" i="7"/>
  <c r="K157" i="2" s="1"/>
  <c r="I145" i="7"/>
  <c r="G157" i="2" s="1"/>
  <c r="E145" i="7"/>
  <c r="D157" i="2" s="1"/>
  <c r="N145" i="7"/>
  <c r="L157" i="2" s="1"/>
  <c r="J145" i="7"/>
  <c r="H157" i="2" s="1"/>
  <c r="F145" i="7"/>
  <c r="E157" i="2" s="1"/>
  <c r="B145" i="7"/>
  <c r="A157" i="2" s="1"/>
  <c r="M141" i="7"/>
  <c r="K153" i="2" s="1"/>
  <c r="I141" i="7"/>
  <c r="G153" i="2" s="1"/>
  <c r="E141" i="7"/>
  <c r="D153" i="2" s="1"/>
  <c r="N141" i="7"/>
  <c r="L153" i="2" s="1"/>
  <c r="J141" i="7"/>
  <c r="H153" i="2" s="1"/>
  <c r="F141" i="7"/>
  <c r="E153" i="2" s="1"/>
  <c r="B141" i="7"/>
  <c r="A153" i="2" s="1"/>
  <c r="M137" i="7"/>
  <c r="K149" i="2" s="1"/>
  <c r="I137" i="7"/>
  <c r="G149" i="2" s="1"/>
  <c r="E137" i="7"/>
  <c r="D149" i="2" s="1"/>
  <c r="N137" i="7"/>
  <c r="L149" i="2" s="1"/>
  <c r="J137" i="7"/>
  <c r="H149" i="2" s="1"/>
  <c r="F137" i="7"/>
  <c r="E149" i="2" s="1"/>
  <c r="B137" i="7"/>
  <c r="A149" i="2" s="1"/>
  <c r="M133" i="7"/>
  <c r="K145" i="2" s="1"/>
  <c r="I133" i="7"/>
  <c r="G145" i="2" s="1"/>
  <c r="E133" i="7"/>
  <c r="D145" i="2" s="1"/>
  <c r="N133" i="7"/>
  <c r="L145" i="2" s="1"/>
  <c r="J133" i="7"/>
  <c r="H145" i="2" s="1"/>
  <c r="F133" i="7"/>
  <c r="E145" i="2" s="1"/>
  <c r="B133" i="7"/>
  <c r="A145" i="2" s="1"/>
  <c r="M129" i="7"/>
  <c r="K141" i="2" s="1"/>
  <c r="I129" i="7"/>
  <c r="G141" i="2" s="1"/>
  <c r="E129" i="7"/>
  <c r="D141" i="2" s="1"/>
  <c r="N129" i="7"/>
  <c r="L141" i="2" s="1"/>
  <c r="J129" i="7"/>
  <c r="H141" i="2" s="1"/>
  <c r="F129" i="7"/>
  <c r="E141" i="2" s="1"/>
  <c r="B129" i="7"/>
  <c r="A141" i="2" s="1"/>
  <c r="M125" i="7"/>
  <c r="K137" i="2" s="1"/>
  <c r="I125" i="7"/>
  <c r="G137" i="2" s="1"/>
  <c r="E125" i="7"/>
  <c r="D137" i="2" s="1"/>
  <c r="N125" i="7"/>
  <c r="L137" i="2" s="1"/>
  <c r="J125" i="7"/>
  <c r="H137" i="2" s="1"/>
  <c r="F125" i="7"/>
  <c r="E137" i="2" s="1"/>
  <c r="B125" i="7"/>
  <c r="A137" i="2" s="1"/>
  <c r="M121" i="7"/>
  <c r="K133" i="2" s="1"/>
  <c r="I121" i="7"/>
  <c r="G133" i="2" s="1"/>
  <c r="E121" i="7"/>
  <c r="D133" i="2" s="1"/>
  <c r="N121" i="7"/>
  <c r="L133" i="2" s="1"/>
  <c r="J121" i="7"/>
  <c r="H133" i="2" s="1"/>
  <c r="F121" i="7"/>
  <c r="E133" i="2" s="1"/>
  <c r="B121" i="7"/>
  <c r="A133" i="2" s="1"/>
  <c r="M117" i="7"/>
  <c r="K129" i="2" s="1"/>
  <c r="I117" i="7"/>
  <c r="G129" i="2" s="1"/>
  <c r="E117" i="7"/>
  <c r="D129" i="2" s="1"/>
  <c r="N117" i="7"/>
  <c r="L129" i="2" s="1"/>
  <c r="J117" i="7"/>
  <c r="H129" i="2" s="1"/>
  <c r="F117" i="7"/>
  <c r="E129" i="2" s="1"/>
  <c r="B117" i="7"/>
  <c r="A129" i="2" s="1"/>
  <c r="M113" i="7"/>
  <c r="K125" i="2" s="1"/>
  <c r="I113" i="7"/>
  <c r="G125" i="2" s="1"/>
  <c r="E113" i="7"/>
  <c r="D125" i="2" s="1"/>
  <c r="N113" i="7"/>
  <c r="L125" i="2" s="1"/>
  <c r="J113" i="7"/>
  <c r="H125" i="2" s="1"/>
  <c r="F113" i="7"/>
  <c r="E125" i="2" s="1"/>
  <c r="B113" i="7"/>
  <c r="A125" i="2" s="1"/>
  <c r="M109" i="7"/>
  <c r="K121" i="2" s="1"/>
  <c r="I109" i="7"/>
  <c r="G121" i="2" s="1"/>
  <c r="E109" i="7"/>
  <c r="D121" i="2" s="1"/>
  <c r="N109" i="7"/>
  <c r="L121" i="2" s="1"/>
  <c r="J109" i="7"/>
  <c r="H121" i="2" s="1"/>
  <c r="F109" i="7"/>
  <c r="E121" i="2" s="1"/>
  <c r="B109" i="7"/>
  <c r="A121" i="2" s="1"/>
  <c r="M105" i="7"/>
  <c r="K117" i="2" s="1"/>
  <c r="I105" i="7"/>
  <c r="G117" i="2" s="1"/>
  <c r="E105" i="7"/>
  <c r="D117" i="2" s="1"/>
  <c r="N105" i="7"/>
  <c r="L117" i="2" s="1"/>
  <c r="J105" i="7"/>
  <c r="H117" i="2" s="1"/>
  <c r="F105" i="7"/>
  <c r="E117" i="2" s="1"/>
  <c r="B105" i="7"/>
  <c r="A117" i="2" s="1"/>
  <c r="M101" i="7"/>
  <c r="K113" i="2" s="1"/>
  <c r="I101" i="7"/>
  <c r="G113" i="2" s="1"/>
  <c r="E101" i="7"/>
  <c r="D113" i="2" s="1"/>
  <c r="N101" i="7"/>
  <c r="L113" i="2" s="1"/>
  <c r="J101" i="7"/>
  <c r="H113" i="2" s="1"/>
  <c r="F101" i="7"/>
  <c r="E113" i="2" s="1"/>
  <c r="B101" i="7"/>
  <c r="A113" i="2" s="1"/>
  <c r="M97" i="7"/>
  <c r="K109" i="2" s="1"/>
  <c r="I97" i="7"/>
  <c r="G109" i="2" s="1"/>
  <c r="E97" i="7"/>
  <c r="D109" i="2" s="1"/>
  <c r="N97" i="7"/>
  <c r="L109" i="2" s="1"/>
  <c r="J97" i="7"/>
  <c r="H109" i="2" s="1"/>
  <c r="F97" i="7"/>
  <c r="E109" i="2" s="1"/>
  <c r="B97" i="7"/>
  <c r="A109" i="2" s="1"/>
  <c r="M93" i="7"/>
  <c r="K105" i="2" s="1"/>
  <c r="I93" i="7"/>
  <c r="G105" i="2" s="1"/>
  <c r="E93" i="7"/>
  <c r="D105" i="2" s="1"/>
  <c r="N93" i="7"/>
  <c r="L105" i="2" s="1"/>
  <c r="J93" i="7"/>
  <c r="H105" i="2" s="1"/>
  <c r="F93" i="7"/>
  <c r="E105" i="2" s="1"/>
  <c r="B93" i="7"/>
  <c r="A105" i="2" s="1"/>
  <c r="M89" i="7"/>
  <c r="K101" i="2" s="1"/>
  <c r="I89" i="7"/>
  <c r="G101" i="2" s="1"/>
  <c r="E89" i="7"/>
  <c r="D101" i="2" s="1"/>
  <c r="N89" i="7"/>
  <c r="L101" i="2" s="1"/>
  <c r="J89" i="7"/>
  <c r="H101" i="2" s="1"/>
  <c r="F89" i="7"/>
  <c r="E101" i="2" s="1"/>
  <c r="B89" i="7"/>
  <c r="A101" i="2" s="1"/>
  <c r="M85" i="7"/>
  <c r="K97" i="2" s="1"/>
  <c r="I85" i="7"/>
  <c r="G97" i="2" s="1"/>
  <c r="E85" i="7"/>
  <c r="D97" i="2" s="1"/>
  <c r="N85" i="7"/>
  <c r="L97" i="2" s="1"/>
  <c r="J85" i="7"/>
  <c r="H97" i="2" s="1"/>
  <c r="F85" i="7"/>
  <c r="E97" i="2" s="1"/>
  <c r="B85" i="7"/>
  <c r="A97" i="2" s="1"/>
  <c r="M81" i="7"/>
  <c r="K93" i="2" s="1"/>
  <c r="I81" i="7"/>
  <c r="G93" i="2" s="1"/>
  <c r="E81" i="7"/>
  <c r="D93" i="2" s="1"/>
  <c r="N81" i="7"/>
  <c r="L93" i="2" s="1"/>
  <c r="J81" i="7"/>
  <c r="H93" i="2" s="1"/>
  <c r="F81" i="7"/>
  <c r="E93" i="2" s="1"/>
  <c r="B81" i="7"/>
  <c r="A93" i="2" s="1"/>
  <c r="M77" i="7"/>
  <c r="K89" i="2" s="1"/>
  <c r="I77" i="7"/>
  <c r="G89" i="2" s="1"/>
  <c r="E77" i="7"/>
  <c r="D89" i="2" s="1"/>
  <c r="N77" i="7"/>
  <c r="L89" i="2" s="1"/>
  <c r="J77" i="7"/>
  <c r="H89" i="2" s="1"/>
  <c r="F77" i="7"/>
  <c r="E89" i="2" s="1"/>
  <c r="B77" i="7"/>
  <c r="A89" i="2" s="1"/>
  <c r="M73" i="7"/>
  <c r="K85" i="2" s="1"/>
  <c r="I73" i="7"/>
  <c r="G85" i="2" s="1"/>
  <c r="E73" i="7"/>
  <c r="D85" i="2" s="1"/>
  <c r="N73" i="7"/>
  <c r="L85" i="2" s="1"/>
  <c r="J73" i="7"/>
  <c r="H85" i="2" s="1"/>
  <c r="F73" i="7"/>
  <c r="E85" i="2" s="1"/>
  <c r="B73" i="7"/>
  <c r="A85" i="2" s="1"/>
  <c r="M69" i="7"/>
  <c r="K81" i="2" s="1"/>
  <c r="I69" i="7"/>
  <c r="G81" i="2" s="1"/>
  <c r="E69" i="7"/>
  <c r="D81" i="2" s="1"/>
  <c r="N69" i="7"/>
  <c r="L81" i="2" s="1"/>
  <c r="J69" i="7"/>
  <c r="H81" i="2" s="1"/>
  <c r="F69" i="7"/>
  <c r="E81" i="2" s="1"/>
  <c r="B69" i="7"/>
  <c r="A81" i="2" s="1"/>
  <c r="M65" i="7"/>
  <c r="K77" i="2" s="1"/>
  <c r="I65" i="7"/>
  <c r="G77" i="2" s="1"/>
  <c r="E65" i="7"/>
  <c r="D77" i="2" s="1"/>
  <c r="N65" i="7"/>
  <c r="L77" i="2" s="1"/>
  <c r="J65" i="7"/>
  <c r="H77" i="2" s="1"/>
  <c r="F65" i="7"/>
  <c r="E77" i="2" s="1"/>
  <c r="B65" i="7"/>
  <c r="A77" i="2" s="1"/>
  <c r="M61" i="7"/>
  <c r="K73" i="2" s="1"/>
  <c r="I61" i="7"/>
  <c r="G73" i="2" s="1"/>
  <c r="E61" i="7"/>
  <c r="D73" i="2" s="1"/>
  <c r="N61" i="7"/>
  <c r="L73" i="2" s="1"/>
  <c r="J61" i="7"/>
  <c r="H73" i="2" s="1"/>
  <c r="F61" i="7"/>
  <c r="E73" i="2" s="1"/>
  <c r="B61" i="7"/>
  <c r="A73" i="2" s="1"/>
  <c r="M57" i="7"/>
  <c r="K69" i="2" s="1"/>
  <c r="I57" i="7"/>
  <c r="G69" i="2" s="1"/>
  <c r="E57" i="7"/>
  <c r="D69" i="2" s="1"/>
  <c r="N57" i="7"/>
  <c r="L69" i="2" s="1"/>
  <c r="J57" i="7"/>
  <c r="H69" i="2" s="1"/>
  <c r="F57" i="7"/>
  <c r="E69" i="2" s="1"/>
  <c r="B57" i="7"/>
  <c r="A69" i="2" s="1"/>
  <c r="M53" i="7"/>
  <c r="K65" i="2" s="1"/>
  <c r="I53" i="7"/>
  <c r="G65" i="2" s="1"/>
  <c r="E53" i="7"/>
  <c r="D65" i="2" s="1"/>
  <c r="N53" i="7"/>
  <c r="L65" i="2" s="1"/>
  <c r="J53" i="7"/>
  <c r="H65" i="2" s="1"/>
  <c r="F53" i="7"/>
  <c r="E65" i="2" s="1"/>
  <c r="B53" i="7"/>
  <c r="A65" i="2" s="1"/>
  <c r="M49" i="7"/>
  <c r="K61" i="2" s="1"/>
  <c r="I49" i="7"/>
  <c r="G61" i="2" s="1"/>
  <c r="E49" i="7"/>
  <c r="D61" i="2" s="1"/>
  <c r="N49" i="7"/>
  <c r="L61" i="2" s="1"/>
  <c r="J49" i="7"/>
  <c r="H61" i="2" s="1"/>
  <c r="F49" i="7"/>
  <c r="E61" i="2" s="1"/>
  <c r="B49" i="7"/>
  <c r="A61" i="2" s="1"/>
  <c r="M45" i="7"/>
  <c r="K57" i="2" s="1"/>
  <c r="I45" i="7"/>
  <c r="G57" i="2" s="1"/>
  <c r="E45" i="7"/>
  <c r="D57" i="2" s="1"/>
  <c r="N45" i="7"/>
  <c r="L57" i="2" s="1"/>
  <c r="J45" i="7"/>
  <c r="H57" i="2" s="1"/>
  <c r="F45" i="7"/>
  <c r="E57" i="2" s="1"/>
  <c r="B45" i="7"/>
  <c r="A57" i="2" s="1"/>
  <c r="M41" i="7"/>
  <c r="K53" i="2" s="1"/>
  <c r="I41" i="7"/>
  <c r="G53" i="2" s="1"/>
  <c r="E41" i="7"/>
  <c r="D53" i="2" s="1"/>
  <c r="N41" i="7"/>
  <c r="L53" i="2" s="1"/>
  <c r="J41" i="7"/>
  <c r="H53" i="2" s="1"/>
  <c r="F41" i="7"/>
  <c r="E53" i="2" s="1"/>
  <c r="B41" i="7"/>
  <c r="A53" i="2" s="1"/>
  <c r="M37" i="7"/>
  <c r="K49" i="2" s="1"/>
  <c r="I37" i="7"/>
  <c r="G49" i="2" s="1"/>
  <c r="E37" i="7"/>
  <c r="D49" i="2" s="1"/>
  <c r="N37" i="7"/>
  <c r="L49" i="2" s="1"/>
  <c r="J37" i="7"/>
  <c r="H49" i="2" s="1"/>
  <c r="F37" i="7"/>
  <c r="E49" i="2" s="1"/>
  <c r="B37" i="7"/>
  <c r="A49" i="2" s="1"/>
  <c r="M33" i="7"/>
  <c r="K45" i="2" s="1"/>
  <c r="I33" i="7"/>
  <c r="G45" i="2" s="1"/>
  <c r="E33" i="7"/>
  <c r="D45" i="2" s="1"/>
  <c r="N33" i="7"/>
  <c r="L45" i="2" s="1"/>
  <c r="J33" i="7"/>
  <c r="H45" i="2" s="1"/>
  <c r="F33" i="7"/>
  <c r="E45" i="2" s="1"/>
  <c r="B33" i="7"/>
  <c r="A45" i="2" s="1"/>
  <c r="M29" i="7"/>
  <c r="K41" i="2" s="1"/>
  <c r="I29" i="7"/>
  <c r="G41" i="2" s="1"/>
  <c r="E29" i="7"/>
  <c r="D41" i="2" s="1"/>
  <c r="N29" i="7"/>
  <c r="L41" i="2" s="1"/>
  <c r="J29" i="7"/>
  <c r="H41" i="2" s="1"/>
  <c r="F29" i="7"/>
  <c r="E41" i="2" s="1"/>
  <c r="B29" i="7"/>
  <c r="A41" i="2" s="1"/>
  <c r="M25" i="7"/>
  <c r="K37" i="2" s="1"/>
  <c r="I25" i="7"/>
  <c r="G37" i="2" s="1"/>
  <c r="E25" i="7"/>
  <c r="D37" i="2" s="1"/>
  <c r="N25" i="7"/>
  <c r="L37" i="2" s="1"/>
  <c r="J25" i="7"/>
  <c r="H37" i="2" s="1"/>
  <c r="F25" i="7"/>
  <c r="E37" i="2" s="1"/>
  <c r="B25" i="7"/>
  <c r="A37" i="2" s="1"/>
  <c r="M21" i="7"/>
  <c r="K33" i="2" s="1"/>
  <c r="I21" i="7"/>
  <c r="G33" i="2" s="1"/>
  <c r="E21" i="7"/>
  <c r="D33" i="2" s="1"/>
  <c r="N21" i="7"/>
  <c r="L33" i="2" s="1"/>
  <c r="J21" i="7"/>
  <c r="H33" i="2" s="1"/>
  <c r="F21" i="7"/>
  <c r="E33" i="2" s="1"/>
  <c r="B21" i="7"/>
  <c r="A33" i="2" s="1"/>
  <c r="M17" i="7"/>
  <c r="K29" i="2" s="1"/>
  <c r="I17" i="7"/>
  <c r="G29" i="2" s="1"/>
  <c r="E17" i="7"/>
  <c r="D29" i="2" s="1"/>
  <c r="N17" i="7"/>
  <c r="L29" i="2" s="1"/>
  <c r="J17" i="7"/>
  <c r="H29" i="2" s="1"/>
  <c r="F17" i="7"/>
  <c r="E29" i="2" s="1"/>
  <c r="B17" i="7"/>
  <c r="A29" i="2" s="1"/>
  <c r="M13" i="7"/>
  <c r="K25" i="2" s="1"/>
  <c r="I13" i="7"/>
  <c r="G25" i="2" s="1"/>
  <c r="E13" i="7"/>
  <c r="D25" i="2" s="1"/>
  <c r="N13" i="7"/>
  <c r="L25" i="2" s="1"/>
  <c r="J13" i="7"/>
  <c r="H25" i="2" s="1"/>
  <c r="F13" i="7"/>
  <c r="E25" i="2" s="1"/>
  <c r="B13" i="7"/>
  <c r="A25" i="2" s="1"/>
  <c r="M9" i="7"/>
  <c r="K21" i="2" s="1"/>
  <c r="I9" i="7"/>
  <c r="G21" i="2" s="1"/>
  <c r="E9" i="7"/>
  <c r="D21" i="2" s="1"/>
  <c r="N9" i="7"/>
  <c r="L21" i="2" s="1"/>
  <c r="J9" i="7"/>
  <c r="H21" i="2" s="1"/>
  <c r="F9" i="7"/>
  <c r="E21" i="2" s="1"/>
  <c r="B9" i="7"/>
  <c r="A21" i="2" s="1"/>
  <c r="M5" i="7"/>
  <c r="K17" i="2" s="1"/>
  <c r="I5" i="7"/>
  <c r="G17" i="2" s="1"/>
  <c r="E5" i="7"/>
  <c r="D17" i="2" s="1"/>
  <c r="N5" i="7"/>
  <c r="L17" i="2" s="1"/>
  <c r="J5" i="7"/>
  <c r="H17" i="2" s="1"/>
  <c r="F5" i="7"/>
  <c r="E17" i="2" s="1"/>
  <c r="B5" i="7"/>
  <c r="A17" i="2" s="1"/>
  <c r="H4" i="7"/>
  <c r="C5"/>
  <c r="B17" i="2" s="1"/>
  <c r="F6" i="7"/>
  <c r="E18" i="2" s="1"/>
  <c r="G9" i="7"/>
  <c r="F21" i="2" s="1"/>
  <c r="B10" i="7"/>
  <c r="A22" i="2" s="1"/>
  <c r="C13" i="7"/>
  <c r="B25" i="2" s="1"/>
  <c r="M25" s="1"/>
  <c r="F14" i="7"/>
  <c r="E26" i="2" s="1"/>
  <c r="G17" i="7"/>
  <c r="F29" i="2" s="1"/>
  <c r="B18" i="7"/>
  <c r="A30" i="2" s="1"/>
  <c r="C21" i="7"/>
  <c r="B33" i="2" s="1"/>
  <c r="M33" s="1"/>
  <c r="K21" i="7"/>
  <c r="I33" i="2" s="1"/>
  <c r="F22" i="7"/>
  <c r="E34" i="2" s="1"/>
  <c r="G25" i="7"/>
  <c r="F37" i="2" s="1"/>
  <c r="B26" i="7"/>
  <c r="A38" i="2" s="1"/>
  <c r="C29" i="7"/>
  <c r="B41" i="2" s="1"/>
  <c r="M41" s="1"/>
  <c r="K29" i="7"/>
  <c r="I41" i="2" s="1"/>
  <c r="F30" i="7"/>
  <c r="E42" i="2" s="1"/>
  <c r="G33" i="7"/>
  <c r="F45" i="2" s="1"/>
  <c r="B34" i="7"/>
  <c r="A46" i="2" s="1"/>
  <c r="C37" i="7"/>
  <c r="B49" i="2" s="1"/>
  <c r="M49" s="1"/>
  <c r="K37" i="7"/>
  <c r="I49" i="2" s="1"/>
  <c r="F38" i="7"/>
  <c r="E50" i="2" s="1"/>
  <c r="G41" i="7"/>
  <c r="F53" i="2" s="1"/>
  <c r="B42" i="7"/>
  <c r="A54" i="2" s="1"/>
  <c r="C45" i="7"/>
  <c r="B57" i="2" s="1"/>
  <c r="M57" s="1"/>
  <c r="K45" i="7"/>
  <c r="I57" i="2" s="1"/>
  <c r="F46" i="7"/>
  <c r="E58" i="2" s="1"/>
  <c r="G49" i="7"/>
  <c r="F61" i="2" s="1"/>
  <c r="B50" i="7"/>
  <c r="A62" i="2" s="1"/>
  <c r="C53" i="7"/>
  <c r="B65" i="2" s="1"/>
  <c r="M65" s="1"/>
  <c r="K53" i="7"/>
  <c r="I65" i="2" s="1"/>
  <c r="F54" i="7"/>
  <c r="E66" i="2" s="1"/>
  <c r="G57" i="7"/>
  <c r="F69" i="2" s="1"/>
  <c r="B58" i="7"/>
  <c r="A70" i="2" s="1"/>
  <c r="C61" i="7"/>
  <c r="B73" i="2" s="1"/>
  <c r="M73" s="1"/>
  <c r="K61" i="7"/>
  <c r="I73" i="2" s="1"/>
  <c r="F62" i="7"/>
  <c r="E74" i="2" s="1"/>
  <c r="G65" i="7"/>
  <c r="F77" i="2" s="1"/>
  <c r="B66" i="7"/>
  <c r="A78" i="2" s="1"/>
  <c r="C69" i="7"/>
  <c r="B81" i="2" s="1"/>
  <c r="M81" s="1"/>
  <c r="K69" i="7"/>
  <c r="I81" i="2" s="1"/>
  <c r="F70" i="7"/>
  <c r="E82" i="2" s="1"/>
  <c r="G73" i="7"/>
  <c r="F85" i="2" s="1"/>
  <c r="B74" i="7"/>
  <c r="A86" i="2" s="1"/>
  <c r="C77" i="7"/>
  <c r="B89" i="2" s="1"/>
  <c r="M89" s="1"/>
  <c r="K77" i="7"/>
  <c r="I89" i="2" s="1"/>
  <c r="F78" i="7"/>
  <c r="E90" i="2" s="1"/>
  <c r="G81" i="7"/>
  <c r="F93" i="2" s="1"/>
  <c r="B82" i="7"/>
  <c r="A94" i="2" s="1"/>
  <c r="C85" i="7"/>
  <c r="B97" i="2" s="1"/>
  <c r="K85" i="7"/>
  <c r="I97" i="2" s="1"/>
  <c r="F86" i="7"/>
  <c r="E98" i="2" s="1"/>
  <c r="G89" i="7"/>
  <c r="F101" i="2" s="1"/>
  <c r="B90" i="7"/>
  <c r="A102" i="2" s="1"/>
  <c r="C93" i="7"/>
  <c r="B105" i="2" s="1"/>
  <c r="M105" s="1"/>
  <c r="K93" i="7"/>
  <c r="I105" i="2" s="1"/>
  <c r="F94" i="7"/>
  <c r="E106" i="2" s="1"/>
  <c r="G97" i="7"/>
  <c r="F109" i="2" s="1"/>
  <c r="B98" i="7"/>
  <c r="A110" i="2" s="1"/>
  <c r="C101" i="7"/>
  <c r="B113" i="2" s="1"/>
  <c r="M113" s="1"/>
  <c r="K101" i="7"/>
  <c r="I113" i="2" s="1"/>
  <c r="F102" i="7"/>
  <c r="E114" i="2" s="1"/>
  <c r="G105" i="7"/>
  <c r="F117" i="2" s="1"/>
  <c r="B106" i="7"/>
  <c r="A118" i="2" s="1"/>
  <c r="C109" i="7"/>
  <c r="B121" i="2" s="1"/>
  <c r="M121" s="1"/>
  <c r="K109" i="7"/>
  <c r="I121" i="2" s="1"/>
  <c r="F110" i="7"/>
  <c r="E122" i="2" s="1"/>
  <c r="G113" i="7"/>
  <c r="F125" i="2" s="1"/>
  <c r="B114" i="7"/>
  <c r="A126" i="2" s="1"/>
  <c r="C117" i="7"/>
  <c r="B129" i="2" s="1"/>
  <c r="K117" i="7"/>
  <c r="I129" i="2" s="1"/>
  <c r="F118" i="7"/>
  <c r="E130" i="2" s="1"/>
  <c r="G121" i="7"/>
  <c r="F133" i="2" s="1"/>
  <c r="B122" i="7"/>
  <c r="A134" i="2" s="1"/>
  <c r="C125" i="7"/>
  <c r="B137" i="2" s="1"/>
  <c r="M137" s="1"/>
  <c r="K125" i="7"/>
  <c r="I137" i="2" s="1"/>
  <c r="F126" i="7"/>
  <c r="E138" i="2" s="1"/>
  <c r="G129" i="7"/>
  <c r="F141" i="2" s="1"/>
  <c r="B130" i="7"/>
  <c r="A142" i="2" s="1"/>
  <c r="C133" i="7"/>
  <c r="B145" i="2" s="1"/>
  <c r="K133" i="7"/>
  <c r="I145" i="2" s="1"/>
  <c r="F134" i="7"/>
  <c r="E146" i="2" s="1"/>
  <c r="G137" i="7"/>
  <c r="F149" i="2" s="1"/>
  <c r="B138" i="7"/>
  <c r="A150" i="2" s="1"/>
  <c r="C141" i="7"/>
  <c r="B153" i="2" s="1"/>
  <c r="K141" i="7"/>
  <c r="I153" i="2" s="1"/>
  <c r="F142" i="7"/>
  <c r="E154" i="2" s="1"/>
  <c r="G145" i="7"/>
  <c r="F157" i="2" s="1"/>
  <c r="B146" i="7"/>
  <c r="A158" i="2" s="1"/>
  <c r="C149" i="7"/>
  <c r="B161" i="2" s="1"/>
  <c r="K149" i="7"/>
  <c r="I161" i="2" s="1"/>
  <c r="F150" i="7"/>
  <c r="E162" i="2" s="1"/>
  <c r="G153" i="7"/>
  <c r="F165" i="2" s="1"/>
  <c r="B154" i="7"/>
  <c r="A166" i="2" s="1"/>
  <c r="C157" i="7"/>
  <c r="B169" i="2" s="1"/>
  <c r="K157" i="7"/>
  <c r="I169" i="2" s="1"/>
  <c r="F158" i="7"/>
  <c r="E170" i="2" s="1"/>
  <c r="G161" i="7"/>
  <c r="F173" i="2" s="1"/>
  <c r="B162" i="7"/>
  <c r="A174" i="2" s="1"/>
  <c r="C165" i="7"/>
  <c r="B177" i="2" s="1"/>
  <c r="K165" i="7"/>
  <c r="I177" i="2" s="1"/>
  <c r="F166" i="7"/>
  <c r="E178" i="2" s="1"/>
  <c r="G169" i="7"/>
  <c r="F181" i="2" s="1"/>
  <c r="B170" i="7"/>
  <c r="A182" i="2" s="1"/>
  <c r="C173" i="7"/>
  <c r="B185" i="2" s="1"/>
  <c r="K173" i="7"/>
  <c r="I185" i="2" s="1"/>
  <c r="F174" i="7"/>
  <c r="E186" i="2" s="1"/>
  <c r="G177" i="7"/>
  <c r="F189" i="2" s="1"/>
  <c r="B178" i="7"/>
  <c r="A190" i="2" s="1"/>
  <c r="C181" i="7"/>
  <c r="B193" i="2" s="1"/>
  <c r="K181" i="7"/>
  <c r="I193" i="2" s="1"/>
  <c r="F182" i="7"/>
  <c r="E194" i="2" s="1"/>
  <c r="G185" i="7"/>
  <c r="F197" i="2" s="1"/>
  <c r="B186" i="7"/>
  <c r="A198" i="2" s="1"/>
  <c r="C189" i="7"/>
  <c r="B201" i="2" s="1"/>
  <c r="K189" i="7"/>
  <c r="I201" i="2" s="1"/>
  <c r="F190" i="7"/>
  <c r="E202" i="2" s="1"/>
  <c r="G193" i="7"/>
  <c r="F205" i="2" s="1"/>
  <c r="B194" i="7"/>
  <c r="A206" i="2" s="1"/>
  <c r="C197" i="7"/>
  <c r="B209" i="2" s="1"/>
  <c r="K197" i="7"/>
  <c r="I209" i="2" s="1"/>
  <c r="F198" i="7"/>
  <c r="E210" i="2" s="1"/>
  <c r="E201" i="7"/>
  <c r="D213" i="2" s="1"/>
  <c r="B202" i="7"/>
  <c r="A214" i="2" s="1"/>
  <c r="F205" i="7"/>
  <c r="E217" i="2" s="1"/>
  <c r="D206" i="7"/>
  <c r="C218" i="2" s="1"/>
  <c r="G209" i="7"/>
  <c r="F221" i="2" s="1"/>
  <c r="I213" i="7"/>
  <c r="G225" i="2" s="1"/>
  <c r="J217" i="7"/>
  <c r="H229" i="2" s="1"/>
  <c r="K221" i="7"/>
  <c r="I233" i="2" s="1"/>
  <c r="B225" i="7"/>
  <c r="A237" i="2" s="1"/>
  <c r="M225" i="7"/>
  <c r="K237" i="2" s="1"/>
  <c r="C229" i="7"/>
  <c r="B241" i="2" s="1"/>
  <c r="N229" i="7"/>
  <c r="L241" i="2" s="1"/>
  <c r="E233" i="7"/>
  <c r="D245" i="2" s="1"/>
  <c r="B234" i="7"/>
  <c r="A246" i="2" s="1"/>
  <c r="K235" i="7"/>
  <c r="I247" i="2" s="1"/>
  <c r="H236" i="7"/>
  <c r="F237"/>
  <c r="E249" i="2" s="1"/>
  <c r="D238" i="7"/>
  <c r="C250" i="2" s="1"/>
  <c r="L239" i="7"/>
  <c r="J251" i="2" s="1"/>
  <c r="J240" i="7"/>
  <c r="H252" i="2" s="1"/>
  <c r="B245" i="7"/>
  <c r="A257" i="2" s="1"/>
  <c r="N249" i="7"/>
  <c r="L261" i="2" s="1"/>
  <c r="G252" i="7"/>
  <c r="F264" i="2" s="1"/>
  <c r="F257" i="7"/>
  <c r="E269" i="2" s="1"/>
  <c r="L259" i="7"/>
  <c r="J271" i="2" s="1"/>
  <c r="K264" i="7"/>
  <c r="I276" i="2" s="1"/>
  <c r="J269" i="7"/>
  <c r="H281" i="2" s="1"/>
  <c r="C272" i="7"/>
  <c r="B284" i="2" s="1"/>
  <c r="B277" i="7"/>
  <c r="A289" i="2" s="1"/>
  <c r="N281" i="7"/>
  <c r="L293" i="2" s="1"/>
  <c r="G284" i="7"/>
  <c r="F296" i="2" s="1"/>
  <c r="F289" i="7"/>
  <c r="E301" i="2" s="1"/>
  <c r="L291" i="7"/>
  <c r="J303" i="2" s="1"/>
  <c r="K296" i="7"/>
  <c r="I308" i="2" s="1"/>
  <c r="J301" i="7"/>
  <c r="H313" i="2" s="1"/>
  <c r="C304" i="7"/>
  <c r="B316" i="2" s="1"/>
  <c r="B309" i="7"/>
  <c r="A321" i="2" s="1"/>
  <c r="H311" i="7"/>
  <c r="E321"/>
  <c r="D333" i="2" s="1"/>
  <c r="I324" i="7"/>
  <c r="G336" i="2" s="1"/>
  <c r="M327" i="7"/>
  <c r="K339" i="2" s="1"/>
  <c r="C331" i="7"/>
  <c r="B343" i="2" s="1"/>
  <c r="K337" i="7"/>
  <c r="I349" i="2" s="1"/>
  <c r="N340" i="7"/>
  <c r="L352" i="2" s="1"/>
  <c r="M344" i="7"/>
  <c r="K356" i="2" s="1"/>
  <c r="L349" i="7"/>
  <c r="J361" i="2" s="1"/>
  <c r="J359" i="7"/>
  <c r="H371" i="2" s="1"/>
  <c r="I364" i="7"/>
  <c r="G376" i="2" s="1"/>
  <c r="H369" i="7"/>
  <c r="F379"/>
  <c r="E391" i="2" s="1"/>
  <c r="E384" i="7"/>
  <c r="D396" i="2" s="1"/>
  <c r="D389" i="7"/>
  <c r="C401" i="2" s="1"/>
  <c r="B399" i="7"/>
  <c r="A411" i="2" s="1"/>
  <c r="N403" i="7"/>
  <c r="L415" i="2" s="1"/>
  <c r="I409" i="7"/>
  <c r="G421" i="2" s="1"/>
  <c r="D416" i="7"/>
  <c r="C428" i="2" s="1"/>
  <c r="E429" i="7"/>
  <c r="D441" i="2" s="1"/>
  <c r="M435" i="7"/>
  <c r="K447" i="2" s="1"/>
  <c r="M444" i="7"/>
  <c r="K456" i="2" s="1"/>
  <c r="I464" i="7"/>
  <c r="G476" i="2" s="1"/>
  <c r="G474" i="7"/>
  <c r="F486" i="2" s="1"/>
  <c r="N490" i="7"/>
  <c r="L502" i="2" s="1"/>
  <c r="J510" i="7"/>
  <c r="H522" i="2" s="1"/>
  <c r="B550" i="7"/>
  <c r="A562" i="2" s="1"/>
  <c r="K546" i="7"/>
  <c r="I558" i="2" s="1"/>
  <c r="G546" i="7"/>
  <c r="F558" i="2" s="1"/>
  <c r="C546" i="7"/>
  <c r="B558" i="2" s="1"/>
  <c r="L546" i="7"/>
  <c r="J558" i="2" s="1"/>
  <c r="H546" i="7"/>
  <c r="D546"/>
  <c r="C558" i="2" s="1"/>
  <c r="I546" i="7"/>
  <c r="G558" i="2" s="1"/>
  <c r="J546" i="7"/>
  <c r="H558" i="2" s="1"/>
  <c r="B546" i="7"/>
  <c r="A558" i="2" s="1"/>
  <c r="M546" i="7"/>
  <c r="K558" i="2" s="1"/>
  <c r="N546" i="7"/>
  <c r="L558" i="2" s="1"/>
  <c r="E546" i="7"/>
  <c r="D558" i="2" s="1"/>
  <c r="F546" i="7"/>
  <c r="E558" i="2" s="1"/>
  <c r="K530" i="7"/>
  <c r="I542" i="2" s="1"/>
  <c r="G530" i="7"/>
  <c r="F542" i="2" s="1"/>
  <c r="C530" i="7"/>
  <c r="B542" i="2" s="1"/>
  <c r="L530" i="7"/>
  <c r="J542" i="2" s="1"/>
  <c r="H530" i="7"/>
  <c r="D530"/>
  <c r="C542" i="2" s="1"/>
  <c r="I530" i="7"/>
  <c r="G542" i="2" s="1"/>
  <c r="J530" i="7"/>
  <c r="H542" i="2" s="1"/>
  <c r="B530" i="7"/>
  <c r="A542" i="2" s="1"/>
  <c r="M530" i="7"/>
  <c r="K542" i="2" s="1"/>
  <c r="N530" i="7"/>
  <c r="L542" i="2" s="1"/>
  <c r="E530" i="7"/>
  <c r="D542" i="2" s="1"/>
  <c r="K518" i="7"/>
  <c r="I530" i="2" s="1"/>
  <c r="G518" i="7"/>
  <c r="F530" i="2" s="1"/>
  <c r="C518" i="7"/>
  <c r="B530" i="2" s="1"/>
  <c r="L518" i="7"/>
  <c r="J530" i="2" s="1"/>
  <c r="H518" i="7"/>
  <c r="D518"/>
  <c r="C530" i="2" s="1"/>
  <c r="M518" i="7"/>
  <c r="K530" i="2" s="1"/>
  <c r="E518" i="7"/>
  <c r="D530" i="2" s="1"/>
  <c r="N518" i="7"/>
  <c r="L530" i="2" s="1"/>
  <c r="F518" i="7"/>
  <c r="E530" i="2" s="1"/>
  <c r="I518" i="7"/>
  <c r="G530" i="2" s="1"/>
  <c r="J518" i="7"/>
  <c r="H530" i="2" s="1"/>
  <c r="B518" i="7"/>
  <c r="A530" i="2" s="1"/>
  <c r="K502" i="7"/>
  <c r="I514" i="2" s="1"/>
  <c r="G502" i="7"/>
  <c r="F514" i="2" s="1"/>
  <c r="C502" i="7"/>
  <c r="B514" i="2" s="1"/>
  <c r="L502" i="7"/>
  <c r="J514" i="2" s="1"/>
  <c r="H502" i="7"/>
  <c r="D502"/>
  <c r="C514" i="2" s="1"/>
  <c r="M502" i="7"/>
  <c r="K514" i="2" s="1"/>
  <c r="E502" i="7"/>
  <c r="D514" i="2" s="1"/>
  <c r="N502" i="7"/>
  <c r="L514" i="2" s="1"/>
  <c r="F502" i="7"/>
  <c r="E514" i="2" s="1"/>
  <c r="I502" i="7"/>
  <c r="G514" i="2" s="1"/>
  <c r="J502" i="7"/>
  <c r="H514" i="2" s="1"/>
  <c r="B502" i="7"/>
  <c r="A514" i="2" s="1"/>
  <c r="K486" i="7"/>
  <c r="I498" i="2" s="1"/>
  <c r="G486" i="7"/>
  <c r="F498" i="2" s="1"/>
  <c r="C486" i="7"/>
  <c r="B498" i="2" s="1"/>
  <c r="L486" i="7"/>
  <c r="J498" i="2" s="1"/>
  <c r="H486" i="7"/>
  <c r="D486"/>
  <c r="C498" i="2" s="1"/>
  <c r="M486" i="7"/>
  <c r="K498" i="2" s="1"/>
  <c r="E486" i="7"/>
  <c r="D498" i="2" s="1"/>
  <c r="N486" i="7"/>
  <c r="L498" i="2" s="1"/>
  <c r="F486" i="7"/>
  <c r="E498" i="2" s="1"/>
  <c r="I486" i="7"/>
  <c r="G498" i="2" s="1"/>
  <c r="J486" i="7"/>
  <c r="H498" i="2" s="1"/>
  <c r="L470" i="7"/>
  <c r="J482" i="2" s="1"/>
  <c r="H470" i="7"/>
  <c r="D470"/>
  <c r="C482" i="2" s="1"/>
  <c r="M470" i="7"/>
  <c r="K482" i="2" s="1"/>
  <c r="I470" i="7"/>
  <c r="G482" i="2" s="1"/>
  <c r="E470" i="7"/>
  <c r="D482" i="2" s="1"/>
  <c r="N470" i="7"/>
  <c r="L482" i="2" s="1"/>
  <c r="F470" i="7"/>
  <c r="E482" i="2" s="1"/>
  <c r="G470" i="7"/>
  <c r="F482" i="2" s="1"/>
  <c r="B470" i="7"/>
  <c r="A482" i="2" s="1"/>
  <c r="C470" i="7"/>
  <c r="B482" i="2" s="1"/>
  <c r="J470" i="7"/>
  <c r="H482" i="2" s="1"/>
  <c r="K470" i="7"/>
  <c r="I482" i="2" s="1"/>
  <c r="L454" i="7"/>
  <c r="J466" i="2" s="1"/>
  <c r="H454" i="7"/>
  <c r="D454"/>
  <c r="C466" i="2" s="1"/>
  <c r="M454" i="7"/>
  <c r="K466" i="2" s="1"/>
  <c r="I454" i="7"/>
  <c r="G466" i="2" s="1"/>
  <c r="E454" i="7"/>
  <c r="D466" i="2" s="1"/>
  <c r="N454" i="7"/>
  <c r="L466" i="2" s="1"/>
  <c r="F454" i="7"/>
  <c r="E466" i="2" s="1"/>
  <c r="G454" i="7"/>
  <c r="F466" i="2" s="1"/>
  <c r="B454" i="7"/>
  <c r="A466" i="2" s="1"/>
  <c r="C454" i="7"/>
  <c r="B466" i="2" s="1"/>
  <c r="J454" i="7"/>
  <c r="H466" i="2" s="1"/>
  <c r="L446" i="7"/>
  <c r="J458" i="2" s="1"/>
  <c r="H446" i="7"/>
  <c r="D446"/>
  <c r="C458" i="2" s="1"/>
  <c r="M446" i="7"/>
  <c r="K458" i="2" s="1"/>
  <c r="I446" i="7"/>
  <c r="G458" i="2" s="1"/>
  <c r="E446" i="7"/>
  <c r="D458" i="2" s="1"/>
  <c r="N446" i="7"/>
  <c r="L458" i="2" s="1"/>
  <c r="F446" i="7"/>
  <c r="E458" i="2" s="1"/>
  <c r="G446" i="7"/>
  <c r="F458" i="2" s="1"/>
  <c r="J446" i="7"/>
  <c r="H458" i="2" s="1"/>
  <c r="K446" i="7"/>
  <c r="I458" i="2" s="1"/>
  <c r="B446" i="7"/>
  <c r="A458" i="2" s="1"/>
  <c r="C446" i="7"/>
  <c r="B458" i="2" s="1"/>
  <c r="L442" i="7"/>
  <c r="J454" i="2" s="1"/>
  <c r="H442" i="7"/>
  <c r="D442"/>
  <c r="C454" i="2" s="1"/>
  <c r="M442" i="7"/>
  <c r="K454" i="2" s="1"/>
  <c r="I442" i="7"/>
  <c r="G454" i="2" s="1"/>
  <c r="E442" i="7"/>
  <c r="D454" i="2" s="1"/>
  <c r="J442" i="7"/>
  <c r="H454" i="2" s="1"/>
  <c r="B442" i="7"/>
  <c r="A454" i="2" s="1"/>
  <c r="K442" i="7"/>
  <c r="I454" i="2" s="1"/>
  <c r="C442" i="7"/>
  <c r="B454" i="2" s="1"/>
  <c r="N442" i="7"/>
  <c r="L454" i="2" s="1"/>
  <c r="F442" i="7"/>
  <c r="E454" i="2" s="1"/>
  <c r="L438" i="7"/>
  <c r="J450" i="2" s="1"/>
  <c r="H438" i="7"/>
  <c r="D438"/>
  <c r="C450" i="2" s="1"/>
  <c r="M438" i="7"/>
  <c r="K450" i="2" s="1"/>
  <c r="I438" i="7"/>
  <c r="G450" i="2" s="1"/>
  <c r="E438" i="7"/>
  <c r="D450" i="2" s="1"/>
  <c r="N438" i="7"/>
  <c r="L450" i="2" s="1"/>
  <c r="F438" i="7"/>
  <c r="E450" i="2" s="1"/>
  <c r="G438" i="7"/>
  <c r="F450" i="2" s="1"/>
  <c r="B438" i="7"/>
  <c r="A450" i="2" s="1"/>
  <c r="C438" i="7"/>
  <c r="B450" i="2" s="1"/>
  <c r="J438" i="7"/>
  <c r="H450" i="2" s="1"/>
  <c r="K438" i="7"/>
  <c r="I450" i="2" s="1"/>
  <c r="M434" i="7"/>
  <c r="K446" i="2" s="1"/>
  <c r="I434" i="7"/>
  <c r="G446" i="2" s="1"/>
  <c r="E434" i="7"/>
  <c r="D446" i="2" s="1"/>
  <c r="K434" i="7"/>
  <c r="I446" i="2" s="1"/>
  <c r="F434" i="7"/>
  <c r="E446" i="2" s="1"/>
  <c r="L434" i="7"/>
  <c r="J446" i="2" s="1"/>
  <c r="G434" i="7"/>
  <c r="F446" i="2" s="1"/>
  <c r="B434" i="7"/>
  <c r="A446" i="2" s="1"/>
  <c r="H434" i="7"/>
  <c r="J434"/>
  <c r="H446" i="2" s="1"/>
  <c r="N434" i="7"/>
  <c r="L446" i="2" s="1"/>
  <c r="C434" i="7"/>
  <c r="B446" i="2" s="1"/>
  <c r="M430" i="7"/>
  <c r="K442" i="2" s="1"/>
  <c r="I430" i="7"/>
  <c r="G442" i="2" s="1"/>
  <c r="E430" i="7"/>
  <c r="D442" i="2" s="1"/>
  <c r="J430" i="7"/>
  <c r="H442" i="2" s="1"/>
  <c r="D430" i="7"/>
  <c r="C442" i="2" s="1"/>
  <c r="K430" i="7"/>
  <c r="I442" i="2" s="1"/>
  <c r="F430" i="7"/>
  <c r="E442" i="2" s="1"/>
  <c r="G430" i="7"/>
  <c r="F442" i="2" s="1"/>
  <c r="H430" i="7"/>
  <c r="B430"/>
  <c r="A442" i="2" s="1"/>
  <c r="C430" i="7"/>
  <c r="B442" i="2" s="1"/>
  <c r="L430" i="7"/>
  <c r="J442" i="2" s="1"/>
  <c r="M426" i="7"/>
  <c r="K438" i="2" s="1"/>
  <c r="I426" i="7"/>
  <c r="G438" i="2" s="1"/>
  <c r="E426" i="7"/>
  <c r="D438" i="2" s="1"/>
  <c r="N426" i="7"/>
  <c r="L438" i="2" s="1"/>
  <c r="H426" i="7"/>
  <c r="C426"/>
  <c r="B438" i="2" s="1"/>
  <c r="J426" i="7"/>
  <c r="H438" i="2" s="1"/>
  <c r="D426" i="7"/>
  <c r="C438" i="2" s="1"/>
  <c r="F426" i="7"/>
  <c r="E438" i="2" s="1"/>
  <c r="G426" i="7"/>
  <c r="F438" i="2" s="1"/>
  <c r="K426" i="7"/>
  <c r="I438" i="2" s="1"/>
  <c r="L426" i="7"/>
  <c r="J438" i="2" s="1"/>
  <c r="M422" i="7"/>
  <c r="K434" i="2" s="1"/>
  <c r="I422" i="7"/>
  <c r="G434" i="2" s="1"/>
  <c r="E422" i="7"/>
  <c r="D434" i="2" s="1"/>
  <c r="L422" i="7"/>
  <c r="J434" i="2" s="1"/>
  <c r="G422" i="7"/>
  <c r="F434" i="2" s="1"/>
  <c r="B422" i="7"/>
  <c r="A434" i="2" s="1"/>
  <c r="N422" i="7"/>
  <c r="L434" i="2" s="1"/>
  <c r="H422" i="7"/>
  <c r="C422"/>
  <c r="B434" i="2" s="1"/>
  <c r="D422" i="7"/>
  <c r="C434" i="2" s="1"/>
  <c r="F422" i="7"/>
  <c r="E434" i="2" s="1"/>
  <c r="J422" i="7"/>
  <c r="H434" i="2" s="1"/>
  <c r="M418" i="7"/>
  <c r="K430" i="2" s="1"/>
  <c r="I418" i="7"/>
  <c r="G430" i="2" s="1"/>
  <c r="E418" i="7"/>
  <c r="D430" i="2" s="1"/>
  <c r="K418" i="7"/>
  <c r="I430" i="2" s="1"/>
  <c r="F418" i="7"/>
  <c r="E430" i="2" s="1"/>
  <c r="L418" i="7"/>
  <c r="J430" i="2" s="1"/>
  <c r="G418" i="7"/>
  <c r="F430" i="2" s="1"/>
  <c r="B418" i="7"/>
  <c r="A430" i="2" s="1"/>
  <c r="N418" i="7"/>
  <c r="L430" i="2" s="1"/>
  <c r="C418" i="7"/>
  <c r="B430" i="2" s="1"/>
  <c r="D418" i="7"/>
  <c r="C430" i="2" s="1"/>
  <c r="H418" i="7"/>
  <c r="J418"/>
  <c r="H430" i="2" s="1"/>
  <c r="M414" i="7"/>
  <c r="K426" i="2" s="1"/>
  <c r="I414" i="7"/>
  <c r="G426" i="2" s="1"/>
  <c r="E414" i="7"/>
  <c r="D426" i="2" s="1"/>
  <c r="J414" i="7"/>
  <c r="H426" i="2" s="1"/>
  <c r="D414" i="7"/>
  <c r="C426" i="2" s="1"/>
  <c r="K414" i="7"/>
  <c r="I426" i="2" s="1"/>
  <c r="F414" i="7"/>
  <c r="E426" i="2" s="1"/>
  <c r="L414" i="7"/>
  <c r="J426" i="2" s="1"/>
  <c r="B414" i="7"/>
  <c r="A426" i="2" s="1"/>
  <c r="N414" i="7"/>
  <c r="L426" i="2" s="1"/>
  <c r="C414" i="7"/>
  <c r="B426" i="2" s="1"/>
  <c r="G414" i="7"/>
  <c r="F426" i="2" s="1"/>
  <c r="M410" i="7"/>
  <c r="K422" i="2" s="1"/>
  <c r="I410" i="7"/>
  <c r="G422" i="2" s="1"/>
  <c r="E410" i="7"/>
  <c r="D422" i="2" s="1"/>
  <c r="N410" i="7"/>
  <c r="L422" i="2" s="1"/>
  <c r="H410" i="7"/>
  <c r="C410"/>
  <c r="B422" i="2" s="1"/>
  <c r="J410" i="7"/>
  <c r="H422" i="2" s="1"/>
  <c r="D410" i="7"/>
  <c r="C422" i="2" s="1"/>
  <c r="K410" i="7"/>
  <c r="I422" i="2" s="1"/>
  <c r="L410" i="7"/>
  <c r="J422" i="2" s="1"/>
  <c r="B410" i="7"/>
  <c r="A422" i="2" s="1"/>
  <c r="F410" i="7"/>
  <c r="E422" i="2" s="1"/>
  <c r="G410" i="7"/>
  <c r="F422" i="2" s="1"/>
  <c r="M406" i="7"/>
  <c r="K418" i="2" s="1"/>
  <c r="L406" i="7"/>
  <c r="J418" i="2" s="1"/>
  <c r="H406" i="7"/>
  <c r="D406"/>
  <c r="C418" i="2" s="1"/>
  <c r="N406" i="7"/>
  <c r="L418" i="2" s="1"/>
  <c r="I406" i="7"/>
  <c r="G418" i="2" s="1"/>
  <c r="E406" i="7"/>
  <c r="D418" i="2" s="1"/>
  <c r="J406" i="7"/>
  <c r="H418" i="2" s="1"/>
  <c r="B406" i="7"/>
  <c r="A418" i="2" s="1"/>
  <c r="K406" i="7"/>
  <c r="I418" i="2" s="1"/>
  <c r="C406" i="7"/>
  <c r="B418" i="2" s="1"/>
  <c r="F406" i="7"/>
  <c r="E418" i="2" s="1"/>
  <c r="L402" i="7"/>
  <c r="J414" i="2" s="1"/>
  <c r="H402" i="7"/>
  <c r="D402"/>
  <c r="C414" i="2" s="1"/>
  <c r="M402" i="7"/>
  <c r="K414" i="2" s="1"/>
  <c r="I402" i="7"/>
  <c r="G414" i="2" s="1"/>
  <c r="E402" i="7"/>
  <c r="D414" i="2" s="1"/>
  <c r="N402" i="7"/>
  <c r="L414" i="2" s="1"/>
  <c r="F402" i="7"/>
  <c r="E414" i="2" s="1"/>
  <c r="G402" i="7"/>
  <c r="F414" i="2" s="1"/>
  <c r="B402" i="7"/>
  <c r="A414" i="2" s="1"/>
  <c r="C402" i="7"/>
  <c r="B414" i="2" s="1"/>
  <c r="J402" i="7"/>
  <c r="H414" i="2" s="1"/>
  <c r="L398" i="7"/>
  <c r="J410" i="2" s="1"/>
  <c r="H398" i="7"/>
  <c r="D398"/>
  <c r="C410" i="2" s="1"/>
  <c r="M398" i="7"/>
  <c r="K410" i="2" s="1"/>
  <c r="I398" i="7"/>
  <c r="G410" i="2" s="1"/>
  <c r="E398" i="7"/>
  <c r="D410" i="2" s="1"/>
  <c r="J398" i="7"/>
  <c r="H410" i="2" s="1"/>
  <c r="B398" i="7"/>
  <c r="A410" i="2" s="1"/>
  <c r="K398" i="7"/>
  <c r="I410" i="2" s="1"/>
  <c r="C398" i="7"/>
  <c r="B410" i="2" s="1"/>
  <c r="F398" i="7"/>
  <c r="E410" i="2" s="1"/>
  <c r="G398" i="7"/>
  <c r="F410" i="2" s="1"/>
  <c r="N398" i="7"/>
  <c r="L410" i="2" s="1"/>
  <c r="L394" i="7"/>
  <c r="J406" i="2" s="1"/>
  <c r="H394" i="7"/>
  <c r="D394"/>
  <c r="C406" i="2" s="1"/>
  <c r="M406" s="1"/>
  <c r="M394" i="7"/>
  <c r="K406" i="2" s="1"/>
  <c r="I394" i="7"/>
  <c r="G406" i="2" s="1"/>
  <c r="E394" i="7"/>
  <c r="D406" i="2" s="1"/>
  <c r="N394" i="7"/>
  <c r="L406" i="2" s="1"/>
  <c r="F394" i="7"/>
  <c r="E406" i="2" s="1"/>
  <c r="G394" i="7"/>
  <c r="F406" i="2" s="1"/>
  <c r="J394" i="7"/>
  <c r="H406" i="2" s="1"/>
  <c r="K394" i="7"/>
  <c r="I406" i="2" s="1"/>
  <c r="B394" i="7"/>
  <c r="A406" i="2" s="1"/>
  <c r="L390" i="7"/>
  <c r="J402" i="2" s="1"/>
  <c r="H390" i="7"/>
  <c r="D390"/>
  <c r="C402" i="2" s="1"/>
  <c r="M390" i="7"/>
  <c r="K402" i="2" s="1"/>
  <c r="I390" i="7"/>
  <c r="G402" i="2" s="1"/>
  <c r="E390" i="7"/>
  <c r="D402" i="2" s="1"/>
  <c r="J390" i="7"/>
  <c r="H402" i="2" s="1"/>
  <c r="B390" i="7"/>
  <c r="A402" i="2" s="1"/>
  <c r="K390" i="7"/>
  <c r="I402" i="2" s="1"/>
  <c r="C390" i="7"/>
  <c r="B402" i="2" s="1"/>
  <c r="N390" i="7"/>
  <c r="L402" i="2" s="1"/>
  <c r="F390" i="7"/>
  <c r="E402" i="2" s="1"/>
  <c r="L386" i="7"/>
  <c r="J398" i="2" s="1"/>
  <c r="H386" i="7"/>
  <c r="D386"/>
  <c r="C398" i="2" s="1"/>
  <c r="M386" i="7"/>
  <c r="K398" i="2" s="1"/>
  <c r="I386" i="7"/>
  <c r="G398" i="2" s="1"/>
  <c r="E386" i="7"/>
  <c r="D398" i="2" s="1"/>
  <c r="N386" i="7"/>
  <c r="L398" i="2" s="1"/>
  <c r="F386" i="7"/>
  <c r="E398" i="2" s="1"/>
  <c r="G386" i="7"/>
  <c r="F398" i="2" s="1"/>
  <c r="B386" i="7"/>
  <c r="A398" i="2" s="1"/>
  <c r="C386" i="7"/>
  <c r="B398" i="2" s="1"/>
  <c r="J386" i="7"/>
  <c r="H398" i="2" s="1"/>
  <c r="L382" i="7"/>
  <c r="J394" i="2" s="1"/>
  <c r="H382" i="7"/>
  <c r="D382"/>
  <c r="C394" i="2" s="1"/>
  <c r="M382" i="7"/>
  <c r="K394" i="2" s="1"/>
  <c r="I382" i="7"/>
  <c r="G394" i="2" s="1"/>
  <c r="E382" i="7"/>
  <c r="D394" i="2" s="1"/>
  <c r="J382" i="7"/>
  <c r="H394" i="2" s="1"/>
  <c r="B382" i="7"/>
  <c r="A394" i="2" s="1"/>
  <c r="K382" i="7"/>
  <c r="I394" i="2" s="1"/>
  <c r="C382" i="7"/>
  <c r="B394" i="2" s="1"/>
  <c r="F382" i="7"/>
  <c r="E394" i="2" s="1"/>
  <c r="G382" i="7"/>
  <c r="F394" i="2" s="1"/>
  <c r="N382" i="7"/>
  <c r="L394" i="2" s="1"/>
  <c r="L378" i="7"/>
  <c r="J390" i="2" s="1"/>
  <c r="H378" i="7"/>
  <c r="D378"/>
  <c r="C390" i="2" s="1"/>
  <c r="M378" i="7"/>
  <c r="K390" i="2" s="1"/>
  <c r="I378" i="7"/>
  <c r="G390" i="2" s="1"/>
  <c r="E378" i="7"/>
  <c r="D390" i="2" s="1"/>
  <c r="N378" i="7"/>
  <c r="L390" i="2" s="1"/>
  <c r="F378" i="7"/>
  <c r="E390" i="2" s="1"/>
  <c r="G378" i="7"/>
  <c r="F390" i="2" s="1"/>
  <c r="J378" i="7"/>
  <c r="H390" i="2" s="1"/>
  <c r="K378" i="7"/>
  <c r="I390" i="2" s="1"/>
  <c r="B378" i="7"/>
  <c r="A390" i="2" s="1"/>
  <c r="L374" i="7"/>
  <c r="J386" i="2" s="1"/>
  <c r="H374" i="7"/>
  <c r="D374"/>
  <c r="C386" i="2" s="1"/>
  <c r="M374" i="7"/>
  <c r="K386" i="2" s="1"/>
  <c r="I374" i="7"/>
  <c r="G386" i="2" s="1"/>
  <c r="E374" i="7"/>
  <c r="D386" i="2" s="1"/>
  <c r="J374" i="7"/>
  <c r="H386" i="2" s="1"/>
  <c r="B374" i="7"/>
  <c r="A386" i="2" s="1"/>
  <c r="K374" i="7"/>
  <c r="I386" i="2" s="1"/>
  <c r="C374" i="7"/>
  <c r="B386" i="2" s="1"/>
  <c r="N374" i="7"/>
  <c r="L386" i="2" s="1"/>
  <c r="F374" i="7"/>
  <c r="E386" i="2" s="1"/>
  <c r="L370" i="7"/>
  <c r="J382" i="2" s="1"/>
  <c r="H370" i="7"/>
  <c r="D370"/>
  <c r="C382" i="2" s="1"/>
  <c r="M370" i="7"/>
  <c r="K382" i="2" s="1"/>
  <c r="I370" i="7"/>
  <c r="G382" i="2" s="1"/>
  <c r="E370" i="7"/>
  <c r="D382" i="2" s="1"/>
  <c r="N370" i="7"/>
  <c r="L382" i="2" s="1"/>
  <c r="F370" i="7"/>
  <c r="E382" i="2" s="1"/>
  <c r="G370" i="7"/>
  <c r="F382" i="2" s="1"/>
  <c r="B370" i="7"/>
  <c r="A382" i="2" s="1"/>
  <c r="C370" i="7"/>
  <c r="B382" i="2" s="1"/>
  <c r="M382" s="1"/>
  <c r="J370" i="7"/>
  <c r="H382" i="2" s="1"/>
  <c r="L366" i="7"/>
  <c r="J378" i="2" s="1"/>
  <c r="H366" i="7"/>
  <c r="D366"/>
  <c r="C378" i="2" s="1"/>
  <c r="M366" i="7"/>
  <c r="K378" i="2" s="1"/>
  <c r="I366" i="7"/>
  <c r="G378" i="2" s="1"/>
  <c r="E366" i="7"/>
  <c r="D378" i="2" s="1"/>
  <c r="J366" i="7"/>
  <c r="H378" i="2" s="1"/>
  <c r="B366" i="7"/>
  <c r="A378" i="2" s="1"/>
  <c r="K366" i="7"/>
  <c r="I378" i="2" s="1"/>
  <c r="C366" i="7"/>
  <c r="B378" i="2" s="1"/>
  <c r="F366" i="7"/>
  <c r="E378" i="2" s="1"/>
  <c r="G366" i="7"/>
  <c r="F378" i="2" s="1"/>
  <c r="N366" i="7"/>
  <c r="L378" i="2" s="1"/>
  <c r="L362" i="7"/>
  <c r="J374" i="2" s="1"/>
  <c r="H362" i="7"/>
  <c r="D362"/>
  <c r="C374" i="2" s="1"/>
  <c r="M362" i="7"/>
  <c r="K374" i="2" s="1"/>
  <c r="I362" i="7"/>
  <c r="G374" i="2" s="1"/>
  <c r="E362" i="7"/>
  <c r="D374" i="2" s="1"/>
  <c r="N362" i="7"/>
  <c r="L374" i="2" s="1"/>
  <c r="F362" i="7"/>
  <c r="E374" i="2" s="1"/>
  <c r="G362" i="7"/>
  <c r="F374" i="2" s="1"/>
  <c r="J362" i="7"/>
  <c r="H374" i="2" s="1"/>
  <c r="K362" i="7"/>
  <c r="I374" i="2" s="1"/>
  <c r="B362" i="7"/>
  <c r="A374" i="2" s="1"/>
  <c r="L358" i="7"/>
  <c r="J370" i="2" s="1"/>
  <c r="H358" i="7"/>
  <c r="D358"/>
  <c r="C370" i="2" s="1"/>
  <c r="M358" i="7"/>
  <c r="K370" i="2" s="1"/>
  <c r="I358" i="7"/>
  <c r="G370" i="2" s="1"/>
  <c r="E358" i="7"/>
  <c r="D370" i="2" s="1"/>
  <c r="J358" i="7"/>
  <c r="H370" i="2" s="1"/>
  <c r="B358" i="7"/>
  <c r="A370" i="2" s="1"/>
  <c r="K358" i="7"/>
  <c r="I370" i="2" s="1"/>
  <c r="C358" i="7"/>
  <c r="B370" i="2" s="1"/>
  <c r="N358" i="7"/>
  <c r="L370" i="2" s="1"/>
  <c r="F358" i="7"/>
  <c r="E370" i="2" s="1"/>
  <c r="L354" i="7"/>
  <c r="J366" i="2" s="1"/>
  <c r="H354" i="7"/>
  <c r="D354"/>
  <c r="C366" i="2" s="1"/>
  <c r="M354" i="7"/>
  <c r="K366" i="2" s="1"/>
  <c r="I354" i="7"/>
  <c r="G366" i="2" s="1"/>
  <c r="E354" i="7"/>
  <c r="D366" i="2" s="1"/>
  <c r="N354" i="7"/>
  <c r="L366" i="2" s="1"/>
  <c r="F354" i="7"/>
  <c r="E366" i="2" s="1"/>
  <c r="G354" i="7"/>
  <c r="F366" i="2" s="1"/>
  <c r="B354" i="7"/>
  <c r="A366" i="2" s="1"/>
  <c r="C354" i="7"/>
  <c r="B366" i="2" s="1"/>
  <c r="M366" s="1"/>
  <c r="J354" i="7"/>
  <c r="H366" i="2" s="1"/>
  <c r="L350" i="7"/>
  <c r="J362" i="2" s="1"/>
  <c r="H350" i="7"/>
  <c r="D350"/>
  <c r="C362" i="2" s="1"/>
  <c r="M350" i="7"/>
  <c r="K362" i="2" s="1"/>
  <c r="I350" i="7"/>
  <c r="G362" i="2" s="1"/>
  <c r="E350" i="7"/>
  <c r="D362" i="2" s="1"/>
  <c r="J350" i="7"/>
  <c r="H362" i="2" s="1"/>
  <c r="B350" i="7"/>
  <c r="A362" i="2" s="1"/>
  <c r="K350" i="7"/>
  <c r="I362" i="2" s="1"/>
  <c r="C350" i="7"/>
  <c r="B362" i="2" s="1"/>
  <c r="F350" i="7"/>
  <c r="E362" i="2" s="1"/>
  <c r="G350" i="7"/>
  <c r="F362" i="2" s="1"/>
  <c r="N350" i="7"/>
  <c r="L362" i="2" s="1"/>
  <c r="L346" i="7"/>
  <c r="J358" i="2" s="1"/>
  <c r="H346" i="7"/>
  <c r="D346"/>
  <c r="C358" i="2" s="1"/>
  <c r="M358" s="1"/>
  <c r="M346" i="7"/>
  <c r="K358" i="2" s="1"/>
  <c r="I346" i="7"/>
  <c r="G358" i="2" s="1"/>
  <c r="E346" i="7"/>
  <c r="D358" i="2" s="1"/>
  <c r="N346" i="7"/>
  <c r="L358" i="2" s="1"/>
  <c r="F346" i="7"/>
  <c r="E358" i="2" s="1"/>
  <c r="G346" i="7"/>
  <c r="F358" i="2" s="1"/>
  <c r="J346" i="7"/>
  <c r="H358" i="2" s="1"/>
  <c r="K346" i="7"/>
  <c r="I358" i="2" s="1"/>
  <c r="B346" i="7"/>
  <c r="A358" i="2" s="1"/>
  <c r="M342" i="7"/>
  <c r="K354" i="2" s="1"/>
  <c r="I342" i="7"/>
  <c r="G354" i="2" s="1"/>
  <c r="E342" i="7"/>
  <c r="D354" i="2" s="1"/>
  <c r="K342" i="7"/>
  <c r="I354" i="2" s="1"/>
  <c r="F342" i="7"/>
  <c r="E354" i="2" s="1"/>
  <c r="L342" i="7"/>
  <c r="J354" i="2" s="1"/>
  <c r="G342" i="7"/>
  <c r="F354" i="2" s="1"/>
  <c r="B342" i="7"/>
  <c r="A354" i="2" s="1"/>
  <c r="N342" i="7"/>
  <c r="L354" i="2" s="1"/>
  <c r="C342" i="7"/>
  <c r="B354" i="2" s="1"/>
  <c r="D342" i="7"/>
  <c r="C354" i="2" s="1"/>
  <c r="H342" i="7"/>
  <c r="M338"/>
  <c r="K350" i="2" s="1"/>
  <c r="I338" i="7"/>
  <c r="G350" i="2" s="1"/>
  <c r="E338" i="7"/>
  <c r="D350" i="2" s="1"/>
  <c r="J338" i="7"/>
  <c r="H350" i="2" s="1"/>
  <c r="D338" i="7"/>
  <c r="C350" i="2" s="1"/>
  <c r="K338" i="7"/>
  <c r="I350" i="2" s="1"/>
  <c r="F338" i="7"/>
  <c r="E350" i="2" s="1"/>
  <c r="L338" i="7"/>
  <c r="J350" i="2" s="1"/>
  <c r="B338" i="7"/>
  <c r="A350" i="2" s="1"/>
  <c r="N338" i="7"/>
  <c r="L350" i="2" s="1"/>
  <c r="C338" i="7"/>
  <c r="B350" i="2" s="1"/>
  <c r="G338" i="7"/>
  <c r="F350" i="2" s="1"/>
  <c r="M334" i="7"/>
  <c r="K346" i="2" s="1"/>
  <c r="I334" i="7"/>
  <c r="G346" i="2" s="1"/>
  <c r="E334" i="7"/>
  <c r="D346" i="2" s="1"/>
  <c r="N334" i="7"/>
  <c r="L346" i="2" s="1"/>
  <c r="H334" i="7"/>
  <c r="C334"/>
  <c r="B346" i="2" s="1"/>
  <c r="J334" i="7"/>
  <c r="H346" i="2" s="1"/>
  <c r="D334" i="7"/>
  <c r="C346" i="2" s="1"/>
  <c r="K334" i="7"/>
  <c r="I346" i="2" s="1"/>
  <c r="L334" i="7"/>
  <c r="J346" i="2" s="1"/>
  <c r="B334" i="7"/>
  <c r="A346" i="2" s="1"/>
  <c r="F334" i="7"/>
  <c r="E346" i="2" s="1"/>
  <c r="M330" i="7"/>
  <c r="K342" i="2" s="1"/>
  <c r="I330" i="7"/>
  <c r="G342" i="2" s="1"/>
  <c r="E330" i="7"/>
  <c r="D342" i="2" s="1"/>
  <c r="L330" i="7"/>
  <c r="J342" i="2" s="1"/>
  <c r="G330" i="7"/>
  <c r="F342" i="2" s="1"/>
  <c r="B330" i="7"/>
  <c r="A342" i="2" s="1"/>
  <c r="N330" i="7"/>
  <c r="L342" i="2" s="1"/>
  <c r="H330" i="7"/>
  <c r="C330"/>
  <c r="B342" i="2" s="1"/>
  <c r="J330" i="7"/>
  <c r="H342" i="2" s="1"/>
  <c r="K330" i="7"/>
  <c r="I342" i="2" s="1"/>
  <c r="D330" i="7"/>
  <c r="C342" i="2" s="1"/>
  <c r="M326" i="7"/>
  <c r="K338" i="2" s="1"/>
  <c r="I326" i="7"/>
  <c r="G338" i="2" s="1"/>
  <c r="E326" i="7"/>
  <c r="D338" i="2" s="1"/>
  <c r="K326" i="7"/>
  <c r="I338" i="2" s="1"/>
  <c r="F326" i="7"/>
  <c r="E338" i="2" s="1"/>
  <c r="L326" i="7"/>
  <c r="J338" i="2" s="1"/>
  <c r="G326" i="7"/>
  <c r="F338" i="2" s="1"/>
  <c r="B326" i="7"/>
  <c r="A338" i="2" s="1"/>
  <c r="H326" i="7"/>
  <c r="J326"/>
  <c r="H338" i="2" s="1"/>
  <c r="N326" i="7"/>
  <c r="L338" i="2" s="1"/>
  <c r="C326" i="7"/>
  <c r="B338" i="2" s="1"/>
  <c r="M322" i="7"/>
  <c r="K334" i="2" s="1"/>
  <c r="I322" i="7"/>
  <c r="G334" i="2" s="1"/>
  <c r="E322" i="7"/>
  <c r="D334" i="2" s="1"/>
  <c r="J322" i="7"/>
  <c r="H334" i="2" s="1"/>
  <c r="D322" i="7"/>
  <c r="C334" i="2" s="1"/>
  <c r="M334" s="1"/>
  <c r="K322" i="7"/>
  <c r="I334" i="2" s="1"/>
  <c r="F322" i="7"/>
  <c r="E334" i="2" s="1"/>
  <c r="G322" i="7"/>
  <c r="F334" i="2" s="1"/>
  <c r="H322" i="7"/>
  <c r="L322"/>
  <c r="J334" i="2" s="1"/>
  <c r="B322" i="7"/>
  <c r="A334" i="2" s="1"/>
  <c r="M318" i="7"/>
  <c r="K330" i="2" s="1"/>
  <c r="I318" i="7"/>
  <c r="G330" i="2" s="1"/>
  <c r="E318" i="7"/>
  <c r="D330" i="2" s="1"/>
  <c r="N318" i="7"/>
  <c r="L330" i="2" s="1"/>
  <c r="H318" i="7"/>
  <c r="C318"/>
  <c r="B330" i="2" s="1"/>
  <c r="J318" i="7"/>
  <c r="H330" i="2" s="1"/>
  <c r="D318" i="7"/>
  <c r="C330" i="2" s="1"/>
  <c r="F318" i="7"/>
  <c r="E330" i="2" s="1"/>
  <c r="G318" i="7"/>
  <c r="F330" i="2" s="1"/>
  <c r="K318" i="7"/>
  <c r="I330" i="2" s="1"/>
  <c r="M314" i="7"/>
  <c r="K326" i="2" s="1"/>
  <c r="I314" i="7"/>
  <c r="G326" i="2" s="1"/>
  <c r="E314" i="7"/>
  <c r="D326" i="2" s="1"/>
  <c r="L314" i="7"/>
  <c r="J326" i="2" s="1"/>
  <c r="G314" i="7"/>
  <c r="F326" i="2" s="1"/>
  <c r="B314" i="7"/>
  <c r="A326" i="2" s="1"/>
  <c r="N314" i="7"/>
  <c r="L326" i="2" s="1"/>
  <c r="H314" i="7"/>
  <c r="C314"/>
  <c r="B326" i="2" s="1"/>
  <c r="D314" i="7"/>
  <c r="C326" i="2" s="1"/>
  <c r="F314" i="7"/>
  <c r="E326" i="2" s="1"/>
  <c r="J314" i="7"/>
  <c r="H326" i="2" s="1"/>
  <c r="N310" i="7"/>
  <c r="L322" i="2" s="1"/>
  <c r="J310" i="7"/>
  <c r="H322" i="2" s="1"/>
  <c r="F310" i="7"/>
  <c r="E322" i="2" s="1"/>
  <c r="B310" i="7"/>
  <c r="A322" i="2" s="1"/>
  <c r="K310" i="7"/>
  <c r="I322" i="2" s="1"/>
  <c r="G310" i="7"/>
  <c r="F322" i="2" s="1"/>
  <c r="C310" i="7"/>
  <c r="B322" i="2" s="1"/>
  <c r="H310" i="7"/>
  <c r="I310"/>
  <c r="G322" i="2" s="1"/>
  <c r="L310" i="7"/>
  <c r="J322" i="2" s="1"/>
  <c r="D310" i="7"/>
  <c r="C322" i="2" s="1"/>
  <c r="N306" i="7"/>
  <c r="L318" i="2" s="1"/>
  <c r="J306" i="7"/>
  <c r="H318" i="2" s="1"/>
  <c r="F306" i="7"/>
  <c r="E318" i="2" s="1"/>
  <c r="B306" i="7"/>
  <c r="A318" i="2" s="1"/>
  <c r="K306" i="7"/>
  <c r="I318" i="2" s="1"/>
  <c r="G306" i="7"/>
  <c r="F318" i="2" s="1"/>
  <c r="C306" i="7"/>
  <c r="B318" i="2" s="1"/>
  <c r="L306" i="7"/>
  <c r="J318" i="2" s="1"/>
  <c r="D306" i="7"/>
  <c r="C318" i="2" s="1"/>
  <c r="M306" i="7"/>
  <c r="K318" i="2" s="1"/>
  <c r="E306" i="7"/>
  <c r="D318" i="2" s="1"/>
  <c r="H306" i="7"/>
  <c r="N302"/>
  <c r="L314" i="2" s="1"/>
  <c r="J302" i="7"/>
  <c r="H314" i="2" s="1"/>
  <c r="F302" i="7"/>
  <c r="E314" i="2" s="1"/>
  <c r="B302" i="7"/>
  <c r="A314" i="2" s="1"/>
  <c r="K302" i="7"/>
  <c r="I314" i="2" s="1"/>
  <c r="G302" i="7"/>
  <c r="F314" i="2" s="1"/>
  <c r="C302" i="7"/>
  <c r="B314" i="2" s="1"/>
  <c r="H302" i="7"/>
  <c r="I302"/>
  <c r="G314" i="2" s="1"/>
  <c r="L302" i="7"/>
  <c r="J314" i="2" s="1"/>
  <c r="D302" i="7"/>
  <c r="C314" i="2" s="1"/>
  <c r="N298" i="7"/>
  <c r="L310" i="2" s="1"/>
  <c r="J298" i="7"/>
  <c r="H310" i="2" s="1"/>
  <c r="F298" i="7"/>
  <c r="E310" i="2" s="1"/>
  <c r="B298" i="7"/>
  <c r="A310" i="2" s="1"/>
  <c r="K298" i="7"/>
  <c r="I310" i="2" s="1"/>
  <c r="G298" i="7"/>
  <c r="F310" i="2" s="1"/>
  <c r="C298" i="7"/>
  <c r="B310" i="2" s="1"/>
  <c r="L298" i="7"/>
  <c r="J310" i="2" s="1"/>
  <c r="D298" i="7"/>
  <c r="C310" i="2" s="1"/>
  <c r="M298" i="7"/>
  <c r="K310" i="2" s="1"/>
  <c r="E298" i="7"/>
  <c r="D310" i="2" s="1"/>
  <c r="H298" i="7"/>
  <c r="N294"/>
  <c r="L306" i="2" s="1"/>
  <c r="J294" i="7"/>
  <c r="H306" i="2" s="1"/>
  <c r="F294" i="7"/>
  <c r="E306" i="2" s="1"/>
  <c r="B294" i="7"/>
  <c r="A306" i="2" s="1"/>
  <c r="K294" i="7"/>
  <c r="I306" i="2" s="1"/>
  <c r="G294" i="7"/>
  <c r="F306" i="2" s="1"/>
  <c r="C294" i="7"/>
  <c r="B306" i="2" s="1"/>
  <c r="H294" i="7"/>
  <c r="I294"/>
  <c r="G306" i="2" s="1"/>
  <c r="L294" i="7"/>
  <c r="J306" i="2" s="1"/>
  <c r="D294" i="7"/>
  <c r="C306" i="2" s="1"/>
  <c r="N290" i="7"/>
  <c r="L302" i="2" s="1"/>
  <c r="J290" i="7"/>
  <c r="H302" i="2" s="1"/>
  <c r="F290" i="7"/>
  <c r="E302" i="2" s="1"/>
  <c r="B290" i="7"/>
  <c r="A302" i="2" s="1"/>
  <c r="K290" i="7"/>
  <c r="I302" i="2" s="1"/>
  <c r="G290" i="7"/>
  <c r="F302" i="2" s="1"/>
  <c r="C290" i="7"/>
  <c r="B302" i="2" s="1"/>
  <c r="L290" i="7"/>
  <c r="J302" i="2" s="1"/>
  <c r="D290" i="7"/>
  <c r="C302" i="2" s="1"/>
  <c r="M290" i="7"/>
  <c r="K302" i="2" s="1"/>
  <c r="E290" i="7"/>
  <c r="D302" i="2" s="1"/>
  <c r="H290" i="7"/>
  <c r="N286"/>
  <c r="L298" i="2" s="1"/>
  <c r="J286" i="7"/>
  <c r="H298" i="2" s="1"/>
  <c r="F286" i="7"/>
  <c r="E298" i="2" s="1"/>
  <c r="B286" i="7"/>
  <c r="A298" i="2" s="1"/>
  <c r="K286" i="7"/>
  <c r="I298" i="2" s="1"/>
  <c r="G286" i="7"/>
  <c r="F298" i="2" s="1"/>
  <c r="C286" i="7"/>
  <c r="B298" i="2" s="1"/>
  <c r="H286" i="7"/>
  <c r="I286"/>
  <c r="G298" i="2" s="1"/>
  <c r="L286" i="7"/>
  <c r="J298" i="2" s="1"/>
  <c r="D286" i="7"/>
  <c r="C298" i="2" s="1"/>
  <c r="N282" i="7"/>
  <c r="L294" i="2" s="1"/>
  <c r="J282" i="7"/>
  <c r="H294" i="2" s="1"/>
  <c r="F282" i="7"/>
  <c r="E294" i="2" s="1"/>
  <c r="B282" i="7"/>
  <c r="A294" i="2" s="1"/>
  <c r="K282" i="7"/>
  <c r="I294" i="2" s="1"/>
  <c r="G282" i="7"/>
  <c r="F294" i="2" s="1"/>
  <c r="C282" i="7"/>
  <c r="B294" i="2" s="1"/>
  <c r="L282" i="7"/>
  <c r="J294" i="2" s="1"/>
  <c r="D282" i="7"/>
  <c r="C294" i="2" s="1"/>
  <c r="M282" i="7"/>
  <c r="K294" i="2" s="1"/>
  <c r="E282" i="7"/>
  <c r="D294" i="2" s="1"/>
  <c r="H282" i="7"/>
  <c r="N278"/>
  <c r="L290" i="2" s="1"/>
  <c r="J278" i="7"/>
  <c r="H290" i="2" s="1"/>
  <c r="F278" i="7"/>
  <c r="E290" i="2" s="1"/>
  <c r="B278" i="7"/>
  <c r="A290" i="2" s="1"/>
  <c r="K278" i="7"/>
  <c r="I290" i="2" s="1"/>
  <c r="G278" i="7"/>
  <c r="F290" i="2" s="1"/>
  <c r="C278" i="7"/>
  <c r="B290" i="2" s="1"/>
  <c r="H278" i="7"/>
  <c r="I278"/>
  <c r="G290" i="2" s="1"/>
  <c r="L278" i="7"/>
  <c r="J290" i="2" s="1"/>
  <c r="D278" i="7"/>
  <c r="C290" i="2" s="1"/>
  <c r="N274" i="7"/>
  <c r="L286" i="2" s="1"/>
  <c r="J274" i="7"/>
  <c r="H286" i="2" s="1"/>
  <c r="F274" i="7"/>
  <c r="E286" i="2" s="1"/>
  <c r="B274" i="7"/>
  <c r="A286" i="2" s="1"/>
  <c r="K274" i="7"/>
  <c r="I286" i="2" s="1"/>
  <c r="G274" i="7"/>
  <c r="F286" i="2" s="1"/>
  <c r="C274" i="7"/>
  <c r="B286" i="2" s="1"/>
  <c r="L274" i="7"/>
  <c r="J286" i="2" s="1"/>
  <c r="D274" i="7"/>
  <c r="C286" i="2" s="1"/>
  <c r="M274" i="7"/>
  <c r="K286" i="2" s="1"/>
  <c r="E274" i="7"/>
  <c r="D286" i="2" s="1"/>
  <c r="H274" i="7"/>
  <c r="N270"/>
  <c r="L282" i="2" s="1"/>
  <c r="J270" i="7"/>
  <c r="H282" i="2" s="1"/>
  <c r="F270" i="7"/>
  <c r="E282" i="2" s="1"/>
  <c r="B270" i="7"/>
  <c r="A282" i="2" s="1"/>
  <c r="K270" i="7"/>
  <c r="I282" i="2" s="1"/>
  <c r="G270" i="7"/>
  <c r="F282" i="2" s="1"/>
  <c r="C270" i="7"/>
  <c r="B282" i="2" s="1"/>
  <c r="H270" i="7"/>
  <c r="I270"/>
  <c r="G282" i="2" s="1"/>
  <c r="L270" i="7"/>
  <c r="J282" i="2" s="1"/>
  <c r="D270" i="7"/>
  <c r="C282" i="2" s="1"/>
  <c r="N266" i="7"/>
  <c r="L278" i="2" s="1"/>
  <c r="J266" i="7"/>
  <c r="H278" i="2" s="1"/>
  <c r="F266" i="7"/>
  <c r="E278" i="2" s="1"/>
  <c r="B266" i="7"/>
  <c r="A278" i="2" s="1"/>
  <c r="K266" i="7"/>
  <c r="I278" i="2" s="1"/>
  <c r="G266" i="7"/>
  <c r="F278" i="2" s="1"/>
  <c r="C266" i="7"/>
  <c r="B278" i="2" s="1"/>
  <c r="L266" i="7"/>
  <c r="J278" i="2" s="1"/>
  <c r="D266" i="7"/>
  <c r="C278" i="2" s="1"/>
  <c r="M266" i="7"/>
  <c r="K278" i="2" s="1"/>
  <c r="E266" i="7"/>
  <c r="D278" i="2" s="1"/>
  <c r="H266" i="7"/>
  <c r="N262"/>
  <c r="L274" i="2" s="1"/>
  <c r="J262" i="7"/>
  <c r="H274" i="2" s="1"/>
  <c r="F262" i="7"/>
  <c r="E274" i="2" s="1"/>
  <c r="B262" i="7"/>
  <c r="A274" i="2" s="1"/>
  <c r="K262" i="7"/>
  <c r="I274" i="2" s="1"/>
  <c r="G262" i="7"/>
  <c r="F274" i="2" s="1"/>
  <c r="C262" i="7"/>
  <c r="B274" i="2" s="1"/>
  <c r="H262" i="7"/>
  <c r="I262"/>
  <c r="G274" i="2" s="1"/>
  <c r="L262" i="7"/>
  <c r="J274" i="2" s="1"/>
  <c r="D262" i="7"/>
  <c r="C274" i="2" s="1"/>
  <c r="N258" i="7"/>
  <c r="L270" i="2" s="1"/>
  <c r="J258" i="7"/>
  <c r="H270" i="2" s="1"/>
  <c r="F258" i="7"/>
  <c r="E270" i="2" s="1"/>
  <c r="B258" i="7"/>
  <c r="A270" i="2" s="1"/>
  <c r="K258" i="7"/>
  <c r="I270" i="2" s="1"/>
  <c r="G258" i="7"/>
  <c r="F270" i="2" s="1"/>
  <c r="C258" i="7"/>
  <c r="B270" i="2" s="1"/>
  <c r="L258" i="7"/>
  <c r="J270" i="2" s="1"/>
  <c r="D258" i="7"/>
  <c r="C270" i="2" s="1"/>
  <c r="M258" i="7"/>
  <c r="K270" i="2" s="1"/>
  <c r="E258" i="7"/>
  <c r="D270" i="2" s="1"/>
  <c r="H258" i="7"/>
  <c r="N254"/>
  <c r="L266" i="2" s="1"/>
  <c r="J254" i="7"/>
  <c r="H266" i="2" s="1"/>
  <c r="F254" i="7"/>
  <c r="E266" i="2" s="1"/>
  <c r="B254" i="7"/>
  <c r="A266" i="2" s="1"/>
  <c r="K254" i="7"/>
  <c r="I266" i="2" s="1"/>
  <c r="G254" i="7"/>
  <c r="F266" i="2" s="1"/>
  <c r="C254" i="7"/>
  <c r="B266" i="2" s="1"/>
  <c r="H254" i="7"/>
  <c r="I254"/>
  <c r="G266" i="2" s="1"/>
  <c r="L254" i="7"/>
  <c r="J266" i="2" s="1"/>
  <c r="D254" i="7"/>
  <c r="C266" i="2" s="1"/>
  <c r="N250" i="7"/>
  <c r="L262" i="2" s="1"/>
  <c r="J250" i="7"/>
  <c r="H262" i="2" s="1"/>
  <c r="F250" i="7"/>
  <c r="E262" i="2" s="1"/>
  <c r="B250" i="7"/>
  <c r="A262" i="2" s="1"/>
  <c r="K250" i="7"/>
  <c r="I262" i="2" s="1"/>
  <c r="G250" i="7"/>
  <c r="F262" i="2" s="1"/>
  <c r="C250" i="7"/>
  <c r="B262" i="2" s="1"/>
  <c r="L250" i="7"/>
  <c r="J262" i="2" s="1"/>
  <c r="D250" i="7"/>
  <c r="C262" i="2" s="1"/>
  <c r="M250" i="7"/>
  <c r="K262" i="2" s="1"/>
  <c r="E250" i="7"/>
  <c r="D262" i="2" s="1"/>
  <c r="H250" i="7"/>
  <c r="N246"/>
  <c r="L258" i="2" s="1"/>
  <c r="J246" i="7"/>
  <c r="H258" i="2" s="1"/>
  <c r="F246" i="7"/>
  <c r="E258" i="2" s="1"/>
  <c r="B246" i="7"/>
  <c r="A258" i="2" s="1"/>
  <c r="K246" i="7"/>
  <c r="I258" i="2" s="1"/>
  <c r="G246" i="7"/>
  <c r="F258" i="2" s="1"/>
  <c r="C246" i="7"/>
  <c r="B258" i="2" s="1"/>
  <c r="H246" i="7"/>
  <c r="I246"/>
  <c r="G258" i="2" s="1"/>
  <c r="L246" i="7"/>
  <c r="J258" i="2" s="1"/>
  <c r="D246" i="7"/>
  <c r="C258" i="2" s="1"/>
  <c r="N242" i="7"/>
  <c r="L254" i="2" s="1"/>
  <c r="J242" i="7"/>
  <c r="H254" i="2" s="1"/>
  <c r="F242" i="7"/>
  <c r="E254" i="2" s="1"/>
  <c r="B242" i="7"/>
  <c r="A254" i="2" s="1"/>
  <c r="K242" i="7"/>
  <c r="I254" i="2" s="1"/>
  <c r="G242" i="7"/>
  <c r="F254" i="2" s="1"/>
  <c r="C242" i="7"/>
  <c r="B254" i="2" s="1"/>
  <c r="L242" i="7"/>
  <c r="J254" i="2" s="1"/>
  <c r="D242" i="7"/>
  <c r="C254" i="2" s="1"/>
  <c r="M242" i="7"/>
  <c r="K254" i="2" s="1"/>
  <c r="E242" i="7"/>
  <c r="D254" i="2" s="1"/>
  <c r="H242" i="7"/>
  <c r="K238"/>
  <c r="I250" i="2" s="1"/>
  <c r="G238" i="7"/>
  <c r="F250" i="2" s="1"/>
  <c r="C238" i="7"/>
  <c r="B250" i="2" s="1"/>
  <c r="L238" i="7"/>
  <c r="J250" i="2" s="1"/>
  <c r="F238" i="7"/>
  <c r="E250" i="2" s="1"/>
  <c r="M238" i="7"/>
  <c r="K250" i="2" s="1"/>
  <c r="H238" i="7"/>
  <c r="B238"/>
  <c r="A250" i="2" s="1"/>
  <c r="K234" i="7"/>
  <c r="I246" i="2" s="1"/>
  <c r="G234" i="7"/>
  <c r="F246" i="2" s="1"/>
  <c r="C234" i="7"/>
  <c r="B246" i="2" s="1"/>
  <c r="J234" i="7"/>
  <c r="H246" i="2" s="1"/>
  <c r="E234" i="7"/>
  <c r="D246" i="2" s="1"/>
  <c r="L234" i="7"/>
  <c r="J246" i="2" s="1"/>
  <c r="F234" i="7"/>
  <c r="E246" i="2" s="1"/>
  <c r="K230" i="7"/>
  <c r="I242" i="2" s="1"/>
  <c r="G230" i="7"/>
  <c r="F242" i="2" s="1"/>
  <c r="C230" i="7"/>
  <c r="B242" i="2" s="1"/>
  <c r="N230" i="7"/>
  <c r="L242" i="2" s="1"/>
  <c r="I230" i="7"/>
  <c r="G242" i="2" s="1"/>
  <c r="D230" i="7"/>
  <c r="C242" i="2" s="1"/>
  <c r="J230" i="7"/>
  <c r="H242" i="2" s="1"/>
  <c r="E230" i="7"/>
  <c r="D242" i="2" s="1"/>
  <c r="K226" i="7"/>
  <c r="I238" i="2" s="1"/>
  <c r="G226" i="7"/>
  <c r="F238" i="2" s="1"/>
  <c r="C226" i="7"/>
  <c r="B238" i="2" s="1"/>
  <c r="M226" i="7"/>
  <c r="K238" i="2" s="1"/>
  <c r="H226" i="7"/>
  <c r="B226"/>
  <c r="A238" i="2" s="1"/>
  <c r="N226" i="7"/>
  <c r="L238" i="2" s="1"/>
  <c r="I226" i="7"/>
  <c r="G238" i="2" s="1"/>
  <c r="D226" i="7"/>
  <c r="C238" i="2" s="1"/>
  <c r="K222" i="7"/>
  <c r="I234" i="2" s="1"/>
  <c r="G222" i="7"/>
  <c r="F234" i="2" s="1"/>
  <c r="C222" i="7"/>
  <c r="B234" i="2" s="1"/>
  <c r="L222" i="7"/>
  <c r="J234" i="2" s="1"/>
  <c r="F222" i="7"/>
  <c r="E234" i="2" s="1"/>
  <c r="M222" i="7"/>
  <c r="K234" i="2" s="1"/>
  <c r="H222" i="7"/>
  <c r="B222"/>
  <c r="A234" i="2" s="1"/>
  <c r="K218" i="7"/>
  <c r="I230" i="2" s="1"/>
  <c r="G218" i="7"/>
  <c r="F230" i="2" s="1"/>
  <c r="C218" i="7"/>
  <c r="B230" i="2" s="1"/>
  <c r="J218" i="7"/>
  <c r="H230" i="2" s="1"/>
  <c r="E218" i="7"/>
  <c r="D230" i="2" s="1"/>
  <c r="L218" i="7"/>
  <c r="J230" i="2" s="1"/>
  <c r="F218" i="7"/>
  <c r="E230" i="2" s="1"/>
  <c r="K214" i="7"/>
  <c r="I226" i="2" s="1"/>
  <c r="G214" i="7"/>
  <c r="F226" i="2" s="1"/>
  <c r="C214" i="7"/>
  <c r="B226" i="2" s="1"/>
  <c r="N214" i="7"/>
  <c r="L226" i="2" s="1"/>
  <c r="I214" i="7"/>
  <c r="G226" i="2" s="1"/>
  <c r="D214" i="7"/>
  <c r="C226" i="2" s="1"/>
  <c r="J214" i="7"/>
  <c r="H226" i="2" s="1"/>
  <c r="E214" i="7"/>
  <c r="D226" i="2" s="1"/>
  <c r="K210" i="7"/>
  <c r="I222" i="2" s="1"/>
  <c r="G210" i="7"/>
  <c r="F222" i="2" s="1"/>
  <c r="C210" i="7"/>
  <c r="B222" i="2" s="1"/>
  <c r="M210" i="7"/>
  <c r="K222" i="2" s="1"/>
  <c r="H210" i="7"/>
  <c r="B210"/>
  <c r="A222" i="2" s="1"/>
  <c r="N210" i="7"/>
  <c r="L222" i="2" s="1"/>
  <c r="I210" i="7"/>
  <c r="G222" i="2" s="1"/>
  <c r="D210" i="7"/>
  <c r="C222" i="2" s="1"/>
  <c r="K206" i="7"/>
  <c r="I218" i="2" s="1"/>
  <c r="G206" i="7"/>
  <c r="F218" i="2" s="1"/>
  <c r="C206" i="7"/>
  <c r="B218" i="2" s="1"/>
  <c r="M218" s="1"/>
  <c r="L206" i="7"/>
  <c r="J218" i="2" s="1"/>
  <c r="F206" i="7"/>
  <c r="E218" i="2" s="1"/>
  <c r="M206" i="7"/>
  <c r="K218" i="2" s="1"/>
  <c r="H206" i="7"/>
  <c r="B206"/>
  <c r="A218" i="2" s="1"/>
  <c r="K202" i="7"/>
  <c r="I214" i="2" s="1"/>
  <c r="G202" i="7"/>
  <c r="F214" i="2" s="1"/>
  <c r="C202" i="7"/>
  <c r="B214" i="2" s="1"/>
  <c r="J202" i="7"/>
  <c r="H214" i="2" s="1"/>
  <c r="E202" i="7"/>
  <c r="D214" i="2" s="1"/>
  <c r="L202" i="7"/>
  <c r="J214" i="2" s="1"/>
  <c r="F202" i="7"/>
  <c r="E214" i="2" s="1"/>
  <c r="L198" i="7"/>
  <c r="J210" i="2" s="1"/>
  <c r="H198" i="7"/>
  <c r="D198"/>
  <c r="C210" i="2" s="1"/>
  <c r="M198" i="7"/>
  <c r="K210" i="2" s="1"/>
  <c r="I198" i="7"/>
  <c r="G210" i="2" s="1"/>
  <c r="E198" i="7"/>
  <c r="D210" i="2" s="1"/>
  <c r="L194" i="7"/>
  <c r="J206" i="2" s="1"/>
  <c r="H194" i="7"/>
  <c r="D194"/>
  <c r="C206" i="2" s="1"/>
  <c r="M194" i="7"/>
  <c r="K206" i="2" s="1"/>
  <c r="I194" i="7"/>
  <c r="G206" i="2" s="1"/>
  <c r="E194" i="7"/>
  <c r="D206" i="2" s="1"/>
  <c r="L190" i="7"/>
  <c r="J202" i="2" s="1"/>
  <c r="H190" i="7"/>
  <c r="D190"/>
  <c r="C202" i="2" s="1"/>
  <c r="M190" i="7"/>
  <c r="K202" i="2" s="1"/>
  <c r="I190" i="7"/>
  <c r="G202" i="2" s="1"/>
  <c r="E190" i="7"/>
  <c r="D202" i="2" s="1"/>
  <c r="L186" i="7"/>
  <c r="J198" i="2" s="1"/>
  <c r="H186" i="7"/>
  <c r="D186"/>
  <c r="C198" i="2" s="1"/>
  <c r="M186" i="7"/>
  <c r="K198" i="2" s="1"/>
  <c r="I186" i="7"/>
  <c r="G198" i="2" s="1"/>
  <c r="E186" i="7"/>
  <c r="D198" i="2" s="1"/>
  <c r="L182" i="7"/>
  <c r="J194" i="2" s="1"/>
  <c r="H182" i="7"/>
  <c r="D182"/>
  <c r="C194" i="2" s="1"/>
  <c r="M182" i="7"/>
  <c r="K194" i="2" s="1"/>
  <c r="I182" i="7"/>
  <c r="G194" i="2" s="1"/>
  <c r="E182" i="7"/>
  <c r="D194" i="2" s="1"/>
  <c r="L178" i="7"/>
  <c r="J190" i="2" s="1"/>
  <c r="H178" i="7"/>
  <c r="D178"/>
  <c r="C190" i="2" s="1"/>
  <c r="M178" i="7"/>
  <c r="K190" i="2" s="1"/>
  <c r="I178" i="7"/>
  <c r="G190" i="2" s="1"/>
  <c r="E178" i="7"/>
  <c r="D190" i="2" s="1"/>
  <c r="L174" i="7"/>
  <c r="J186" i="2" s="1"/>
  <c r="H174" i="7"/>
  <c r="D174"/>
  <c r="C186" i="2" s="1"/>
  <c r="M174" i="7"/>
  <c r="K186" i="2" s="1"/>
  <c r="I174" i="7"/>
  <c r="G186" i="2" s="1"/>
  <c r="E174" i="7"/>
  <c r="D186" i="2" s="1"/>
  <c r="L170" i="7"/>
  <c r="J182" i="2" s="1"/>
  <c r="H170" i="7"/>
  <c r="D170"/>
  <c r="C182" i="2" s="1"/>
  <c r="M170" i="7"/>
  <c r="K182" i="2" s="1"/>
  <c r="I170" i="7"/>
  <c r="G182" i="2" s="1"/>
  <c r="E170" i="7"/>
  <c r="D182" i="2" s="1"/>
  <c r="L166" i="7"/>
  <c r="J178" i="2" s="1"/>
  <c r="H166" i="7"/>
  <c r="D166"/>
  <c r="C178" i="2" s="1"/>
  <c r="M166" i="7"/>
  <c r="K178" i="2" s="1"/>
  <c r="I166" i="7"/>
  <c r="G178" i="2" s="1"/>
  <c r="E166" i="7"/>
  <c r="D178" i="2" s="1"/>
  <c r="L162" i="7"/>
  <c r="J174" i="2" s="1"/>
  <c r="H162" i="7"/>
  <c r="D162"/>
  <c r="C174" i="2" s="1"/>
  <c r="M162" i="7"/>
  <c r="K174" i="2" s="1"/>
  <c r="I162" i="7"/>
  <c r="G174" i="2" s="1"/>
  <c r="E162" i="7"/>
  <c r="D174" i="2" s="1"/>
  <c r="L158" i="7"/>
  <c r="J170" i="2" s="1"/>
  <c r="H158" i="7"/>
  <c r="D158"/>
  <c r="C170" i="2" s="1"/>
  <c r="M158" i="7"/>
  <c r="K170" i="2" s="1"/>
  <c r="I158" i="7"/>
  <c r="G170" i="2" s="1"/>
  <c r="E158" i="7"/>
  <c r="D170" i="2" s="1"/>
  <c r="L154" i="7"/>
  <c r="J166" i="2" s="1"/>
  <c r="H154" i="7"/>
  <c r="D154"/>
  <c r="C166" i="2" s="1"/>
  <c r="M154" i="7"/>
  <c r="K166" i="2" s="1"/>
  <c r="I154" i="7"/>
  <c r="G166" i="2" s="1"/>
  <c r="E154" i="7"/>
  <c r="D166" i="2" s="1"/>
  <c r="L150" i="7"/>
  <c r="J162" i="2" s="1"/>
  <c r="H150" i="7"/>
  <c r="D150"/>
  <c r="C162" i="2" s="1"/>
  <c r="M150" i="7"/>
  <c r="K162" i="2" s="1"/>
  <c r="I150" i="7"/>
  <c r="G162" i="2" s="1"/>
  <c r="E150" i="7"/>
  <c r="D162" i="2" s="1"/>
  <c r="L146" i="7"/>
  <c r="J158" i="2" s="1"/>
  <c r="H146" i="7"/>
  <c r="D146"/>
  <c r="C158" i="2" s="1"/>
  <c r="M146" i="7"/>
  <c r="K158" i="2" s="1"/>
  <c r="I146" i="7"/>
  <c r="G158" i="2" s="1"/>
  <c r="E146" i="7"/>
  <c r="D158" i="2" s="1"/>
  <c r="L142" i="7"/>
  <c r="J154" i="2" s="1"/>
  <c r="H142" i="7"/>
  <c r="D142"/>
  <c r="C154" i="2" s="1"/>
  <c r="M142" i="7"/>
  <c r="K154" i="2" s="1"/>
  <c r="I142" i="7"/>
  <c r="G154" i="2" s="1"/>
  <c r="E142" i="7"/>
  <c r="D154" i="2" s="1"/>
  <c r="L138" i="7"/>
  <c r="J150" i="2" s="1"/>
  <c r="H138" i="7"/>
  <c r="D138"/>
  <c r="C150" i="2" s="1"/>
  <c r="M138" i="7"/>
  <c r="K150" i="2" s="1"/>
  <c r="I138" i="7"/>
  <c r="G150" i="2" s="1"/>
  <c r="E138" i="7"/>
  <c r="D150" i="2" s="1"/>
  <c r="L134" i="7"/>
  <c r="J146" i="2" s="1"/>
  <c r="H134" i="7"/>
  <c r="D134"/>
  <c r="C146" i="2" s="1"/>
  <c r="M134" i="7"/>
  <c r="K146" i="2" s="1"/>
  <c r="I134" i="7"/>
  <c r="G146" i="2" s="1"/>
  <c r="E134" i="7"/>
  <c r="D146" i="2" s="1"/>
  <c r="L130" i="7"/>
  <c r="J142" i="2" s="1"/>
  <c r="H130" i="7"/>
  <c r="D130"/>
  <c r="C142" i="2" s="1"/>
  <c r="M130" i="7"/>
  <c r="K142" i="2" s="1"/>
  <c r="I130" i="7"/>
  <c r="G142" i="2" s="1"/>
  <c r="E130" i="7"/>
  <c r="D142" i="2" s="1"/>
  <c r="L126" i="7"/>
  <c r="J138" i="2" s="1"/>
  <c r="H126" i="7"/>
  <c r="D126"/>
  <c r="C138" i="2" s="1"/>
  <c r="M126" i="7"/>
  <c r="K138" i="2" s="1"/>
  <c r="I126" i="7"/>
  <c r="G138" i="2" s="1"/>
  <c r="E126" i="7"/>
  <c r="D138" i="2" s="1"/>
  <c r="L122" i="7"/>
  <c r="J134" i="2" s="1"/>
  <c r="H122" i="7"/>
  <c r="D122"/>
  <c r="C134" i="2" s="1"/>
  <c r="M122" i="7"/>
  <c r="K134" i="2" s="1"/>
  <c r="I122" i="7"/>
  <c r="G134" i="2" s="1"/>
  <c r="E122" i="7"/>
  <c r="D134" i="2" s="1"/>
  <c r="L118" i="7"/>
  <c r="J130" i="2" s="1"/>
  <c r="H118" i="7"/>
  <c r="D118"/>
  <c r="C130" i="2" s="1"/>
  <c r="M118" i="7"/>
  <c r="K130" i="2" s="1"/>
  <c r="I118" i="7"/>
  <c r="G130" i="2" s="1"/>
  <c r="E118" i="7"/>
  <c r="D130" i="2" s="1"/>
  <c r="L114" i="7"/>
  <c r="J126" i="2" s="1"/>
  <c r="H114" i="7"/>
  <c r="D114"/>
  <c r="C126" i="2" s="1"/>
  <c r="M114" i="7"/>
  <c r="K126" i="2" s="1"/>
  <c r="I114" i="7"/>
  <c r="G126" i="2" s="1"/>
  <c r="E114" i="7"/>
  <c r="D126" i="2" s="1"/>
  <c r="L110" i="7"/>
  <c r="J122" i="2" s="1"/>
  <c r="H110" i="7"/>
  <c r="D110"/>
  <c r="C122" i="2" s="1"/>
  <c r="M110" i="7"/>
  <c r="K122" i="2" s="1"/>
  <c r="I110" i="7"/>
  <c r="G122" i="2" s="1"/>
  <c r="E110" i="7"/>
  <c r="D122" i="2" s="1"/>
  <c r="L106" i="7"/>
  <c r="J118" i="2" s="1"/>
  <c r="H106" i="7"/>
  <c r="D106"/>
  <c r="C118" i="2" s="1"/>
  <c r="M106" i="7"/>
  <c r="K118" i="2" s="1"/>
  <c r="I106" i="7"/>
  <c r="G118" i="2" s="1"/>
  <c r="E106" i="7"/>
  <c r="D118" i="2" s="1"/>
  <c r="L102" i="7"/>
  <c r="J114" i="2" s="1"/>
  <c r="H102" i="7"/>
  <c r="D102"/>
  <c r="C114" i="2" s="1"/>
  <c r="M102" i="7"/>
  <c r="K114" i="2" s="1"/>
  <c r="I102" i="7"/>
  <c r="G114" i="2" s="1"/>
  <c r="E102" i="7"/>
  <c r="D114" i="2" s="1"/>
  <c r="L98" i="7"/>
  <c r="J110" i="2" s="1"/>
  <c r="H98" i="7"/>
  <c r="D98"/>
  <c r="C110" i="2" s="1"/>
  <c r="M98" i="7"/>
  <c r="K110" i="2" s="1"/>
  <c r="I98" i="7"/>
  <c r="G110" i="2" s="1"/>
  <c r="E98" i="7"/>
  <c r="D110" i="2" s="1"/>
  <c r="L94" i="7"/>
  <c r="J106" i="2" s="1"/>
  <c r="H94" i="7"/>
  <c r="D94"/>
  <c r="C106" i="2" s="1"/>
  <c r="M94" i="7"/>
  <c r="K106" i="2" s="1"/>
  <c r="I94" i="7"/>
  <c r="G106" i="2" s="1"/>
  <c r="E94" i="7"/>
  <c r="D106" i="2" s="1"/>
  <c r="L90" i="7"/>
  <c r="J102" i="2" s="1"/>
  <c r="H90" i="7"/>
  <c r="D90"/>
  <c r="C102" i="2" s="1"/>
  <c r="M90" i="7"/>
  <c r="K102" i="2" s="1"/>
  <c r="I90" i="7"/>
  <c r="G102" i="2" s="1"/>
  <c r="E90" i="7"/>
  <c r="D102" i="2" s="1"/>
  <c r="L86" i="7"/>
  <c r="J98" i="2" s="1"/>
  <c r="H86" i="7"/>
  <c r="D86"/>
  <c r="C98" i="2" s="1"/>
  <c r="M86" i="7"/>
  <c r="K98" i="2" s="1"/>
  <c r="I86" i="7"/>
  <c r="G98" i="2" s="1"/>
  <c r="E86" i="7"/>
  <c r="D98" i="2" s="1"/>
  <c r="L82" i="7"/>
  <c r="J94" i="2" s="1"/>
  <c r="H82" i="7"/>
  <c r="D82"/>
  <c r="C94" i="2" s="1"/>
  <c r="M82" i="7"/>
  <c r="K94" i="2" s="1"/>
  <c r="I82" i="7"/>
  <c r="G94" i="2" s="1"/>
  <c r="E82" i="7"/>
  <c r="D94" i="2" s="1"/>
  <c r="L78" i="7"/>
  <c r="J90" i="2" s="1"/>
  <c r="H78" i="7"/>
  <c r="D78"/>
  <c r="C90" i="2" s="1"/>
  <c r="M78" i="7"/>
  <c r="K90" i="2" s="1"/>
  <c r="I78" i="7"/>
  <c r="G90" i="2" s="1"/>
  <c r="E78" i="7"/>
  <c r="D90" i="2" s="1"/>
  <c r="L74" i="7"/>
  <c r="J86" i="2" s="1"/>
  <c r="H74" i="7"/>
  <c r="D74"/>
  <c r="C86" i="2" s="1"/>
  <c r="M74" i="7"/>
  <c r="K86" i="2" s="1"/>
  <c r="I74" i="7"/>
  <c r="G86" i="2" s="1"/>
  <c r="E74" i="7"/>
  <c r="D86" i="2" s="1"/>
  <c r="L70" i="7"/>
  <c r="J82" i="2" s="1"/>
  <c r="H70" i="7"/>
  <c r="D70"/>
  <c r="C82" i="2" s="1"/>
  <c r="M70" i="7"/>
  <c r="K82" i="2" s="1"/>
  <c r="I70" i="7"/>
  <c r="G82" i="2" s="1"/>
  <c r="E70" i="7"/>
  <c r="D82" i="2" s="1"/>
  <c r="L66" i="7"/>
  <c r="J78" i="2" s="1"/>
  <c r="H66" i="7"/>
  <c r="D66"/>
  <c r="C78" i="2" s="1"/>
  <c r="M66" i="7"/>
  <c r="K78" i="2" s="1"/>
  <c r="I66" i="7"/>
  <c r="G78" i="2" s="1"/>
  <c r="E66" i="7"/>
  <c r="D78" i="2" s="1"/>
  <c r="L62" i="7"/>
  <c r="J74" i="2" s="1"/>
  <c r="H62" i="7"/>
  <c r="D62"/>
  <c r="C74" i="2" s="1"/>
  <c r="M62" i="7"/>
  <c r="K74" i="2" s="1"/>
  <c r="I62" i="7"/>
  <c r="G74" i="2" s="1"/>
  <c r="E62" i="7"/>
  <c r="D74" i="2" s="1"/>
  <c r="L58" i="7"/>
  <c r="J70" i="2" s="1"/>
  <c r="H58" i="7"/>
  <c r="D58"/>
  <c r="C70" i="2" s="1"/>
  <c r="M58" i="7"/>
  <c r="K70" i="2" s="1"/>
  <c r="I58" i="7"/>
  <c r="G70" i="2" s="1"/>
  <c r="E58" i="7"/>
  <c r="D70" i="2" s="1"/>
  <c r="L54" i="7"/>
  <c r="J66" i="2" s="1"/>
  <c r="H54" i="7"/>
  <c r="D54"/>
  <c r="C66" i="2" s="1"/>
  <c r="M54" i="7"/>
  <c r="K66" i="2" s="1"/>
  <c r="I54" i="7"/>
  <c r="G66" i="2" s="1"/>
  <c r="E54" i="7"/>
  <c r="D66" i="2" s="1"/>
  <c r="L50" i="7"/>
  <c r="J62" i="2" s="1"/>
  <c r="H50" i="7"/>
  <c r="D50"/>
  <c r="C62" i="2" s="1"/>
  <c r="M50" i="7"/>
  <c r="K62" i="2" s="1"/>
  <c r="I50" i="7"/>
  <c r="G62" i="2" s="1"/>
  <c r="E50" i="7"/>
  <c r="D62" i="2" s="1"/>
  <c r="L46" i="7"/>
  <c r="J58" i="2" s="1"/>
  <c r="H46" i="7"/>
  <c r="D46"/>
  <c r="C58" i="2" s="1"/>
  <c r="M46" i="7"/>
  <c r="K58" i="2" s="1"/>
  <c r="I46" i="7"/>
  <c r="G58" i="2" s="1"/>
  <c r="E46" i="7"/>
  <c r="D58" i="2" s="1"/>
  <c r="L42" i="7"/>
  <c r="J54" i="2" s="1"/>
  <c r="H42" i="7"/>
  <c r="D42"/>
  <c r="C54" i="2" s="1"/>
  <c r="M42" i="7"/>
  <c r="K54" i="2" s="1"/>
  <c r="I42" i="7"/>
  <c r="G54" i="2" s="1"/>
  <c r="E42" i="7"/>
  <c r="D54" i="2" s="1"/>
  <c r="L38" i="7"/>
  <c r="J50" i="2" s="1"/>
  <c r="H38" i="7"/>
  <c r="D38"/>
  <c r="C50" i="2" s="1"/>
  <c r="M38" i="7"/>
  <c r="K50" i="2" s="1"/>
  <c r="I38" i="7"/>
  <c r="G50" i="2" s="1"/>
  <c r="E38" i="7"/>
  <c r="D50" i="2" s="1"/>
  <c r="L34" i="7"/>
  <c r="J46" i="2" s="1"/>
  <c r="H34" i="7"/>
  <c r="D34"/>
  <c r="C46" i="2" s="1"/>
  <c r="M34" i="7"/>
  <c r="K46" i="2" s="1"/>
  <c r="I34" i="7"/>
  <c r="G46" i="2" s="1"/>
  <c r="E34" i="7"/>
  <c r="D46" i="2" s="1"/>
  <c r="L30" i="7"/>
  <c r="J42" i="2" s="1"/>
  <c r="H30" i="7"/>
  <c r="D30"/>
  <c r="C42" i="2" s="1"/>
  <c r="M30" i="7"/>
  <c r="K42" i="2" s="1"/>
  <c r="I30" i="7"/>
  <c r="G42" i="2" s="1"/>
  <c r="E30" i="7"/>
  <c r="D42" i="2" s="1"/>
  <c r="L26" i="7"/>
  <c r="J38" i="2" s="1"/>
  <c r="H26" i="7"/>
  <c r="D26"/>
  <c r="C38" i="2" s="1"/>
  <c r="M26" i="7"/>
  <c r="K38" i="2" s="1"/>
  <c r="I26" i="7"/>
  <c r="G38" i="2" s="1"/>
  <c r="E26" i="7"/>
  <c r="D38" i="2" s="1"/>
  <c r="L22" i="7"/>
  <c r="J34" i="2" s="1"/>
  <c r="H22" i="7"/>
  <c r="D22"/>
  <c r="C34" i="2" s="1"/>
  <c r="M22" i="7"/>
  <c r="K34" i="2" s="1"/>
  <c r="I22" i="7"/>
  <c r="G34" i="2" s="1"/>
  <c r="E22" i="7"/>
  <c r="D34" i="2" s="1"/>
  <c r="L18" i="7"/>
  <c r="J30" i="2" s="1"/>
  <c r="H18" i="7"/>
  <c r="D18"/>
  <c r="C30" i="2" s="1"/>
  <c r="M18" i="7"/>
  <c r="K30" i="2" s="1"/>
  <c r="I18" i="7"/>
  <c r="G30" i="2" s="1"/>
  <c r="E18" i="7"/>
  <c r="D30" i="2" s="1"/>
  <c r="L14" i="7"/>
  <c r="J26" i="2" s="1"/>
  <c r="H14" i="7"/>
  <c r="D14"/>
  <c r="C26" i="2" s="1"/>
  <c r="M14" i="7"/>
  <c r="K26" i="2" s="1"/>
  <c r="I14" i="7"/>
  <c r="G26" i="2" s="1"/>
  <c r="E14" i="7"/>
  <c r="D26" i="2" s="1"/>
  <c r="L10" i="7"/>
  <c r="J22" i="2" s="1"/>
  <c r="H10" i="7"/>
  <c r="D10"/>
  <c r="C22" i="2" s="1"/>
  <c r="M10" i="7"/>
  <c r="K22" i="2" s="1"/>
  <c r="I10" i="7"/>
  <c r="G22" i="2" s="1"/>
  <c r="E10" i="7"/>
  <c r="D22" i="2" s="1"/>
  <c r="L6" i="7"/>
  <c r="J18" i="2" s="1"/>
  <c r="H6" i="7"/>
  <c r="D6"/>
  <c r="C18" i="2" s="1"/>
  <c r="M6" i="7"/>
  <c r="K18" i="2" s="1"/>
  <c r="I6" i="7"/>
  <c r="G18" i="2" s="1"/>
  <c r="E6" i="7"/>
  <c r="D18" i="2" s="1"/>
  <c r="E4" i="7"/>
  <c r="D16" i="2" s="1"/>
  <c r="M4" i="7"/>
  <c r="K16" i="2" s="1"/>
  <c r="H5" i="7"/>
  <c r="C6"/>
  <c r="B18" i="2" s="1"/>
  <c r="D9" i="7"/>
  <c r="C21" i="2" s="1"/>
  <c r="L9" i="7"/>
  <c r="J21" i="2" s="1"/>
  <c r="G10" i="7"/>
  <c r="F22" i="2" s="1"/>
  <c r="H13" i="7"/>
  <c r="C14"/>
  <c r="B26" i="2" s="1"/>
  <c r="M26" s="1"/>
  <c r="D17" i="7"/>
  <c r="C29" i="2" s="1"/>
  <c r="L17" i="7"/>
  <c r="J29" i="2" s="1"/>
  <c r="G18" i="7"/>
  <c r="F30" i="2" s="1"/>
  <c r="H21" i="7"/>
  <c r="C22"/>
  <c r="B34" i="2" s="1"/>
  <c r="K22" i="7"/>
  <c r="I34" i="2" s="1"/>
  <c r="D25" i="7"/>
  <c r="C37" i="2" s="1"/>
  <c r="L25" i="7"/>
  <c r="J37" i="2" s="1"/>
  <c r="G26" i="7"/>
  <c r="F38" i="2" s="1"/>
  <c r="H29" i="7"/>
  <c r="C30"/>
  <c r="B42" i="2" s="1"/>
  <c r="K30" i="7"/>
  <c r="I42" i="2" s="1"/>
  <c r="D33" i="7"/>
  <c r="C45" i="2" s="1"/>
  <c r="L33" i="7"/>
  <c r="J45" i="2" s="1"/>
  <c r="G34" i="7"/>
  <c r="F46" i="2" s="1"/>
  <c r="H37" i="7"/>
  <c r="C38"/>
  <c r="B50" i="2" s="1"/>
  <c r="K38" i="7"/>
  <c r="I50" i="2" s="1"/>
  <c r="D41" i="7"/>
  <c r="C53" i="2" s="1"/>
  <c r="L41" i="7"/>
  <c r="J53" i="2" s="1"/>
  <c r="G42" i="7"/>
  <c r="F54" i="2" s="1"/>
  <c r="H45" i="7"/>
  <c r="C46"/>
  <c r="B58" i="2" s="1"/>
  <c r="K46" i="7"/>
  <c r="I58" i="2" s="1"/>
  <c r="D49" i="7"/>
  <c r="C61" i="2" s="1"/>
  <c r="L49" i="7"/>
  <c r="J61" i="2" s="1"/>
  <c r="G50" i="7"/>
  <c r="F62" i="2" s="1"/>
  <c r="H53" i="7"/>
  <c r="C54"/>
  <c r="B66" i="2" s="1"/>
  <c r="K54" i="7"/>
  <c r="I66" i="2" s="1"/>
  <c r="D57" i="7"/>
  <c r="C69" i="2" s="1"/>
  <c r="L57" i="7"/>
  <c r="J69" i="2" s="1"/>
  <c r="G58" i="7"/>
  <c r="F70" i="2" s="1"/>
  <c r="H61" i="7"/>
  <c r="C62"/>
  <c r="B74" i="2" s="1"/>
  <c r="K62" i="7"/>
  <c r="I74" i="2" s="1"/>
  <c r="D65" i="7"/>
  <c r="C77" i="2" s="1"/>
  <c r="L65" i="7"/>
  <c r="J77" i="2" s="1"/>
  <c r="G66" i="7"/>
  <c r="F78" i="2" s="1"/>
  <c r="H69" i="7"/>
  <c r="C70"/>
  <c r="B82" i="2" s="1"/>
  <c r="K70" i="7"/>
  <c r="I82" i="2" s="1"/>
  <c r="D73" i="7"/>
  <c r="C85" i="2" s="1"/>
  <c r="L73" i="7"/>
  <c r="J85" i="2" s="1"/>
  <c r="G74" i="7"/>
  <c r="F86" i="2" s="1"/>
  <c r="H77" i="7"/>
  <c r="C78"/>
  <c r="B90" i="2" s="1"/>
  <c r="K78" i="7"/>
  <c r="I90" i="2" s="1"/>
  <c r="D81" i="7"/>
  <c r="C93" i="2" s="1"/>
  <c r="L81" i="7"/>
  <c r="J93" i="2" s="1"/>
  <c r="G82" i="7"/>
  <c r="F94" i="2" s="1"/>
  <c r="H85" i="7"/>
  <c r="C86"/>
  <c r="B98" i="2" s="1"/>
  <c r="K86" i="7"/>
  <c r="I98" i="2" s="1"/>
  <c r="D89" i="7"/>
  <c r="C101" i="2" s="1"/>
  <c r="L89" i="7"/>
  <c r="J101" i="2" s="1"/>
  <c r="G90" i="7"/>
  <c r="F102" i="2" s="1"/>
  <c r="H93" i="7"/>
  <c r="C94"/>
  <c r="B106" i="2" s="1"/>
  <c r="K94" i="7"/>
  <c r="I106" i="2" s="1"/>
  <c r="D97" i="7"/>
  <c r="C109" i="2" s="1"/>
  <c r="L97" i="7"/>
  <c r="J109" i="2" s="1"/>
  <c r="G98" i="7"/>
  <c r="F110" i="2" s="1"/>
  <c r="H101" i="7"/>
  <c r="C102"/>
  <c r="B114" i="2" s="1"/>
  <c r="K102" i="7"/>
  <c r="I114" i="2" s="1"/>
  <c r="D105" i="7"/>
  <c r="C117" i="2" s="1"/>
  <c r="L105" i="7"/>
  <c r="J117" i="2" s="1"/>
  <c r="G106" i="7"/>
  <c r="F118" i="2" s="1"/>
  <c r="H109" i="7"/>
  <c r="C110"/>
  <c r="B122" i="2" s="1"/>
  <c r="K110" i="7"/>
  <c r="I122" i="2" s="1"/>
  <c r="D113" i="7"/>
  <c r="C125" i="2" s="1"/>
  <c r="L113" i="7"/>
  <c r="J125" i="2" s="1"/>
  <c r="G114" i="7"/>
  <c r="F126" i="2" s="1"/>
  <c r="H117" i="7"/>
  <c r="C118"/>
  <c r="B130" i="2" s="1"/>
  <c r="K118" i="7"/>
  <c r="I130" i="2" s="1"/>
  <c r="D121" i="7"/>
  <c r="C133" i="2" s="1"/>
  <c r="L121" i="7"/>
  <c r="J133" i="2" s="1"/>
  <c r="G122" i="7"/>
  <c r="F134" i="2" s="1"/>
  <c r="H125" i="7"/>
  <c r="C126"/>
  <c r="B138" i="2" s="1"/>
  <c r="K126" i="7"/>
  <c r="I138" i="2" s="1"/>
  <c r="D129" i="7"/>
  <c r="C141" i="2" s="1"/>
  <c r="L129" i="7"/>
  <c r="J141" i="2" s="1"/>
  <c r="G130" i="7"/>
  <c r="F142" i="2" s="1"/>
  <c r="H133" i="7"/>
  <c r="C134"/>
  <c r="B146" i="2" s="1"/>
  <c r="K134" i="7"/>
  <c r="I146" i="2" s="1"/>
  <c r="D137" i="7"/>
  <c r="C149" i="2" s="1"/>
  <c r="L137" i="7"/>
  <c r="J149" i="2" s="1"/>
  <c r="G138" i="7"/>
  <c r="F150" i="2" s="1"/>
  <c r="H141" i="7"/>
  <c r="C142"/>
  <c r="B154" i="2" s="1"/>
  <c r="K142" i="7"/>
  <c r="I154" i="2" s="1"/>
  <c r="D145" i="7"/>
  <c r="C157" i="2" s="1"/>
  <c r="L145" i="7"/>
  <c r="J157" i="2" s="1"/>
  <c r="G146" i="7"/>
  <c r="F158" i="2" s="1"/>
  <c r="H149" i="7"/>
  <c r="C150"/>
  <c r="B162" i="2" s="1"/>
  <c r="K150" i="7"/>
  <c r="I162" i="2" s="1"/>
  <c r="D153" i="7"/>
  <c r="C165" i="2" s="1"/>
  <c r="L153" i="7"/>
  <c r="J165" i="2" s="1"/>
  <c r="G154" i="7"/>
  <c r="F166" i="2" s="1"/>
  <c r="H157" i="7"/>
  <c r="C158"/>
  <c r="B170" i="2" s="1"/>
  <c r="K158" i="7"/>
  <c r="I170" i="2" s="1"/>
  <c r="D161" i="7"/>
  <c r="C173" i="2" s="1"/>
  <c r="L161" i="7"/>
  <c r="J173" i="2" s="1"/>
  <c r="G162" i="7"/>
  <c r="F174" i="2" s="1"/>
  <c r="H165" i="7"/>
  <c r="C166"/>
  <c r="B178" i="2" s="1"/>
  <c r="K166" i="7"/>
  <c r="I178" i="2" s="1"/>
  <c r="D169" i="7"/>
  <c r="C181" i="2" s="1"/>
  <c r="L169" i="7"/>
  <c r="J181" i="2" s="1"/>
  <c r="G170" i="7"/>
  <c r="F182" i="2" s="1"/>
  <c r="H173" i="7"/>
  <c r="C174"/>
  <c r="B186" i="2" s="1"/>
  <c r="K174" i="7"/>
  <c r="I186" i="2" s="1"/>
  <c r="D177" i="7"/>
  <c r="C189" i="2" s="1"/>
  <c r="L177" i="7"/>
  <c r="J189" i="2" s="1"/>
  <c r="G178" i="7"/>
  <c r="F190" i="2" s="1"/>
  <c r="H181" i="7"/>
  <c r="C182"/>
  <c r="B194" i="2" s="1"/>
  <c r="K182" i="7"/>
  <c r="I194" i="2" s="1"/>
  <c r="D185" i="7"/>
  <c r="C197" i="2" s="1"/>
  <c r="L185" i="7"/>
  <c r="J197" i="2" s="1"/>
  <c r="G186" i="7"/>
  <c r="F198" i="2" s="1"/>
  <c r="H189" i="7"/>
  <c r="C190"/>
  <c r="B202" i="2" s="1"/>
  <c r="K190" i="7"/>
  <c r="I202" i="2" s="1"/>
  <c r="D193" i="7"/>
  <c r="C205" i="2" s="1"/>
  <c r="L193" i="7"/>
  <c r="J205" i="2" s="1"/>
  <c r="G194" i="7"/>
  <c r="F206" i="2" s="1"/>
  <c r="H197" i="7"/>
  <c r="C198"/>
  <c r="B210" i="2" s="1"/>
  <c r="K198" i="7"/>
  <c r="I210" i="2" s="1"/>
  <c r="K201" i="7"/>
  <c r="I213" i="2" s="1"/>
  <c r="I202" i="7"/>
  <c r="G214" i="2" s="1"/>
  <c r="B205" i="7"/>
  <c r="A217" i="2" s="1"/>
  <c r="M205" i="7"/>
  <c r="K217" i="2" s="1"/>
  <c r="J206" i="7"/>
  <c r="H218" i="2" s="1"/>
  <c r="C209" i="7"/>
  <c r="B221" i="2" s="1"/>
  <c r="N209" i="7"/>
  <c r="L221" i="2" s="1"/>
  <c r="L210" i="7"/>
  <c r="J222" i="2" s="1"/>
  <c r="E213" i="7"/>
  <c r="D225" i="2" s="1"/>
  <c r="B214" i="7"/>
  <c r="A226" i="2" s="1"/>
  <c r="M214" i="7"/>
  <c r="K226" i="2" s="1"/>
  <c r="F217" i="7"/>
  <c r="E229" i="2" s="1"/>
  <c r="D218" i="7"/>
  <c r="C230" i="2" s="1"/>
  <c r="N218" i="7"/>
  <c r="L230" i="2" s="1"/>
  <c r="G221" i="7"/>
  <c r="F233" i="2" s="1"/>
  <c r="E222" i="7"/>
  <c r="D234" i="2" s="1"/>
  <c r="I225" i="7"/>
  <c r="G237" i="2" s="1"/>
  <c r="F226" i="7"/>
  <c r="E238" i="2" s="1"/>
  <c r="J229" i="7"/>
  <c r="H241" i="2" s="1"/>
  <c r="H230" i="7"/>
  <c r="K233"/>
  <c r="I245" i="2" s="1"/>
  <c r="I234" i="7"/>
  <c r="G246" i="2" s="1"/>
  <c r="D236" i="7"/>
  <c r="C248" i="2" s="1"/>
  <c r="B237" i="7"/>
  <c r="A249" i="2" s="1"/>
  <c r="M237" i="7"/>
  <c r="K249" i="2" s="1"/>
  <c r="J238" i="7"/>
  <c r="H250" i="2" s="1"/>
  <c r="F240" i="7"/>
  <c r="E252" i="2" s="1"/>
  <c r="N241" i="7"/>
  <c r="L253" i="2" s="1"/>
  <c r="G244" i="7"/>
  <c r="F256" i="2" s="1"/>
  <c r="M246" i="7"/>
  <c r="K258" i="2" s="1"/>
  <c r="F249" i="7"/>
  <c r="E261" i="2" s="1"/>
  <c r="E254" i="7"/>
  <c r="D266" i="2" s="1"/>
  <c r="K256" i="7"/>
  <c r="I268" i="2" s="1"/>
  <c r="J261" i="7"/>
  <c r="H273" i="2" s="1"/>
  <c r="C264" i="7"/>
  <c r="B276" i="2" s="1"/>
  <c r="I266" i="7"/>
  <c r="G278" i="2" s="1"/>
  <c r="B269" i="7"/>
  <c r="A281" i="2" s="1"/>
  <c r="N273" i="7"/>
  <c r="L285" i="2" s="1"/>
  <c r="G276" i="7"/>
  <c r="F288" i="2" s="1"/>
  <c r="M278" i="7"/>
  <c r="K290" i="2" s="1"/>
  <c r="F281" i="7"/>
  <c r="E293" i="2" s="1"/>
  <c r="E286" i="7"/>
  <c r="D298" i="2" s="1"/>
  <c r="K288" i="7"/>
  <c r="I300" i="2" s="1"/>
  <c r="J293" i="7"/>
  <c r="H305" i="2" s="1"/>
  <c r="C296" i="7"/>
  <c r="B308" i="2" s="1"/>
  <c r="I298" i="7"/>
  <c r="G310" i="2" s="1"/>
  <c r="B301" i="7"/>
  <c r="A313" i="2" s="1"/>
  <c r="N305" i="7"/>
  <c r="L317" i="2" s="1"/>
  <c r="G308" i="7"/>
  <c r="F320" i="2" s="1"/>
  <c r="M310" i="7"/>
  <c r="K322" i="2" s="1"/>
  <c r="M313" i="7"/>
  <c r="K325" i="2" s="1"/>
  <c r="D317" i="7"/>
  <c r="C329" i="2" s="1"/>
  <c r="H320" i="7"/>
  <c r="K323"/>
  <c r="I335" i="2" s="1"/>
  <c r="B327" i="7"/>
  <c r="A339" i="2" s="1"/>
  <c r="F330" i="7"/>
  <c r="E342" i="2" s="1"/>
  <c r="I333" i="7"/>
  <c r="G345" i="2" s="1"/>
  <c r="M336" i="7"/>
  <c r="K348" i="2" s="1"/>
  <c r="D340" i="7"/>
  <c r="C352" i="2" s="1"/>
  <c r="J343" i="7"/>
  <c r="H355" i="2" s="1"/>
  <c r="I348" i="7"/>
  <c r="G360" i="2" s="1"/>
  <c r="H353" i="7"/>
  <c r="G358"/>
  <c r="F370" i="2" s="1"/>
  <c r="F363" i="7"/>
  <c r="E375" i="2" s="1"/>
  <c r="E368" i="7"/>
  <c r="D380" i="2" s="1"/>
  <c r="D373" i="7"/>
  <c r="C385" i="2" s="1"/>
  <c r="C378" i="7"/>
  <c r="B390" i="2" s="1"/>
  <c r="B383" i="7"/>
  <c r="A395" i="2" s="1"/>
  <c r="N387" i="7"/>
  <c r="L399" i="2" s="1"/>
  <c r="M392" i="7"/>
  <c r="K404" i="2" s="1"/>
  <c r="L397" i="7"/>
  <c r="J409" i="2" s="1"/>
  <c r="K402" i="7"/>
  <c r="I414" i="2" s="1"/>
  <c r="N407" i="7"/>
  <c r="L419" i="2" s="1"/>
  <c r="H414" i="7"/>
  <c r="C421"/>
  <c r="B433" i="2" s="1"/>
  <c r="J427" i="7"/>
  <c r="H439" i="2" s="1"/>
  <c r="D434" i="7"/>
  <c r="C446" i="2" s="1"/>
  <c r="G442" i="7"/>
  <c r="F454" i="2" s="1"/>
  <c r="E452" i="7"/>
  <c r="D464" i="2" s="1"/>
  <c r="C462" i="7"/>
  <c r="B474" i="2" s="1"/>
  <c r="N471" i="7"/>
  <c r="L483" i="2" s="1"/>
  <c r="B486" i="7"/>
  <c r="A498" i="2" s="1"/>
  <c r="K505" i="7"/>
  <c r="I517" i="2" s="1"/>
  <c r="G525" i="7"/>
  <c r="F537" i="2" s="1"/>
  <c r="C545" i="7"/>
  <c r="B557" i="2" s="1"/>
  <c r="M307" i="7"/>
  <c r="K319" i="2" s="1"/>
  <c r="I307" i="7"/>
  <c r="G319" i="2" s="1"/>
  <c r="E307" i="7"/>
  <c r="D319" i="2" s="1"/>
  <c r="N307" i="7"/>
  <c r="L319" i="2" s="1"/>
  <c r="J307" i="7"/>
  <c r="H319" i="2" s="1"/>
  <c r="F307" i="7"/>
  <c r="E319" i="2" s="1"/>
  <c r="B307" i="7"/>
  <c r="A319" i="2" s="1"/>
  <c r="G307" i="7"/>
  <c r="F319" i="2" s="1"/>
  <c r="H307" i="7"/>
  <c r="K307"/>
  <c r="I319" i="2" s="1"/>
  <c r="C307" i="7"/>
  <c r="B319" i="2" s="1"/>
  <c r="M319" s="1"/>
  <c r="M303" i="7"/>
  <c r="K315" i="2" s="1"/>
  <c r="I303" i="7"/>
  <c r="G315" i="2" s="1"/>
  <c r="E303" i="7"/>
  <c r="D315" i="2" s="1"/>
  <c r="N303" i="7"/>
  <c r="L315" i="2" s="1"/>
  <c r="J303" i="7"/>
  <c r="H315" i="2" s="1"/>
  <c r="F303" i="7"/>
  <c r="E315" i="2" s="1"/>
  <c r="B303" i="7"/>
  <c r="A315" i="2" s="1"/>
  <c r="K303" i="7"/>
  <c r="I315" i="2" s="1"/>
  <c r="C303" i="7"/>
  <c r="B315" i="2" s="1"/>
  <c r="L303" i="7"/>
  <c r="J315" i="2" s="1"/>
  <c r="D303" i="7"/>
  <c r="C315" i="2" s="1"/>
  <c r="G303" i="7"/>
  <c r="F315" i="2" s="1"/>
  <c r="M299" i="7"/>
  <c r="K311" i="2" s="1"/>
  <c r="I299" i="7"/>
  <c r="G311" i="2" s="1"/>
  <c r="E299" i="7"/>
  <c r="D311" i="2" s="1"/>
  <c r="N299" i="7"/>
  <c r="L311" i="2" s="1"/>
  <c r="J299" i="7"/>
  <c r="H311" i="2" s="1"/>
  <c r="F299" i="7"/>
  <c r="E311" i="2" s="1"/>
  <c r="B299" i="7"/>
  <c r="A311" i="2" s="1"/>
  <c r="G299" i="7"/>
  <c r="F311" i="2" s="1"/>
  <c r="H299" i="7"/>
  <c r="K299"/>
  <c r="I311" i="2" s="1"/>
  <c r="C299" i="7"/>
  <c r="B311" i="2" s="1"/>
  <c r="M311" s="1"/>
  <c r="M295" i="7"/>
  <c r="K307" i="2" s="1"/>
  <c r="I295" i="7"/>
  <c r="G307" i="2" s="1"/>
  <c r="E295" i="7"/>
  <c r="D307" i="2" s="1"/>
  <c r="N295" i="7"/>
  <c r="L307" i="2" s="1"/>
  <c r="J295" i="7"/>
  <c r="H307" i="2" s="1"/>
  <c r="F295" i="7"/>
  <c r="E307" i="2" s="1"/>
  <c r="B295" i="7"/>
  <c r="A307" i="2" s="1"/>
  <c r="K295" i="7"/>
  <c r="I307" i="2" s="1"/>
  <c r="C295" i="7"/>
  <c r="B307" i="2" s="1"/>
  <c r="L295" i="7"/>
  <c r="J307" i="2" s="1"/>
  <c r="D295" i="7"/>
  <c r="C307" i="2" s="1"/>
  <c r="G295" i="7"/>
  <c r="F307" i="2" s="1"/>
  <c r="M291" i="7"/>
  <c r="K303" i="2" s="1"/>
  <c r="I291" i="7"/>
  <c r="G303" i="2" s="1"/>
  <c r="E291" i="7"/>
  <c r="D303" i="2" s="1"/>
  <c r="N291" i="7"/>
  <c r="L303" i="2" s="1"/>
  <c r="J291" i="7"/>
  <c r="H303" i="2" s="1"/>
  <c r="F291" i="7"/>
  <c r="E303" i="2" s="1"/>
  <c r="B291" i="7"/>
  <c r="A303" i="2" s="1"/>
  <c r="G291" i="7"/>
  <c r="F303" i="2" s="1"/>
  <c r="H291" i="7"/>
  <c r="K291"/>
  <c r="I303" i="2" s="1"/>
  <c r="C291" i="7"/>
  <c r="B303" i="2" s="1"/>
  <c r="M303" s="1"/>
  <c r="M287" i="7"/>
  <c r="K299" i="2" s="1"/>
  <c r="I287" i="7"/>
  <c r="G299" i="2" s="1"/>
  <c r="E287" i="7"/>
  <c r="D299" i="2" s="1"/>
  <c r="N287" i="7"/>
  <c r="L299" i="2" s="1"/>
  <c r="J287" i="7"/>
  <c r="H299" i="2" s="1"/>
  <c r="F287" i="7"/>
  <c r="E299" i="2" s="1"/>
  <c r="B287" i="7"/>
  <c r="A299" i="2" s="1"/>
  <c r="K287" i="7"/>
  <c r="I299" i="2" s="1"/>
  <c r="C287" i="7"/>
  <c r="B299" i="2" s="1"/>
  <c r="L287" i="7"/>
  <c r="J299" i="2" s="1"/>
  <c r="D287" i="7"/>
  <c r="C299" i="2" s="1"/>
  <c r="G287" i="7"/>
  <c r="F299" i="2" s="1"/>
  <c r="M283" i="7"/>
  <c r="K295" i="2" s="1"/>
  <c r="I283" i="7"/>
  <c r="G295" i="2" s="1"/>
  <c r="E283" i="7"/>
  <c r="D295" i="2" s="1"/>
  <c r="N283" i="7"/>
  <c r="L295" i="2" s="1"/>
  <c r="J283" i="7"/>
  <c r="H295" i="2" s="1"/>
  <c r="F283" i="7"/>
  <c r="E295" i="2" s="1"/>
  <c r="B283" i="7"/>
  <c r="A295" i="2" s="1"/>
  <c r="G283" i="7"/>
  <c r="F295" i="2" s="1"/>
  <c r="H283" i="7"/>
  <c r="K283"/>
  <c r="I295" i="2" s="1"/>
  <c r="C283" i="7"/>
  <c r="B295" i="2" s="1"/>
  <c r="M279" i="7"/>
  <c r="K291" i="2" s="1"/>
  <c r="I279" i="7"/>
  <c r="G291" i="2" s="1"/>
  <c r="E279" i="7"/>
  <c r="D291" i="2" s="1"/>
  <c r="N279" i="7"/>
  <c r="L291" i="2" s="1"/>
  <c r="J279" i="7"/>
  <c r="H291" i="2" s="1"/>
  <c r="F279" i="7"/>
  <c r="E291" i="2" s="1"/>
  <c r="B279" i="7"/>
  <c r="A291" i="2" s="1"/>
  <c r="K279" i="7"/>
  <c r="I291" i="2" s="1"/>
  <c r="C279" i="7"/>
  <c r="B291" i="2" s="1"/>
  <c r="L279" i="7"/>
  <c r="J291" i="2" s="1"/>
  <c r="D279" i="7"/>
  <c r="C291" i="2" s="1"/>
  <c r="G279" i="7"/>
  <c r="F291" i="2" s="1"/>
  <c r="M275" i="7"/>
  <c r="K287" i="2" s="1"/>
  <c r="I275" i="7"/>
  <c r="G287" i="2" s="1"/>
  <c r="E275" i="7"/>
  <c r="D287" i="2" s="1"/>
  <c r="N275" i="7"/>
  <c r="L287" i="2" s="1"/>
  <c r="J275" i="7"/>
  <c r="H287" i="2" s="1"/>
  <c r="F275" i="7"/>
  <c r="E287" i="2" s="1"/>
  <c r="B275" i="7"/>
  <c r="A287" i="2" s="1"/>
  <c r="G275" i="7"/>
  <c r="F287" i="2" s="1"/>
  <c r="H275" i="7"/>
  <c r="K275"/>
  <c r="I287" i="2" s="1"/>
  <c r="C275" i="7"/>
  <c r="B287" i="2" s="1"/>
  <c r="M287" s="1"/>
  <c r="M271" i="7"/>
  <c r="K283" i="2" s="1"/>
  <c r="I271" i="7"/>
  <c r="G283" i="2" s="1"/>
  <c r="E271" i="7"/>
  <c r="D283" i="2" s="1"/>
  <c r="N271" i="7"/>
  <c r="L283" i="2" s="1"/>
  <c r="J271" i="7"/>
  <c r="H283" i="2" s="1"/>
  <c r="F271" i="7"/>
  <c r="E283" i="2" s="1"/>
  <c r="B271" i="7"/>
  <c r="A283" i="2" s="1"/>
  <c r="K271" i="7"/>
  <c r="I283" i="2" s="1"/>
  <c r="C271" i="7"/>
  <c r="B283" i="2" s="1"/>
  <c r="L271" i="7"/>
  <c r="J283" i="2" s="1"/>
  <c r="D271" i="7"/>
  <c r="C283" i="2" s="1"/>
  <c r="G271" i="7"/>
  <c r="F283" i="2" s="1"/>
  <c r="M267" i="7"/>
  <c r="K279" i="2" s="1"/>
  <c r="I267" i="7"/>
  <c r="G279" i="2" s="1"/>
  <c r="E267" i="7"/>
  <c r="D279" i="2" s="1"/>
  <c r="N267" i="7"/>
  <c r="L279" i="2" s="1"/>
  <c r="J267" i="7"/>
  <c r="H279" i="2" s="1"/>
  <c r="F267" i="7"/>
  <c r="E279" i="2" s="1"/>
  <c r="B267" i="7"/>
  <c r="A279" i="2" s="1"/>
  <c r="G267" i="7"/>
  <c r="F279" i="2" s="1"/>
  <c r="H267" i="7"/>
  <c r="K267"/>
  <c r="I279" i="2" s="1"/>
  <c r="C267" i="7"/>
  <c r="B279" i="2" s="1"/>
  <c r="M279" s="1"/>
  <c r="M263" i="7"/>
  <c r="K275" i="2" s="1"/>
  <c r="I263" i="7"/>
  <c r="G275" i="2" s="1"/>
  <c r="E263" i="7"/>
  <c r="D275" i="2" s="1"/>
  <c r="N263" i="7"/>
  <c r="L275" i="2" s="1"/>
  <c r="J263" i="7"/>
  <c r="H275" i="2" s="1"/>
  <c r="F263" i="7"/>
  <c r="E275" i="2" s="1"/>
  <c r="B263" i="7"/>
  <c r="A275" i="2" s="1"/>
  <c r="K263" i="7"/>
  <c r="I275" i="2" s="1"/>
  <c r="C263" i="7"/>
  <c r="B275" i="2" s="1"/>
  <c r="L263" i="7"/>
  <c r="J275" i="2" s="1"/>
  <c r="D263" i="7"/>
  <c r="C275" i="2" s="1"/>
  <c r="G263" i="7"/>
  <c r="F275" i="2" s="1"/>
  <c r="M259" i="7"/>
  <c r="K271" i="2" s="1"/>
  <c r="I259" i="7"/>
  <c r="G271" i="2" s="1"/>
  <c r="E259" i="7"/>
  <c r="D271" i="2" s="1"/>
  <c r="N259" i="7"/>
  <c r="L271" i="2" s="1"/>
  <c r="J259" i="7"/>
  <c r="H271" i="2" s="1"/>
  <c r="F259" i="7"/>
  <c r="E271" i="2" s="1"/>
  <c r="B259" i="7"/>
  <c r="A271" i="2" s="1"/>
  <c r="G259" i="7"/>
  <c r="F271" i="2" s="1"/>
  <c r="H259" i="7"/>
  <c r="K259"/>
  <c r="I271" i="2" s="1"/>
  <c r="C259" i="7"/>
  <c r="B271" i="2" s="1"/>
  <c r="M271" s="1"/>
  <c r="M255" i="7"/>
  <c r="K267" i="2" s="1"/>
  <c r="I255" i="7"/>
  <c r="G267" i="2" s="1"/>
  <c r="E255" i="7"/>
  <c r="D267" i="2" s="1"/>
  <c r="N255" i="7"/>
  <c r="L267" i="2" s="1"/>
  <c r="J255" i="7"/>
  <c r="H267" i="2" s="1"/>
  <c r="F255" i="7"/>
  <c r="E267" i="2" s="1"/>
  <c r="B255" i="7"/>
  <c r="A267" i="2" s="1"/>
  <c r="K255" i="7"/>
  <c r="I267" i="2" s="1"/>
  <c r="C255" i="7"/>
  <c r="B267" i="2" s="1"/>
  <c r="L255" i="7"/>
  <c r="J267" i="2" s="1"/>
  <c r="D255" i="7"/>
  <c r="C267" i="2" s="1"/>
  <c r="G255" i="7"/>
  <c r="F267" i="2" s="1"/>
  <c r="M251" i="7"/>
  <c r="K263" i="2" s="1"/>
  <c r="I251" i="7"/>
  <c r="G263" i="2" s="1"/>
  <c r="E251" i="7"/>
  <c r="D263" i="2" s="1"/>
  <c r="N251" i="7"/>
  <c r="L263" i="2" s="1"/>
  <c r="J251" i="7"/>
  <c r="H263" i="2" s="1"/>
  <c r="F251" i="7"/>
  <c r="E263" i="2" s="1"/>
  <c r="B251" i="7"/>
  <c r="A263" i="2" s="1"/>
  <c r="G251" i="7"/>
  <c r="F263" i="2" s="1"/>
  <c r="H251" i="7"/>
  <c r="K251"/>
  <c r="I263" i="2" s="1"/>
  <c r="C251" i="7"/>
  <c r="B263" i="2" s="1"/>
  <c r="M247" i="7"/>
  <c r="K259" i="2" s="1"/>
  <c r="I247" i="7"/>
  <c r="G259" i="2" s="1"/>
  <c r="E247" i="7"/>
  <c r="D259" i="2" s="1"/>
  <c r="N247" i="7"/>
  <c r="L259" i="2" s="1"/>
  <c r="J247" i="7"/>
  <c r="H259" i="2" s="1"/>
  <c r="F247" i="7"/>
  <c r="E259" i="2" s="1"/>
  <c r="B247" i="7"/>
  <c r="A259" i="2" s="1"/>
  <c r="K247" i="7"/>
  <c r="I259" i="2" s="1"/>
  <c r="C247" i="7"/>
  <c r="B259" i="2" s="1"/>
  <c r="L247" i="7"/>
  <c r="J259" i="2" s="1"/>
  <c r="D247" i="7"/>
  <c r="C259" i="2" s="1"/>
  <c r="G247" i="7"/>
  <c r="F259" i="2" s="1"/>
  <c r="M243" i="7"/>
  <c r="K255" i="2" s="1"/>
  <c r="I243" i="7"/>
  <c r="G255" i="2" s="1"/>
  <c r="E243" i="7"/>
  <c r="D255" i="2" s="1"/>
  <c r="N243" i="7"/>
  <c r="L255" i="2" s="1"/>
  <c r="J243" i="7"/>
  <c r="H255" i="2" s="1"/>
  <c r="F243" i="7"/>
  <c r="E255" i="2" s="1"/>
  <c r="B243" i="7"/>
  <c r="A255" i="2" s="1"/>
  <c r="G243" i="7"/>
  <c r="F255" i="2" s="1"/>
  <c r="H243" i="7"/>
  <c r="K243"/>
  <c r="I255" i="2" s="1"/>
  <c r="C243" i="7"/>
  <c r="B255" i="2" s="1"/>
  <c r="M255" s="1"/>
  <c r="N239" i="7"/>
  <c r="L251" i="2" s="1"/>
  <c r="J239" i="7"/>
  <c r="H251" i="2" s="1"/>
  <c r="F239" i="7"/>
  <c r="E251" i="2" s="1"/>
  <c r="B239" i="7"/>
  <c r="A251" i="2" s="1"/>
  <c r="I239" i="7"/>
  <c r="G251" i="2" s="1"/>
  <c r="D239" i="7"/>
  <c r="C251" i="2" s="1"/>
  <c r="K239" i="7"/>
  <c r="I251" i="2" s="1"/>
  <c r="E239" i="7"/>
  <c r="D251" i="2" s="1"/>
  <c r="N235" i="7"/>
  <c r="L247" i="2" s="1"/>
  <c r="J235" i="7"/>
  <c r="H247" i="2" s="1"/>
  <c r="F235" i="7"/>
  <c r="E247" i="2" s="1"/>
  <c r="B235" i="7"/>
  <c r="A247" i="2" s="1"/>
  <c r="M235" i="7"/>
  <c r="K247" i="2" s="1"/>
  <c r="H235" i="7"/>
  <c r="C235"/>
  <c r="B247" i="2" s="1"/>
  <c r="I235" i="7"/>
  <c r="G247" i="2" s="1"/>
  <c r="D235" i="7"/>
  <c r="C247" i="2" s="1"/>
  <c r="D4" i="7"/>
  <c r="C16" i="2" s="1"/>
  <c r="L4" i="7"/>
  <c r="J16" i="2" s="1"/>
  <c r="G5" i="7"/>
  <c r="F17" i="2" s="1"/>
  <c r="B6" i="7"/>
  <c r="A18" i="2" s="1"/>
  <c r="J6" i="7"/>
  <c r="H18" i="2" s="1"/>
  <c r="C9" i="7"/>
  <c r="B21" i="2" s="1"/>
  <c r="F10" i="7"/>
  <c r="E22" i="2" s="1"/>
  <c r="N10" i="7"/>
  <c r="L22" i="2" s="1"/>
  <c r="G13" i="7"/>
  <c r="F25" i="2" s="1"/>
  <c r="B14" i="7"/>
  <c r="A26" i="2" s="1"/>
  <c r="J14" i="7"/>
  <c r="H26" i="2" s="1"/>
  <c r="C17" i="7"/>
  <c r="B29" i="2" s="1"/>
  <c r="F18" i="7"/>
  <c r="E30" i="2" s="1"/>
  <c r="N18" i="7"/>
  <c r="L30" i="2" s="1"/>
  <c r="G21" i="7"/>
  <c r="F33" i="2" s="1"/>
  <c r="B22" i="7"/>
  <c r="A34" i="2" s="1"/>
  <c r="J22" i="7"/>
  <c r="H34" i="2" s="1"/>
  <c r="C25" i="7"/>
  <c r="B37" i="2" s="1"/>
  <c r="K25" i="7"/>
  <c r="I37" i="2" s="1"/>
  <c r="F26" i="7"/>
  <c r="E38" i="2" s="1"/>
  <c r="N26" i="7"/>
  <c r="L38" i="2" s="1"/>
  <c r="G29" i="7"/>
  <c r="F41" i="2" s="1"/>
  <c r="B30" i="7"/>
  <c r="A42" i="2" s="1"/>
  <c r="J30" i="7"/>
  <c r="H42" i="2" s="1"/>
  <c r="C33" i="7"/>
  <c r="B45" i="2" s="1"/>
  <c r="K33" i="7"/>
  <c r="I45" i="2" s="1"/>
  <c r="F34" i="7"/>
  <c r="E46" i="2" s="1"/>
  <c r="N34" i="7"/>
  <c r="L46" i="2" s="1"/>
  <c r="G37" i="7"/>
  <c r="F49" i="2" s="1"/>
  <c r="B38" i="7"/>
  <c r="A50" i="2" s="1"/>
  <c r="J38" i="7"/>
  <c r="H50" i="2" s="1"/>
  <c r="C41" i="7"/>
  <c r="B53" i="2" s="1"/>
  <c r="K41" i="7"/>
  <c r="I53" i="2" s="1"/>
  <c r="F42" i="7"/>
  <c r="E54" i="2" s="1"/>
  <c r="N42" i="7"/>
  <c r="L54" i="2" s="1"/>
  <c r="G45" i="7"/>
  <c r="F57" i="2" s="1"/>
  <c r="B46" i="7"/>
  <c r="A58" i="2" s="1"/>
  <c r="J46" i="7"/>
  <c r="H58" i="2" s="1"/>
  <c r="C49" i="7"/>
  <c r="B61" i="2" s="1"/>
  <c r="K49" i="7"/>
  <c r="I61" i="2" s="1"/>
  <c r="F50" i="7"/>
  <c r="E62" i="2" s="1"/>
  <c r="N50" i="7"/>
  <c r="L62" i="2" s="1"/>
  <c r="G53" i="7"/>
  <c r="F65" i="2" s="1"/>
  <c r="B54" i="7"/>
  <c r="A66" i="2" s="1"/>
  <c r="J54" i="7"/>
  <c r="H66" i="2" s="1"/>
  <c r="C57" i="7"/>
  <c r="B69" i="2" s="1"/>
  <c r="K57" i="7"/>
  <c r="I69" i="2" s="1"/>
  <c r="F58" i="7"/>
  <c r="E70" i="2" s="1"/>
  <c r="N58" i="7"/>
  <c r="L70" i="2" s="1"/>
  <c r="G61" i="7"/>
  <c r="F73" i="2" s="1"/>
  <c r="B62" i="7"/>
  <c r="A74" i="2" s="1"/>
  <c r="J62" i="7"/>
  <c r="H74" i="2" s="1"/>
  <c r="C65" i="7"/>
  <c r="B77" i="2" s="1"/>
  <c r="K65" i="7"/>
  <c r="I77" i="2" s="1"/>
  <c r="F66" i="7"/>
  <c r="E78" i="2" s="1"/>
  <c r="N66" i="7"/>
  <c r="L78" i="2" s="1"/>
  <c r="G69" i="7"/>
  <c r="F81" i="2" s="1"/>
  <c r="B70" i="7"/>
  <c r="A82" i="2" s="1"/>
  <c r="J70" i="7"/>
  <c r="H82" i="2" s="1"/>
  <c r="C73" i="7"/>
  <c r="B85" i="2" s="1"/>
  <c r="K73" i="7"/>
  <c r="I85" i="2" s="1"/>
  <c r="F74" i="7"/>
  <c r="E86" i="2" s="1"/>
  <c r="N74" i="7"/>
  <c r="L86" i="2" s="1"/>
  <c r="G77" i="7"/>
  <c r="F89" i="2" s="1"/>
  <c r="B78" i="7"/>
  <c r="A90" i="2" s="1"/>
  <c r="J78" i="7"/>
  <c r="H90" i="2" s="1"/>
  <c r="C81" i="7"/>
  <c r="B93" i="2" s="1"/>
  <c r="K81" i="7"/>
  <c r="I93" i="2" s="1"/>
  <c r="F82" i="7"/>
  <c r="E94" i="2" s="1"/>
  <c r="N82" i="7"/>
  <c r="L94" i="2" s="1"/>
  <c r="G85" i="7"/>
  <c r="F97" i="2" s="1"/>
  <c r="B86" i="7"/>
  <c r="A98" i="2" s="1"/>
  <c r="J86" i="7"/>
  <c r="H98" i="2" s="1"/>
  <c r="C89" i="7"/>
  <c r="B101" i="2" s="1"/>
  <c r="K89" i="7"/>
  <c r="I101" i="2" s="1"/>
  <c r="F90" i="7"/>
  <c r="E102" i="2" s="1"/>
  <c r="N90" i="7"/>
  <c r="L102" i="2" s="1"/>
  <c r="G93" i="7"/>
  <c r="F105" i="2" s="1"/>
  <c r="B94" i="7"/>
  <c r="A106" i="2" s="1"/>
  <c r="J94" i="7"/>
  <c r="H106" i="2" s="1"/>
  <c r="C97" i="7"/>
  <c r="B109" i="2" s="1"/>
  <c r="K97" i="7"/>
  <c r="I109" i="2" s="1"/>
  <c r="F98" i="7"/>
  <c r="E110" i="2" s="1"/>
  <c r="N98" i="7"/>
  <c r="L110" i="2" s="1"/>
  <c r="G101" i="7"/>
  <c r="F113" i="2" s="1"/>
  <c r="B102" i="7"/>
  <c r="A114" i="2" s="1"/>
  <c r="J102" i="7"/>
  <c r="H114" i="2" s="1"/>
  <c r="C105" i="7"/>
  <c r="B117" i="2" s="1"/>
  <c r="K105" i="7"/>
  <c r="I117" i="2" s="1"/>
  <c r="F106" i="7"/>
  <c r="E118" i="2" s="1"/>
  <c r="N106" i="7"/>
  <c r="L118" i="2" s="1"/>
  <c r="G109" i="7"/>
  <c r="F121" i="2" s="1"/>
  <c r="B110" i="7"/>
  <c r="A122" i="2" s="1"/>
  <c r="J110" i="7"/>
  <c r="H122" i="2" s="1"/>
  <c r="C113" i="7"/>
  <c r="B125" i="2" s="1"/>
  <c r="K113" i="7"/>
  <c r="I125" i="2" s="1"/>
  <c r="F114" i="7"/>
  <c r="E126" i="2" s="1"/>
  <c r="N114" i="7"/>
  <c r="L126" i="2" s="1"/>
  <c r="G117" i="7"/>
  <c r="F129" i="2" s="1"/>
  <c r="B118" i="7"/>
  <c r="A130" i="2" s="1"/>
  <c r="J118" i="7"/>
  <c r="H130" i="2" s="1"/>
  <c r="C121" i="7"/>
  <c r="B133" i="2" s="1"/>
  <c r="K121" i="7"/>
  <c r="I133" i="2" s="1"/>
  <c r="F122" i="7"/>
  <c r="E134" i="2" s="1"/>
  <c r="N122" i="7"/>
  <c r="L134" i="2" s="1"/>
  <c r="G125" i="7"/>
  <c r="F137" i="2" s="1"/>
  <c r="B126" i="7"/>
  <c r="A138" i="2" s="1"/>
  <c r="J126" i="7"/>
  <c r="H138" i="2" s="1"/>
  <c r="C129" i="7"/>
  <c r="B141" i="2" s="1"/>
  <c r="K129" i="7"/>
  <c r="I141" i="2" s="1"/>
  <c r="F130" i="7"/>
  <c r="E142" i="2" s="1"/>
  <c r="N130" i="7"/>
  <c r="L142" i="2" s="1"/>
  <c r="G133" i="7"/>
  <c r="F145" i="2" s="1"/>
  <c r="B134" i="7"/>
  <c r="A146" i="2" s="1"/>
  <c r="J134" i="7"/>
  <c r="H146" i="2" s="1"/>
  <c r="C137" i="7"/>
  <c r="B149" i="2" s="1"/>
  <c r="K137" i="7"/>
  <c r="I149" i="2" s="1"/>
  <c r="F138" i="7"/>
  <c r="E150" i="2" s="1"/>
  <c r="N138" i="7"/>
  <c r="L150" i="2" s="1"/>
  <c r="G141" i="7"/>
  <c r="F153" i="2" s="1"/>
  <c r="B142" i="7"/>
  <c r="A154" i="2" s="1"/>
  <c r="J142" i="7"/>
  <c r="H154" i="2" s="1"/>
  <c r="C145" i="7"/>
  <c r="B157" i="2" s="1"/>
  <c r="K145" i="7"/>
  <c r="I157" i="2" s="1"/>
  <c r="F146" i="7"/>
  <c r="E158" i="2" s="1"/>
  <c r="N146" i="7"/>
  <c r="L158" i="2" s="1"/>
  <c r="G149" i="7"/>
  <c r="F161" i="2" s="1"/>
  <c r="B150" i="7"/>
  <c r="A162" i="2" s="1"/>
  <c r="J150" i="7"/>
  <c r="H162" i="2" s="1"/>
  <c r="C153" i="7"/>
  <c r="B165" i="2" s="1"/>
  <c r="K153" i="7"/>
  <c r="I165" i="2" s="1"/>
  <c r="F154" i="7"/>
  <c r="E166" i="2" s="1"/>
  <c r="N154" i="7"/>
  <c r="L166" i="2" s="1"/>
  <c r="G157" i="7"/>
  <c r="F169" i="2" s="1"/>
  <c r="B158" i="7"/>
  <c r="A170" i="2" s="1"/>
  <c r="J158" i="7"/>
  <c r="H170" i="2" s="1"/>
  <c r="C161" i="7"/>
  <c r="B173" i="2" s="1"/>
  <c r="K161" i="7"/>
  <c r="I173" i="2" s="1"/>
  <c r="F162" i="7"/>
  <c r="E174" i="2" s="1"/>
  <c r="N162" i="7"/>
  <c r="L174" i="2" s="1"/>
  <c r="G165" i="7"/>
  <c r="F177" i="2" s="1"/>
  <c r="B166" i="7"/>
  <c r="A178" i="2" s="1"/>
  <c r="J166" i="7"/>
  <c r="H178" i="2" s="1"/>
  <c r="C169" i="7"/>
  <c r="B181" i="2" s="1"/>
  <c r="K169" i="7"/>
  <c r="I181" i="2" s="1"/>
  <c r="F170" i="7"/>
  <c r="E182" i="2" s="1"/>
  <c r="N170" i="7"/>
  <c r="L182" i="2" s="1"/>
  <c r="G173" i="7"/>
  <c r="F185" i="2" s="1"/>
  <c r="B174" i="7"/>
  <c r="A186" i="2" s="1"/>
  <c r="J174" i="7"/>
  <c r="H186" i="2" s="1"/>
  <c r="C177" i="7"/>
  <c r="B189" i="2" s="1"/>
  <c r="K177" i="7"/>
  <c r="I189" i="2" s="1"/>
  <c r="F178" i="7"/>
  <c r="E190" i="2" s="1"/>
  <c r="N178" i="7"/>
  <c r="L190" i="2" s="1"/>
  <c r="G181" i="7"/>
  <c r="F193" i="2" s="1"/>
  <c r="B182" i="7"/>
  <c r="A194" i="2" s="1"/>
  <c r="J182" i="7"/>
  <c r="H194" i="2" s="1"/>
  <c r="C185" i="7"/>
  <c r="B197" i="2" s="1"/>
  <c r="K185" i="7"/>
  <c r="I197" i="2" s="1"/>
  <c r="F186" i="7"/>
  <c r="E198" i="2" s="1"/>
  <c r="N186" i="7"/>
  <c r="L198" i="2" s="1"/>
  <c r="G189" i="7"/>
  <c r="F201" i="2" s="1"/>
  <c r="B190" i="7"/>
  <c r="A202" i="2" s="1"/>
  <c r="J190" i="7"/>
  <c r="H202" i="2" s="1"/>
  <c r="C193" i="7"/>
  <c r="B205" i="2" s="1"/>
  <c r="K193" i="7"/>
  <c r="I205" i="2" s="1"/>
  <c r="F194" i="7"/>
  <c r="E206" i="2" s="1"/>
  <c r="N194" i="7"/>
  <c r="L206" i="2" s="1"/>
  <c r="G197" i="7"/>
  <c r="F209" i="2" s="1"/>
  <c r="B198" i="7"/>
  <c r="A210" i="2" s="1"/>
  <c r="J198" i="7"/>
  <c r="H210" i="2" s="1"/>
  <c r="J201" i="7"/>
  <c r="H213" i="2" s="1"/>
  <c r="H202" i="7"/>
  <c r="K205"/>
  <c r="I217" i="2" s="1"/>
  <c r="I206" i="7"/>
  <c r="G218" i="2" s="1"/>
  <c r="B209" i="7"/>
  <c r="A221" i="2" s="1"/>
  <c r="M209" i="7"/>
  <c r="K221" i="2" s="1"/>
  <c r="J210" i="7"/>
  <c r="H222" i="2" s="1"/>
  <c r="C213" i="7"/>
  <c r="B225" i="2" s="1"/>
  <c r="N213" i="7"/>
  <c r="L225" i="2" s="1"/>
  <c r="L214" i="7"/>
  <c r="J226" i="2" s="1"/>
  <c r="E217" i="7"/>
  <c r="D229" i="2" s="1"/>
  <c r="B218" i="7"/>
  <c r="A230" i="2" s="1"/>
  <c r="M218" i="7"/>
  <c r="K230" i="2" s="1"/>
  <c r="F221" i="7"/>
  <c r="E233" i="2" s="1"/>
  <c r="D222" i="7"/>
  <c r="C234" i="2" s="1"/>
  <c r="N222" i="7"/>
  <c r="L234" i="2" s="1"/>
  <c r="G225" i="7"/>
  <c r="F237" i="2" s="1"/>
  <c r="E226" i="7"/>
  <c r="D238" i="2" s="1"/>
  <c r="I229" i="7"/>
  <c r="G241" i="2" s="1"/>
  <c r="F230" i="7"/>
  <c r="E242" i="2" s="1"/>
  <c r="J233" i="7"/>
  <c r="H245" i="2" s="1"/>
  <c r="H234" i="7"/>
  <c r="E235"/>
  <c r="D247" i="2" s="1"/>
  <c r="C236" i="7"/>
  <c r="B248" i="2" s="1"/>
  <c r="N236" i="7"/>
  <c r="L248" i="2" s="1"/>
  <c r="K237" i="7"/>
  <c r="I249" i="2" s="1"/>
  <c r="I238" i="7"/>
  <c r="G250" i="2" s="1"/>
  <c r="G239" i="7"/>
  <c r="F251" i="2" s="1"/>
  <c r="D240" i="7"/>
  <c r="C252" i="2" s="1"/>
  <c r="F241" i="7"/>
  <c r="E253" i="2" s="1"/>
  <c r="L243" i="7"/>
  <c r="J255" i="2" s="1"/>
  <c r="E246" i="7"/>
  <c r="D258" i="2" s="1"/>
  <c r="K248" i="7"/>
  <c r="I260" i="2" s="1"/>
  <c r="D251" i="7"/>
  <c r="C263" i="2" s="1"/>
  <c r="J253" i="7"/>
  <c r="H265" i="2" s="1"/>
  <c r="C256" i="7"/>
  <c r="B268" i="2" s="1"/>
  <c r="I258" i="7"/>
  <c r="G270" i="2" s="1"/>
  <c r="B261" i="7"/>
  <c r="A273" i="2" s="1"/>
  <c r="H263" i="7"/>
  <c r="N265"/>
  <c r="L277" i="2" s="1"/>
  <c r="G268" i="7"/>
  <c r="F280" i="2" s="1"/>
  <c r="M270" i="7"/>
  <c r="K282" i="2" s="1"/>
  <c r="F273" i="7"/>
  <c r="E285" i="2" s="1"/>
  <c r="L275" i="7"/>
  <c r="J287" i="2" s="1"/>
  <c r="E278" i="7"/>
  <c r="D290" i="2" s="1"/>
  <c r="K280" i="7"/>
  <c r="I292" i="2" s="1"/>
  <c r="D283" i="7"/>
  <c r="C295" i="2" s="1"/>
  <c r="J285" i="7"/>
  <c r="H297" i="2" s="1"/>
  <c r="C288" i="7"/>
  <c r="B300" i="2" s="1"/>
  <c r="I290" i="7"/>
  <c r="G302" i="2" s="1"/>
  <c r="B293" i="7"/>
  <c r="A305" i="2" s="1"/>
  <c r="H295" i="7"/>
  <c r="N297"/>
  <c r="L309" i="2" s="1"/>
  <c r="G300" i="7"/>
  <c r="F312" i="2" s="1"/>
  <c r="M302" i="7"/>
  <c r="K314" i="2" s="1"/>
  <c r="F305" i="7"/>
  <c r="E317" i="2" s="1"/>
  <c r="L307" i="7"/>
  <c r="J319" i="2" s="1"/>
  <c r="E310" i="7"/>
  <c r="D322" i="2" s="1"/>
  <c r="C313" i="7"/>
  <c r="B325" i="2" s="1"/>
  <c r="F316" i="7"/>
  <c r="E328" i="2" s="1"/>
  <c r="J319" i="7"/>
  <c r="H331" i="2" s="1"/>
  <c r="N322" i="7"/>
  <c r="L334" i="2" s="1"/>
  <c r="D326" i="7"/>
  <c r="C338" i="2" s="1"/>
  <c r="H329" i="7"/>
  <c r="L332"/>
  <c r="J344" i="2" s="1"/>
  <c r="B336" i="7"/>
  <c r="A348" i="2" s="1"/>
  <c r="F339" i="7"/>
  <c r="E351" i="2" s="1"/>
  <c r="J342" i="7"/>
  <c r="H354" i="2" s="1"/>
  <c r="F347" i="7"/>
  <c r="E359" i="2" s="1"/>
  <c r="E352" i="7"/>
  <c r="D364" i="2" s="1"/>
  <c r="D357" i="7"/>
  <c r="C369" i="2" s="1"/>
  <c r="C362" i="7"/>
  <c r="B374" i="2" s="1"/>
  <c r="B367" i="7"/>
  <c r="A379" i="2" s="1"/>
  <c r="N371" i="7"/>
  <c r="L383" i="2" s="1"/>
  <c r="M376" i="7"/>
  <c r="K388" i="2" s="1"/>
  <c r="L381" i="7"/>
  <c r="J393" i="2" s="1"/>
  <c r="K386" i="7"/>
  <c r="I398" i="2" s="1"/>
  <c r="J391" i="7"/>
  <c r="H403" i="2" s="1"/>
  <c r="I396" i="7"/>
  <c r="G408" i="2" s="1"/>
  <c r="H401" i="7"/>
  <c r="G406"/>
  <c r="F418" i="2" s="1"/>
  <c r="M412" i="7"/>
  <c r="K424" i="2" s="1"/>
  <c r="G419" i="7"/>
  <c r="F431" i="2" s="1"/>
  <c r="B426" i="7"/>
  <c r="A438" i="2" s="1"/>
  <c r="I432" i="7"/>
  <c r="G444" i="2" s="1"/>
  <c r="N439" i="7"/>
  <c r="L451" i="2" s="1"/>
  <c r="L449" i="7"/>
  <c r="J461" i="2" s="1"/>
  <c r="J459" i="7"/>
  <c r="H471" i="2" s="1"/>
  <c r="H469" i="7"/>
  <c r="C481"/>
  <c r="B493" i="2" s="1"/>
  <c r="M493" s="1"/>
  <c r="L500" i="7"/>
  <c r="J512" i="2" s="1"/>
  <c r="H520" i="7"/>
  <c r="D540"/>
  <c r="C552" i="2" s="1"/>
  <c r="N231" i="7"/>
  <c r="L243" i="2" s="1"/>
  <c r="J231" i="7"/>
  <c r="H243" i="2" s="1"/>
  <c r="F231" i="7"/>
  <c r="E243" i="2" s="1"/>
  <c r="B231" i="7"/>
  <c r="A243" i="2" s="1"/>
  <c r="N227" i="7"/>
  <c r="L239" i="2" s="1"/>
  <c r="J227" i="7"/>
  <c r="H239" i="2" s="1"/>
  <c r="F227" i="7"/>
  <c r="E239" i="2" s="1"/>
  <c r="B227" i="7"/>
  <c r="A239" i="2" s="1"/>
  <c r="N223" i="7"/>
  <c r="L235" i="2" s="1"/>
  <c r="J223" i="7"/>
  <c r="H235" i="2" s="1"/>
  <c r="F223" i="7"/>
  <c r="E235" i="2" s="1"/>
  <c r="B223" i="7"/>
  <c r="A235" i="2" s="1"/>
  <c r="N219" i="7"/>
  <c r="L231" i="2" s="1"/>
  <c r="J219" i="7"/>
  <c r="H231" i="2" s="1"/>
  <c r="F219" i="7"/>
  <c r="E231" i="2" s="1"/>
  <c r="B219" i="7"/>
  <c r="A231" i="2" s="1"/>
  <c r="N215" i="7"/>
  <c r="L227" i="2" s="1"/>
  <c r="J215" i="7"/>
  <c r="H227" i="2" s="1"/>
  <c r="F215" i="7"/>
  <c r="E227" i="2" s="1"/>
  <c r="B215" i="7"/>
  <c r="A227" i="2" s="1"/>
  <c r="N211" i="7"/>
  <c r="L223" i="2" s="1"/>
  <c r="J211" i="7"/>
  <c r="H223" i="2" s="1"/>
  <c r="F211" i="7"/>
  <c r="E223" i="2" s="1"/>
  <c r="B211" i="7"/>
  <c r="A223" i="2" s="1"/>
  <c r="N207" i="7"/>
  <c r="L219" i="2" s="1"/>
  <c r="J207" i="7"/>
  <c r="H219" i="2" s="1"/>
  <c r="F207" i="7"/>
  <c r="E219" i="2" s="1"/>
  <c r="B207" i="7"/>
  <c r="A219" i="2" s="1"/>
  <c r="N203" i="7"/>
  <c r="L215" i="2" s="1"/>
  <c r="J203" i="7"/>
  <c r="H215" i="2" s="1"/>
  <c r="F203" i="7"/>
  <c r="E215" i="2" s="1"/>
  <c r="B203" i="7"/>
  <c r="A215" i="2" s="1"/>
  <c r="N199" i="7"/>
  <c r="L211" i="2" s="1"/>
  <c r="J199" i="7"/>
  <c r="H211" i="2" s="1"/>
  <c r="H3" i="7"/>
  <c r="L3"/>
  <c r="J15" i="2" s="1"/>
  <c r="D7" i="7"/>
  <c r="C19" i="2" s="1"/>
  <c r="H7" i="7"/>
  <c r="L7"/>
  <c r="J19" i="2" s="1"/>
  <c r="C8" i="7"/>
  <c r="B20" i="2" s="1"/>
  <c r="G8" i="7"/>
  <c r="F20" i="2" s="1"/>
  <c r="D11" i="7"/>
  <c r="C23" i="2" s="1"/>
  <c r="H11" i="7"/>
  <c r="L11"/>
  <c r="J23" i="2" s="1"/>
  <c r="C12" i="7"/>
  <c r="B24" i="2" s="1"/>
  <c r="G12" i="7"/>
  <c r="F24" i="2" s="1"/>
  <c r="D15" i="7"/>
  <c r="C27" i="2" s="1"/>
  <c r="H15" i="7"/>
  <c r="L15"/>
  <c r="J27" i="2" s="1"/>
  <c r="C16" i="7"/>
  <c r="B28" i="2" s="1"/>
  <c r="G16" i="7"/>
  <c r="F28" i="2" s="1"/>
  <c r="D19" i="7"/>
  <c r="C31" i="2" s="1"/>
  <c r="H19" i="7"/>
  <c r="L19"/>
  <c r="J31" i="2" s="1"/>
  <c r="C20" i="7"/>
  <c r="B32" i="2" s="1"/>
  <c r="G20" i="7"/>
  <c r="F32" i="2" s="1"/>
  <c r="D23" i="7"/>
  <c r="C35" i="2" s="1"/>
  <c r="H23" i="7"/>
  <c r="L23"/>
  <c r="J35" i="2" s="1"/>
  <c r="C24" i="7"/>
  <c r="B36" i="2" s="1"/>
  <c r="G24" i="7"/>
  <c r="F36" i="2" s="1"/>
  <c r="K24" i="7"/>
  <c r="I36" i="2" s="1"/>
  <c r="D27" i="7"/>
  <c r="C39" i="2" s="1"/>
  <c r="H27" i="7"/>
  <c r="L27"/>
  <c r="J39" i="2" s="1"/>
  <c r="C28" i="7"/>
  <c r="B40" i="2" s="1"/>
  <c r="G28" i="7"/>
  <c r="F40" i="2" s="1"/>
  <c r="K28" i="7"/>
  <c r="I40" i="2" s="1"/>
  <c r="D31" i="7"/>
  <c r="C43" i="2" s="1"/>
  <c r="H31" i="7"/>
  <c r="L31"/>
  <c r="J43" i="2" s="1"/>
  <c r="C32" i="7"/>
  <c r="B44" i="2" s="1"/>
  <c r="G32" i="7"/>
  <c r="F44" i="2" s="1"/>
  <c r="K32" i="7"/>
  <c r="I44" i="2" s="1"/>
  <c r="D35" i="7"/>
  <c r="C47" i="2" s="1"/>
  <c r="H35" i="7"/>
  <c r="L35"/>
  <c r="J47" i="2" s="1"/>
  <c r="C36" i="7"/>
  <c r="B48" i="2" s="1"/>
  <c r="G36" i="7"/>
  <c r="F48" i="2" s="1"/>
  <c r="K36" i="7"/>
  <c r="I48" i="2" s="1"/>
  <c r="D39" i="7"/>
  <c r="C51" i="2" s="1"/>
  <c r="H39" i="7"/>
  <c r="L39"/>
  <c r="J51" i="2" s="1"/>
  <c r="C40" i="7"/>
  <c r="B52" i="2" s="1"/>
  <c r="G40" i="7"/>
  <c r="F52" i="2" s="1"/>
  <c r="K40" i="7"/>
  <c r="I52" i="2" s="1"/>
  <c r="D43" i="7"/>
  <c r="C55" i="2" s="1"/>
  <c r="H43" i="7"/>
  <c r="L43"/>
  <c r="J55" i="2" s="1"/>
  <c r="C44" i="7"/>
  <c r="B56" i="2" s="1"/>
  <c r="G44" i="7"/>
  <c r="F56" i="2" s="1"/>
  <c r="K44" i="7"/>
  <c r="I56" i="2" s="1"/>
  <c r="D47" i="7"/>
  <c r="C59" i="2" s="1"/>
  <c r="H47" i="7"/>
  <c r="L47"/>
  <c r="J59" i="2" s="1"/>
  <c r="C48" i="7"/>
  <c r="B60" i="2" s="1"/>
  <c r="G48" i="7"/>
  <c r="F60" i="2" s="1"/>
  <c r="K48" i="7"/>
  <c r="I60" i="2" s="1"/>
  <c r="D51" i="7"/>
  <c r="C63" i="2" s="1"/>
  <c r="H51" i="7"/>
  <c r="L51"/>
  <c r="J63" i="2" s="1"/>
  <c r="C52" i="7"/>
  <c r="B64" i="2" s="1"/>
  <c r="G52" i="7"/>
  <c r="F64" i="2" s="1"/>
  <c r="K52" i="7"/>
  <c r="I64" i="2" s="1"/>
  <c r="D55" i="7"/>
  <c r="C67" i="2" s="1"/>
  <c r="H55" i="7"/>
  <c r="L55"/>
  <c r="J67" i="2" s="1"/>
  <c r="C56" i="7"/>
  <c r="B68" i="2" s="1"/>
  <c r="G56" i="7"/>
  <c r="F68" i="2" s="1"/>
  <c r="K56" i="7"/>
  <c r="I68" i="2" s="1"/>
  <c r="D59" i="7"/>
  <c r="C71" i="2" s="1"/>
  <c r="H59" i="7"/>
  <c r="L59"/>
  <c r="J71" i="2" s="1"/>
  <c r="C60" i="7"/>
  <c r="B72" i="2" s="1"/>
  <c r="G60" i="7"/>
  <c r="F72" i="2" s="1"/>
  <c r="K60" i="7"/>
  <c r="I72" i="2" s="1"/>
  <c r="D63" i="7"/>
  <c r="C75" i="2" s="1"/>
  <c r="H63" i="7"/>
  <c r="L63"/>
  <c r="J75" i="2" s="1"/>
  <c r="C64" i="7"/>
  <c r="B76" i="2" s="1"/>
  <c r="G64" i="7"/>
  <c r="F76" i="2" s="1"/>
  <c r="K64" i="7"/>
  <c r="I76" i="2" s="1"/>
  <c r="D67" i="7"/>
  <c r="C79" i="2" s="1"/>
  <c r="H67" i="7"/>
  <c r="L67"/>
  <c r="J79" i="2" s="1"/>
  <c r="C68" i="7"/>
  <c r="B80" i="2" s="1"/>
  <c r="G68" i="7"/>
  <c r="F80" i="2" s="1"/>
  <c r="K68" i="7"/>
  <c r="I80" i="2" s="1"/>
  <c r="D71" i="7"/>
  <c r="C83" i="2" s="1"/>
  <c r="H71" i="7"/>
  <c r="L71"/>
  <c r="J83" i="2" s="1"/>
  <c r="C72" i="7"/>
  <c r="B84" i="2" s="1"/>
  <c r="G72" i="7"/>
  <c r="F84" i="2" s="1"/>
  <c r="K72" i="7"/>
  <c r="I84" i="2" s="1"/>
  <c r="D75" i="7"/>
  <c r="C87" i="2" s="1"/>
  <c r="H75" i="7"/>
  <c r="L75"/>
  <c r="J87" i="2" s="1"/>
  <c r="C76" i="7"/>
  <c r="B88" i="2" s="1"/>
  <c r="M88" s="1"/>
  <c r="G76" i="7"/>
  <c r="F88" i="2" s="1"/>
  <c r="K76" i="7"/>
  <c r="I88" i="2" s="1"/>
  <c r="D79" i="7"/>
  <c r="C91" i="2" s="1"/>
  <c r="H79" i="7"/>
  <c r="L79"/>
  <c r="J91" i="2" s="1"/>
  <c r="C80" i="7"/>
  <c r="B92" i="2" s="1"/>
  <c r="G80" i="7"/>
  <c r="F92" i="2" s="1"/>
  <c r="K80" i="7"/>
  <c r="I92" i="2" s="1"/>
  <c r="D83" i="7"/>
  <c r="C95" i="2" s="1"/>
  <c r="H83" i="7"/>
  <c r="L83"/>
  <c r="J95" i="2" s="1"/>
  <c r="C84" i="7"/>
  <c r="B96" i="2" s="1"/>
  <c r="G84" i="7"/>
  <c r="F96" i="2" s="1"/>
  <c r="K84" i="7"/>
  <c r="I96" i="2" s="1"/>
  <c r="D87" i="7"/>
  <c r="C99" i="2" s="1"/>
  <c r="H87" i="7"/>
  <c r="L87"/>
  <c r="J99" i="2" s="1"/>
  <c r="C88" i="7"/>
  <c r="B100" i="2" s="1"/>
  <c r="M100" s="1"/>
  <c r="G88" i="7"/>
  <c r="F100" i="2" s="1"/>
  <c r="K88" i="7"/>
  <c r="I100" i="2" s="1"/>
  <c r="D91" i="7"/>
  <c r="C103" i="2" s="1"/>
  <c r="H91" i="7"/>
  <c r="L91"/>
  <c r="J103" i="2" s="1"/>
  <c r="C92" i="7"/>
  <c r="B104" i="2" s="1"/>
  <c r="G92" i="7"/>
  <c r="F104" i="2" s="1"/>
  <c r="K92" i="7"/>
  <c r="I104" i="2" s="1"/>
  <c r="D95" i="7"/>
  <c r="C107" i="2" s="1"/>
  <c r="H95" i="7"/>
  <c r="L95"/>
  <c r="J107" i="2" s="1"/>
  <c r="C96" i="7"/>
  <c r="B108" i="2" s="1"/>
  <c r="G96" i="7"/>
  <c r="F108" i="2" s="1"/>
  <c r="K96" i="7"/>
  <c r="I108" i="2" s="1"/>
  <c r="D99" i="7"/>
  <c r="C111" i="2" s="1"/>
  <c r="H99" i="7"/>
  <c r="L99"/>
  <c r="J111" i="2" s="1"/>
  <c r="C100" i="7"/>
  <c r="B112" i="2" s="1"/>
  <c r="G100" i="7"/>
  <c r="F112" i="2" s="1"/>
  <c r="K100" i="7"/>
  <c r="I112" i="2" s="1"/>
  <c r="D103" i="7"/>
  <c r="C115" i="2" s="1"/>
  <c r="H103" i="7"/>
  <c r="L103"/>
  <c r="J115" i="2" s="1"/>
  <c r="C104" i="7"/>
  <c r="B116" i="2" s="1"/>
  <c r="G104" i="7"/>
  <c r="F116" i="2" s="1"/>
  <c r="K104" i="7"/>
  <c r="I116" i="2" s="1"/>
  <c r="D107" i="7"/>
  <c r="C119" i="2" s="1"/>
  <c r="H107" i="7"/>
  <c r="L107"/>
  <c r="J119" i="2" s="1"/>
  <c r="C108" i="7"/>
  <c r="B120" i="2" s="1"/>
  <c r="G108" i="7"/>
  <c r="F120" i="2" s="1"/>
  <c r="K108" i="7"/>
  <c r="I120" i="2" s="1"/>
  <c r="D111" i="7"/>
  <c r="C123" i="2" s="1"/>
  <c r="H111" i="7"/>
  <c r="L111"/>
  <c r="J123" i="2" s="1"/>
  <c r="C112" i="7"/>
  <c r="B124" i="2" s="1"/>
  <c r="G112" i="7"/>
  <c r="F124" i="2" s="1"/>
  <c r="K112" i="7"/>
  <c r="I124" i="2" s="1"/>
  <c r="D115" i="7"/>
  <c r="C127" i="2" s="1"/>
  <c r="H115" i="7"/>
  <c r="L115"/>
  <c r="J127" i="2" s="1"/>
  <c r="C116" i="7"/>
  <c r="B128" i="2" s="1"/>
  <c r="M128" s="1"/>
  <c r="G116" i="7"/>
  <c r="F128" i="2" s="1"/>
  <c r="K116" i="7"/>
  <c r="I128" i="2" s="1"/>
  <c r="D119" i="7"/>
  <c r="C131" i="2" s="1"/>
  <c r="H119" i="7"/>
  <c r="L119"/>
  <c r="J131" i="2" s="1"/>
  <c r="C120" i="7"/>
  <c r="B132" i="2" s="1"/>
  <c r="G120" i="7"/>
  <c r="F132" i="2" s="1"/>
  <c r="K120" i="7"/>
  <c r="I132" i="2" s="1"/>
  <c r="D123" i="7"/>
  <c r="C135" i="2" s="1"/>
  <c r="H123" i="7"/>
  <c r="L123"/>
  <c r="J135" i="2" s="1"/>
  <c r="C124" i="7"/>
  <c r="B136" i="2" s="1"/>
  <c r="M136" s="1"/>
  <c r="G124" i="7"/>
  <c r="F136" i="2" s="1"/>
  <c r="K124" i="7"/>
  <c r="I136" i="2" s="1"/>
  <c r="D127" i="7"/>
  <c r="C139" i="2" s="1"/>
  <c r="H127" i="7"/>
  <c r="L127"/>
  <c r="J139" i="2" s="1"/>
  <c r="C128" i="7"/>
  <c r="B140" i="2" s="1"/>
  <c r="G128" i="7"/>
  <c r="F140" i="2" s="1"/>
  <c r="K128" i="7"/>
  <c r="I140" i="2" s="1"/>
  <c r="D131" i="7"/>
  <c r="C143" i="2" s="1"/>
  <c r="H131" i="7"/>
  <c r="L131"/>
  <c r="J143" i="2" s="1"/>
  <c r="C132" i="7"/>
  <c r="B144" i="2" s="1"/>
  <c r="G132" i="7"/>
  <c r="F144" i="2" s="1"/>
  <c r="K132" i="7"/>
  <c r="I144" i="2" s="1"/>
  <c r="D135" i="7"/>
  <c r="C147" i="2" s="1"/>
  <c r="H135" i="7"/>
  <c r="L135"/>
  <c r="J147" i="2" s="1"/>
  <c r="C136" i="7"/>
  <c r="B148" i="2" s="1"/>
  <c r="G136" i="7"/>
  <c r="F148" i="2" s="1"/>
  <c r="K136" i="7"/>
  <c r="I148" i="2" s="1"/>
  <c r="D139" i="7"/>
  <c r="C151" i="2" s="1"/>
  <c r="H139" i="7"/>
  <c r="L139"/>
  <c r="J151" i="2" s="1"/>
  <c r="C140" i="7"/>
  <c r="B152" i="2" s="1"/>
  <c r="M152" s="1"/>
  <c r="G140" i="7"/>
  <c r="F152" i="2" s="1"/>
  <c r="K140" i="7"/>
  <c r="I152" i="2" s="1"/>
  <c r="D143" i="7"/>
  <c r="C155" i="2" s="1"/>
  <c r="H143" i="7"/>
  <c r="L143"/>
  <c r="J155" i="2" s="1"/>
  <c r="C144" i="7"/>
  <c r="B156" i="2" s="1"/>
  <c r="G144" i="7"/>
  <c r="F156" i="2" s="1"/>
  <c r="K144" i="7"/>
  <c r="I156" i="2" s="1"/>
  <c r="D147" i="7"/>
  <c r="C159" i="2" s="1"/>
  <c r="H147" i="7"/>
  <c r="L147"/>
  <c r="J159" i="2" s="1"/>
  <c r="C148" i="7"/>
  <c r="B160" i="2" s="1"/>
  <c r="M160" s="1"/>
  <c r="G148" i="7"/>
  <c r="F160" i="2" s="1"/>
  <c r="K148" i="7"/>
  <c r="I160" i="2" s="1"/>
  <c r="D151" i="7"/>
  <c r="C163" i="2" s="1"/>
  <c r="H151" i="7"/>
  <c r="L151"/>
  <c r="J163" i="2" s="1"/>
  <c r="C152" i="7"/>
  <c r="B164" i="2" s="1"/>
  <c r="G152" i="7"/>
  <c r="F164" i="2" s="1"/>
  <c r="K152" i="7"/>
  <c r="I164" i="2" s="1"/>
  <c r="D155" i="7"/>
  <c r="C167" i="2" s="1"/>
  <c r="H155" i="7"/>
  <c r="L155"/>
  <c r="J167" i="2" s="1"/>
  <c r="C156" i="7"/>
  <c r="B168" i="2" s="1"/>
  <c r="G156" i="7"/>
  <c r="F168" i="2" s="1"/>
  <c r="K156" i="7"/>
  <c r="I168" i="2" s="1"/>
  <c r="D159" i="7"/>
  <c r="C171" i="2" s="1"/>
  <c r="H159" i="7"/>
  <c r="L159"/>
  <c r="J171" i="2" s="1"/>
  <c r="C160" i="7"/>
  <c r="B172" i="2" s="1"/>
  <c r="G160" i="7"/>
  <c r="F172" i="2" s="1"/>
  <c r="K160" i="7"/>
  <c r="I172" i="2" s="1"/>
  <c r="D163" i="7"/>
  <c r="C175" i="2" s="1"/>
  <c r="H163" i="7"/>
  <c r="L163"/>
  <c r="J175" i="2" s="1"/>
  <c r="C164" i="7"/>
  <c r="B176" i="2" s="1"/>
  <c r="G164" i="7"/>
  <c r="F176" i="2" s="1"/>
  <c r="K164" i="7"/>
  <c r="I176" i="2" s="1"/>
  <c r="D167" i="7"/>
  <c r="C179" i="2" s="1"/>
  <c r="H167" i="7"/>
  <c r="L167"/>
  <c r="J179" i="2" s="1"/>
  <c r="C168" i="7"/>
  <c r="B180" i="2" s="1"/>
  <c r="G168" i="7"/>
  <c r="F180" i="2" s="1"/>
  <c r="K168" i="7"/>
  <c r="I180" i="2" s="1"/>
  <c r="D171" i="7"/>
  <c r="C183" i="2" s="1"/>
  <c r="H171" i="7"/>
  <c r="L171"/>
  <c r="J183" i="2" s="1"/>
  <c r="C172" i="7"/>
  <c r="B184" i="2" s="1"/>
  <c r="G172" i="7"/>
  <c r="F184" i="2" s="1"/>
  <c r="K172" i="7"/>
  <c r="I184" i="2" s="1"/>
  <c r="D175" i="7"/>
  <c r="C187" i="2" s="1"/>
  <c r="H175" i="7"/>
  <c r="L175"/>
  <c r="J187" i="2" s="1"/>
  <c r="C176" i="7"/>
  <c r="B188" i="2" s="1"/>
  <c r="M188" s="1"/>
  <c r="G176" i="7"/>
  <c r="F188" i="2" s="1"/>
  <c r="K176" i="7"/>
  <c r="I188" i="2" s="1"/>
  <c r="D179" i="7"/>
  <c r="C191" i="2" s="1"/>
  <c r="H179" i="7"/>
  <c r="L179"/>
  <c r="J191" i="2" s="1"/>
  <c r="C180" i="7"/>
  <c r="B192" i="2" s="1"/>
  <c r="G180" i="7"/>
  <c r="F192" i="2" s="1"/>
  <c r="K180" i="7"/>
  <c r="I192" i="2" s="1"/>
  <c r="D183" i="7"/>
  <c r="C195" i="2" s="1"/>
  <c r="H183" i="7"/>
  <c r="L183"/>
  <c r="J195" i="2" s="1"/>
  <c r="C184" i="7"/>
  <c r="B196" i="2" s="1"/>
  <c r="G184" i="7"/>
  <c r="F196" i="2" s="1"/>
  <c r="K184" i="7"/>
  <c r="I196" i="2" s="1"/>
  <c r="D187" i="7"/>
  <c r="C199" i="2" s="1"/>
  <c r="H187" i="7"/>
  <c r="L187"/>
  <c r="J199" i="2" s="1"/>
  <c r="C188" i="7"/>
  <c r="B200" i="2" s="1"/>
  <c r="G188" i="7"/>
  <c r="F200" i="2" s="1"/>
  <c r="K188" i="7"/>
  <c r="I200" i="2" s="1"/>
  <c r="D191" i="7"/>
  <c r="C203" i="2" s="1"/>
  <c r="H191" i="7"/>
  <c r="L191"/>
  <c r="J203" i="2" s="1"/>
  <c r="C192" i="7"/>
  <c r="B204" i="2" s="1"/>
  <c r="G192" i="7"/>
  <c r="F204" i="2" s="1"/>
  <c r="K192" i="7"/>
  <c r="I204" i="2" s="1"/>
  <c r="D195" i="7"/>
  <c r="C207" i="2" s="1"/>
  <c r="H195" i="7"/>
  <c r="L195"/>
  <c r="J207" i="2" s="1"/>
  <c r="C196" i="7"/>
  <c r="B208" i="2" s="1"/>
  <c r="G196" i="7"/>
  <c r="F208" i="2" s="1"/>
  <c r="K196" i="7"/>
  <c r="I208" i="2" s="1"/>
  <c r="D199" i="7"/>
  <c r="C211" i="2" s="1"/>
  <c r="H199" i="7"/>
  <c r="M199"/>
  <c r="K211" i="2" s="1"/>
  <c r="F200" i="7"/>
  <c r="E212" i="2" s="1"/>
  <c r="D203" i="7"/>
  <c r="C215" i="2" s="1"/>
  <c r="I203" i="7"/>
  <c r="G215" i="2" s="1"/>
  <c r="B204" i="7"/>
  <c r="A216" i="2" s="1"/>
  <c r="G204" i="7"/>
  <c r="F216" i="2" s="1"/>
  <c r="E207" i="7"/>
  <c r="D219" i="2" s="1"/>
  <c r="K207" i="7"/>
  <c r="I219" i="2" s="1"/>
  <c r="C208" i="7"/>
  <c r="B220" i="2" s="1"/>
  <c r="H208" i="7"/>
  <c r="G211"/>
  <c r="F223" i="2" s="1"/>
  <c r="L211" i="7"/>
  <c r="J223" i="2" s="1"/>
  <c r="D212" i="7"/>
  <c r="C224" i="2" s="1"/>
  <c r="C215" i="7"/>
  <c r="B227" i="2" s="1"/>
  <c r="H215" i="7"/>
  <c r="M215"/>
  <c r="K227" i="2" s="1"/>
  <c r="F216" i="7"/>
  <c r="E228" i="2" s="1"/>
  <c r="D219" i="7"/>
  <c r="C231" i="2" s="1"/>
  <c r="I219" i="7"/>
  <c r="G231" i="2" s="1"/>
  <c r="B220" i="7"/>
  <c r="A232" i="2" s="1"/>
  <c r="G220" i="7"/>
  <c r="F232" i="2" s="1"/>
  <c r="E223" i="7"/>
  <c r="D235" i="2" s="1"/>
  <c r="K223" i="7"/>
  <c r="I235" i="2" s="1"/>
  <c r="C224" i="7"/>
  <c r="B236" i="2" s="1"/>
  <c r="H224" i="7"/>
  <c r="G227"/>
  <c r="F239" i="2" s="1"/>
  <c r="L227" i="7"/>
  <c r="J239" i="2" s="1"/>
  <c r="D228" i="7"/>
  <c r="C240" i="2" s="1"/>
  <c r="C231" i="7"/>
  <c r="B243" i="2" s="1"/>
  <c r="H231" i="7"/>
  <c r="M231"/>
  <c r="K243" i="2" s="1"/>
  <c r="F232" i="7"/>
  <c r="E244" i="2" s="1"/>
  <c r="M232" i="7"/>
  <c r="K244" i="2" s="1"/>
  <c r="I232" i="7"/>
  <c r="G244" i="2" s="1"/>
  <c r="E232" i="7"/>
  <c r="D244" i="2" s="1"/>
  <c r="M228" i="7"/>
  <c r="K240" i="2" s="1"/>
  <c r="I228" i="7"/>
  <c r="G240" i="2" s="1"/>
  <c r="E228" i="7"/>
  <c r="D240" i="2" s="1"/>
  <c r="M224" i="7"/>
  <c r="K236" i="2" s="1"/>
  <c r="I224" i="7"/>
  <c r="G236" i="2" s="1"/>
  <c r="E224" i="7"/>
  <c r="D236" i="2" s="1"/>
  <c r="M220" i="7"/>
  <c r="K232" i="2" s="1"/>
  <c r="I220" i="7"/>
  <c r="G232" i="2" s="1"/>
  <c r="E220" i="7"/>
  <c r="D232" i="2" s="1"/>
  <c r="M216" i="7"/>
  <c r="K228" i="2" s="1"/>
  <c r="I216" i="7"/>
  <c r="G228" i="2" s="1"/>
  <c r="E216" i="7"/>
  <c r="D228" i="2" s="1"/>
  <c r="M212" i="7"/>
  <c r="K224" i="2" s="1"/>
  <c r="I212" i="7"/>
  <c r="G224" i="2" s="1"/>
  <c r="E212" i="7"/>
  <c r="D224" i="2" s="1"/>
  <c r="M208" i="7"/>
  <c r="K220" i="2" s="1"/>
  <c r="I208" i="7"/>
  <c r="G220" i="2" s="1"/>
  <c r="E208" i="7"/>
  <c r="D220" i="2" s="1"/>
  <c r="M204" i="7"/>
  <c r="K216" i="2" s="1"/>
  <c r="I204" i="7"/>
  <c r="G216" i="2" s="1"/>
  <c r="E204" i="7"/>
  <c r="D216" i="2" s="1"/>
  <c r="M200" i="7"/>
  <c r="K212" i="2" s="1"/>
  <c r="I200" i="7"/>
  <c r="G212" i="2" s="1"/>
  <c r="E200" i="7"/>
  <c r="D212" i="2" s="1"/>
  <c r="C7" i="7"/>
  <c r="B19" i="2" s="1"/>
  <c r="G7" i="7"/>
  <c r="F19" i="2" s="1"/>
  <c r="B8" i="7"/>
  <c r="A20" i="2" s="1"/>
  <c r="F8" i="7"/>
  <c r="E20" i="2" s="1"/>
  <c r="J8" i="7"/>
  <c r="H20" i="2" s="1"/>
  <c r="C11" i="7"/>
  <c r="B23" i="2" s="1"/>
  <c r="G11" i="7"/>
  <c r="F23" i="2" s="1"/>
  <c r="B12" i="7"/>
  <c r="A24" i="2" s="1"/>
  <c r="F12" i="7"/>
  <c r="E24" i="2" s="1"/>
  <c r="J12" i="7"/>
  <c r="H24" i="2" s="1"/>
  <c r="C15" i="7"/>
  <c r="B27" i="2" s="1"/>
  <c r="G15" i="7"/>
  <c r="F27" i="2" s="1"/>
  <c r="B16" i="7"/>
  <c r="A28" i="2" s="1"/>
  <c r="F16" i="7"/>
  <c r="E28" i="2" s="1"/>
  <c r="J16" i="7"/>
  <c r="H28" i="2" s="1"/>
  <c r="C19" i="7"/>
  <c r="B31" i="2" s="1"/>
  <c r="G19" i="7"/>
  <c r="F31" i="2" s="1"/>
  <c r="B20" i="7"/>
  <c r="A32" i="2" s="1"/>
  <c r="F20" i="7"/>
  <c r="E32" i="2" s="1"/>
  <c r="J20" i="7"/>
  <c r="H32" i="2" s="1"/>
  <c r="C23" i="7"/>
  <c r="B35" i="2" s="1"/>
  <c r="G23" i="7"/>
  <c r="F35" i="2" s="1"/>
  <c r="B24" i="7"/>
  <c r="A36" i="2" s="1"/>
  <c r="F24" i="7"/>
  <c r="E36" i="2" s="1"/>
  <c r="J24" i="7"/>
  <c r="H36" i="2" s="1"/>
  <c r="C27" i="7"/>
  <c r="B39" i="2" s="1"/>
  <c r="M39" s="1"/>
  <c r="G27" i="7"/>
  <c r="F39" i="2" s="1"/>
  <c r="B28" i="7"/>
  <c r="A40" i="2" s="1"/>
  <c r="F28" i="7"/>
  <c r="E40" i="2" s="1"/>
  <c r="J28" i="7"/>
  <c r="H40" i="2" s="1"/>
  <c r="C31" i="7"/>
  <c r="B43" i="2" s="1"/>
  <c r="G31" i="7"/>
  <c r="F43" i="2" s="1"/>
  <c r="B32" i="7"/>
  <c r="A44" i="2" s="1"/>
  <c r="F32" i="7"/>
  <c r="E44" i="2" s="1"/>
  <c r="J32" i="7"/>
  <c r="H44" i="2" s="1"/>
  <c r="C35" i="7"/>
  <c r="B47" i="2" s="1"/>
  <c r="G35" i="7"/>
  <c r="F47" i="2" s="1"/>
  <c r="B36" i="7"/>
  <c r="A48" i="2" s="1"/>
  <c r="F36" i="7"/>
  <c r="E48" i="2" s="1"/>
  <c r="J36" i="7"/>
  <c r="H48" i="2" s="1"/>
  <c r="C39" i="7"/>
  <c r="B51" i="2" s="1"/>
  <c r="G39" i="7"/>
  <c r="F51" i="2" s="1"/>
  <c r="B40" i="7"/>
  <c r="A52" i="2" s="1"/>
  <c r="F40" i="7"/>
  <c r="E52" i="2" s="1"/>
  <c r="J40" i="7"/>
  <c r="H52" i="2" s="1"/>
  <c r="C43" i="7"/>
  <c r="B55" i="2" s="1"/>
  <c r="M55" s="1"/>
  <c r="G43" i="7"/>
  <c r="F55" i="2" s="1"/>
  <c r="B44" i="7"/>
  <c r="A56" i="2" s="1"/>
  <c r="F44" i="7"/>
  <c r="E56" i="2" s="1"/>
  <c r="J44" i="7"/>
  <c r="H56" i="2" s="1"/>
  <c r="C47" i="7"/>
  <c r="B59" i="2" s="1"/>
  <c r="G47" i="7"/>
  <c r="F59" i="2" s="1"/>
  <c r="B48" i="7"/>
  <c r="A60" i="2" s="1"/>
  <c r="F48" i="7"/>
  <c r="E60" i="2" s="1"/>
  <c r="J48" i="7"/>
  <c r="H60" i="2" s="1"/>
  <c r="C51" i="7"/>
  <c r="B63" i="2" s="1"/>
  <c r="G51" i="7"/>
  <c r="F63" i="2" s="1"/>
  <c r="B52" i="7"/>
  <c r="A64" i="2" s="1"/>
  <c r="F52" i="7"/>
  <c r="E64" i="2" s="1"/>
  <c r="J52" i="7"/>
  <c r="H64" i="2" s="1"/>
  <c r="C55" i="7"/>
  <c r="B67" i="2" s="1"/>
  <c r="G55" i="7"/>
  <c r="F67" i="2" s="1"/>
  <c r="B56" i="7"/>
  <c r="A68" i="2" s="1"/>
  <c r="F56" i="7"/>
  <c r="E68" i="2" s="1"/>
  <c r="J56" i="7"/>
  <c r="H68" i="2" s="1"/>
  <c r="C59" i="7"/>
  <c r="B71" i="2" s="1"/>
  <c r="M71" s="1"/>
  <c r="G59" i="7"/>
  <c r="F71" i="2" s="1"/>
  <c r="B60" i="7"/>
  <c r="A72" i="2" s="1"/>
  <c r="F60" i="7"/>
  <c r="E72" i="2" s="1"/>
  <c r="J60" i="7"/>
  <c r="H72" i="2" s="1"/>
  <c r="C63" i="7"/>
  <c r="B75" i="2" s="1"/>
  <c r="G63" i="7"/>
  <c r="F75" i="2" s="1"/>
  <c r="B64" i="7"/>
  <c r="A76" i="2" s="1"/>
  <c r="F64" i="7"/>
  <c r="E76" i="2" s="1"/>
  <c r="J64" i="7"/>
  <c r="H76" i="2" s="1"/>
  <c r="C67" i="7"/>
  <c r="B79" i="2" s="1"/>
  <c r="G67" i="7"/>
  <c r="F79" i="2" s="1"/>
  <c r="B68" i="7"/>
  <c r="A80" i="2" s="1"/>
  <c r="F68" i="7"/>
  <c r="E80" i="2" s="1"/>
  <c r="J68" i="7"/>
  <c r="H80" i="2" s="1"/>
  <c r="C71" i="7"/>
  <c r="B83" i="2" s="1"/>
  <c r="G71" i="7"/>
  <c r="F83" i="2" s="1"/>
  <c r="B72" i="7"/>
  <c r="A84" i="2" s="1"/>
  <c r="F72" i="7"/>
  <c r="E84" i="2" s="1"/>
  <c r="J72" i="7"/>
  <c r="H84" i="2" s="1"/>
  <c r="C75" i="7"/>
  <c r="B87" i="2" s="1"/>
  <c r="M87" s="1"/>
  <c r="G75" i="7"/>
  <c r="F87" i="2" s="1"/>
  <c r="B76" i="7"/>
  <c r="A88" i="2" s="1"/>
  <c r="F76" i="7"/>
  <c r="E88" i="2" s="1"/>
  <c r="J76" i="7"/>
  <c r="H88" i="2" s="1"/>
  <c r="C79" i="7"/>
  <c r="B91" i="2" s="1"/>
  <c r="G79" i="7"/>
  <c r="F91" i="2" s="1"/>
  <c r="B80" i="7"/>
  <c r="A92" i="2" s="1"/>
  <c r="F80" i="7"/>
  <c r="E92" i="2" s="1"/>
  <c r="J80" i="7"/>
  <c r="H92" i="2" s="1"/>
  <c r="C83" i="7"/>
  <c r="B95" i="2" s="1"/>
  <c r="G83" i="7"/>
  <c r="F95" i="2" s="1"/>
  <c r="B84" i="7"/>
  <c r="A96" i="2" s="1"/>
  <c r="F84" i="7"/>
  <c r="E96" i="2" s="1"/>
  <c r="J84" i="7"/>
  <c r="H96" i="2" s="1"/>
  <c r="C87" i="7"/>
  <c r="B99" i="2" s="1"/>
  <c r="G87" i="7"/>
  <c r="F99" i="2" s="1"/>
  <c r="B88" i="7"/>
  <c r="A100" i="2" s="1"/>
  <c r="F88" i="7"/>
  <c r="E100" i="2" s="1"/>
  <c r="J88" i="7"/>
  <c r="H100" i="2" s="1"/>
  <c r="C91" i="7"/>
  <c r="B103" i="2" s="1"/>
  <c r="M103" s="1"/>
  <c r="G91" i="7"/>
  <c r="F103" i="2" s="1"/>
  <c r="B92" i="7"/>
  <c r="A104" i="2" s="1"/>
  <c r="F92" i="7"/>
  <c r="E104" i="2" s="1"/>
  <c r="J92" i="7"/>
  <c r="H104" i="2" s="1"/>
  <c r="C95" i="7"/>
  <c r="B107" i="2" s="1"/>
  <c r="G95" i="7"/>
  <c r="F107" i="2" s="1"/>
  <c r="B96" i="7"/>
  <c r="A108" i="2" s="1"/>
  <c r="F96" i="7"/>
  <c r="E108" i="2" s="1"/>
  <c r="J96" i="7"/>
  <c r="H108" i="2" s="1"/>
  <c r="C99" i="7"/>
  <c r="B111" i="2" s="1"/>
  <c r="G99" i="7"/>
  <c r="F111" i="2" s="1"/>
  <c r="B100" i="7"/>
  <c r="A112" i="2" s="1"/>
  <c r="F100" i="7"/>
  <c r="E112" i="2" s="1"/>
  <c r="J100" i="7"/>
  <c r="H112" i="2" s="1"/>
  <c r="C103" i="7"/>
  <c r="B115" i="2" s="1"/>
  <c r="G103" i="7"/>
  <c r="F115" i="2" s="1"/>
  <c r="B104" i="7"/>
  <c r="A116" i="2" s="1"/>
  <c r="F104" i="7"/>
  <c r="E116" i="2" s="1"/>
  <c r="J104" i="7"/>
  <c r="H116" i="2" s="1"/>
  <c r="C107" i="7"/>
  <c r="B119" i="2" s="1"/>
  <c r="M119" s="1"/>
  <c r="G107" i="7"/>
  <c r="F119" i="2" s="1"/>
  <c r="B108" i="7"/>
  <c r="A120" i="2" s="1"/>
  <c r="F108" i="7"/>
  <c r="E120" i="2" s="1"/>
  <c r="J108" i="7"/>
  <c r="H120" i="2" s="1"/>
  <c r="C111" i="7"/>
  <c r="B123" i="2" s="1"/>
  <c r="G111" i="7"/>
  <c r="F123" i="2" s="1"/>
  <c r="B112" i="7"/>
  <c r="A124" i="2" s="1"/>
  <c r="F112" i="7"/>
  <c r="E124" i="2" s="1"/>
  <c r="J112" i="7"/>
  <c r="H124" i="2" s="1"/>
  <c r="C115" i="7"/>
  <c r="B127" i="2" s="1"/>
  <c r="G115" i="7"/>
  <c r="F127" i="2" s="1"/>
  <c r="B116" i="7"/>
  <c r="A128" i="2" s="1"/>
  <c r="F116" i="7"/>
  <c r="E128" i="2" s="1"/>
  <c r="J116" i="7"/>
  <c r="H128" i="2" s="1"/>
  <c r="C119" i="7"/>
  <c r="B131" i="2" s="1"/>
  <c r="G119" i="7"/>
  <c r="F131" i="2" s="1"/>
  <c r="B120" i="7"/>
  <c r="A132" i="2" s="1"/>
  <c r="F120" i="7"/>
  <c r="E132" i="2" s="1"/>
  <c r="J120" i="7"/>
  <c r="H132" i="2" s="1"/>
  <c r="C123" i="7"/>
  <c r="B135" i="2" s="1"/>
  <c r="M135" s="1"/>
  <c r="G123" i="7"/>
  <c r="F135" i="2" s="1"/>
  <c r="B124" i="7"/>
  <c r="A136" i="2" s="1"/>
  <c r="F124" i="7"/>
  <c r="E136" i="2" s="1"/>
  <c r="J124" i="7"/>
  <c r="H136" i="2" s="1"/>
  <c r="C127" i="7"/>
  <c r="B139" i="2" s="1"/>
  <c r="G127" i="7"/>
  <c r="F139" i="2" s="1"/>
  <c r="B128" i="7"/>
  <c r="A140" i="2" s="1"/>
  <c r="F128" i="7"/>
  <c r="E140" i="2" s="1"/>
  <c r="J128" i="7"/>
  <c r="H140" i="2" s="1"/>
  <c r="C131" i="7"/>
  <c r="B143" i="2" s="1"/>
  <c r="G131" i="7"/>
  <c r="F143" i="2" s="1"/>
  <c r="B132" i="7"/>
  <c r="A144" i="2" s="1"/>
  <c r="F132" i="7"/>
  <c r="E144" i="2" s="1"/>
  <c r="J132" i="7"/>
  <c r="H144" i="2" s="1"/>
  <c r="C135" i="7"/>
  <c r="B147" i="2" s="1"/>
  <c r="G135" i="7"/>
  <c r="F147" i="2" s="1"/>
  <c r="B136" i="7"/>
  <c r="A148" i="2" s="1"/>
  <c r="F136" i="7"/>
  <c r="E148" i="2" s="1"/>
  <c r="J136" i="7"/>
  <c r="H148" i="2" s="1"/>
  <c r="C139" i="7"/>
  <c r="B151" i="2" s="1"/>
  <c r="M151" s="1"/>
  <c r="G139" i="7"/>
  <c r="F151" i="2" s="1"/>
  <c r="B140" i="7"/>
  <c r="A152" i="2" s="1"/>
  <c r="F140" i="7"/>
  <c r="E152" i="2" s="1"/>
  <c r="J140" i="7"/>
  <c r="H152" i="2" s="1"/>
  <c r="C143" i="7"/>
  <c r="B155" i="2" s="1"/>
  <c r="G143" i="7"/>
  <c r="F155" i="2" s="1"/>
  <c r="B144" i="7"/>
  <c r="A156" i="2" s="1"/>
  <c r="F144" i="7"/>
  <c r="E156" i="2" s="1"/>
  <c r="J144" i="7"/>
  <c r="H156" i="2" s="1"/>
  <c r="C147" i="7"/>
  <c r="B159" i="2" s="1"/>
  <c r="G147" i="7"/>
  <c r="F159" i="2" s="1"/>
  <c r="B148" i="7"/>
  <c r="A160" i="2" s="1"/>
  <c r="F148" i="7"/>
  <c r="E160" i="2" s="1"/>
  <c r="J148" i="7"/>
  <c r="H160" i="2" s="1"/>
  <c r="C151" i="7"/>
  <c r="B163" i="2" s="1"/>
  <c r="G151" i="7"/>
  <c r="F163" i="2" s="1"/>
  <c r="B152" i="7"/>
  <c r="A164" i="2" s="1"/>
  <c r="F152" i="7"/>
  <c r="E164" i="2" s="1"/>
  <c r="J152" i="7"/>
  <c r="H164" i="2" s="1"/>
  <c r="C155" i="7"/>
  <c r="B167" i="2" s="1"/>
  <c r="M167" s="1"/>
  <c r="G155" i="7"/>
  <c r="F167" i="2" s="1"/>
  <c r="B156" i="7"/>
  <c r="A168" i="2" s="1"/>
  <c r="F156" i="7"/>
  <c r="E168" i="2" s="1"/>
  <c r="J156" i="7"/>
  <c r="H168" i="2" s="1"/>
  <c r="C159" i="7"/>
  <c r="B171" i="2" s="1"/>
  <c r="G159" i="7"/>
  <c r="F171" i="2" s="1"/>
  <c r="B160" i="7"/>
  <c r="A172" i="2" s="1"/>
  <c r="F160" i="7"/>
  <c r="E172" i="2" s="1"/>
  <c r="J160" i="7"/>
  <c r="H172" i="2" s="1"/>
  <c r="C163" i="7"/>
  <c r="B175" i="2" s="1"/>
  <c r="G163" i="7"/>
  <c r="F175" i="2" s="1"/>
  <c r="B164" i="7"/>
  <c r="A176" i="2" s="1"/>
  <c r="F164" i="7"/>
  <c r="E176" i="2" s="1"/>
  <c r="J164" i="7"/>
  <c r="H176" i="2" s="1"/>
  <c r="C167" i="7"/>
  <c r="B179" i="2" s="1"/>
  <c r="G167" i="7"/>
  <c r="F179" i="2" s="1"/>
  <c r="B168" i="7"/>
  <c r="A180" i="2" s="1"/>
  <c r="F168" i="7"/>
  <c r="E180" i="2" s="1"/>
  <c r="J168" i="7"/>
  <c r="H180" i="2" s="1"/>
  <c r="C171" i="7"/>
  <c r="B183" i="2" s="1"/>
  <c r="M183" s="1"/>
  <c r="G171" i="7"/>
  <c r="F183" i="2" s="1"/>
  <c r="B172" i="7"/>
  <c r="A184" i="2" s="1"/>
  <c r="F172" i="7"/>
  <c r="E184" i="2" s="1"/>
  <c r="J172" i="7"/>
  <c r="H184" i="2" s="1"/>
  <c r="C175" i="7"/>
  <c r="B187" i="2" s="1"/>
  <c r="G175" i="7"/>
  <c r="F187" i="2" s="1"/>
  <c r="B176" i="7"/>
  <c r="A188" i="2" s="1"/>
  <c r="F176" i="7"/>
  <c r="E188" i="2" s="1"/>
  <c r="J176" i="7"/>
  <c r="H188" i="2" s="1"/>
  <c r="C179" i="7"/>
  <c r="B191" i="2" s="1"/>
  <c r="G179" i="7"/>
  <c r="F191" i="2" s="1"/>
  <c r="B180" i="7"/>
  <c r="A192" i="2" s="1"/>
  <c r="F180" i="7"/>
  <c r="E192" i="2" s="1"/>
  <c r="J180" i="7"/>
  <c r="H192" i="2" s="1"/>
  <c r="C183" i="7"/>
  <c r="B195" i="2" s="1"/>
  <c r="G183" i="7"/>
  <c r="F195" i="2" s="1"/>
  <c r="B184" i="7"/>
  <c r="A196" i="2" s="1"/>
  <c r="F184" i="7"/>
  <c r="E196" i="2" s="1"/>
  <c r="J184" i="7"/>
  <c r="H196" i="2" s="1"/>
  <c r="C187" i="7"/>
  <c r="B199" i="2" s="1"/>
  <c r="M199" s="1"/>
  <c r="G187" i="7"/>
  <c r="F199" i="2" s="1"/>
  <c r="B188" i="7"/>
  <c r="A200" i="2" s="1"/>
  <c r="F188" i="7"/>
  <c r="E200" i="2" s="1"/>
  <c r="J188" i="7"/>
  <c r="H200" i="2" s="1"/>
  <c r="C191" i="7"/>
  <c r="B203" i="2" s="1"/>
  <c r="G191" i="7"/>
  <c r="F203" i="2" s="1"/>
  <c r="B192" i="7"/>
  <c r="A204" i="2" s="1"/>
  <c r="F192" i="7"/>
  <c r="E204" i="2" s="1"/>
  <c r="J192" i="7"/>
  <c r="H204" i="2" s="1"/>
  <c r="C195" i="7"/>
  <c r="B207" i="2" s="1"/>
  <c r="G195" i="7"/>
  <c r="F207" i="2" s="1"/>
  <c r="B196" i="7"/>
  <c r="A208" i="2" s="1"/>
  <c r="F196" i="7"/>
  <c r="E208" i="2" s="1"/>
  <c r="J196" i="7"/>
  <c r="H208" i="2" s="1"/>
  <c r="C199" i="7"/>
  <c r="B211" i="2" s="1"/>
  <c r="G199" i="7"/>
  <c r="F211" i="2" s="1"/>
  <c r="L199" i="7"/>
  <c r="J211" i="2" s="1"/>
  <c r="D200" i="7"/>
  <c r="C212" i="2" s="1"/>
  <c r="J200" i="7"/>
  <c r="H212" i="2" s="1"/>
  <c r="C203" i="7"/>
  <c r="B215" i="2" s="1"/>
  <c r="H203" i="7"/>
  <c r="M203"/>
  <c r="K215" i="2" s="1"/>
  <c r="F204" i="7"/>
  <c r="E216" i="2" s="1"/>
  <c r="K204" i="7"/>
  <c r="I216" i="2" s="1"/>
  <c r="D207" i="7"/>
  <c r="C219" i="2" s="1"/>
  <c r="I207" i="7"/>
  <c r="G219" i="2" s="1"/>
  <c r="B208" i="7"/>
  <c r="A220" i="2" s="1"/>
  <c r="G208" i="7"/>
  <c r="F220" i="2" s="1"/>
  <c r="L208" i="7"/>
  <c r="J220" i="2" s="1"/>
  <c r="E211" i="7"/>
  <c r="D223" i="2" s="1"/>
  <c r="K211" i="7"/>
  <c r="I223" i="2" s="1"/>
  <c r="C212" i="7"/>
  <c r="B224" i="2" s="1"/>
  <c r="M224" s="1"/>
  <c r="H212" i="7"/>
  <c r="N212"/>
  <c r="L224" i="2" s="1"/>
  <c r="G215" i="7"/>
  <c r="F227" i="2" s="1"/>
  <c r="L215" i="7"/>
  <c r="J227" i="2" s="1"/>
  <c r="D216" i="7"/>
  <c r="C228" i="2" s="1"/>
  <c r="J216" i="7"/>
  <c r="H228" i="2" s="1"/>
  <c r="C219" i="7"/>
  <c r="B231" i="2" s="1"/>
  <c r="H219" i="7"/>
  <c r="M219"/>
  <c r="K231" i="2" s="1"/>
  <c r="F220" i="7"/>
  <c r="E232" i="2" s="1"/>
  <c r="K220" i="7"/>
  <c r="I232" i="2" s="1"/>
  <c r="D223" i="7"/>
  <c r="C235" i="2" s="1"/>
  <c r="I223" i="7"/>
  <c r="G235" i="2" s="1"/>
  <c r="B224" i="7"/>
  <c r="A236" i="2" s="1"/>
  <c r="G224" i="7"/>
  <c r="F236" i="2" s="1"/>
  <c r="L224" i="7"/>
  <c r="J236" i="2" s="1"/>
  <c r="E227" i="7"/>
  <c r="D239" i="2" s="1"/>
  <c r="K227" i="7"/>
  <c r="I239" i="2" s="1"/>
  <c r="C228" i="7"/>
  <c r="B240" i="2" s="1"/>
  <c r="M240" s="1"/>
  <c r="H228" i="7"/>
  <c r="N228"/>
  <c r="L240" i="2" s="1"/>
  <c r="G231" i="7"/>
  <c r="F243" i="2" s="1"/>
  <c r="L231" i="7"/>
  <c r="J243" i="2" s="1"/>
  <c r="D232" i="7"/>
  <c r="C244" i="2" s="1"/>
  <c r="J232" i="7"/>
  <c r="H244" i="2" s="1"/>
  <c r="F3" i="7"/>
  <c r="E15" i="2" s="1"/>
  <c r="D3" i="7"/>
  <c r="C15" i="2" s="1"/>
  <c r="E3" i="7"/>
  <c r="D15" i="2" s="1"/>
  <c r="C3" i="7"/>
  <c r="B15" i="2" s="1"/>
  <c r="I23" i="12" l="1"/>
  <c r="E23"/>
  <c r="G23"/>
  <c r="H23"/>
  <c r="J22"/>
  <c r="K22"/>
  <c r="A16" i="2"/>
  <c r="A16" i="12"/>
  <c r="I27" i="10"/>
  <c r="L23" i="12" s="1"/>
  <c r="J52" i="9"/>
  <c r="D28" i="10"/>
  <c r="I28" s="1"/>
  <c r="M180" i="2"/>
  <c r="M390"/>
  <c r="M316"/>
  <c r="M284"/>
  <c r="M549"/>
  <c r="M327"/>
  <c r="M185"/>
  <c r="M153"/>
  <c r="M482"/>
  <c r="M414"/>
  <c r="M466"/>
  <c r="M124"/>
  <c r="M92"/>
  <c r="M308"/>
  <c r="M450"/>
  <c r="M565"/>
  <c r="M435"/>
  <c r="M202"/>
  <c r="M186"/>
  <c r="M170"/>
  <c r="M154"/>
  <c r="M138"/>
  <c r="M122"/>
  <c r="M106"/>
  <c r="M90"/>
  <c r="M74"/>
  <c r="M58"/>
  <c r="M42"/>
  <c r="M97"/>
  <c r="M23"/>
  <c r="M197"/>
  <c r="M165"/>
  <c r="M133"/>
  <c r="M101"/>
  <c r="M69"/>
  <c r="M37"/>
  <c r="M433"/>
  <c r="M142"/>
  <c r="M132"/>
  <c r="M276"/>
  <c r="M223"/>
  <c r="M194"/>
  <c r="M178"/>
  <c r="M162"/>
  <c r="M130"/>
  <c r="M114"/>
  <c r="M98"/>
  <c r="M66"/>
  <c r="M50"/>
  <c r="M34"/>
  <c r="M262"/>
  <c r="M294"/>
  <c r="M532"/>
  <c r="M551"/>
  <c r="M272"/>
  <c r="M368"/>
  <c r="M376"/>
  <c r="M420"/>
  <c r="M452"/>
  <c r="M480"/>
  <c r="M516"/>
  <c r="M323"/>
  <c r="M335"/>
  <c r="M511"/>
  <c r="M536"/>
  <c r="M499"/>
  <c r="M196"/>
  <c r="M172"/>
  <c r="M164"/>
  <c r="M84"/>
  <c r="M76"/>
  <c r="M68"/>
  <c r="M60"/>
  <c r="M52"/>
  <c r="M44"/>
  <c r="M36"/>
  <c r="M28"/>
  <c r="M20"/>
  <c r="M78"/>
  <c r="M342"/>
  <c r="M544"/>
  <c r="M347"/>
  <c r="M483"/>
  <c r="M518"/>
  <c r="M372"/>
  <c r="M424"/>
  <c r="M488"/>
  <c r="M423"/>
  <c r="M455"/>
  <c r="M207"/>
  <c r="M175"/>
  <c r="M159"/>
  <c r="M127"/>
  <c r="M275"/>
  <c r="M291"/>
  <c r="M307"/>
  <c r="M270"/>
  <c r="M302"/>
  <c r="M343"/>
  <c r="M351"/>
  <c r="M503"/>
  <c r="M360"/>
  <c r="M416"/>
  <c r="M548"/>
  <c r="M543"/>
  <c r="M191"/>
  <c r="M143"/>
  <c r="M111"/>
  <c r="M95"/>
  <c r="M79"/>
  <c r="M63"/>
  <c r="M47"/>
  <c r="M31"/>
  <c r="M176"/>
  <c r="M168"/>
  <c r="M112"/>
  <c r="M104"/>
  <c r="M96"/>
  <c r="M80"/>
  <c r="M72"/>
  <c r="M64"/>
  <c r="M56"/>
  <c r="M48"/>
  <c r="M40"/>
  <c r="M32"/>
  <c r="M24"/>
  <c r="M338"/>
  <c r="M174"/>
  <c r="M248"/>
  <c r="M470"/>
  <c r="M528"/>
  <c r="M431"/>
  <c r="M439"/>
  <c r="M447"/>
  <c r="M280"/>
  <c r="M312"/>
  <c r="M182"/>
  <c r="M354"/>
  <c r="M446"/>
  <c r="M498"/>
  <c r="M552"/>
  <c r="M463"/>
  <c r="M471"/>
  <c r="M510"/>
  <c r="M546"/>
  <c r="M292"/>
  <c r="M260"/>
  <c r="M134"/>
  <c r="M102"/>
  <c r="M352"/>
  <c r="M356"/>
  <c r="M448"/>
  <c r="M472"/>
  <c r="M184"/>
  <c r="M120"/>
  <c r="M557"/>
  <c r="M241"/>
  <c r="M166"/>
  <c r="M192"/>
  <c r="M215"/>
  <c r="M220"/>
  <c r="M225"/>
  <c r="M189"/>
  <c r="M157"/>
  <c r="M125"/>
  <c r="M93"/>
  <c r="M61"/>
  <c r="M29"/>
  <c r="M221"/>
  <c r="M214"/>
  <c r="M230"/>
  <c r="M246"/>
  <c r="M378"/>
  <c r="M386"/>
  <c r="M430"/>
  <c r="M542"/>
  <c r="M129"/>
  <c r="M449"/>
  <c r="M497"/>
  <c r="M513"/>
  <c r="M537"/>
  <c r="M553"/>
  <c r="M500"/>
  <c r="M512"/>
  <c r="M359"/>
  <c r="M371"/>
  <c r="M375"/>
  <c r="M383"/>
  <c r="M403"/>
  <c r="M407"/>
  <c r="M527"/>
  <c r="M526"/>
  <c r="M118"/>
  <c r="M264"/>
  <c r="M296"/>
  <c r="M328"/>
  <c r="M340"/>
  <c r="M384"/>
  <c r="M388"/>
  <c r="M432"/>
  <c r="M436"/>
  <c r="M387"/>
  <c r="M399"/>
  <c r="M467"/>
  <c r="M479"/>
  <c r="M534"/>
  <c r="M232"/>
  <c r="M22"/>
  <c r="M244"/>
  <c r="M231"/>
  <c r="M211"/>
  <c r="M195"/>
  <c r="M179"/>
  <c r="M163"/>
  <c r="M147"/>
  <c r="M131"/>
  <c r="M115"/>
  <c r="M99"/>
  <c r="M83"/>
  <c r="M67"/>
  <c r="M51"/>
  <c r="M35"/>
  <c r="M19"/>
  <c r="M236"/>
  <c r="M208"/>
  <c r="M200"/>
  <c r="M144"/>
  <c r="M325"/>
  <c r="M247"/>
  <c r="M263"/>
  <c r="M283"/>
  <c r="M295"/>
  <c r="M315"/>
  <c r="M82"/>
  <c r="M146"/>
  <c r="M210"/>
  <c r="M222"/>
  <c r="M226"/>
  <c r="M238"/>
  <c r="M242"/>
  <c r="M274"/>
  <c r="M278"/>
  <c r="M306"/>
  <c r="M310"/>
  <c r="M326"/>
  <c r="M350"/>
  <c r="M394"/>
  <c r="M402"/>
  <c r="M418"/>
  <c r="M422"/>
  <c r="M434"/>
  <c r="M454"/>
  <c r="M530"/>
  <c r="M558"/>
  <c r="M217"/>
  <c r="M233"/>
  <c r="M249"/>
  <c r="M261"/>
  <c r="M277"/>
  <c r="M293"/>
  <c r="M309"/>
  <c r="M337"/>
  <c r="M341"/>
  <c r="M353"/>
  <c r="M373"/>
  <c r="M381"/>
  <c r="M393"/>
  <c r="M441"/>
  <c r="M465"/>
  <c r="M485"/>
  <c r="M521"/>
  <c r="M561"/>
  <c r="M508"/>
  <c r="M560"/>
  <c r="M564"/>
  <c r="M339"/>
  <c r="M391"/>
  <c r="M415"/>
  <c r="M451"/>
  <c r="M459"/>
  <c r="M495"/>
  <c r="M535"/>
  <c r="M547"/>
  <c r="M563"/>
  <c r="M478"/>
  <c r="M486"/>
  <c r="M494"/>
  <c r="M502"/>
  <c r="M538"/>
  <c r="M126"/>
  <c r="M94"/>
  <c r="M256"/>
  <c r="M288"/>
  <c r="M320"/>
  <c r="M400"/>
  <c r="M404"/>
  <c r="M408"/>
  <c r="M412"/>
  <c r="M440"/>
  <c r="M468"/>
  <c r="M355"/>
  <c r="M367"/>
  <c r="M487"/>
  <c r="M531"/>
  <c r="M550"/>
  <c r="M566"/>
  <c r="M251"/>
  <c r="M116"/>
  <c r="M216"/>
  <c r="M227"/>
  <c r="M243"/>
  <c r="M374"/>
  <c r="M268"/>
  <c r="M259"/>
  <c r="M250"/>
  <c r="M254"/>
  <c r="M286"/>
  <c r="M318"/>
  <c r="M438"/>
  <c r="M357"/>
  <c r="M365"/>
  <c r="M445"/>
  <c r="M453"/>
  <c r="M457"/>
  <c r="M509"/>
  <c r="M540"/>
  <c r="M519"/>
  <c r="M559"/>
  <c r="M86"/>
  <c r="M324"/>
  <c r="M336"/>
  <c r="M344"/>
  <c r="M392"/>
  <c r="M460"/>
  <c r="M464"/>
  <c r="M484"/>
  <c r="M492"/>
  <c r="M496"/>
  <c r="M524"/>
  <c r="M443"/>
  <c r="M490"/>
  <c r="M228"/>
  <c r="M70"/>
  <c r="M62"/>
  <c r="M54"/>
  <c r="M46"/>
  <c r="M38"/>
  <c r="M30"/>
  <c r="M203"/>
  <c r="M187"/>
  <c r="M171"/>
  <c r="M155"/>
  <c r="M139"/>
  <c r="M123"/>
  <c r="M107"/>
  <c r="M91"/>
  <c r="M75"/>
  <c r="M59"/>
  <c r="M43"/>
  <c r="M27"/>
  <c r="M204"/>
  <c r="M148"/>
  <c r="M140"/>
  <c r="M300"/>
  <c r="M258"/>
  <c r="M290"/>
  <c r="M322"/>
  <c r="M362"/>
  <c r="M370"/>
  <c r="M514"/>
  <c r="M349"/>
  <c r="M361"/>
  <c r="M437"/>
  <c r="M461"/>
  <c r="M529"/>
  <c r="M520"/>
  <c r="M515"/>
  <c r="M562"/>
  <c r="M206"/>
  <c r="M198"/>
  <c r="M190"/>
  <c r="M158"/>
  <c r="M150"/>
  <c r="M110"/>
  <c r="M304"/>
  <c r="M380"/>
  <c r="M456"/>
  <c r="M504"/>
  <c r="M212"/>
  <c r="M369"/>
  <c r="M444"/>
  <c r="M234"/>
  <c r="M282"/>
  <c r="M314"/>
  <c r="M398"/>
  <c r="M193"/>
  <c r="M161"/>
  <c r="M265"/>
  <c r="M281"/>
  <c r="M297"/>
  <c r="M313"/>
  <c r="M329"/>
  <c r="M377"/>
  <c r="M425"/>
  <c r="M363"/>
  <c r="M395"/>
  <c r="M491"/>
  <c r="M332"/>
  <c r="M396"/>
  <c r="M379"/>
  <c r="M411"/>
  <c r="M523"/>
  <c r="M108"/>
  <c r="M330"/>
  <c r="M442"/>
  <c r="M458"/>
  <c r="M201"/>
  <c r="M169"/>
  <c r="M253"/>
  <c r="M269"/>
  <c r="M285"/>
  <c r="M301"/>
  <c r="M317"/>
  <c r="M333"/>
  <c r="M401"/>
  <c r="M405"/>
  <c r="M413"/>
  <c r="M481"/>
  <c r="M525"/>
  <c r="M427"/>
  <c r="M475"/>
  <c r="M554"/>
  <c r="M237"/>
  <c r="M348"/>
  <c r="M428"/>
  <c r="M556"/>
  <c r="M555"/>
  <c r="M506"/>
  <c r="M522"/>
  <c r="M219"/>
  <c r="M156"/>
  <c r="M181"/>
  <c r="M149"/>
  <c r="M117"/>
  <c r="M85"/>
  <c r="M53"/>
  <c r="M21"/>
  <c r="M267"/>
  <c r="M299"/>
  <c r="M205"/>
  <c r="M173"/>
  <c r="M141"/>
  <c r="M109"/>
  <c r="M77"/>
  <c r="M45"/>
  <c r="M474"/>
  <c r="M266"/>
  <c r="M298"/>
  <c r="M346"/>
  <c r="M410"/>
  <c r="M426"/>
  <c r="M209"/>
  <c r="M177"/>
  <c r="M145"/>
  <c r="M213"/>
  <c r="M229"/>
  <c r="M245"/>
  <c r="M257"/>
  <c r="M273"/>
  <c r="M289"/>
  <c r="M305"/>
  <c r="M321"/>
  <c r="M345"/>
  <c r="M385"/>
  <c r="M389"/>
  <c r="M397"/>
  <c r="M409"/>
  <c r="M421"/>
  <c r="M429"/>
  <c r="M473"/>
  <c r="M477"/>
  <c r="M505"/>
  <c r="M541"/>
  <c r="M545"/>
  <c r="M331"/>
  <c r="M507"/>
  <c r="M539"/>
  <c r="M462"/>
  <c r="M252"/>
  <c r="M364"/>
  <c r="M476"/>
  <c r="M235"/>
  <c r="N3" i="7"/>
  <c r="L15" i="2" s="1"/>
  <c r="L553" i="4"/>
  <c r="L552"/>
  <c r="L551"/>
  <c r="L550"/>
  <c r="L549"/>
  <c r="L548"/>
  <c r="L547"/>
  <c r="L546"/>
  <c r="L545"/>
  <c r="L544"/>
  <c r="L543"/>
  <c r="L542"/>
  <c r="L541"/>
  <c r="L540"/>
  <c r="L539"/>
  <c r="L538"/>
  <c r="L537"/>
  <c r="L536"/>
  <c r="L535"/>
  <c r="L534"/>
  <c r="L533"/>
  <c r="L532"/>
  <c r="L531"/>
  <c r="L530"/>
  <c r="L529"/>
  <c r="L528"/>
  <c r="L527"/>
  <c r="L526"/>
  <c r="L525"/>
  <c r="L524"/>
  <c r="L523"/>
  <c r="L522"/>
  <c r="L521"/>
  <c r="L520"/>
  <c r="L519"/>
  <c r="L518"/>
  <c r="L517"/>
  <c r="L516"/>
  <c r="L515"/>
  <c r="L514"/>
  <c r="L513"/>
  <c r="L512"/>
  <c r="L511"/>
  <c r="L510"/>
  <c r="L509"/>
  <c r="L508"/>
  <c r="L507"/>
  <c r="L506"/>
  <c r="L505"/>
  <c r="L504"/>
  <c r="L503"/>
  <c r="L502"/>
  <c r="L501"/>
  <c r="L500"/>
  <c r="L499"/>
  <c r="L498"/>
  <c r="L497"/>
  <c r="L496"/>
  <c r="L495"/>
  <c r="L494"/>
  <c r="L493"/>
  <c r="L492"/>
  <c r="L491"/>
  <c r="L490"/>
  <c r="L489"/>
  <c r="L488"/>
  <c r="L487"/>
  <c r="L486"/>
  <c r="L485"/>
  <c r="L484"/>
  <c r="L483"/>
  <c r="L482"/>
  <c r="L481"/>
  <c r="L480"/>
  <c r="L479"/>
  <c r="L478"/>
  <c r="L477"/>
  <c r="L476"/>
  <c r="L475"/>
  <c r="L474"/>
  <c r="L473"/>
  <c r="L472"/>
  <c r="L471"/>
  <c r="L470"/>
  <c r="L469"/>
  <c r="L468"/>
  <c r="L467"/>
  <c r="L466"/>
  <c r="L465"/>
  <c r="L464"/>
  <c r="L463"/>
  <c r="L462"/>
  <c r="L461"/>
  <c r="L460"/>
  <c r="L459"/>
  <c r="L458"/>
  <c r="L457"/>
  <c r="L456"/>
  <c r="L455"/>
  <c r="L454"/>
  <c r="L453"/>
  <c r="L452"/>
  <c r="L451"/>
  <c r="L450"/>
  <c r="L449"/>
  <c r="L448"/>
  <c r="L447"/>
  <c r="L446"/>
  <c r="L445"/>
  <c r="L444"/>
  <c r="L443"/>
  <c r="L442"/>
  <c r="L441"/>
  <c r="L440"/>
  <c r="L439"/>
  <c r="L438"/>
  <c r="L437"/>
  <c r="L436"/>
  <c r="L435"/>
  <c r="L434"/>
  <c r="L433"/>
  <c r="L432"/>
  <c r="L431"/>
  <c r="L430"/>
  <c r="L429"/>
  <c r="L428"/>
  <c r="L427"/>
  <c r="L426"/>
  <c r="L425"/>
  <c r="L424"/>
  <c r="L423"/>
  <c r="L422"/>
  <c r="L421"/>
  <c r="L420"/>
  <c r="L419"/>
  <c r="L418"/>
  <c r="L417"/>
  <c r="L416"/>
  <c r="L415"/>
  <c r="L414"/>
  <c r="L413"/>
  <c r="L412"/>
  <c r="L411"/>
  <c r="L410"/>
  <c r="L409"/>
  <c r="L408"/>
  <c r="L407"/>
  <c r="L406"/>
  <c r="L405"/>
  <c r="L404"/>
  <c r="L403"/>
  <c r="L402"/>
  <c r="L401"/>
  <c r="L400"/>
  <c r="L399"/>
  <c r="L398"/>
  <c r="L397"/>
  <c r="L396"/>
  <c r="L395"/>
  <c r="L394"/>
  <c r="L393"/>
  <c r="L392"/>
  <c r="L391"/>
  <c r="L390"/>
  <c r="L389"/>
  <c r="L388"/>
  <c r="L387"/>
  <c r="L386"/>
  <c r="L385"/>
  <c r="L384"/>
  <c r="L383"/>
  <c r="L382"/>
  <c r="L381"/>
  <c r="L380"/>
  <c r="L379"/>
  <c r="L378"/>
  <c r="L377"/>
  <c r="L376"/>
  <c r="L375"/>
  <c r="L374"/>
  <c r="L373"/>
  <c r="L372"/>
  <c r="L371"/>
  <c r="L370"/>
  <c r="L369"/>
  <c r="L368"/>
  <c r="L367"/>
  <c r="L366"/>
  <c r="L365"/>
  <c r="L364"/>
  <c r="L363"/>
  <c r="L362"/>
  <c r="L361"/>
  <c r="L360"/>
  <c r="L359"/>
  <c r="L358"/>
  <c r="L357"/>
  <c r="L356"/>
  <c r="L355"/>
  <c r="L354"/>
  <c r="L353"/>
  <c r="L352"/>
  <c r="L351"/>
  <c r="L350"/>
  <c r="L349"/>
  <c r="L348"/>
  <c r="L347"/>
  <c r="L346"/>
  <c r="L345"/>
  <c r="L344"/>
  <c r="L343"/>
  <c r="L342"/>
  <c r="L341"/>
  <c r="L340"/>
  <c r="L339"/>
  <c r="L338"/>
  <c r="L337"/>
  <c r="L336"/>
  <c r="L335"/>
  <c r="L334"/>
  <c r="L333"/>
  <c r="L332"/>
  <c r="L331"/>
  <c r="L330"/>
  <c r="L329"/>
  <c r="L328"/>
  <c r="L327"/>
  <c r="L326"/>
  <c r="L325"/>
  <c r="L324"/>
  <c r="L323"/>
  <c r="L322"/>
  <c r="L321"/>
  <c r="L320"/>
  <c r="L319"/>
  <c r="L318"/>
  <c r="L317"/>
  <c r="L316"/>
  <c r="L315"/>
  <c r="L314"/>
  <c r="L313"/>
  <c r="L312"/>
  <c r="L311"/>
  <c r="L310"/>
  <c r="L309"/>
  <c r="L308"/>
  <c r="L307"/>
  <c r="L306"/>
  <c r="L305"/>
  <c r="L304"/>
  <c r="L303"/>
  <c r="L302"/>
  <c r="L301"/>
  <c r="L300"/>
  <c r="L299"/>
  <c r="L298"/>
  <c r="L297"/>
  <c r="L296"/>
  <c r="L295"/>
  <c r="L294"/>
  <c r="L293"/>
  <c r="L292"/>
  <c r="L291"/>
  <c r="L290"/>
  <c r="L289"/>
  <c r="L288"/>
  <c r="L287"/>
  <c r="L286"/>
  <c r="L285"/>
  <c r="L284"/>
  <c r="L283"/>
  <c r="L282"/>
  <c r="L281"/>
  <c r="L280"/>
  <c r="L279"/>
  <c r="L278"/>
  <c r="L277"/>
  <c r="L276"/>
  <c r="L275"/>
  <c r="L274"/>
  <c r="L273"/>
  <c r="L272"/>
  <c r="L271"/>
  <c r="L270"/>
  <c r="L269"/>
  <c r="L268"/>
  <c r="L267"/>
  <c r="L266"/>
  <c r="L265"/>
  <c r="L264"/>
  <c r="L263"/>
  <c r="L262"/>
  <c r="L261"/>
  <c r="L260"/>
  <c r="L259"/>
  <c r="L258"/>
  <c r="L257"/>
  <c r="L256"/>
  <c r="L255"/>
  <c r="L254"/>
  <c r="L253"/>
  <c r="L252"/>
  <c r="L251"/>
  <c r="L250"/>
  <c r="L249"/>
  <c r="L248"/>
  <c r="L247"/>
  <c r="L246"/>
  <c r="L245"/>
  <c r="L244"/>
  <c r="L243"/>
  <c r="L242"/>
  <c r="L241"/>
  <c r="L240"/>
  <c r="L239"/>
  <c r="L238"/>
  <c r="L237"/>
  <c r="L236"/>
  <c r="L235"/>
  <c r="L234"/>
  <c r="L233"/>
  <c r="L232"/>
  <c r="L231"/>
  <c r="L230"/>
  <c r="L229"/>
  <c r="L228"/>
  <c r="L227"/>
  <c r="L226"/>
  <c r="L225"/>
  <c r="L224"/>
  <c r="L223"/>
  <c r="L222"/>
  <c r="L221"/>
  <c r="L220"/>
  <c r="L219"/>
  <c r="L218"/>
  <c r="L217"/>
  <c r="L216"/>
  <c r="L215"/>
  <c r="L214"/>
  <c r="L213"/>
  <c r="L212"/>
  <c r="L211"/>
  <c r="L210"/>
  <c r="L209"/>
  <c r="L208"/>
  <c r="L207"/>
  <c r="L206"/>
  <c r="L205"/>
  <c r="L204"/>
  <c r="L203"/>
  <c r="L202"/>
  <c r="L201"/>
  <c r="L200"/>
  <c r="L199"/>
  <c r="L198"/>
  <c r="L197"/>
  <c r="L196"/>
  <c r="L195"/>
  <c r="L194"/>
  <c r="L193"/>
  <c r="L192"/>
  <c r="L191"/>
  <c r="L190"/>
  <c r="L189"/>
  <c r="L188"/>
  <c r="L187"/>
  <c r="L186"/>
  <c r="L185"/>
  <c r="L184"/>
  <c r="L183"/>
  <c r="L182"/>
  <c r="L181"/>
  <c r="L180"/>
  <c r="L179"/>
  <c r="L178"/>
  <c r="L177"/>
  <c r="L176"/>
  <c r="L175"/>
  <c r="L174"/>
  <c r="L173"/>
  <c r="L172"/>
  <c r="L171"/>
  <c r="L170"/>
  <c r="L169"/>
  <c r="L168"/>
  <c r="L167"/>
  <c r="L166"/>
  <c r="L165"/>
  <c r="L164"/>
  <c r="L163"/>
  <c r="L162"/>
  <c r="L161"/>
  <c r="L160"/>
  <c r="L159"/>
  <c r="L158"/>
  <c r="L157"/>
  <c r="L156"/>
  <c r="L155"/>
  <c r="L154"/>
  <c r="L153"/>
  <c r="L152"/>
  <c r="L151"/>
  <c r="L150"/>
  <c r="L149"/>
  <c r="L148"/>
  <c r="L147"/>
  <c r="L146"/>
  <c r="L145"/>
  <c r="L144"/>
  <c r="L143"/>
  <c r="L142"/>
  <c r="L141"/>
  <c r="L140"/>
  <c r="L139"/>
  <c r="L138"/>
  <c r="L137"/>
  <c r="L136"/>
  <c r="L135"/>
  <c r="L134"/>
  <c r="L133"/>
  <c r="L132"/>
  <c r="L131"/>
  <c r="L130"/>
  <c r="L129"/>
  <c r="L128"/>
  <c r="L127"/>
  <c r="L126"/>
  <c r="L125"/>
  <c r="L124"/>
  <c r="L123"/>
  <c r="L122"/>
  <c r="L121"/>
  <c r="L120"/>
  <c r="L119"/>
  <c r="L118"/>
  <c r="L117"/>
  <c r="L116"/>
  <c r="L115"/>
  <c r="L114"/>
  <c r="L113"/>
  <c r="L112"/>
  <c r="L111"/>
  <c r="L110"/>
  <c r="L109"/>
  <c r="L108"/>
  <c r="L107"/>
  <c r="L106"/>
  <c r="L105"/>
  <c r="L104"/>
  <c r="L103"/>
  <c r="L102"/>
  <c r="L101"/>
  <c r="L100"/>
  <c r="L99"/>
  <c r="L98"/>
  <c r="L97"/>
  <c r="L96"/>
  <c r="L95"/>
  <c r="L94"/>
  <c r="L93"/>
  <c r="L92"/>
  <c r="L91"/>
  <c r="L90"/>
  <c r="L89"/>
  <c r="L88"/>
  <c r="L87"/>
  <c r="L86"/>
  <c r="L85"/>
  <c r="L84"/>
  <c r="L83"/>
  <c r="L82"/>
  <c r="L81"/>
  <c r="L80"/>
  <c r="L79"/>
  <c r="L78"/>
  <c r="L77"/>
  <c r="L76"/>
  <c r="L75"/>
  <c r="L74"/>
  <c r="L73"/>
  <c r="L72"/>
  <c r="L71"/>
  <c r="L70"/>
  <c r="L69"/>
  <c r="L68"/>
  <c r="L67"/>
  <c r="L66"/>
  <c r="L65"/>
  <c r="L64"/>
  <c r="L63"/>
  <c r="L62"/>
  <c r="L61"/>
  <c r="L60"/>
  <c r="L59"/>
  <c r="L58"/>
  <c r="L57"/>
  <c r="L56"/>
  <c r="L55"/>
  <c r="L54"/>
  <c r="L53"/>
  <c r="L52"/>
  <c r="L51"/>
  <c r="L50"/>
  <c r="L49"/>
  <c r="L48"/>
  <c r="L47"/>
  <c r="L46"/>
  <c r="L45"/>
  <c r="L44"/>
  <c r="L43"/>
  <c r="L42"/>
  <c r="L41"/>
  <c r="L40"/>
  <c r="L39"/>
  <c r="L38"/>
  <c r="L37"/>
  <c r="L36"/>
  <c r="L35"/>
  <c r="L34"/>
  <c r="L33"/>
  <c r="L32"/>
  <c r="L31"/>
  <c r="L30"/>
  <c r="L29"/>
  <c r="L28"/>
  <c r="L27"/>
  <c r="L26"/>
  <c r="L25"/>
  <c r="L24"/>
  <c r="L23"/>
  <c r="L22"/>
  <c r="L21"/>
  <c r="L20"/>
  <c r="L19"/>
  <c r="L18"/>
  <c r="L17"/>
  <c r="L16"/>
  <c r="L15"/>
  <c r="L14"/>
  <c r="L8"/>
  <c r="L9"/>
  <c r="L10"/>
  <c r="L11"/>
  <c r="L12"/>
  <c r="L13"/>
  <c r="L5"/>
  <c r="L6"/>
  <c r="L7"/>
  <c r="L4"/>
  <c r="K3" i="7" s="1"/>
  <c r="I15" i="2" s="1"/>
  <c r="A2"/>
  <c r="C7" i="6"/>
  <c r="I570" i="2" s="1"/>
  <c r="P5" i="4" a="1"/>
  <c r="P5" s="1"/>
  <c r="P6" a="1"/>
  <c r="P6" s="1"/>
  <c r="P7" a="1"/>
  <c r="P7" s="1"/>
  <c r="P8" a="1"/>
  <c r="P8" s="1"/>
  <c r="P4" a="1"/>
  <c r="P4" s="1"/>
  <c r="P9" a="1"/>
  <c r="P9" s="1"/>
  <c r="P10" a="1"/>
  <c r="P10" s="1"/>
  <c r="J23" i="12" l="1"/>
  <c r="K23"/>
  <c r="M52" i="9"/>
  <c r="F27" i="10" s="1"/>
  <c r="N52" i="9"/>
  <c r="G27" i="10" s="1"/>
  <c r="J53" i="9"/>
  <c r="K5" i="7"/>
  <c r="I17" i="2" s="1"/>
  <c r="K18" i="7"/>
  <c r="I30" i="2" s="1"/>
  <c r="K13" i="7"/>
  <c r="I25" i="2" s="1"/>
  <c r="K8" i="7"/>
  <c r="I20" i="2" s="1"/>
  <c r="K9" i="7"/>
  <c r="I21" i="2" s="1"/>
  <c r="K14" i="7"/>
  <c r="I26" i="2" s="1"/>
  <c r="K19" i="7"/>
  <c r="I31" i="2" s="1"/>
  <c r="K10" i="7"/>
  <c r="I22" i="2" s="1"/>
  <c r="K20" i="7"/>
  <c r="I32" i="2" s="1"/>
  <c r="K15" i="7"/>
  <c r="I27" i="2" s="1"/>
  <c r="K16" i="7"/>
  <c r="I28" i="2" s="1"/>
  <c r="K11" i="7"/>
  <c r="I23" i="2" s="1"/>
  <c r="K7" i="7"/>
  <c r="I19" i="2" s="1"/>
  <c r="K17" i="7"/>
  <c r="I29" i="2" s="1"/>
  <c r="K12" i="7"/>
  <c r="I24" i="2" s="1"/>
  <c r="K4" i="7"/>
  <c r="I16" i="2" s="1"/>
  <c r="K6" i="7"/>
  <c r="I18" i="2" s="1"/>
  <c r="C3" i="4"/>
  <c r="D3" s="1"/>
  <c r="F3" s="1"/>
  <c r="M53" i="9" l="1"/>
  <c r="F28" i="10" s="1"/>
  <c r="N53" i="9"/>
  <c r="G28" i="10" s="1"/>
  <c r="K53" i="9"/>
  <c r="J54"/>
  <c r="D29" i="10"/>
  <c r="I29" s="1"/>
  <c r="G3" i="4"/>
  <c r="H3" s="1"/>
  <c r="I3" s="1"/>
  <c r="J3" s="1"/>
  <c r="K3" s="1"/>
  <c r="L3" s="1"/>
  <c r="M3" s="1"/>
  <c r="N3" s="1"/>
  <c r="O3" s="1"/>
  <c r="B14" i="2"/>
  <c r="C14" s="1"/>
  <c r="D14" s="1"/>
  <c r="E14" s="1"/>
  <c r="F14" s="1"/>
  <c r="G14" s="1"/>
  <c r="H14" s="1"/>
  <c r="I14" s="1"/>
  <c r="J14" s="1"/>
  <c r="K14" s="1"/>
  <c r="L14" s="1"/>
  <c r="AE187" i="3"/>
  <c r="AF187" s="1"/>
  <c r="AF185"/>
  <c r="AC185" s="1"/>
  <c r="AE184"/>
  <c r="AF186" s="1"/>
  <c r="AF182"/>
  <c r="AC182" s="1"/>
  <c r="AE181"/>
  <c r="AF183" s="1"/>
  <c r="AF179"/>
  <c r="AC179"/>
  <c r="AE178"/>
  <c r="AF180" s="1"/>
  <c r="AF176"/>
  <c r="AC176" s="1"/>
  <c r="AE175"/>
  <c r="AF177" s="1"/>
  <c r="AF173"/>
  <c r="AC173"/>
  <c r="B173"/>
  <c r="AE172"/>
  <c r="AF174" s="1"/>
  <c r="B172"/>
  <c r="AF170"/>
  <c r="AC170" s="1"/>
  <c r="AL170" s="1"/>
  <c r="AE169"/>
  <c r="AF171" s="1"/>
  <c r="AF167"/>
  <c r="AC167" s="1"/>
  <c r="V167"/>
  <c r="Z167" s="1"/>
  <c r="AA167" s="1"/>
  <c r="R167" s="1"/>
  <c r="M167"/>
  <c r="N167" s="1"/>
  <c r="J167"/>
  <c r="AE166"/>
  <c r="AF168" s="1"/>
  <c r="V166"/>
  <c r="Z166" s="1"/>
  <c r="AA166" s="1"/>
  <c r="M166"/>
  <c r="N166" s="1"/>
  <c r="J166"/>
  <c r="V165"/>
  <c r="Z165" s="1"/>
  <c r="AA165" s="1"/>
  <c r="R165" s="1"/>
  <c r="I166" s="1"/>
  <c r="M165"/>
  <c r="N165" s="1"/>
  <c r="J165"/>
  <c r="AF164"/>
  <c r="AC164" s="1"/>
  <c r="V164"/>
  <c r="Z164" s="1"/>
  <c r="AA164" s="1"/>
  <c r="R164" s="1"/>
  <c r="I165" s="1"/>
  <c r="M164"/>
  <c r="N164" s="1"/>
  <c r="J164"/>
  <c r="AE163"/>
  <c r="V163"/>
  <c r="Z163" s="1"/>
  <c r="AA163" s="1"/>
  <c r="R163" s="1"/>
  <c r="I164" s="1"/>
  <c r="M163"/>
  <c r="N163" s="1"/>
  <c r="J163"/>
  <c r="V162"/>
  <c r="Z162" s="1"/>
  <c r="AA162" s="1"/>
  <c r="R162" s="1"/>
  <c r="I163" s="1"/>
  <c r="M162"/>
  <c r="N162" s="1"/>
  <c r="J162"/>
  <c r="V161"/>
  <c r="Z161" s="1"/>
  <c r="AA161" s="1"/>
  <c r="R161" s="1"/>
  <c r="I162" s="1"/>
  <c r="M161"/>
  <c r="N161" s="1"/>
  <c r="J161"/>
  <c r="AE160"/>
  <c r="AF162" s="1"/>
  <c r="V160"/>
  <c r="Z160" s="1"/>
  <c r="AA160" s="1"/>
  <c r="R160" s="1"/>
  <c r="I161" s="1"/>
  <c r="M160"/>
  <c r="N160" s="1"/>
  <c r="J160"/>
  <c r="V159"/>
  <c r="Z159" s="1"/>
  <c r="AA159" s="1"/>
  <c r="R159" s="1"/>
  <c r="I160" s="1"/>
  <c r="M159"/>
  <c r="N159" s="1"/>
  <c r="J159"/>
  <c r="AF158"/>
  <c r="AC158" s="1"/>
  <c r="AL158" s="1"/>
  <c r="V158"/>
  <c r="Z158" s="1"/>
  <c r="AA158" s="1"/>
  <c r="R158" s="1"/>
  <c r="I159" s="1"/>
  <c r="J158"/>
  <c r="AE157"/>
  <c r="AF157" s="1"/>
  <c r="V157"/>
  <c r="Z157" s="1"/>
  <c r="AA157" s="1"/>
  <c r="R157" s="1"/>
  <c r="I158" s="1"/>
  <c r="J157"/>
  <c r="V156"/>
  <c r="Z156" s="1"/>
  <c r="AA156" s="1"/>
  <c r="R156" s="1"/>
  <c r="I157" s="1"/>
  <c r="J156"/>
  <c r="AF155"/>
  <c r="AC155"/>
  <c r="V155"/>
  <c r="Z155" s="1"/>
  <c r="AA155" s="1"/>
  <c r="R155" s="1"/>
  <c r="I156" s="1"/>
  <c r="J155"/>
  <c r="AE154"/>
  <c r="AF156" s="1"/>
  <c r="V154"/>
  <c r="Z154" s="1"/>
  <c r="AA154" s="1"/>
  <c r="V153"/>
  <c r="Z153" s="1"/>
  <c r="AA153" s="1"/>
  <c r="V152"/>
  <c r="Z152" s="1"/>
  <c r="AA152" s="1"/>
  <c r="AD154"/>
  <c r="AD157" s="1"/>
  <c r="AD160" s="1"/>
  <c r="AD163" s="1"/>
  <c r="AD166" s="1"/>
  <c r="AD169" s="1"/>
  <c r="AD172" s="1"/>
  <c r="AD175" s="1"/>
  <c r="AD178" s="1"/>
  <c r="AD181" s="1"/>
  <c r="AD184" s="1"/>
  <c r="AD187" s="1"/>
  <c r="V151"/>
  <c r="Z151" s="1"/>
  <c r="AA151" s="1"/>
  <c r="A151" s="1"/>
  <c r="N148"/>
  <c r="O148"/>
  <c r="B147" s="1"/>
  <c r="M148"/>
  <c r="P153"/>
  <c r="C143"/>
  <c r="B143" s="1"/>
  <c r="M137"/>
  <c r="C141"/>
  <c r="N136"/>
  <c r="T167" s="1"/>
  <c r="C140"/>
  <c r="D134"/>
  <c r="F134" s="1"/>
  <c r="B133"/>
  <c r="C133" s="1"/>
  <c r="D131"/>
  <c r="E131" s="1"/>
  <c r="J120"/>
  <c r="J111"/>
  <c r="J114"/>
  <c r="J105"/>
  <c r="K104"/>
  <c r="E101"/>
  <c r="C96"/>
  <c r="E92"/>
  <c r="H82"/>
  <c r="H83" s="1"/>
  <c r="H84" s="1"/>
  <c r="H75"/>
  <c r="G75"/>
  <c r="H74"/>
  <c r="G74"/>
  <c r="H73"/>
  <c r="G73"/>
  <c r="E73"/>
  <c r="E74" s="1"/>
  <c r="E75" s="1"/>
  <c r="H72"/>
  <c r="G72"/>
  <c r="H71"/>
  <c r="G71"/>
  <c r="H70"/>
  <c r="G70"/>
  <c r="H69"/>
  <c r="G69"/>
  <c r="H68"/>
  <c r="G68"/>
  <c r="H67"/>
  <c r="G67"/>
  <c r="H66"/>
  <c r="G66"/>
  <c r="E66"/>
  <c r="E67" s="1"/>
  <c r="E68" s="1"/>
  <c r="E69" s="1"/>
  <c r="E70" s="1"/>
  <c r="E71" s="1"/>
  <c r="H65"/>
  <c r="G65"/>
  <c r="H64"/>
  <c r="G64"/>
  <c r="H63"/>
  <c r="G92" s="1"/>
  <c r="G63"/>
  <c r="H62"/>
  <c r="G62"/>
  <c r="E62"/>
  <c r="E63" s="1"/>
  <c r="H61"/>
  <c r="G61"/>
  <c r="H60"/>
  <c r="G60"/>
  <c r="H59"/>
  <c r="G59"/>
  <c r="H58"/>
  <c r="G58"/>
  <c r="H57"/>
  <c r="G57"/>
  <c r="H56"/>
  <c r="G56"/>
  <c r="H55"/>
  <c r="G55"/>
  <c r="H54"/>
  <c r="G54"/>
  <c r="H53"/>
  <c r="G53"/>
  <c r="E53"/>
  <c r="E54" s="1"/>
  <c r="E55" s="1"/>
  <c r="E56" s="1"/>
  <c r="E57" s="1"/>
  <c r="E58" s="1"/>
  <c r="E59" s="1"/>
  <c r="E60" s="1"/>
  <c r="H52"/>
  <c r="G52"/>
  <c r="T135"/>
  <c r="H142" s="1"/>
  <c r="AI41"/>
  <c r="CB38"/>
  <c r="AL38"/>
  <c r="AM38" s="1"/>
  <c r="AN38" s="1"/>
  <c r="AO38" s="1"/>
  <c r="AP38" s="1"/>
  <c r="AQ38" s="1"/>
  <c r="AR38" s="1"/>
  <c r="AS38" s="1"/>
  <c r="AT38" s="1"/>
  <c r="AU38" s="1"/>
  <c r="AV38" s="1"/>
  <c r="AW38" s="1"/>
  <c r="AK38"/>
  <c r="AJ38"/>
  <c r="M38"/>
  <c r="L38"/>
  <c r="J38"/>
  <c r="I38"/>
  <c r="CB37"/>
  <c r="AL37"/>
  <c r="AM37" s="1"/>
  <c r="AN37" s="1"/>
  <c r="AO37" s="1"/>
  <c r="AP37" s="1"/>
  <c r="AQ37" s="1"/>
  <c r="AR37" s="1"/>
  <c r="AS37" s="1"/>
  <c r="AT37" s="1"/>
  <c r="AU37" s="1"/>
  <c r="AV37" s="1"/>
  <c r="AW37" s="1"/>
  <c r="AK37"/>
  <c r="AJ37"/>
  <c r="M37"/>
  <c r="L37"/>
  <c r="J37"/>
  <c r="I37"/>
  <c r="K37" s="1"/>
  <c r="CB36"/>
  <c r="AM36"/>
  <c r="AN36" s="1"/>
  <c r="AO36" s="1"/>
  <c r="AP36" s="1"/>
  <c r="AQ36" s="1"/>
  <c r="AR36" s="1"/>
  <c r="AS36" s="1"/>
  <c r="AT36" s="1"/>
  <c r="AU36" s="1"/>
  <c r="AV36" s="1"/>
  <c r="AW36" s="1"/>
  <c r="AX36" s="1"/>
  <c r="AY36" s="1"/>
  <c r="AZ36" s="1"/>
  <c r="AK36"/>
  <c r="AL36" s="1"/>
  <c r="AJ36"/>
  <c r="M36"/>
  <c r="L36"/>
  <c r="J36"/>
  <c r="I36"/>
  <c r="K36" s="1"/>
  <c r="CB35"/>
  <c r="AK35"/>
  <c r="AL35" s="1"/>
  <c r="AM35" s="1"/>
  <c r="AN35" s="1"/>
  <c r="AO35" s="1"/>
  <c r="AP35" s="1"/>
  <c r="AQ35" s="1"/>
  <c r="AR35" s="1"/>
  <c r="AS35" s="1"/>
  <c r="AT35" s="1"/>
  <c r="AU35" s="1"/>
  <c r="AV35" s="1"/>
  <c r="AW35" s="1"/>
  <c r="AX35" s="1"/>
  <c r="AY35" s="1"/>
  <c r="AZ35" s="1"/>
  <c r="BA35" s="1"/>
  <c r="AJ35"/>
  <c r="M35"/>
  <c r="L35"/>
  <c r="J35"/>
  <c r="I35"/>
  <c r="CB34"/>
  <c r="AK34"/>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AJ34"/>
  <c r="M34"/>
  <c r="L34"/>
  <c r="J34"/>
  <c r="I34"/>
  <c r="K34" s="1"/>
  <c r="CB33"/>
  <c r="AL33"/>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AK33"/>
  <c r="AJ33"/>
  <c r="M33"/>
  <c r="L33"/>
  <c r="J33"/>
  <c r="I33"/>
  <c r="K33" s="1"/>
  <c r="CB32"/>
  <c r="AK32"/>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AJ32"/>
  <c r="M32"/>
  <c r="L32"/>
  <c r="J32"/>
  <c r="I32"/>
  <c r="CB31"/>
  <c r="AK3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AJ31"/>
  <c r="M31"/>
  <c r="L31"/>
  <c r="J31"/>
  <c r="I31"/>
  <c r="K31" s="1"/>
  <c r="CB30"/>
  <c r="AK30"/>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AJ30"/>
  <c r="M30"/>
  <c r="L30"/>
  <c r="J30"/>
  <c r="I30"/>
  <c r="CB29"/>
  <c r="AK29"/>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AJ29"/>
  <c r="M29"/>
  <c r="L29"/>
  <c r="J29"/>
  <c r="I29"/>
  <c r="CI28"/>
  <c r="CI30" s="1"/>
  <c r="CB28"/>
  <c r="AK28"/>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AJ28"/>
  <c r="M28"/>
  <c r="L28"/>
  <c r="J28"/>
  <c r="I28"/>
  <c r="CB27"/>
  <c r="AK27"/>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AJ27"/>
  <c r="M27"/>
  <c r="L27"/>
  <c r="J27"/>
  <c r="I27"/>
  <c r="CM27"/>
  <c r="CB26"/>
  <c r="AK26"/>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AJ26"/>
  <c r="M26"/>
  <c r="L26"/>
  <c r="J26"/>
  <c r="I26"/>
  <c r="CB25"/>
  <c r="AK25"/>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AJ25"/>
  <c r="M25"/>
  <c r="L25"/>
  <c r="J25"/>
  <c r="I25"/>
  <c r="CB24"/>
  <c r="AK24"/>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AJ24"/>
  <c r="M24"/>
  <c r="L24"/>
  <c r="J24"/>
  <c r="I24"/>
  <c r="C24"/>
  <c r="CB23"/>
  <c r="AK23"/>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AJ23"/>
  <c r="M23"/>
  <c r="L23"/>
  <c r="J23"/>
  <c r="I23"/>
  <c r="CB22"/>
  <c r="AK22"/>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AJ22"/>
  <c r="M22"/>
  <c r="L22"/>
  <c r="J22"/>
  <c r="I22"/>
  <c r="CI21"/>
  <c r="CI22" s="1"/>
  <c r="CI23" s="1"/>
  <c r="CI24" s="1"/>
  <c r="CI25" s="1"/>
  <c r="CB21"/>
  <c r="AK2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AJ21"/>
  <c r="M21"/>
  <c r="L21"/>
  <c r="J21"/>
  <c r="I21"/>
  <c r="CB20"/>
  <c r="AK20"/>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AJ20"/>
  <c r="M20"/>
  <c r="L20"/>
  <c r="J20"/>
  <c r="I20"/>
  <c r="CB19"/>
  <c r="AK19"/>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AJ19"/>
  <c r="M19"/>
  <c r="L19"/>
  <c r="J19"/>
  <c r="I19"/>
  <c r="CB18"/>
  <c r="AK18"/>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AJ18"/>
  <c r="M18"/>
  <c r="L18"/>
  <c r="J18"/>
  <c r="I18"/>
  <c r="C18"/>
  <c r="CB17"/>
  <c r="AK17"/>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AJ17"/>
  <c r="M17"/>
  <c r="L17"/>
  <c r="J17"/>
  <c r="I17"/>
  <c r="CB16"/>
  <c r="AL16"/>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AK16"/>
  <c r="AJ16"/>
  <c r="M16"/>
  <c r="L16"/>
  <c r="J16"/>
  <c r="I16"/>
  <c r="C16"/>
  <c r="P13" s="1"/>
  <c r="CB15"/>
  <c r="AK15"/>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AJ15"/>
  <c r="M15"/>
  <c r="L15"/>
  <c r="J15"/>
  <c r="I15"/>
  <c r="K15" s="1"/>
  <c r="CQ14"/>
  <c r="CJ14"/>
  <c r="CI15"/>
  <c r="CI16" s="1"/>
  <c r="CI17" s="1"/>
  <c r="CI18" s="1"/>
  <c r="CI19" s="1"/>
  <c r="M14"/>
  <c r="B15" s="1"/>
  <c r="L14"/>
  <c r="J14"/>
  <c r="I14"/>
  <c r="CM13"/>
  <c r="CM15" s="1"/>
  <c r="Q13"/>
  <c r="B22" s="1"/>
  <c r="A574" i="2"/>
  <c r="A569"/>
  <c r="K54" i="9" l="1"/>
  <c r="M54"/>
  <c r="F29" i="10" s="1"/>
  <c r="N54" i="9"/>
  <c r="G29" i="10" s="1"/>
  <c r="K22" i="3"/>
  <c r="K28"/>
  <c r="B21"/>
  <c r="AL13" s="1"/>
  <c r="AM13" s="1"/>
  <c r="K14"/>
  <c r="K25"/>
  <c r="C98"/>
  <c r="AF159"/>
  <c r="AF172"/>
  <c r="K26"/>
  <c r="K27"/>
  <c r="K32"/>
  <c r="AF154"/>
  <c r="AF160"/>
  <c r="AF184"/>
  <c r="CJ15"/>
  <c r="CJ16" s="1"/>
  <c r="CJ17" s="1"/>
  <c r="CJ18" s="1"/>
  <c r="CJ19" s="1"/>
  <c r="CJ20" s="1"/>
  <c r="CJ21" s="1"/>
  <c r="CJ22" s="1"/>
  <c r="CJ23" s="1"/>
  <c r="CJ24" s="1"/>
  <c r="CJ25" s="1"/>
  <c r="K20"/>
  <c r="K21"/>
  <c r="K23"/>
  <c r="K24"/>
  <c r="K29"/>
  <c r="K30"/>
  <c r="K35"/>
  <c r="M15" i="2"/>
  <c r="M16"/>
  <c r="M17"/>
  <c r="M18"/>
  <c r="B23" i="3"/>
  <c r="CM19" s="1"/>
  <c r="V37"/>
  <c r="W37" s="1"/>
  <c r="V36"/>
  <c r="W36" s="1"/>
  <c r="V33"/>
  <c r="W33" s="1"/>
  <c r="V29"/>
  <c r="W29" s="1"/>
  <c r="V28"/>
  <c r="W28" s="1"/>
  <c r="V27"/>
  <c r="W27" s="1"/>
  <c r="V38"/>
  <c r="W38" s="1"/>
  <c r="V35"/>
  <c r="W35" s="1"/>
  <c r="V34"/>
  <c r="W34" s="1"/>
  <c r="V32"/>
  <c r="W32" s="1"/>
  <c r="V31"/>
  <c r="W31" s="1"/>
  <c r="V30"/>
  <c r="W30" s="1"/>
  <c r="V26"/>
  <c r="W26" s="1"/>
  <c r="V25"/>
  <c r="W25" s="1"/>
  <c r="V24"/>
  <c r="W24" s="1"/>
  <c r="V23"/>
  <c r="V22"/>
  <c r="W22" s="1"/>
  <c r="V21"/>
  <c r="W21" s="1"/>
  <c r="V20"/>
  <c r="W20" s="1"/>
  <c r="B19"/>
  <c r="B18"/>
  <c r="AA37"/>
  <c r="AB37" s="1"/>
  <c r="AA36"/>
  <c r="AB36" s="1"/>
  <c r="AA33"/>
  <c r="AB33" s="1"/>
  <c r="AA29"/>
  <c r="AB29" s="1"/>
  <c r="AA28"/>
  <c r="AB28" s="1"/>
  <c r="AA27"/>
  <c r="AB27" s="1"/>
  <c r="AA38"/>
  <c r="AB38" s="1"/>
  <c r="AA35"/>
  <c r="AB35" s="1"/>
  <c r="AA34"/>
  <c r="AB34" s="1"/>
  <c r="AA32"/>
  <c r="AB32" s="1"/>
  <c r="AA31"/>
  <c r="AB31" s="1"/>
  <c r="AA30"/>
  <c r="AB30" s="1"/>
  <c r="AA26"/>
  <c r="AA25"/>
  <c r="AB25" s="1"/>
  <c r="AA24"/>
  <c r="AB24" s="1"/>
  <c r="AA23"/>
  <c r="AB23" s="1"/>
  <c r="AA22"/>
  <c r="AB22" s="1"/>
  <c r="AA21"/>
  <c r="AA20"/>
  <c r="AB20" s="1"/>
  <c r="C22"/>
  <c r="C21"/>
  <c r="B17"/>
  <c r="C19"/>
  <c r="B16"/>
  <c r="V15"/>
  <c r="W15" s="1"/>
  <c r="AA15"/>
  <c r="AB15" s="1"/>
  <c r="CP16"/>
  <c r="K16"/>
  <c r="V16"/>
  <c r="W16" s="1"/>
  <c r="AA16"/>
  <c r="AB16" s="1"/>
  <c r="K17"/>
  <c r="V17"/>
  <c r="W17" s="1"/>
  <c r="AA17"/>
  <c r="AB17" s="1"/>
  <c r="K18"/>
  <c r="V18"/>
  <c r="W18" s="1"/>
  <c r="AA18"/>
  <c r="AB18" s="1"/>
  <c r="K19"/>
  <c r="V19"/>
  <c r="W19" s="1"/>
  <c r="AA19"/>
  <c r="AB19" s="1"/>
  <c r="CN35"/>
  <c r="BU41"/>
  <c r="C144"/>
  <c r="J134"/>
  <c r="AG152"/>
  <c r="AE151"/>
  <c r="K38"/>
  <c r="AK41"/>
  <c r="AO41"/>
  <c r="AS41"/>
  <c r="AW41"/>
  <c r="BA41"/>
  <c r="BE41"/>
  <c r="BI41"/>
  <c r="BM41"/>
  <c r="BQ41"/>
  <c r="AC46"/>
  <c r="E64"/>
  <c r="BV41"/>
  <c r="BT41"/>
  <c r="BR41"/>
  <c r="BP41"/>
  <c r="BN41"/>
  <c r="BL41"/>
  <c r="BJ41"/>
  <c r="BH41"/>
  <c r="BF41"/>
  <c r="BD41"/>
  <c r="BB41"/>
  <c r="AZ41"/>
  <c r="AX41"/>
  <c r="AV41"/>
  <c r="AT41"/>
  <c r="AR41"/>
  <c r="AP41"/>
  <c r="AN41"/>
  <c r="AL41"/>
  <c r="AJ41"/>
  <c r="I78"/>
  <c r="E93"/>
  <c r="C99"/>
  <c r="J115"/>
  <c r="J106"/>
  <c r="C23" s="1"/>
  <c r="R13" s="1"/>
  <c r="L104"/>
  <c r="J109" s="1"/>
  <c r="J110" s="1"/>
  <c r="E148"/>
  <c r="A147" s="1"/>
  <c r="J146"/>
  <c r="J148" s="1"/>
  <c r="G146"/>
  <c r="G148" s="1"/>
  <c r="P148"/>
  <c r="H146"/>
  <c r="H148" s="1"/>
  <c r="J135"/>
  <c r="F151" s="1"/>
  <c r="F152" s="1"/>
  <c r="F153" s="1"/>
  <c r="F154" s="1"/>
  <c r="F155" s="1"/>
  <c r="F156" s="1"/>
  <c r="F157" s="1"/>
  <c r="F158" s="1"/>
  <c r="F159" s="1"/>
  <c r="F160" s="1"/>
  <c r="F161" s="1"/>
  <c r="F162" s="1"/>
  <c r="F163" s="1"/>
  <c r="F164" s="1"/>
  <c r="F165" s="1"/>
  <c r="F166" s="1"/>
  <c r="F167" s="1"/>
  <c r="E151"/>
  <c r="G151" s="1"/>
  <c r="B151"/>
  <c r="AM41"/>
  <c r="AQ41"/>
  <c r="AU41"/>
  <c r="AY41"/>
  <c r="BC41"/>
  <c r="BG41"/>
  <c r="BK41"/>
  <c r="BO41"/>
  <c r="BS41"/>
  <c r="BW41"/>
  <c r="AG43"/>
  <c r="AL182"/>
  <c r="AH182"/>
  <c r="N143"/>
  <c r="P151"/>
  <c r="P154"/>
  <c r="AL155"/>
  <c r="AL164"/>
  <c r="R166"/>
  <c r="I167" s="1"/>
  <c r="AF165"/>
  <c r="AF163"/>
  <c r="AL167"/>
  <c r="AH13"/>
  <c r="L136"/>
  <c r="O151"/>
  <c r="P152"/>
  <c r="AF166"/>
  <c r="AH173"/>
  <c r="AL173"/>
  <c r="AH176"/>
  <c r="AJ176" s="1"/>
  <c r="AK176" s="1"/>
  <c r="AL176"/>
  <c r="AH179"/>
  <c r="AL179"/>
  <c r="AH185"/>
  <c r="AJ185" s="1"/>
  <c r="AK185" s="1"/>
  <c r="AL185"/>
  <c r="AF169"/>
  <c r="AH170"/>
  <c r="AF175"/>
  <c r="AF178"/>
  <c r="AF181"/>
  <c r="AJ173" l="1"/>
  <c r="AK173" s="1"/>
  <c r="AJ179"/>
  <c r="AK179" s="1"/>
  <c r="AJ170"/>
  <c r="AK170" s="1"/>
  <c r="AJ182"/>
  <c r="AK182" s="1"/>
  <c r="I84"/>
  <c r="I83"/>
  <c r="I82"/>
  <c r="I81"/>
  <c r="T136"/>
  <c r="I142" s="1"/>
  <c r="I143" s="1"/>
  <c r="AI42"/>
  <c r="G176"/>
  <c r="C176"/>
  <c r="AE152"/>
  <c r="AC151"/>
  <c r="AF151"/>
  <c r="W149"/>
  <c r="U149"/>
  <c r="T151" s="1"/>
  <c r="T152" s="1"/>
  <c r="T153" s="1"/>
  <c r="T154" s="1"/>
  <c r="T155" s="1"/>
  <c r="T156" s="1"/>
  <c r="T157" s="1"/>
  <c r="T158" s="1"/>
  <c r="T159" s="1"/>
  <c r="T160" s="1"/>
  <c r="T161" s="1"/>
  <c r="T162" s="1"/>
  <c r="T163" s="1"/>
  <c r="T164" s="1"/>
  <c r="T165" s="1"/>
  <c r="AE19"/>
  <c r="AD19"/>
  <c r="Z18"/>
  <c r="Y18"/>
  <c r="AE17"/>
  <c r="AD17"/>
  <c r="Z16"/>
  <c r="Y16"/>
  <c r="Y15"/>
  <c r="Z15"/>
  <c r="AD20"/>
  <c r="AE20"/>
  <c r="AD22"/>
  <c r="AE22"/>
  <c r="AE24"/>
  <c r="AD24"/>
  <c r="AE31"/>
  <c r="AD31"/>
  <c r="AE34"/>
  <c r="AD34"/>
  <c r="AE38"/>
  <c r="AD38"/>
  <c r="AD28"/>
  <c r="AE28"/>
  <c r="AD33"/>
  <c r="AE33"/>
  <c r="AE37"/>
  <c r="AD37"/>
  <c r="Y21"/>
  <c r="Z21"/>
  <c r="Z25"/>
  <c r="Y25"/>
  <c r="Z30"/>
  <c r="Y30"/>
  <c r="Z32"/>
  <c r="Y32"/>
  <c r="Z35"/>
  <c r="Y35"/>
  <c r="Y27"/>
  <c r="Z27"/>
  <c r="Y29"/>
  <c r="Z29"/>
  <c r="Y36"/>
  <c r="Z36"/>
  <c r="AB26"/>
  <c r="W23"/>
  <c r="I140"/>
  <c r="G142"/>
  <c r="G143" s="1"/>
  <c r="H143"/>
  <c r="C142"/>
  <c r="B142" s="1"/>
  <c r="N135"/>
  <c r="L135"/>
  <c r="M135" s="1"/>
  <c r="I133"/>
  <c r="AG154"/>
  <c r="AG155" s="1"/>
  <c r="AG153"/>
  <c r="Z19"/>
  <c r="Y19"/>
  <c r="AE18"/>
  <c r="AD18"/>
  <c r="Z17"/>
  <c r="Y17"/>
  <c r="AE16"/>
  <c r="AD16"/>
  <c r="AD15"/>
  <c r="AE15"/>
  <c r="AC184"/>
  <c r="AC172"/>
  <c r="AJ168"/>
  <c r="AK168" s="1"/>
  <c r="AJ167"/>
  <c r="AK167" s="1"/>
  <c r="AJ166"/>
  <c r="AK166" s="1"/>
  <c r="AC166"/>
  <c r="AJ165"/>
  <c r="AK165" s="1"/>
  <c r="AC187"/>
  <c r="AC181"/>
  <c r="AC178"/>
  <c r="AC175"/>
  <c r="AC169"/>
  <c r="AJ160"/>
  <c r="AK160" s="1"/>
  <c r="AC160"/>
  <c r="AJ159"/>
  <c r="AK159" s="1"/>
  <c r="AJ158"/>
  <c r="AK158" s="1"/>
  <c r="AJ156"/>
  <c r="AJ154"/>
  <c r="AC154"/>
  <c r="AJ164"/>
  <c r="AK164" s="1"/>
  <c r="AJ163"/>
  <c r="AK163" s="1"/>
  <c r="AJ162"/>
  <c r="AK162" s="1"/>
  <c r="AJ157"/>
  <c r="AK157" s="1"/>
  <c r="AJ155"/>
  <c r="AJ152"/>
  <c r="AJ151"/>
  <c r="AK151" s="1"/>
  <c r="AC163"/>
  <c r="AC165" s="1"/>
  <c r="AJ161"/>
  <c r="AK161" s="1"/>
  <c r="AC157"/>
  <c r="AJ153"/>
  <c r="AB21"/>
  <c r="AE23"/>
  <c r="AD23"/>
  <c r="AE25"/>
  <c r="AD25"/>
  <c r="AE30"/>
  <c r="AD30"/>
  <c r="AE32"/>
  <c r="AD32"/>
  <c r="AE35"/>
  <c r="AD35"/>
  <c r="AD27"/>
  <c r="AE27"/>
  <c r="AD29"/>
  <c r="AE29"/>
  <c r="AD36"/>
  <c r="AE36"/>
  <c r="Y20"/>
  <c r="Z20"/>
  <c r="Y22"/>
  <c r="Z22"/>
  <c r="Z24"/>
  <c r="Y24"/>
  <c r="Z26"/>
  <c r="Y26"/>
  <c r="Z31"/>
  <c r="Y31"/>
  <c r="Z34"/>
  <c r="Y34"/>
  <c r="Z38"/>
  <c r="Y38"/>
  <c r="Y28"/>
  <c r="Z28"/>
  <c r="Y33"/>
  <c r="Z33"/>
  <c r="Z37"/>
  <c r="Y37"/>
  <c r="J116"/>
  <c r="J118" s="1"/>
  <c r="J119" s="1"/>
  <c r="G19" i="12" l="1"/>
  <c r="M48" i="9"/>
  <c r="F23" i="10" s="1"/>
  <c r="H19" i="12" s="1"/>
  <c r="AL165" i="3"/>
  <c r="AD21"/>
  <c r="AE21"/>
  <c r="AL157"/>
  <c r="AC159"/>
  <c r="AL163"/>
  <c r="AL154"/>
  <c r="AC156"/>
  <c r="AL175"/>
  <c r="AH175"/>
  <c r="AJ175" s="1"/>
  <c r="AK175" s="1"/>
  <c r="AC177"/>
  <c r="AL181"/>
  <c r="AH181"/>
  <c r="AJ181" s="1"/>
  <c r="AK181" s="1"/>
  <c r="AC183"/>
  <c r="AL184"/>
  <c r="AH184"/>
  <c r="AJ184" s="1"/>
  <c r="AK184" s="1"/>
  <c r="AC186"/>
  <c r="AG156"/>
  <c r="AG157"/>
  <c r="AG158" s="1"/>
  <c r="T166"/>
  <c r="J138"/>
  <c r="K138" s="1"/>
  <c r="AG44"/>
  <c r="AD26"/>
  <c r="AE14" s="1"/>
  <c r="AL151"/>
  <c r="AL160"/>
  <c r="AL169"/>
  <c r="AH169"/>
  <c r="AJ169" s="1"/>
  <c r="AK169" s="1"/>
  <c r="AC171"/>
  <c r="AL178"/>
  <c r="AH178"/>
  <c r="AJ178" s="1"/>
  <c r="AK178" s="1"/>
  <c r="AC180"/>
  <c r="AL187"/>
  <c r="AH187"/>
  <c r="AJ187" s="1"/>
  <c r="AK187" s="1"/>
  <c r="AL166"/>
  <c r="AC168"/>
  <c r="AL172"/>
  <c r="AH172"/>
  <c r="AJ172" s="1"/>
  <c r="AK172" s="1"/>
  <c r="AC174"/>
  <c r="K151"/>
  <c r="L151" s="1"/>
  <c r="M151" s="1"/>
  <c r="N151" s="1"/>
  <c r="AE150"/>
  <c r="AC150" s="1"/>
  <c r="AL150" s="1"/>
  <c r="AE161"/>
  <c r="AF161" s="1"/>
  <c r="AC161" s="1"/>
  <c r="A141" a="1"/>
  <c r="A141" s="1"/>
  <c r="D140" a="1"/>
  <c r="D140" s="1"/>
  <c r="E140" s="1"/>
  <c r="F140" s="1"/>
  <c r="H151" s="1"/>
  <c r="J151" s="1"/>
  <c r="D143" a="1"/>
  <c r="D143" s="1"/>
  <c r="E143" s="1"/>
  <c r="F143" s="1"/>
  <c r="H154" s="1"/>
  <c r="J154" s="1"/>
  <c r="A143" a="1"/>
  <c r="A143" s="1"/>
  <c r="D142" a="1"/>
  <c r="D142" s="1"/>
  <c r="E142" s="1"/>
  <c r="F142" s="1"/>
  <c r="H153" s="1"/>
  <c r="A142" a="1"/>
  <c r="A142" s="1"/>
  <c r="D141" a="1"/>
  <c r="D141" s="1"/>
  <c r="E141" s="1"/>
  <c r="F141" s="1"/>
  <c r="H152" s="1"/>
  <c r="A140" a="1"/>
  <c r="A140" s="1"/>
  <c r="Y23"/>
  <c r="Z23" s="1"/>
  <c r="AI165" s="1"/>
  <c r="AF153"/>
  <c r="AF152"/>
  <c r="AC152" s="1"/>
  <c r="C182"/>
  <c r="D182" s="1"/>
  <c r="C180"/>
  <c r="C181" s="1"/>
  <c r="C178"/>
  <c r="C179" s="1"/>
  <c r="D176"/>
  <c r="BV42"/>
  <c r="BT42"/>
  <c r="BR42"/>
  <c r="BP42"/>
  <c r="BN42"/>
  <c r="BL42"/>
  <c r="BJ42"/>
  <c r="BH42"/>
  <c r="BF42"/>
  <c r="BD42"/>
  <c r="BB42"/>
  <c r="AZ42"/>
  <c r="AX42"/>
  <c r="AV42"/>
  <c r="AT42"/>
  <c r="AR42"/>
  <c r="AP42"/>
  <c r="AN42"/>
  <c r="AL42"/>
  <c r="AJ42"/>
  <c r="BW42"/>
  <c r="BS42"/>
  <c r="BO42"/>
  <c r="BK42"/>
  <c r="BG42"/>
  <c r="BC42"/>
  <c r="AY42"/>
  <c r="AU42"/>
  <c r="AQ42"/>
  <c r="AM42"/>
  <c r="BU42"/>
  <c r="BQ42"/>
  <c r="BM42"/>
  <c r="BI42"/>
  <c r="BE42"/>
  <c r="BA42"/>
  <c r="AW42"/>
  <c r="AS42"/>
  <c r="AO42"/>
  <c r="AK42"/>
  <c r="N48" i="9" l="1"/>
  <c r="R151" i="3"/>
  <c r="I152" s="1"/>
  <c r="J152" s="1"/>
  <c r="AC153"/>
  <c r="AL153" s="1"/>
  <c r="AI161"/>
  <c r="AL161"/>
  <c r="T137"/>
  <c r="AL159"/>
  <c r="AI159"/>
  <c r="D185"/>
  <c r="D184"/>
  <c r="AL152"/>
  <c r="AI152"/>
  <c r="AL174"/>
  <c r="AH174"/>
  <c r="AJ174" s="1"/>
  <c r="AK174" s="1"/>
  <c r="AI174"/>
  <c r="AL168"/>
  <c r="AI168"/>
  <c r="AI180"/>
  <c r="AL180"/>
  <c r="AH180"/>
  <c r="AJ180" s="1"/>
  <c r="AK180" s="1"/>
  <c r="AL171"/>
  <c r="AH171"/>
  <c r="AJ171" s="1"/>
  <c r="AK171" s="1"/>
  <c r="AI171"/>
  <c r="A167"/>
  <c r="A166"/>
  <c r="A165"/>
  <c r="A164"/>
  <c r="A163"/>
  <c r="A162"/>
  <c r="A158"/>
  <c r="A156"/>
  <c r="A154"/>
  <c r="A161"/>
  <c r="A160"/>
  <c r="A159"/>
  <c r="A157"/>
  <c r="A155"/>
  <c r="A153"/>
  <c r="A152"/>
  <c r="AG160"/>
  <c r="AG161" s="1"/>
  <c r="AG159"/>
  <c r="AL186"/>
  <c r="AH186"/>
  <c r="AJ186" s="1"/>
  <c r="AK186" s="1"/>
  <c r="AI186"/>
  <c r="AI183"/>
  <c r="AL183"/>
  <c r="AH183"/>
  <c r="AJ183" s="1"/>
  <c r="AK183" s="1"/>
  <c r="AI177"/>
  <c r="AL177"/>
  <c r="AH177"/>
  <c r="AJ177" s="1"/>
  <c r="AK177" s="1"/>
  <c r="AL156"/>
  <c r="AI156"/>
  <c r="AI172"/>
  <c r="AI166"/>
  <c r="AI187"/>
  <c r="AI178"/>
  <c r="AI169"/>
  <c r="AI160"/>
  <c r="AI151"/>
  <c r="AI170"/>
  <c r="AI173"/>
  <c r="AI167"/>
  <c r="AI185"/>
  <c r="AI164"/>
  <c r="AI184"/>
  <c r="AI181"/>
  <c r="AI175"/>
  <c r="AI154"/>
  <c r="AI157"/>
  <c r="Z14"/>
  <c r="B24" s="1"/>
  <c r="AC162"/>
  <c r="AI176"/>
  <c r="AI158"/>
  <c r="AI182"/>
  <c r="AI179"/>
  <c r="AI155"/>
  <c r="AK155" s="1"/>
  <c r="AE26"/>
  <c r="AE13" s="1"/>
  <c r="AF14" s="1"/>
  <c r="AI163"/>
  <c r="K49" i="9" l="1"/>
  <c r="R49" s="1"/>
  <c r="G23" i="10"/>
  <c r="AI153" i="3"/>
  <c r="AK153" s="1"/>
  <c r="AI162"/>
  <c r="AL162"/>
  <c r="B152"/>
  <c r="E152"/>
  <c r="G152" s="1"/>
  <c r="E155"/>
  <c r="B155"/>
  <c r="C155" s="1"/>
  <c r="E159"/>
  <c r="B159"/>
  <c r="C159" s="1"/>
  <c r="E161"/>
  <c r="B161"/>
  <c r="C161" s="1"/>
  <c r="B156"/>
  <c r="C156" s="1"/>
  <c r="E156"/>
  <c r="E162"/>
  <c r="B162"/>
  <c r="C162" s="1"/>
  <c r="B164"/>
  <c r="C164" s="1"/>
  <c r="E164"/>
  <c r="E166"/>
  <c r="B166"/>
  <c r="C166" s="1"/>
  <c r="AG163"/>
  <c r="AG164" s="1"/>
  <c r="AG162"/>
  <c r="B153"/>
  <c r="E153"/>
  <c r="E157"/>
  <c r="B157"/>
  <c r="C157" s="1"/>
  <c r="E160"/>
  <c r="B160"/>
  <c r="C160" s="1"/>
  <c r="E154"/>
  <c r="B154"/>
  <c r="B158"/>
  <c r="C158" s="1"/>
  <c r="E158"/>
  <c r="B163"/>
  <c r="C163" s="1"/>
  <c r="E163"/>
  <c r="B165"/>
  <c r="C165" s="1"/>
  <c r="E165"/>
  <c r="G85"/>
  <c r="E167"/>
  <c r="B167"/>
  <c r="C167" s="1"/>
  <c r="AK154"/>
  <c r="AK156"/>
  <c r="AK152"/>
  <c r="I19" i="12" l="1"/>
  <c r="G20"/>
  <c r="M49" i="9"/>
  <c r="F24" i="10" s="1"/>
  <c r="H20" i="12" s="1"/>
  <c r="AG166" i="3"/>
  <c r="AG167" s="1"/>
  <c r="AG165"/>
  <c r="G153"/>
  <c r="AG41"/>
  <c r="K152"/>
  <c r="L152" s="1"/>
  <c r="N49" i="9" l="1"/>
  <c r="T134" i="3"/>
  <c r="J142" s="1"/>
  <c r="J143" s="1"/>
  <c r="AG45"/>
  <c r="T138" s="1"/>
  <c r="K142" s="1"/>
  <c r="K143" s="1"/>
  <c r="G154"/>
  <c r="K153"/>
  <c r="L153" s="1"/>
  <c r="M153" s="1"/>
  <c r="N153" s="1"/>
  <c r="AG168"/>
  <c r="AG169"/>
  <c r="AG170" s="1"/>
  <c r="G24" i="10" l="1"/>
  <c r="K50" i="9"/>
  <c r="AG172" i="3"/>
  <c r="AG171"/>
  <c r="G155"/>
  <c r="K154"/>
  <c r="L154" s="1"/>
  <c r="M154" s="1"/>
  <c r="N154" s="1"/>
  <c r="AG46"/>
  <c r="I20" i="12" l="1"/>
  <c r="G21"/>
  <c r="M50" i="9"/>
  <c r="F25" i="10" s="1"/>
  <c r="H21" i="12" s="1"/>
  <c r="AG47" i="3"/>
  <c r="T141" s="1"/>
  <c r="T140"/>
  <c r="G156"/>
  <c r="K155"/>
  <c r="L155" s="1"/>
  <c r="M155" s="1"/>
  <c r="N155" s="1"/>
  <c r="N50" i="9" l="1"/>
  <c r="G157" i="3"/>
  <c r="K156"/>
  <c r="L156" s="1"/>
  <c r="M156" s="1"/>
  <c r="N156" s="1"/>
  <c r="L142"/>
  <c r="L143" s="1"/>
  <c r="M152"/>
  <c r="N152" s="1"/>
  <c r="R152" s="1"/>
  <c r="I153" s="1"/>
  <c r="G25" i="10" l="1"/>
  <c r="K51" i="9"/>
  <c r="G158" i="3"/>
  <c r="K157"/>
  <c r="L157" s="1"/>
  <c r="M157" s="1"/>
  <c r="N157" s="1"/>
  <c r="J153"/>
  <c r="R153" s="1"/>
  <c r="I154" s="1"/>
  <c r="I21" i="12" l="1"/>
  <c r="G22"/>
  <c r="M51" i="9"/>
  <c r="F26" i="10" s="1"/>
  <c r="H22" i="12" s="1"/>
  <c r="R154" i="3"/>
  <c r="I155" s="1"/>
  <c r="H125" s="1"/>
  <c r="G159"/>
  <c r="K158"/>
  <c r="L158" s="1"/>
  <c r="M158" s="1"/>
  <c r="N158" s="1"/>
  <c r="N51" i="9" l="1"/>
  <c r="G160" i="3"/>
  <c r="K159"/>
  <c r="G26" i="10" l="1"/>
  <c r="I22" i="12" s="1"/>
  <c r="K52" i="9"/>
  <c r="G161" i="3"/>
  <c r="K160"/>
  <c r="G162" l="1"/>
  <c r="K161"/>
  <c r="G163" l="1"/>
  <c r="K162"/>
  <c r="G164" l="1"/>
  <c r="K163"/>
  <c r="G165" l="1"/>
  <c r="K164"/>
  <c r="G166" l="1"/>
  <c r="K165"/>
  <c r="G167" l="1"/>
  <c r="K166"/>
  <c r="K167" l="1"/>
  <c r="C147" a="1"/>
  <c r="C147" s="1"/>
  <c r="C148"/>
  <c r="H128"/>
  <c r="W166" l="1"/>
  <c r="X166" s="1"/>
  <c r="W161"/>
  <c r="X161" s="1"/>
  <c r="W159"/>
  <c r="X159" s="1"/>
  <c r="W156"/>
  <c r="X156" s="1"/>
  <c r="W162"/>
  <c r="X162" s="1"/>
  <c r="W163"/>
  <c r="X163" s="1"/>
  <c r="W155"/>
  <c r="X155" s="1"/>
  <c r="W152"/>
  <c r="X152" s="1"/>
  <c r="O152" s="1"/>
  <c r="W167"/>
  <c r="X167" s="1"/>
  <c r="W165"/>
  <c r="X165" s="1"/>
  <c r="W160"/>
  <c r="X160" s="1"/>
  <c r="W158"/>
  <c r="X158" s="1"/>
  <c r="W154"/>
  <c r="X154" s="1"/>
  <c r="O154" s="1"/>
  <c r="W151"/>
  <c r="X151" s="1"/>
  <c r="W164"/>
  <c r="X164" s="1"/>
  <c r="W157"/>
  <c r="X157" s="1"/>
  <c r="W153"/>
  <c r="X153" s="1"/>
  <c r="O153" s="1"/>
  <c r="X168" l="1"/>
  <c r="Q146" s="1"/>
  <c r="Q148" s="1"/>
  <c r="G18" i="12" l="1"/>
  <c r="R47" i="9"/>
  <c r="M47"/>
  <c r="F22" i="10" s="1"/>
  <c r="H18" i="12" s="1"/>
  <c r="N47" i="9"/>
  <c r="K48" l="1"/>
  <c r="R48" s="1"/>
  <c r="G22" i="10"/>
  <c r="I18" i="12" s="1"/>
  <c r="BZ47" i="9" l="1"/>
  <c r="R37" s="1"/>
  <c r="F34" l="1"/>
  <c r="E34" s="1"/>
  <c r="C20" i="12" s="1"/>
  <c r="F35" i="9" l="1"/>
  <c r="C11"/>
  <c r="C30"/>
  <c r="C10"/>
  <c r="C23"/>
  <c r="C26"/>
  <c r="C29"/>
  <c r="C13"/>
  <c r="C9"/>
  <c r="C28"/>
  <c r="C18"/>
  <c r="C17"/>
  <c r="C21"/>
  <c r="C20"/>
  <c r="C8"/>
  <c r="S37"/>
  <c r="C14"/>
  <c r="C24"/>
  <c r="C19"/>
  <c r="C25"/>
  <c r="C15"/>
  <c r="C16"/>
  <c r="C7"/>
  <c r="C31" s="1"/>
  <c r="C12"/>
  <c r="C27"/>
  <c r="C22"/>
  <c r="A19" i="13"/>
  <c r="AY10" i="9" l="1"/>
  <c r="AY7"/>
  <c r="D28"/>
  <c r="D20"/>
  <c r="AY22"/>
  <c r="AY18"/>
  <c r="D12"/>
  <c r="AY11"/>
  <c r="AY16"/>
  <c r="D11"/>
  <c r="D21"/>
  <c r="D25"/>
  <c r="AY19"/>
  <c r="AY23"/>
  <c r="BY5"/>
  <c r="BY47" s="1"/>
  <c r="F36" s="1"/>
  <c r="D26"/>
  <c r="D18"/>
  <c r="AY8"/>
  <c r="AY26"/>
  <c r="D17"/>
  <c r="D27"/>
  <c r="D29"/>
  <c r="D8"/>
  <c r="AY17"/>
  <c r="D14"/>
  <c r="AY24"/>
  <c r="AY12"/>
  <c r="D13"/>
  <c r="AY27"/>
  <c r="D22"/>
  <c r="D7"/>
  <c r="D31" s="1"/>
  <c r="AY13"/>
  <c r="AY25"/>
  <c r="AY15"/>
  <c r="D19"/>
  <c r="AY20"/>
  <c r="AY28"/>
  <c r="AY21"/>
  <c r="D15"/>
  <c r="D24"/>
  <c r="D10"/>
  <c r="E35"/>
  <c r="D19" i="13" s="1"/>
  <c r="AY30" i="9"/>
  <c r="D9"/>
  <c r="AY9"/>
  <c r="AY14"/>
  <c r="AY29"/>
  <c r="D16"/>
  <c r="D30"/>
  <c r="D23"/>
  <c r="E36" l="1"/>
  <c r="R34"/>
  <c r="S39" s="1"/>
  <c r="B39"/>
  <c r="D20" i="12" l="1"/>
  <c r="F19" i="13"/>
  <c r="E40" i="9"/>
  <c r="K44"/>
  <c r="R44" l="1"/>
  <c r="N44"/>
  <c r="G19" i="10" l="1"/>
  <c r="G16" i="12" s="1"/>
  <c r="K45" i="9"/>
  <c r="M45" l="1"/>
  <c r="F20" i="10" s="1"/>
  <c r="H16" i="12" s="1"/>
  <c r="R45" i="9"/>
  <c r="N45" l="1"/>
  <c r="K46" l="1"/>
  <c r="G20" i="10"/>
  <c r="R46" i="9" l="1"/>
  <c r="M46"/>
  <c r="F21" i="10" s="1"/>
  <c r="H17" i="12" s="1"/>
  <c r="I16"/>
  <c r="G17"/>
  <c r="N46" i="9" l="1"/>
  <c r="G21" i="10" l="1"/>
  <c r="I17" i="12" s="1"/>
  <c r="K47" i="9"/>
</calcChain>
</file>

<file path=xl/comments1.xml><?xml version="1.0" encoding="utf-8"?>
<comments xmlns="http://schemas.openxmlformats.org/spreadsheetml/2006/main">
  <authors>
    <author>pravesh</author>
  </authors>
  <commentList>
    <comment ref="H42" authorId="0">
      <text>
        <r>
          <rPr>
            <b/>
            <sz val="8"/>
            <color indexed="81"/>
            <rFont val="Tahoma"/>
            <family val="2"/>
          </rPr>
          <t>pravesh:</t>
        </r>
        <r>
          <rPr>
            <sz val="8"/>
            <color indexed="81"/>
            <rFont val="Tahoma"/>
            <family val="2"/>
          </rPr>
          <t xml:space="preserve">
If you select Sub Treasury, then write name of concering sub treasury name</t>
        </r>
      </text>
    </comment>
    <comment ref="B47" authorId="0">
      <text>
        <r>
          <rPr>
            <b/>
            <sz val="8"/>
            <color indexed="81"/>
            <rFont val="Tahoma"/>
            <family val="2"/>
          </rPr>
          <t>pravesh:</t>
        </r>
        <r>
          <rPr>
            <sz val="8"/>
            <color indexed="81"/>
            <rFont val="Tahoma"/>
            <family val="2"/>
          </rPr>
          <t xml:space="preserve">
Here write name of office (it is relevant in case where increment order is issued at HOD level)
</t>
        </r>
      </text>
    </comment>
  </commentList>
</comments>
</file>

<file path=xl/sharedStrings.xml><?xml version="1.0" encoding="utf-8"?>
<sst xmlns="http://schemas.openxmlformats.org/spreadsheetml/2006/main" count="1336" uniqueCount="629">
  <si>
    <t>Periodic Salalry Increment Certificate</t>
  </si>
  <si>
    <t>Post</t>
  </si>
  <si>
    <t>Pay Level
as on</t>
  </si>
  <si>
    <t>Date From 
Present Pay 
is being taken</t>
  </si>
  <si>
    <t xml:space="preserve">Date 
of Increment </t>
  </si>
  <si>
    <t>Annual Increment Amount</t>
  </si>
  <si>
    <t xml:space="preserve"> Pay in the Level in the Pay Matrix</t>
  </si>
  <si>
    <t>Increment amount</t>
  </si>
  <si>
    <t xml:space="preserve">Total Basic Pay </t>
  </si>
  <si>
    <t>Adjusted P.P. under Rule 11(6)</t>
  </si>
  <si>
    <t xml:space="preserve">Balace P.P. amt </t>
  </si>
  <si>
    <t>Copy forwarded for  information and necessary action :-</t>
  </si>
  <si>
    <t>Emp. Code</t>
  </si>
  <si>
    <t xml:space="preserve">Name of Incumbent </t>
  </si>
  <si>
    <t>9300-34800</t>
  </si>
  <si>
    <t>RUNNING 
PAY BAND</t>
  </si>
  <si>
    <t>GRADE  PAY NO</t>
  </si>
  <si>
    <t>(Grade Pay</t>
  </si>
  <si>
    <t>Mini of Pay Band</t>
  </si>
  <si>
    <t>Max of Grade Pay</t>
  </si>
  <si>
    <t>Revised GradePay Min</t>
  </si>
  <si>
    <t>Revised GradePay Max,</t>
  </si>
  <si>
    <t>Proposed Pay Band</t>
  </si>
  <si>
    <t>Propsed Grade Pay</t>
  </si>
  <si>
    <t>Existing_Pay_Band_for_7PC</t>
  </si>
  <si>
    <t>Propsed table</t>
  </si>
  <si>
    <t>Acutal basis</t>
  </si>
  <si>
    <t>AJMER</t>
  </si>
  <si>
    <t>Arrear_Period</t>
  </si>
  <si>
    <t>Existing pay</t>
  </si>
  <si>
    <t>HRA Rate</t>
  </si>
  <si>
    <t>Basic Pay as on 1-7-16</t>
  </si>
  <si>
    <t>Exisint Pay band</t>
  </si>
  <si>
    <t>5200-20200</t>
  </si>
  <si>
    <t>PAY BAND</t>
  </si>
  <si>
    <t>GTARE PAY</t>
  </si>
  <si>
    <t>ENTRY PAY</t>
  </si>
  <si>
    <t>FACTOR</t>
  </si>
  <si>
    <t xml:space="preserve">MIN. PAY </t>
  </si>
  <si>
    <t>Condt.</t>
  </si>
  <si>
    <t>Cal. Value</t>
  </si>
  <si>
    <t>Existing Grade Pay</t>
  </si>
  <si>
    <t>Existing Grade Pay No.</t>
  </si>
  <si>
    <t>Levels</t>
  </si>
  <si>
    <t>Recovery Codition</t>
  </si>
  <si>
    <t>Next Level for ACP1</t>
  </si>
  <si>
    <t>ALWAR</t>
  </si>
  <si>
    <t>Probable DA</t>
  </si>
  <si>
    <t>L-1</t>
  </si>
  <si>
    <t xml:space="preserve">BANSWARA </t>
  </si>
  <si>
    <t>DA</t>
  </si>
  <si>
    <t>Pay Band</t>
  </si>
  <si>
    <t>L-2</t>
  </si>
  <si>
    <t>PP</t>
  </si>
  <si>
    <t>BARAN</t>
  </si>
  <si>
    <t>Factor</t>
  </si>
  <si>
    <t>L-3</t>
  </si>
  <si>
    <t>BARMER</t>
  </si>
  <si>
    <t>Desing &amp; prepared by Pravesh -praveshbkn@gmail.com</t>
  </si>
  <si>
    <t>Entry Pay</t>
  </si>
  <si>
    <t>L-4</t>
  </si>
  <si>
    <t xml:space="preserve">BHARATPUR </t>
  </si>
  <si>
    <t>Minimum Pay</t>
  </si>
  <si>
    <t>L-5</t>
  </si>
  <si>
    <t>BHILWARA</t>
  </si>
  <si>
    <t>Present Pay</t>
  </si>
  <si>
    <t>9A</t>
  </si>
  <si>
    <t>L-6</t>
  </si>
  <si>
    <t>BIKANER</t>
  </si>
  <si>
    <t>Highest value in pb</t>
  </si>
  <si>
    <t>9B</t>
  </si>
  <si>
    <t>L-7</t>
  </si>
  <si>
    <t>BUNDI</t>
  </si>
  <si>
    <t>Lowest value in pb</t>
  </si>
  <si>
    <t>L-8</t>
  </si>
  <si>
    <t xml:space="preserve">CHITTORGARH </t>
  </si>
  <si>
    <t>Computed Value</t>
  </si>
  <si>
    <t>10A</t>
  </si>
  <si>
    <t>L-9</t>
  </si>
  <si>
    <t>CHURU</t>
  </si>
  <si>
    <t>Next Level</t>
  </si>
  <si>
    <t>L-10</t>
  </si>
  <si>
    <t>DAUSA</t>
  </si>
  <si>
    <t>15600-39100</t>
  </si>
  <si>
    <t>L-11</t>
  </si>
  <si>
    <t>DHOLPUR</t>
  </si>
  <si>
    <t>L-12</t>
  </si>
  <si>
    <t>DUNGARPUR</t>
  </si>
  <si>
    <t>Cureent</t>
  </si>
  <si>
    <t>L-13</t>
  </si>
  <si>
    <t xml:space="preserve">GANGANAGAR </t>
  </si>
  <si>
    <t>Start period</t>
  </si>
  <si>
    <t>Proposed arrear amt</t>
  </si>
  <si>
    <t>Proposed</t>
  </si>
  <si>
    <t>L-14</t>
  </si>
  <si>
    <t>HANUMANGARH</t>
  </si>
  <si>
    <t>End Period</t>
  </si>
  <si>
    <t>L-15</t>
  </si>
  <si>
    <t xml:space="preserve">JAIPUR </t>
  </si>
  <si>
    <t>Month code</t>
  </si>
  <si>
    <t>L-16</t>
  </si>
  <si>
    <t>JAISALMER</t>
  </si>
  <si>
    <t>L-l 7</t>
  </si>
  <si>
    <t>JALORE</t>
  </si>
  <si>
    <t>37400-67000</t>
  </si>
  <si>
    <t>L-18</t>
  </si>
  <si>
    <t>JHALAWAR</t>
  </si>
  <si>
    <t>Basic Pay as on 1-1-16</t>
  </si>
  <si>
    <t>L-19</t>
  </si>
  <si>
    <t>JHUNJHUNU</t>
  </si>
  <si>
    <t>(a)</t>
  </si>
  <si>
    <t>Proposed Rate in 7PC</t>
  </si>
  <si>
    <t>L-20</t>
  </si>
  <si>
    <t>JODHPUR</t>
  </si>
  <si>
    <t>(b)</t>
  </si>
  <si>
    <t xml:space="preserve">Existing Rate(as in 6PC) </t>
  </si>
  <si>
    <t>L-21</t>
  </si>
  <si>
    <t xml:space="preserve">KARAULI  </t>
  </si>
  <si>
    <t>HRA amount</t>
  </si>
  <si>
    <t>L-22</t>
  </si>
  <si>
    <t>KOTA</t>
  </si>
  <si>
    <t>23A</t>
  </si>
  <si>
    <t>L-23</t>
  </si>
  <si>
    <t>NAGAUR</t>
  </si>
  <si>
    <t>L-24</t>
  </si>
  <si>
    <t>PALI</t>
  </si>
  <si>
    <t>PRATAPGARH</t>
  </si>
  <si>
    <t>RAJSAMAND</t>
  </si>
  <si>
    <t>Pay at Start</t>
  </si>
  <si>
    <t xml:space="preserve">SAWAI MADHOPUR </t>
  </si>
  <si>
    <t>If in ACP different grade pay granted insipte of next grade pay</t>
  </si>
  <si>
    <t>Pay Level</t>
  </si>
  <si>
    <t>SIKAR</t>
  </si>
  <si>
    <t>SIROHI</t>
  </si>
  <si>
    <t>ACP condition</t>
  </si>
  <si>
    <t>TONK</t>
  </si>
  <si>
    <t>Icr condition</t>
  </si>
  <si>
    <t>Next Gr.Pay</t>
  </si>
  <si>
    <t>next level</t>
  </si>
  <si>
    <t>Incre in existing level</t>
  </si>
  <si>
    <t>UDAIPUR</t>
  </si>
  <si>
    <t>Pay after increment</t>
  </si>
  <si>
    <t>Secretariat</t>
  </si>
  <si>
    <t>Pay in upgraded level</t>
  </si>
  <si>
    <t>s. No.</t>
  </si>
  <si>
    <t>Existing Running Pay Band</t>
  </si>
  <si>
    <t>Existing Pay Band</t>
  </si>
  <si>
    <t>Level in Pay Matrix</t>
  </si>
  <si>
    <t>Concenture Text for payband,grade pay and no.</t>
  </si>
  <si>
    <t>Recovery Condition</t>
  </si>
  <si>
    <t>Existing Amount of Fixed Remuneration</t>
  </si>
  <si>
    <t>Amount of Fixed Remuneration per month with effect from 01.10.2017</t>
  </si>
  <si>
    <t>1</t>
  </si>
  <si>
    <t>2</t>
  </si>
  <si>
    <t>3</t>
  </si>
  <si>
    <t>4</t>
  </si>
  <si>
    <t>5</t>
  </si>
  <si>
    <t>PB-1 (5200-20200)</t>
  </si>
  <si>
    <t>Employee_Type</t>
  </si>
  <si>
    <t>Regular</t>
  </si>
  <si>
    <t>Pensioner</t>
  </si>
  <si>
    <t>Probationer</t>
  </si>
  <si>
    <t>6</t>
  </si>
  <si>
    <t>New amount of fixed reuneration</t>
  </si>
  <si>
    <t>7</t>
  </si>
  <si>
    <t>8</t>
  </si>
  <si>
    <t>9</t>
  </si>
  <si>
    <t>10</t>
  </si>
  <si>
    <t>PB-2 (9300-34800)</t>
  </si>
  <si>
    <t>11</t>
  </si>
  <si>
    <t>12</t>
  </si>
  <si>
    <t>13</t>
  </si>
  <si>
    <t>N.A.</t>
  </si>
  <si>
    <t>NA.</t>
  </si>
  <si>
    <t>14</t>
  </si>
  <si>
    <t>PB-3 (15600-39100)</t>
  </si>
  <si>
    <t>15</t>
  </si>
  <si>
    <t>16</t>
  </si>
  <si>
    <t>17</t>
  </si>
  <si>
    <t>L-17</t>
  </si>
  <si>
    <t>18</t>
  </si>
  <si>
    <t>19</t>
  </si>
  <si>
    <t>20</t>
  </si>
  <si>
    <t>21</t>
  </si>
  <si>
    <t>PB-4 (37400-67000)</t>
  </si>
  <si>
    <t>22</t>
  </si>
  <si>
    <t>23</t>
  </si>
  <si>
    <t>24</t>
  </si>
  <si>
    <t>Output</t>
  </si>
  <si>
    <t>Option</t>
  </si>
  <si>
    <t>CODE</t>
  </si>
  <si>
    <t>VALUE</t>
  </si>
  <si>
    <t>Input Value</t>
  </si>
  <si>
    <r>
      <t xml:space="preserve">hereby elect the revised pay structure with </t>
    </r>
    <r>
      <rPr>
        <b/>
        <sz val="11"/>
        <color indexed="8"/>
        <rFont val="Calibri"/>
        <family val="2"/>
      </rPr>
      <t>effect from 1st January, 2016</t>
    </r>
  </si>
  <si>
    <t>A</t>
  </si>
  <si>
    <t>DATE</t>
  </si>
  <si>
    <t>hereby elect to  the date of my next increment/the date of my subsequent increment raising  my pay to Rs.</t>
  </si>
  <si>
    <t>B</t>
  </si>
  <si>
    <t>AMOUNT</t>
  </si>
  <si>
    <t>the date of my subsequent increment raising my pay to Rs.</t>
  </si>
  <si>
    <t>C</t>
  </si>
  <si>
    <t>PAY SCALE</t>
  </si>
  <si>
    <t>1 vacate or cease to draw pay in the existing Pay structure/the date of my promotion/upgradation to the post of__.</t>
  </si>
  <si>
    <t>D</t>
  </si>
  <si>
    <t>YES</t>
  </si>
  <si>
    <t>√</t>
  </si>
  <si>
    <t>X</t>
  </si>
  <si>
    <t>Calculation of Personal Pay</t>
  </si>
  <si>
    <t>Existing Basic Pay</t>
  </si>
  <si>
    <t>Revised Basic Pay</t>
  </si>
  <si>
    <t>D.A. Rate</t>
  </si>
  <si>
    <t>Difference</t>
  </si>
  <si>
    <t>Rec. condt.</t>
  </si>
  <si>
    <t>PP apply</t>
  </si>
  <si>
    <t>Final value</t>
  </si>
  <si>
    <t>Text message</t>
  </si>
  <si>
    <t>The difference of Rs.</t>
  </si>
  <si>
    <t>shall be Personal Pay and which is to be absorbed in future increases in Pay (as per FD order no. F.14(1)FD/Rules/2013 dt. 09-12-17)</t>
  </si>
  <si>
    <t>Message 1</t>
  </si>
  <si>
    <t>Message 2</t>
  </si>
  <si>
    <t>Final message</t>
  </si>
  <si>
    <t>19bmngr5GYTrBPCJQiTYDdyHhqRjA7YGsi</t>
  </si>
  <si>
    <t>16.18.1.22.5.19.8√97263.0458756048</t>
  </si>
  <si>
    <t>AMOUNT OF FIXED REMUNEREATION FOR PROBATIONER-TRAINEE</t>
  </si>
  <si>
    <t>Treatment of NPA</t>
  </si>
  <si>
    <t>Condition</t>
  </si>
  <si>
    <t>Basic Pay</t>
  </si>
  <si>
    <t>NPS</t>
  </si>
  <si>
    <t>DA on NPS</t>
  </si>
  <si>
    <t xml:space="preserve">Pay </t>
  </si>
  <si>
    <t>S.No.</t>
  </si>
  <si>
    <t>Corresponding Level</t>
  </si>
  <si>
    <t>Remarks</t>
  </si>
  <si>
    <t>Multipy factor</t>
  </si>
  <si>
    <t>Revised pay</t>
  </si>
  <si>
    <t>Pay in matrix</t>
  </si>
  <si>
    <t>Amount arrived at by multiplying basic pay as at SI.No. 5{A) by 2.57 (rounded in Rs.)</t>
  </si>
  <si>
    <t>Message 3</t>
  </si>
  <si>
    <t>Revsied Pay in 7PC</t>
  </si>
  <si>
    <t>Existing NPA</t>
  </si>
  <si>
    <t>Final Pay</t>
  </si>
  <si>
    <t>Revised emoluments as at SI. No.8</t>
  </si>
  <si>
    <r>
      <t>{</t>
    </r>
    <r>
      <rPr>
        <sz val="14"/>
        <color rgb="FFFBDE2D"/>
        <rFont val="Inherit"/>
      </rPr>
      <t>=</t>
    </r>
    <r>
      <rPr>
        <sz val="14"/>
        <color rgb="FF5CE638"/>
        <rFont val="Inherit"/>
      </rPr>
      <t>INDEX</t>
    </r>
    <r>
      <rPr>
        <sz val="14"/>
        <color rgb="FFEEEEEE"/>
        <rFont val="Inherit"/>
      </rPr>
      <t>(</t>
    </r>
    <r>
      <rPr>
        <sz val="14"/>
        <color rgb="FFEEEEEE"/>
        <rFont val="Courier New"/>
        <family val="3"/>
      </rPr>
      <t>array</t>
    </r>
    <r>
      <rPr>
        <sz val="14"/>
        <color rgb="FFEEEEEE"/>
        <rFont val="Inherit"/>
      </rPr>
      <t>,</t>
    </r>
    <r>
      <rPr>
        <sz val="14"/>
        <color rgb="FF5CE638"/>
        <rFont val="Inherit"/>
      </rPr>
      <t>SMALL</t>
    </r>
    <r>
      <rPr>
        <sz val="14"/>
        <color rgb="FFEEEEEE"/>
        <rFont val="Inherit"/>
      </rPr>
      <t>(</t>
    </r>
    <r>
      <rPr>
        <sz val="14"/>
        <color rgb="FF5BB8E9"/>
        <rFont val="Inherit"/>
      </rPr>
      <t>IF</t>
    </r>
    <r>
      <rPr>
        <sz val="14"/>
        <color rgb="FFEEEEEE"/>
        <rFont val="Inherit"/>
      </rPr>
      <t>(</t>
    </r>
    <r>
      <rPr>
        <sz val="14"/>
        <color rgb="FFEEEEEE"/>
        <rFont val="Courier New"/>
        <family val="3"/>
      </rPr>
      <t>vals</t>
    </r>
    <r>
      <rPr>
        <sz val="14"/>
        <color rgb="FFFBDE2D"/>
        <rFont val="Inherit"/>
      </rPr>
      <t>=</t>
    </r>
    <r>
      <rPr>
        <sz val="14"/>
        <color rgb="FFEEEEEE"/>
        <rFont val="Courier New"/>
        <family val="3"/>
      </rPr>
      <t>val</t>
    </r>
    <r>
      <rPr>
        <sz val="14"/>
        <color rgb="FFEEEEEE"/>
        <rFont val="Inherit"/>
      </rPr>
      <t>,</t>
    </r>
    <r>
      <rPr>
        <sz val="14"/>
        <color rgb="FF5CE638"/>
        <rFont val="Inherit"/>
      </rPr>
      <t>ROW</t>
    </r>
    <r>
      <rPr>
        <sz val="14"/>
        <color rgb="FFEEEEEE"/>
        <rFont val="Inherit"/>
      </rPr>
      <t>(</t>
    </r>
    <r>
      <rPr>
        <sz val="14"/>
        <color rgb="FFEEEEEE"/>
        <rFont val="Courier New"/>
        <family val="3"/>
      </rPr>
      <t>vals</t>
    </r>
    <r>
      <rPr>
        <sz val="14"/>
        <color rgb="FFEEEEEE"/>
        <rFont val="Inherit"/>
      </rPr>
      <t>)</t>
    </r>
    <r>
      <rPr>
        <sz val="14"/>
        <color rgb="FFFBDE2D"/>
        <rFont val="Inherit"/>
      </rPr>
      <t>-</t>
    </r>
    <r>
      <rPr>
        <sz val="14"/>
        <color rgb="FF5CE638"/>
        <rFont val="Inherit"/>
      </rPr>
      <t>ROW</t>
    </r>
    <r>
      <rPr>
        <sz val="14"/>
        <color rgb="FFEEEEEE"/>
        <rFont val="Inherit"/>
      </rPr>
      <t>(</t>
    </r>
    <r>
      <rPr>
        <sz val="14"/>
        <color rgb="FF5CE638"/>
        <rFont val="Inherit"/>
      </rPr>
      <t>INDEX</t>
    </r>
    <r>
      <rPr>
        <sz val="14"/>
        <color rgb="FFEEEEEE"/>
        <rFont val="Inherit"/>
      </rPr>
      <t>(</t>
    </r>
    <r>
      <rPr>
        <sz val="14"/>
        <color rgb="FFEEEEEE"/>
        <rFont val="Courier New"/>
        <family val="3"/>
      </rPr>
      <t>vals</t>
    </r>
    <r>
      <rPr>
        <sz val="14"/>
        <color rgb="FFEEEEEE"/>
        <rFont val="Inherit"/>
      </rPr>
      <t>,1,1))</t>
    </r>
    <r>
      <rPr>
        <sz val="14"/>
        <color rgb="FFFBDE2D"/>
        <rFont val="Inherit"/>
      </rPr>
      <t>+</t>
    </r>
    <r>
      <rPr>
        <sz val="14"/>
        <color rgb="FFEEEEEE"/>
        <rFont val="Inherit"/>
      </rPr>
      <t>1),</t>
    </r>
    <r>
      <rPr>
        <sz val="14"/>
        <color rgb="FFEEEEEE"/>
        <rFont val="Courier New"/>
        <family val="3"/>
      </rPr>
      <t>nth</t>
    </r>
    <r>
      <rPr>
        <sz val="14"/>
        <color rgb="FFEEEEEE"/>
        <rFont val="Inherit"/>
      </rPr>
      <t>))</t>
    </r>
    <r>
      <rPr>
        <sz val="14"/>
        <color rgb="FFFF66FF"/>
        <rFont val="Inherit"/>
      </rPr>
      <t>}</t>
    </r>
  </si>
  <si>
    <t>L-2 3</t>
  </si>
  <si>
    <t>Minimum Six month servicecondition</t>
  </si>
  <si>
    <t>No of days</t>
  </si>
  <si>
    <t>Option in VII pay</t>
  </si>
  <si>
    <t>Add-6 month condt.</t>
  </si>
  <si>
    <t>First Incr. Start</t>
  </si>
  <si>
    <t>Increment start date</t>
  </si>
  <si>
    <t>Code</t>
  </si>
  <si>
    <t>ACP date</t>
  </si>
  <si>
    <t>ACP CONDT</t>
  </si>
  <si>
    <t>Employee code</t>
  </si>
  <si>
    <t>YEAR</t>
  </si>
  <si>
    <t>ACP/PROMOTION STATUS</t>
  </si>
  <si>
    <t>Increment end date</t>
  </si>
  <si>
    <t>Type</t>
  </si>
  <si>
    <t>Effective Date</t>
  </si>
  <si>
    <t>Base Pay</t>
  </si>
  <si>
    <t>Increment Rate</t>
  </si>
  <si>
    <t>Base G.Pay</t>
  </si>
  <si>
    <t>BASE DATE FOR START POINT</t>
  </si>
  <si>
    <t>Text message for Incr order</t>
  </si>
  <si>
    <t>PP amt</t>
  </si>
  <si>
    <t>Due</t>
  </si>
  <si>
    <t>Exist. Pay Level</t>
  </si>
  <si>
    <t>New Pay Level</t>
  </si>
  <si>
    <t>Existing Pay</t>
  </si>
  <si>
    <t>Incre. Amt.</t>
  </si>
  <si>
    <t>Pay after Incr.</t>
  </si>
  <si>
    <t>Text message for first increments</t>
  </si>
  <si>
    <t>Note shown in increment order for retirement purpose</t>
  </si>
  <si>
    <t>Types of pension</t>
  </si>
  <si>
    <t>Process condition</t>
  </si>
  <si>
    <t>Employee type</t>
  </si>
  <si>
    <t>Last Pay</t>
  </si>
  <si>
    <t>Date of service end</t>
  </si>
  <si>
    <t>Employee category</t>
  </si>
  <si>
    <t>Last increment date</t>
  </si>
  <si>
    <t xml:space="preserve">DATE OF RETIREMENT/SERVICE END DATE </t>
  </si>
  <si>
    <t>Start date:</t>
  </si>
  <si>
    <t>End date:</t>
  </si>
  <si>
    <t>Cal date</t>
  </si>
  <si>
    <t>Base Date</t>
  </si>
  <si>
    <t>Final Month Code</t>
  </si>
  <si>
    <t>Final Cal Date</t>
  </si>
  <si>
    <t>Next Date 
of Increement</t>
  </si>
  <si>
    <t>Next Date of Increement</t>
  </si>
  <si>
    <t>Change Date</t>
  </si>
  <si>
    <t>Change date after condt.</t>
  </si>
  <si>
    <t>Close Date</t>
  </si>
  <si>
    <t>Final Date for further cal.</t>
  </si>
  <si>
    <t>Incr. Condt.</t>
  </si>
  <si>
    <t>Pay at start</t>
  </si>
  <si>
    <t>Incr. amt</t>
  </si>
  <si>
    <t>Change Pay Level</t>
  </si>
  <si>
    <t>Change Pay Level due to ACP/Promt</t>
  </si>
  <si>
    <t>Grade Pay (a)</t>
  </si>
  <si>
    <t>GradePay (b)</t>
  </si>
  <si>
    <t>Adjusted PP</t>
  </si>
  <si>
    <t>Balance PP amt</t>
  </si>
  <si>
    <t>Final Grade Pay for cal</t>
  </si>
  <si>
    <t>Pay at end</t>
  </si>
  <si>
    <t>S.N.</t>
  </si>
  <si>
    <t>Date_list</t>
  </si>
  <si>
    <t>SHORT DATE (A)</t>
  </si>
  <si>
    <t>NO</t>
  </si>
  <si>
    <t>DA RATE IN VII PC</t>
  </si>
  <si>
    <t>PENSION SERVICE END DATE</t>
  </si>
  <si>
    <t>Pension Type</t>
  </si>
  <si>
    <t>End day of service end date</t>
  </si>
  <si>
    <t>Partial payment status</t>
  </si>
  <si>
    <t>LAST DAY OF MONTH</t>
  </si>
  <si>
    <t>WORKING DAY FOR SERVICE</t>
  </si>
  <si>
    <t xml:space="preserve">NO OF DAYS </t>
  </si>
  <si>
    <t>BASIC PAY</t>
  </si>
  <si>
    <t>PRAVESH KUMAR SHARMA</t>
  </si>
  <si>
    <t>AAO-II</t>
  </si>
  <si>
    <t>Country:</t>
  </si>
  <si>
    <t>Sort order:</t>
  </si>
  <si>
    <t>Items:</t>
  </si>
  <si>
    <t>End_line</t>
  </si>
  <si>
    <t>Name of Office</t>
  </si>
  <si>
    <t>Director Secondary Education, Rajasthan, Bikaner</t>
  </si>
  <si>
    <t>Designation of Signature Authority</t>
  </si>
  <si>
    <t>Increment File No</t>
  </si>
  <si>
    <t>Increment Order Date</t>
  </si>
  <si>
    <t>Deputy Director (Adm.), Bikaner</t>
  </si>
  <si>
    <t>Date of Increment</t>
  </si>
  <si>
    <t>Increment amt.</t>
  </si>
  <si>
    <t>Total basic pay</t>
  </si>
  <si>
    <t>Incre.
Condition</t>
  </si>
  <si>
    <t>Opening Balance of  P.P. under Rule 11(6)</t>
  </si>
  <si>
    <t>Opening Balance of Adjusted P.P. under Rule 11(6)</t>
  </si>
  <si>
    <t xml:space="preserve">Closing Balace P.P. amt </t>
  </si>
  <si>
    <t xml:space="preserve">Pay Level
</t>
  </si>
  <si>
    <t xml:space="preserve">Certified that the Government servents named below have earned/will earn periodical increments from the date cited for reasons stated in the explanatory memo 
 attached here to.      </t>
  </si>
  <si>
    <t>Personal Pay</t>
  </si>
  <si>
    <t>File No</t>
  </si>
  <si>
    <t>Date:</t>
  </si>
  <si>
    <t>Accounts Branch-in two copies for prepration of bill</t>
  </si>
  <si>
    <t>Personal File/Guard File</t>
  </si>
  <si>
    <t xml:space="preserve">Certified that the Government servents named below have earned the prescribed periodical increments from the date cited in column 6 having been the incumbent of the posts specified    not less than year from the date in column 6 after deducting period of suspension for misconduct etc. and absence on leave without pay &amp; the case of those holding the post in officiating capacity, all other kinds of leave.  </t>
  </si>
  <si>
    <t>hereby elect the revised pay structure with effect from 1st January, 2016</t>
  </si>
  <si>
    <t>ACP</t>
  </si>
  <si>
    <t>Death</t>
  </si>
  <si>
    <t>9300-34800  (Grade Pay  Rs.  5400)</t>
  </si>
  <si>
    <t xml:space="preserve">PB-2 (9300-34800)  Grade Pay  Rs.  4800  GP NO-14 </t>
  </si>
  <si>
    <t>---N.A.----</t>
  </si>
  <si>
    <t>Family Pension</t>
  </si>
  <si>
    <t>Process-Increment</t>
  </si>
  <si>
    <t>Option Explicit</t>
  </si>
  <si>
    <t xml:space="preserve"> </t>
  </si>
  <si>
    <t>Private Sub Worksheet_Activate()</t>
  </si>
  <si>
    <t xml:space="preserve">     </t>
  </si>
  <si>
    <t xml:space="preserve">    Dim HiddenRow&amp;, RowRange As Range, RowRangeValue&amp;</t>
  </si>
  <si>
    <t xml:space="preserve">     '*****************************</t>
  </si>
  <si>
    <t xml:space="preserve">     '&lt; Set the 1st &amp; last rows to be hidden &gt;</t>
  </si>
  <si>
    <t xml:space="preserve">     '&lt; Set the columns that may contain data &gt;</t>
  </si>
  <si>
    <t xml:space="preserve">    Const FirstCol As String = "B"</t>
  </si>
  <si>
    <t xml:space="preserve">    Const LastCol As String = "BG"</t>
  </si>
  <si>
    <t xml:space="preserve">    ActiveWindow.DisplayZeros = False</t>
  </si>
  <si>
    <t xml:space="preserve">    Application.ScreenUpdating = False</t>
  </si>
  <si>
    <t xml:space="preserve">    For HiddenRow = FirstRow To LastRow</t>
  </si>
  <si>
    <t xml:space="preserve">         </t>
  </si>
  <si>
    <t xml:space="preserve">         '(we're using columns B to G here)</t>
  </si>
  <si>
    <t xml:space="preserve">        Set RowRange = Range(FirstCol &amp; HiddenRow &amp; _</t>
  </si>
  <si>
    <t xml:space="preserve">        ":" &amp; LastCol &amp; HiddenRow)</t>
  </si>
  <si>
    <t xml:space="preserve">         'sums the entries in cells in the RowRange</t>
  </si>
  <si>
    <t xml:space="preserve">        RowRangeValue = Application.Sum(RowRange.Value)</t>
  </si>
  <si>
    <t xml:space="preserve">        If RowRangeValue &lt;&gt; 0 Then</t>
  </si>
  <si>
    <t xml:space="preserve">             'there's something in this row - don't hide</t>
  </si>
  <si>
    <t xml:space="preserve">            Rows(HiddenRow).EntireRow.Hidden = False</t>
  </si>
  <si>
    <t xml:space="preserve">        Else</t>
  </si>
  <si>
    <t xml:space="preserve">             'there's nothing in this row yet - hide it</t>
  </si>
  <si>
    <t xml:space="preserve">            Rows(HiddenRow).EntireRow.Hidden = True</t>
  </si>
  <si>
    <t xml:space="preserve">        End If</t>
  </si>
  <si>
    <t xml:space="preserve">    Next HiddenRow</t>
  </si>
  <si>
    <t xml:space="preserve">    Application.ScreenUpdating = True</t>
  </si>
  <si>
    <t>End Sub</t>
  </si>
  <si>
    <t>DDO DATA</t>
  </si>
  <si>
    <t>Employee Data</t>
  </si>
  <si>
    <t>Gp Incr. Order</t>
  </si>
  <si>
    <t>HOME</t>
  </si>
  <si>
    <r>
      <t xml:space="preserve">Design &amp; Prepaired by Pravesh Kumar Sharma, Accountant, please call-9460100093 or write mail to  </t>
    </r>
    <r>
      <rPr>
        <b/>
        <i/>
        <sz val="12"/>
        <color indexed="43"/>
        <rFont val="Cambria"/>
        <family val="1"/>
      </rPr>
      <t>praveshbkn@gmail.com</t>
    </r>
    <r>
      <rPr>
        <b/>
        <i/>
        <sz val="12"/>
        <color indexed="9"/>
        <rFont val="Cambria"/>
        <family val="1"/>
      </rPr>
      <t xml:space="preserve"> for further query/error/updation/suggestion</t>
    </r>
  </si>
  <si>
    <t>Sub HideEmptyRows()</t>
  </si>
  <si>
    <t>Dim hRws As Range, Rw As Range, R As Range</t>
  </si>
  <si>
    <t>Set R = Range("A2:I26")</t>
  </si>
  <si>
    <t>For Each Rw In R.Rows</t>
  </si>
  <si>
    <t xml:space="preserve">    If WorksheetFunction.CountA(Rw) &gt; WorksheetFunction.Count(Rw) Then</t>
  </si>
  <si>
    <t xml:space="preserve">        If hRws Is Nothing Then</t>
  </si>
  <si>
    <t xml:space="preserve">            Set hRws = Rw</t>
  </si>
  <si>
    <t xml:space="preserve">            Set hRws = Union(Rw, hRws)</t>
  </si>
  <si>
    <t xml:space="preserve">    End If</t>
  </si>
  <si>
    <t>Next Rw</t>
  </si>
  <si>
    <t>If Not hRws Is Nothing Then</t>
  </si>
  <si>
    <t xml:space="preserve">    hRws.EntireRow.Hidden = True</t>
  </si>
  <si>
    <t>End If</t>
  </si>
  <si>
    <r>
      <t>Option</t>
    </r>
    <r>
      <rPr>
        <sz val="11"/>
        <color rgb="FF000000"/>
        <rFont val="Inherit"/>
      </rPr>
      <t xml:space="preserve"> </t>
    </r>
    <r>
      <rPr>
        <sz val="11"/>
        <color rgb="FF660066"/>
        <rFont val="Inherit"/>
      </rPr>
      <t>Explicit</t>
    </r>
  </si>
  <si>
    <r>
      <t>Private</t>
    </r>
    <r>
      <rPr>
        <sz val="11"/>
        <color rgb="FF000000"/>
        <rFont val="Inherit"/>
      </rPr>
      <t xml:space="preserve"> </t>
    </r>
    <r>
      <rPr>
        <sz val="11"/>
        <color rgb="FF660066"/>
        <rFont val="Inherit"/>
      </rPr>
      <t>Sub</t>
    </r>
    <r>
      <rPr>
        <sz val="11"/>
        <color rgb="FF000000"/>
        <rFont val="Inherit"/>
      </rPr>
      <t xml:space="preserve"> </t>
    </r>
    <r>
      <rPr>
        <sz val="11"/>
        <color rgb="FF660066"/>
        <rFont val="Inherit"/>
      </rPr>
      <t>Worksheet_Activate</t>
    </r>
    <r>
      <rPr>
        <sz val="11"/>
        <color rgb="FF666600"/>
        <rFont val="Inherit"/>
      </rPr>
      <t>()</t>
    </r>
  </si>
  <si>
    <r>
      <t xml:space="preserve">    </t>
    </r>
    <r>
      <rPr>
        <sz val="11"/>
        <color rgb="FF660066"/>
        <rFont val="Inherit"/>
      </rPr>
      <t>Dim</t>
    </r>
    <r>
      <rPr>
        <sz val="11"/>
        <color rgb="FF000000"/>
        <rFont val="Inherit"/>
      </rPr>
      <t xml:space="preserve"> r </t>
    </r>
    <r>
      <rPr>
        <sz val="11"/>
        <color rgb="FF660066"/>
        <rFont val="Inherit"/>
      </rPr>
      <t>As</t>
    </r>
    <r>
      <rPr>
        <sz val="11"/>
        <color rgb="FF000000"/>
        <rFont val="Inherit"/>
      </rPr>
      <t xml:space="preserve"> </t>
    </r>
    <r>
      <rPr>
        <sz val="11"/>
        <color rgb="FF660066"/>
        <rFont val="Inherit"/>
      </rPr>
      <t>Range</t>
    </r>
    <r>
      <rPr>
        <sz val="11"/>
        <color rgb="FF666600"/>
        <rFont val="Inherit"/>
      </rPr>
      <t>,</t>
    </r>
    <r>
      <rPr>
        <sz val="11"/>
        <color rgb="FF000000"/>
        <rFont val="Inherit"/>
      </rPr>
      <t xml:space="preserve"> c </t>
    </r>
    <r>
      <rPr>
        <sz val="11"/>
        <color rgb="FF660066"/>
        <rFont val="Inherit"/>
      </rPr>
      <t>As</t>
    </r>
    <r>
      <rPr>
        <sz val="11"/>
        <color rgb="FF000000"/>
        <rFont val="Inherit"/>
      </rPr>
      <t xml:space="preserve"> </t>
    </r>
    <r>
      <rPr>
        <sz val="11"/>
        <color rgb="FF660066"/>
        <rFont val="Inherit"/>
      </rPr>
      <t>Range</t>
    </r>
  </si>
  <si>
    <r>
      <t>Set</t>
    </r>
    <r>
      <rPr>
        <sz val="11"/>
        <color rgb="FF000000"/>
        <rFont val="Inherit"/>
      </rPr>
      <t xml:space="preserve"> r </t>
    </r>
    <r>
      <rPr>
        <sz val="11"/>
        <color rgb="FF666600"/>
        <rFont val="Inherit"/>
      </rPr>
      <t>=</t>
    </r>
    <r>
      <rPr>
        <sz val="11"/>
        <color rgb="FF000000"/>
        <rFont val="Inherit"/>
      </rPr>
      <t xml:space="preserve"> </t>
    </r>
    <r>
      <rPr>
        <sz val="11"/>
        <color rgb="FF660066"/>
        <rFont val="Inherit"/>
      </rPr>
      <t>Range</t>
    </r>
    <r>
      <rPr>
        <sz val="11"/>
        <color rgb="FF666600"/>
        <rFont val="Inherit"/>
      </rPr>
      <t>(</t>
    </r>
    <r>
      <rPr>
        <sz val="11"/>
        <color rgb="FF008800"/>
        <rFont val="Inherit"/>
      </rPr>
      <t>"a1:a299"</t>
    </r>
    <r>
      <rPr>
        <sz val="11"/>
        <color rgb="FF666600"/>
        <rFont val="Inherit"/>
      </rPr>
      <t>)</t>
    </r>
  </si>
  <si>
    <r>
      <t>Application</t>
    </r>
    <r>
      <rPr>
        <sz val="11"/>
        <color rgb="FF666600"/>
        <rFont val="Inherit"/>
      </rPr>
      <t>.</t>
    </r>
    <r>
      <rPr>
        <sz val="11"/>
        <color rgb="FF660066"/>
        <rFont val="Inherit"/>
      </rPr>
      <t>ScreenUpdating</t>
    </r>
    <r>
      <rPr>
        <sz val="11"/>
        <color rgb="FF000000"/>
        <rFont val="Inherit"/>
      </rPr>
      <t xml:space="preserve"> </t>
    </r>
    <r>
      <rPr>
        <sz val="11"/>
        <color rgb="FF666600"/>
        <rFont val="Inherit"/>
      </rPr>
      <t>=</t>
    </r>
    <r>
      <rPr>
        <sz val="11"/>
        <color rgb="FF000000"/>
        <rFont val="Inherit"/>
      </rPr>
      <t xml:space="preserve"> </t>
    </r>
    <r>
      <rPr>
        <sz val="11"/>
        <color rgb="FF000088"/>
        <rFont val="Inherit"/>
      </rPr>
      <t>False</t>
    </r>
  </si>
  <si>
    <r>
      <t>For</t>
    </r>
    <r>
      <rPr>
        <sz val="11"/>
        <color rgb="FF000000"/>
        <rFont val="Inherit"/>
      </rPr>
      <t xml:space="preserve"> </t>
    </r>
    <r>
      <rPr>
        <sz val="11"/>
        <color rgb="FF660066"/>
        <rFont val="Inherit"/>
      </rPr>
      <t>Each</t>
    </r>
    <r>
      <rPr>
        <sz val="11"/>
        <color rgb="FF000000"/>
        <rFont val="Inherit"/>
      </rPr>
      <t xml:space="preserve"> c </t>
    </r>
    <r>
      <rPr>
        <sz val="11"/>
        <color rgb="FF660066"/>
        <rFont val="Inherit"/>
      </rPr>
      <t>In</t>
    </r>
    <r>
      <rPr>
        <sz val="11"/>
        <color rgb="FF000000"/>
        <rFont val="Inherit"/>
      </rPr>
      <t xml:space="preserve"> r</t>
    </r>
  </si>
  <si>
    <r>
      <t xml:space="preserve">    </t>
    </r>
    <r>
      <rPr>
        <sz val="11"/>
        <color rgb="FF660066"/>
        <rFont val="Inherit"/>
      </rPr>
      <t>If</t>
    </r>
    <r>
      <rPr>
        <sz val="11"/>
        <color rgb="FF000000"/>
        <rFont val="Inherit"/>
      </rPr>
      <t xml:space="preserve"> </t>
    </r>
    <r>
      <rPr>
        <sz val="11"/>
        <color rgb="FF660066"/>
        <rFont val="Inherit"/>
      </rPr>
      <t>Len</t>
    </r>
    <r>
      <rPr>
        <sz val="11"/>
        <color rgb="FF666600"/>
        <rFont val="Inherit"/>
      </rPr>
      <t>(</t>
    </r>
    <r>
      <rPr>
        <sz val="11"/>
        <color rgb="FF000000"/>
        <rFont val="Inherit"/>
      </rPr>
      <t>c</t>
    </r>
    <r>
      <rPr>
        <sz val="11"/>
        <color rgb="FF666600"/>
        <rFont val="Inherit"/>
      </rPr>
      <t>.</t>
    </r>
    <r>
      <rPr>
        <sz val="11"/>
        <color rgb="FF000000"/>
        <rFont val="Inherit"/>
      </rPr>
      <t>text</t>
    </r>
    <r>
      <rPr>
        <sz val="11"/>
        <color rgb="FF666600"/>
        <rFont val="Inherit"/>
      </rPr>
      <t>)</t>
    </r>
    <r>
      <rPr>
        <sz val="11"/>
        <color rgb="FF000000"/>
        <rFont val="Inherit"/>
      </rPr>
      <t xml:space="preserve"> </t>
    </r>
    <r>
      <rPr>
        <sz val="11"/>
        <color rgb="FF666600"/>
        <rFont val="Inherit"/>
      </rPr>
      <t>=</t>
    </r>
    <r>
      <rPr>
        <sz val="11"/>
        <color rgb="FF000000"/>
        <rFont val="Inherit"/>
      </rPr>
      <t xml:space="preserve"> </t>
    </r>
    <r>
      <rPr>
        <sz val="11"/>
        <color rgb="FF006666"/>
        <rFont val="Inherit"/>
      </rPr>
      <t>0</t>
    </r>
    <r>
      <rPr>
        <sz val="11"/>
        <color rgb="FF000000"/>
        <rFont val="Inherit"/>
      </rPr>
      <t xml:space="preserve"> </t>
    </r>
    <r>
      <rPr>
        <sz val="11"/>
        <color rgb="FF660066"/>
        <rFont val="Inherit"/>
      </rPr>
      <t>Then</t>
    </r>
  </si>
  <si>
    <r>
      <t xml:space="preserve">        c</t>
    </r>
    <r>
      <rPr>
        <sz val="11"/>
        <color rgb="FF666600"/>
        <rFont val="Inherit"/>
      </rPr>
      <t>.</t>
    </r>
    <r>
      <rPr>
        <sz val="11"/>
        <color rgb="FF660066"/>
        <rFont val="Inherit"/>
      </rPr>
      <t>EntireRow</t>
    </r>
    <r>
      <rPr>
        <sz val="11"/>
        <color rgb="FF666600"/>
        <rFont val="Inherit"/>
      </rPr>
      <t>.</t>
    </r>
    <r>
      <rPr>
        <sz val="11"/>
        <color rgb="FF660066"/>
        <rFont val="Inherit"/>
      </rPr>
      <t>Hidden</t>
    </r>
    <r>
      <rPr>
        <sz val="11"/>
        <color rgb="FF000000"/>
        <rFont val="Inherit"/>
      </rPr>
      <t xml:space="preserve"> </t>
    </r>
    <r>
      <rPr>
        <sz val="11"/>
        <color rgb="FF666600"/>
        <rFont val="Inherit"/>
      </rPr>
      <t>=</t>
    </r>
    <r>
      <rPr>
        <sz val="11"/>
        <color rgb="FF000000"/>
        <rFont val="Inherit"/>
      </rPr>
      <t xml:space="preserve"> </t>
    </r>
    <r>
      <rPr>
        <sz val="11"/>
        <color rgb="FF000088"/>
        <rFont val="Inherit"/>
      </rPr>
      <t>True</t>
    </r>
  </si>
  <si>
    <r>
      <t xml:space="preserve">    </t>
    </r>
    <r>
      <rPr>
        <sz val="11"/>
        <color rgb="FF660066"/>
        <rFont val="Inherit"/>
      </rPr>
      <t>Else</t>
    </r>
  </si>
  <si>
    <r>
      <t xml:space="preserve">        c</t>
    </r>
    <r>
      <rPr>
        <sz val="11"/>
        <color rgb="FF666600"/>
        <rFont val="Inherit"/>
      </rPr>
      <t>.</t>
    </r>
    <r>
      <rPr>
        <sz val="11"/>
        <color rgb="FF660066"/>
        <rFont val="Inherit"/>
      </rPr>
      <t>EntireRow</t>
    </r>
    <r>
      <rPr>
        <sz val="11"/>
        <color rgb="FF666600"/>
        <rFont val="Inherit"/>
      </rPr>
      <t>.</t>
    </r>
    <r>
      <rPr>
        <sz val="11"/>
        <color rgb="FF660066"/>
        <rFont val="Inherit"/>
      </rPr>
      <t>Hidden</t>
    </r>
    <r>
      <rPr>
        <sz val="11"/>
        <color rgb="FF000000"/>
        <rFont val="Inherit"/>
      </rPr>
      <t xml:space="preserve"> </t>
    </r>
    <r>
      <rPr>
        <sz val="11"/>
        <color rgb="FF666600"/>
        <rFont val="Inherit"/>
      </rPr>
      <t>=</t>
    </r>
    <r>
      <rPr>
        <sz val="11"/>
        <color rgb="FF000000"/>
        <rFont val="Inherit"/>
      </rPr>
      <t xml:space="preserve"> </t>
    </r>
    <r>
      <rPr>
        <sz val="11"/>
        <color rgb="FF000088"/>
        <rFont val="Inherit"/>
      </rPr>
      <t>False</t>
    </r>
  </si>
  <si>
    <r>
      <t xml:space="preserve">    </t>
    </r>
    <r>
      <rPr>
        <sz val="11"/>
        <color rgb="FF660066"/>
        <rFont val="Inherit"/>
      </rPr>
      <t>End</t>
    </r>
    <r>
      <rPr>
        <sz val="11"/>
        <color rgb="FF000000"/>
        <rFont val="Inherit"/>
      </rPr>
      <t xml:space="preserve"> </t>
    </r>
    <r>
      <rPr>
        <sz val="11"/>
        <color rgb="FF660066"/>
        <rFont val="Inherit"/>
      </rPr>
      <t>If</t>
    </r>
  </si>
  <si>
    <r>
      <t>Next</t>
    </r>
    <r>
      <rPr>
        <sz val="11"/>
        <color rgb="FF000000"/>
        <rFont val="Inherit"/>
      </rPr>
      <t xml:space="preserve"> c</t>
    </r>
  </si>
  <si>
    <r>
      <t>Application</t>
    </r>
    <r>
      <rPr>
        <sz val="11"/>
        <color rgb="FF666600"/>
        <rFont val="Inherit"/>
      </rPr>
      <t>.</t>
    </r>
    <r>
      <rPr>
        <sz val="11"/>
        <color rgb="FF660066"/>
        <rFont val="Inherit"/>
      </rPr>
      <t>ScreenUpdating</t>
    </r>
    <r>
      <rPr>
        <sz val="11"/>
        <color rgb="FF000000"/>
        <rFont val="Inherit"/>
      </rPr>
      <t xml:space="preserve"> </t>
    </r>
    <r>
      <rPr>
        <sz val="11"/>
        <color rgb="FF666600"/>
        <rFont val="Inherit"/>
      </rPr>
      <t>=</t>
    </r>
    <r>
      <rPr>
        <sz val="11"/>
        <color rgb="FF000000"/>
        <rFont val="Inherit"/>
      </rPr>
      <t xml:space="preserve"> </t>
    </r>
    <r>
      <rPr>
        <sz val="11"/>
        <color rgb="FF000088"/>
        <rFont val="Inherit"/>
      </rPr>
      <t>True</t>
    </r>
  </si>
  <si>
    <r>
      <t>End</t>
    </r>
    <r>
      <rPr>
        <sz val="11"/>
        <color rgb="FF000000"/>
        <rFont val="Inherit"/>
      </rPr>
      <t xml:space="preserve"> </t>
    </r>
    <r>
      <rPr>
        <sz val="11"/>
        <color rgb="FF660066"/>
        <rFont val="Inherit"/>
      </rPr>
      <t>Sub</t>
    </r>
  </si>
  <si>
    <t xml:space="preserve">    Const FirstRow As Long = 15</t>
  </si>
  <si>
    <t xml:space="preserve">    Const LastRow As Long = 566</t>
  </si>
  <si>
    <t>Only those employee name and its data will be shown in Incremental order,if incremental condition is "YES" in sheet "Employee Data"… rest data will be hide in sheet 'Gp Incr. Order"</t>
  </si>
  <si>
    <t>Emp. Code "647805" is sample, when you process for incr. order, pleaseselect  incr. condition  "NO", for this code only</t>
  </si>
  <si>
    <t>""Please don't edit in this sheet, if you want any kind of updation .. Please use sheet DDO Data &amp; Employee Data",the macros are enable for this sheet only adjusting print purpose"</t>
  </si>
  <si>
    <t>SECRETAIAT</t>
  </si>
  <si>
    <t>Incr_Name_of_Treasury</t>
  </si>
  <si>
    <t>Name of concerning Treasury/Sub Treasury</t>
  </si>
  <si>
    <t>Treasury</t>
  </si>
  <si>
    <t>Cond.</t>
  </si>
  <si>
    <t>Levels in No</t>
  </si>
  <si>
    <t>Pay after incr</t>
  </si>
  <si>
    <t>Pay</t>
  </si>
  <si>
    <t>Level</t>
  </si>
  <si>
    <t xml:space="preserve">Existing </t>
  </si>
  <si>
    <t>Pay in next level</t>
  </si>
  <si>
    <t>Type of benefit</t>
  </si>
  <si>
    <t>Regular ACP</t>
  </si>
  <si>
    <t>Probation Period Complete in Regular Pay</t>
  </si>
  <si>
    <t>Probation Period Complete in Fix Pay</t>
  </si>
  <si>
    <t>Types of Benefits</t>
  </si>
  <si>
    <t xml:space="preserve">C </t>
  </si>
  <si>
    <t>Next level in Existing Level</t>
  </si>
  <si>
    <t>Pay in existing level</t>
  </si>
  <si>
    <t>Next level in existing level</t>
  </si>
  <si>
    <t>Minimum value</t>
  </si>
  <si>
    <t>Pay in Level</t>
  </si>
  <si>
    <t>Seclect condition</t>
  </si>
  <si>
    <t>Start Date</t>
  </si>
  <si>
    <t>End Date</t>
  </si>
  <si>
    <t>Applicability of ACP/Promotion (This calculation sheet calculate only two ACP/Promotion)</t>
  </si>
  <si>
    <t>Select(Type)-I</t>
  </si>
  <si>
    <t>27 years</t>
  </si>
  <si>
    <t xml:space="preserve">COMMISSIONER COLONISATION BIKANER </t>
  </si>
  <si>
    <t>2423-66</t>
  </si>
  <si>
    <t>Regular Increment Date</t>
  </si>
  <si>
    <t>Final Date</t>
  </si>
  <si>
    <t>Increment
Condition</t>
  </si>
  <si>
    <t>Pay after Increment</t>
  </si>
  <si>
    <r>
      <t xml:space="preserve">If any note required to display in increment order for  </t>
    </r>
    <r>
      <rPr>
        <b/>
        <sz val="14"/>
        <color indexed="42"/>
        <rFont val="Calibri"/>
        <family val="2"/>
      </rPr>
      <t>(leave blank,if no data to input)</t>
    </r>
    <r>
      <rPr>
        <b/>
        <sz val="14"/>
        <color indexed="14"/>
        <rFont val="Calibri"/>
        <family val="2"/>
      </rPr>
      <t xml:space="preserve"> INCREMENT/ACP/PROMOTION</t>
    </r>
  </si>
  <si>
    <t>Details of dispatch no/order date, and name of parties for copy of order is forwarded</t>
  </si>
  <si>
    <t>Concerning Try. Name for order dispatch purpose</t>
  </si>
  <si>
    <t>Final Name</t>
  </si>
  <si>
    <t>Letter No/File Number for Office order,date for order dispatch purpose</t>
  </si>
  <si>
    <t>Order date</t>
  </si>
  <si>
    <t>Select Try/Sub Try</t>
  </si>
  <si>
    <t>Nokha</t>
  </si>
  <si>
    <t>Name of Parties</t>
  </si>
  <si>
    <t>Process</t>
  </si>
  <si>
    <t>The parties name will be shown in order as under</t>
  </si>
  <si>
    <t>Concerning Sub/Treasury (Mandentary)</t>
  </si>
  <si>
    <t>Accounts Branch  (suggested to select "yes")</t>
  </si>
  <si>
    <t>Accounts Officer, Colonosiation, Bikaner</t>
  </si>
  <si>
    <t>Personal File/Gurd File</t>
  </si>
  <si>
    <t>Estt. Branch</t>
  </si>
  <si>
    <t>Text language for ACP</t>
  </si>
  <si>
    <t>Select ACP type</t>
  </si>
  <si>
    <t>Level1</t>
  </si>
  <si>
    <t>Level2</t>
  </si>
  <si>
    <t>Level_2</t>
  </si>
  <si>
    <t>Level_1</t>
  </si>
  <si>
    <t>Level_3</t>
  </si>
  <si>
    <t>Level_4</t>
  </si>
  <si>
    <t>Level_5</t>
  </si>
  <si>
    <t>Level_6</t>
  </si>
  <si>
    <t>Level_7</t>
  </si>
  <si>
    <t>Level_8</t>
  </si>
  <si>
    <t>Level_9</t>
  </si>
  <si>
    <t>Level_10</t>
  </si>
  <si>
    <t>Level_11</t>
  </si>
  <si>
    <t>Level_12</t>
  </si>
  <si>
    <t>Level_13</t>
  </si>
  <si>
    <t>Level_14</t>
  </si>
  <si>
    <t>Level_15</t>
  </si>
  <si>
    <t>Level_16</t>
  </si>
  <si>
    <t>Level_17</t>
  </si>
  <si>
    <t>Level_18</t>
  </si>
  <si>
    <t>Level_19</t>
  </si>
  <si>
    <t>Level_20</t>
  </si>
  <si>
    <t>Level_21</t>
  </si>
  <si>
    <t>Level_22</t>
  </si>
  <si>
    <t>Level_23</t>
  </si>
  <si>
    <t>Level_24</t>
  </si>
  <si>
    <t>Value in text</t>
  </si>
  <si>
    <t>Existing Pay Level</t>
  </si>
  <si>
    <t>ACP DATE</t>
  </si>
  <si>
    <t>COND</t>
  </si>
  <si>
    <t xml:space="preserve"> Date 
of Increement</t>
  </si>
  <si>
    <t>Sort Date(A)</t>
  </si>
  <si>
    <t>Sort Date(B)</t>
  </si>
  <si>
    <t>Sort Date(C)</t>
  </si>
  <si>
    <t>Change in Date</t>
  </si>
  <si>
    <t xml:space="preserve">Base Pay </t>
  </si>
  <si>
    <r>
      <t xml:space="preserve">Condition </t>
    </r>
    <r>
      <rPr>
        <b/>
        <u/>
        <sz val="14"/>
        <color rgb="FF002060"/>
        <rFont val="Calibri"/>
        <family val="2"/>
      </rPr>
      <t>(select "YES" ,if applicable ,otherwise "NO")</t>
    </r>
  </si>
  <si>
    <t>NAME OF EMPLOYEE</t>
  </si>
  <si>
    <t>DESIGNATION</t>
  </si>
  <si>
    <t>NAME OF OFFICE</t>
  </si>
  <si>
    <t>Serial No</t>
  </si>
  <si>
    <t xml:space="preserve">Dated </t>
  </si>
  <si>
    <t xml:space="preserve">Text </t>
  </si>
  <si>
    <t>GIRIRAJ HARSH</t>
  </si>
  <si>
    <t>O.A.</t>
  </si>
  <si>
    <t>Emp. Code/S.N.</t>
  </si>
  <si>
    <t>Sub Treasury</t>
  </si>
  <si>
    <t>Condt</t>
  </si>
  <si>
    <t>Sort -A</t>
  </si>
  <si>
    <t>Sort-B</t>
  </si>
  <si>
    <t>Final Value</t>
  </si>
  <si>
    <t>Name of Treasury or sub treasury for dispatch letter</t>
  </si>
  <si>
    <t>Final name</t>
  </si>
  <si>
    <t>Write office order lanague</t>
  </si>
  <si>
    <t>Type I</t>
  </si>
  <si>
    <t>Type II</t>
  </si>
  <si>
    <t>Design &amp; prepared by Pravesh Kumar Sharma-9460100093</t>
  </si>
  <si>
    <t xml:space="preserve">SIGNATURE AUTHORITY </t>
  </si>
  <si>
    <t>PRINTED MATTER ON FOOTER</t>
  </si>
  <si>
    <t>CONDITION</t>
  </si>
  <si>
    <t>a</t>
  </si>
  <si>
    <t>MATTER</t>
  </si>
  <si>
    <t>b</t>
  </si>
  <si>
    <t>c</t>
  </si>
  <si>
    <t>d</t>
  </si>
  <si>
    <t>e</t>
  </si>
  <si>
    <t>f</t>
  </si>
  <si>
    <t>Today Date</t>
  </si>
  <si>
    <t>g</t>
  </si>
  <si>
    <t>day</t>
  </si>
  <si>
    <t>h</t>
  </si>
  <si>
    <t>month</t>
  </si>
  <si>
    <t>i</t>
  </si>
  <si>
    <t>year</t>
  </si>
  <si>
    <t>j</t>
  </si>
  <si>
    <t>k</t>
  </si>
  <si>
    <t>l</t>
  </si>
  <si>
    <t>m</t>
  </si>
  <si>
    <t>n</t>
  </si>
  <si>
    <t>o</t>
  </si>
  <si>
    <t>p</t>
  </si>
  <si>
    <t>q</t>
  </si>
  <si>
    <t>r</t>
  </si>
  <si>
    <t>s</t>
  </si>
  <si>
    <t>t</t>
  </si>
  <si>
    <t>u</t>
  </si>
  <si>
    <t>v</t>
  </si>
  <si>
    <t>w</t>
  </si>
  <si>
    <t>x</t>
  </si>
  <si>
    <t>y</t>
  </si>
  <si>
    <t>z</t>
  </si>
  <si>
    <t>Govtt of Rajasthan</t>
  </si>
  <si>
    <t>Dated</t>
  </si>
  <si>
    <t>:Office Order:</t>
  </si>
  <si>
    <t>Name of Authority</t>
  </si>
  <si>
    <t>Type of ACP</t>
  </si>
  <si>
    <t>is as under</t>
  </si>
  <si>
    <t>Name of employee</t>
  </si>
  <si>
    <t>Designation,</t>
  </si>
  <si>
    <t>Note-</t>
  </si>
  <si>
    <t>No arrear of difference amount of grade pay thereon, on any account, shall accure to employee , for the period upto 30-06-2013</t>
  </si>
  <si>
    <t>Next Pay in Existing Level</t>
  </si>
  <si>
    <t>Existing Pay &amp; Pay Level</t>
  </si>
  <si>
    <t>Revised Pay &amp; Pay Level</t>
  </si>
  <si>
    <t>Incumbent (i.e. Concerning employee.. Mandantary)</t>
  </si>
  <si>
    <t>--</t>
  </si>
  <si>
    <t>ONKAR PAREEK</t>
  </si>
  <si>
    <t>Name of Treasury</t>
  </si>
  <si>
    <t>Amount</t>
  </si>
  <si>
    <t>Start_Period</t>
  </si>
  <si>
    <t>Data</t>
  </si>
  <si>
    <t>Basic Pay-Start</t>
  </si>
  <si>
    <t>3% Incre.</t>
  </si>
  <si>
    <t>Basic Pay-End</t>
  </si>
  <si>
    <t>Check increment amount and ACP effect- Input value in white colour cells-in VI Pay Scale</t>
  </si>
  <si>
    <t>Period</t>
  </si>
  <si>
    <t>Ist Grade Pay</t>
  </si>
  <si>
    <t>IInd GradePay</t>
  </si>
  <si>
    <t>Diff of Grade Pay</t>
  </si>
  <si>
    <t>Base pay</t>
  </si>
  <si>
    <t>dk;kZy; vkns'k ds rgr osru fu/kkZj.k fuEukuqlkj fd;k tkrk gS</t>
  </si>
  <si>
    <t>GIRIRAJ HARSH  Designation  AAO-II</t>
  </si>
  <si>
    <t>Matrix value</t>
  </si>
  <si>
    <t>Next Date of Increment</t>
  </si>
  <si>
    <t>Next date in ACP</t>
  </si>
  <si>
    <t xml:space="preserve">Input only unhighligted cells (i.e. White colour cells) </t>
  </si>
  <si>
    <t>Next date in promotion</t>
  </si>
  <si>
    <t>Next date of increment</t>
  </si>
  <si>
    <t>Check increment amount - Input value in white colour cells-in VII Pay Scale</t>
  </si>
  <si>
    <t>Formula</t>
  </si>
  <si>
    <t>(ROUND(B7*3%,-2))</t>
  </si>
  <si>
    <t>ROUNDUP(ROUND(B13*3%,0),-1)</t>
  </si>
  <si>
    <t>Data Entry</t>
  </si>
  <si>
    <t>View/Print Incremental Order</t>
  </si>
  <si>
    <t>View/Print ACP order</t>
  </si>
  <si>
    <t>Utility</t>
  </si>
  <si>
    <r>
      <t xml:space="preserve">Prepare Increment order  in VII PC 
</t>
    </r>
    <r>
      <rPr>
        <b/>
        <u/>
        <sz val="14"/>
        <color theme="9" tint="-0.249977111117893"/>
        <rFont val="Calibri"/>
        <family val="2"/>
        <scheme val="minor"/>
      </rPr>
      <t>with ACP effect</t>
    </r>
  </si>
  <si>
    <t>Input incremental condition, if any (leave blank if condition not applicable)</t>
  </si>
  <si>
    <t>Change Date 
(if have)</t>
  </si>
  <si>
    <t>Condition for change incr. Date</t>
  </si>
  <si>
    <t>code for pay level</t>
  </si>
  <si>
    <t>Promotion after ACP benefit</t>
  </si>
  <si>
    <t>EXISTING PAY SACLE</t>
  </si>
  <si>
    <t>Notional Pay &amp; Pay Level</t>
  </si>
  <si>
    <t>NOTIONAL PAY SCALE</t>
  </si>
  <si>
    <t>Now, the pay and pay level is ascertained of shree</t>
  </si>
  <si>
    <t>Shri/Smt/……./</t>
  </si>
  <si>
    <r>
      <t xml:space="preserve">Prepare Increment order  in VII PC                  </t>
    </r>
    <r>
      <rPr>
        <b/>
        <u/>
        <sz val="14"/>
        <color theme="9" tint="-0.249977111117893"/>
        <rFont val="Calibri"/>
        <family val="2"/>
        <scheme val="minor"/>
      </rPr>
      <t>(upto 550 employee)</t>
    </r>
  </si>
  <si>
    <t xml:space="preserve">इसमें यूजर सामयिक वेतनवृद्वि का 550 कार्मिकों की संख्या तक परिकलन एवं प्रमाण पत्र का व्यूह/प्रिंट ले सकता है । इसके लिये सर्वप्रथम डीडीओ डाटा सीट में आवश्यक प्रविष्ट करनी है तथा इसके पास एम्पयोली सीट में आवश्यक प्रविष्टि करनी है एवं कन्डीशन को यस या नो को सलेक्ट करना है । शेष प्रक्रिया आॅटो-प्रोसेस है । </t>
  </si>
  <si>
    <t xml:space="preserve">इसमें यूजर सातवें वेतनमान में एसीपी प्रभाग को समाहित करते हुए सामयिक वेतनवृद्वि का परिकलन कर सकता है । </t>
  </si>
  <si>
    <t xml:space="preserve">Prepare Increment order  in VII PC   </t>
  </si>
  <si>
    <t>Prepare Increment order  in VII PC with following effect</t>
  </si>
  <si>
    <t xml:space="preserve">इसमें यूजर सामयिक वेतनवृद्वि का 550 कार्मिकों की संख्या तक परिकलन एवं प्रमाण पत्र का व्यूह/प्रिंट ले सकता है । इसके लिये सर्वप्रथम डीडीओ डाटा सीट में आवश्यक प्रविष्ट करनी है तथा इसके पास एम्पयोली सीट में आवश्यक प्रविष्टि करनी है एवं कन्डीशन को यस या नो को सलेक्ट करना है । शेष प्रक्रिया आटो-प्रोसेस है । </t>
  </si>
  <si>
    <t xml:space="preserve">इसमें यूजर सातवें वेतनमान में इनके प्रभाव को समाहित करते हुए सामयिक वेतनवृद्वि का परिकलन कर सकता है । </t>
  </si>
  <si>
    <t>Write official language of officer order of effect of selected option in cell "D7"</t>
  </si>
  <si>
    <t>Accounts/2021-22/</t>
  </si>
  <si>
    <t>PQRS</t>
  </si>
  <si>
    <t>&lt;WRITE NAME OF OFFICE&gt;</t>
  </si>
  <si>
    <t>&lt;&lt; WRITE NAME OF POST WHO AUTHORISED FOR SIGNATURE ON ORDER&gt;&gt;</t>
  </si>
</sst>
</file>

<file path=xl/styles.xml><?xml version="1.0" encoding="utf-8"?>
<styleSheet xmlns="http://schemas.openxmlformats.org/spreadsheetml/2006/main">
  <numFmts count="10">
    <numFmt numFmtId="164" formatCode="_(&quot;Rs &quot;* #,##0_);_(&quot;Rs &quot;* \(#,##0\);_(&quot;Rs &quot;* &quot;-&quot;_);_(@_)"/>
    <numFmt numFmtId="165" formatCode="_(* #,##0.00_);_(* \(#,##0.00\);_(* &quot;-&quot;??_);_(@_)"/>
    <numFmt numFmtId="166" formatCode="dd/mm/yyyy;@"/>
    <numFmt numFmtId="167" formatCode="0.0"/>
    <numFmt numFmtId="168" formatCode="0.000"/>
    <numFmt numFmtId="169" formatCode="0.0000"/>
    <numFmt numFmtId="170" formatCode="&quot;to &quot;0.0000;&quot;to &quot;\-0.0000;&quot;to 0&quot;"/>
    <numFmt numFmtId="171" formatCode="[&lt;0.0001]&quot;&lt;0.0001&quot;;0.0000"/>
    <numFmt numFmtId="172" formatCode="[&gt;=10000000]##\,##\,##\,##0;[&gt;=100000]\ ##\,##\,##0;##,##0"/>
    <numFmt numFmtId="173" formatCode="[$-F800]dddd\,\ mmmm\ dd\,\ yyyy"/>
  </numFmts>
  <fonts count="133">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0"/>
      <color indexed="8"/>
      <name val="MS Sans Serif"/>
      <family val="2"/>
    </font>
    <font>
      <u/>
      <sz val="11"/>
      <color theme="10"/>
      <name val="Calibri"/>
      <family val="2"/>
    </font>
    <font>
      <b/>
      <sz val="14"/>
      <color indexed="8"/>
      <name val="Calibri"/>
      <family val="2"/>
    </font>
    <font>
      <sz val="10"/>
      <name val="Arial"/>
      <family val="2"/>
    </font>
    <font>
      <sz val="12"/>
      <name val="Calibri"/>
      <family val="2"/>
      <scheme val="minor"/>
    </font>
    <font>
      <sz val="12"/>
      <color indexed="8"/>
      <name val="Calibri"/>
      <family val="2"/>
    </font>
    <font>
      <sz val="11"/>
      <color indexed="8"/>
      <name val="Calibri"/>
      <family val="2"/>
    </font>
    <font>
      <sz val="10"/>
      <color indexed="8"/>
      <name val="Calibri"/>
      <family val="2"/>
    </font>
    <font>
      <sz val="12"/>
      <color theme="1"/>
      <name val="Calibri"/>
      <family val="2"/>
      <scheme val="minor"/>
    </font>
    <font>
      <b/>
      <sz val="12"/>
      <name val="Calibri"/>
      <family val="2"/>
    </font>
    <font>
      <sz val="10"/>
      <color indexed="8"/>
      <name val="Sylfaen"/>
      <family val="1"/>
    </font>
    <font>
      <b/>
      <i/>
      <u/>
      <sz val="11"/>
      <color indexed="8"/>
      <name val="Calibri"/>
      <family val="2"/>
    </font>
    <font>
      <sz val="14"/>
      <color indexed="8"/>
      <name val="Calibri"/>
      <family val="2"/>
    </font>
    <font>
      <sz val="10"/>
      <name val="Courier New"/>
      <family val="3"/>
    </font>
    <font>
      <sz val="14"/>
      <color rgb="FFFFFF00"/>
      <name val="Calibri"/>
      <family val="2"/>
      <scheme val="minor"/>
    </font>
    <font>
      <i/>
      <sz val="11"/>
      <color indexed="8"/>
      <name val="Calibri"/>
      <family val="2"/>
    </font>
    <font>
      <u/>
      <sz val="14"/>
      <color indexed="12"/>
      <name val="Calibri"/>
      <family val="2"/>
    </font>
    <font>
      <sz val="16"/>
      <color indexed="8"/>
      <name val="DevLys 010"/>
    </font>
    <font>
      <sz val="12"/>
      <color indexed="8"/>
      <name val="Times New Roman"/>
      <family val="1"/>
    </font>
    <font>
      <sz val="12"/>
      <color indexed="8"/>
      <name val="Sylfaen"/>
      <family val="1"/>
    </font>
    <font>
      <sz val="12"/>
      <name val="Sylfaen"/>
      <family val="1"/>
    </font>
    <font>
      <b/>
      <sz val="12"/>
      <color indexed="8"/>
      <name val="Calibri"/>
      <family val="2"/>
    </font>
    <font>
      <sz val="9"/>
      <name val="Arial"/>
      <family val="2"/>
    </font>
    <font>
      <b/>
      <sz val="9"/>
      <color indexed="18"/>
      <name val="Arial"/>
      <family val="2"/>
    </font>
    <font>
      <b/>
      <sz val="9"/>
      <color indexed="8"/>
      <name val="Arial"/>
      <family val="2"/>
    </font>
    <font>
      <sz val="7"/>
      <name val="Arial"/>
      <family val="2"/>
    </font>
    <font>
      <sz val="10"/>
      <color indexed="43"/>
      <name val="Arial"/>
      <family val="2"/>
    </font>
    <font>
      <sz val="14"/>
      <color theme="1"/>
      <name val="Calibri"/>
      <family val="2"/>
      <scheme val="minor"/>
    </font>
    <font>
      <sz val="12"/>
      <name val="Calibri"/>
      <family val="2"/>
    </font>
    <font>
      <sz val="9"/>
      <name val="Verdana"/>
      <family val="2"/>
    </font>
    <font>
      <b/>
      <sz val="10"/>
      <name val="Arial"/>
      <family val="2"/>
    </font>
    <font>
      <b/>
      <sz val="9"/>
      <name val="Times New Roman"/>
      <family val="1"/>
    </font>
    <font>
      <b/>
      <sz val="12"/>
      <color rgb="FF000000"/>
      <name val="Calibri"/>
      <family val="2"/>
      <scheme val="minor"/>
    </font>
    <font>
      <sz val="9"/>
      <name val="Times New Roman"/>
      <family val="1"/>
    </font>
    <font>
      <sz val="9"/>
      <color theme="1"/>
      <name val="Calibri"/>
      <family val="2"/>
      <scheme val="minor"/>
    </font>
    <font>
      <b/>
      <sz val="10"/>
      <color indexed="42"/>
      <name val="Tahoma"/>
      <family val="2"/>
    </font>
    <font>
      <sz val="11"/>
      <color theme="9" tint="0.79998168889431442"/>
      <name val="Calibri"/>
      <family val="2"/>
      <scheme val="minor"/>
    </font>
    <font>
      <b/>
      <sz val="12"/>
      <color theme="1"/>
      <name val="Calibri"/>
      <family val="2"/>
      <scheme val="minor"/>
    </font>
    <font>
      <sz val="10"/>
      <name val="Tahoma"/>
      <family val="2"/>
    </font>
    <font>
      <b/>
      <u/>
      <sz val="14"/>
      <color indexed="12"/>
      <name val="Times New Roman"/>
      <family val="1"/>
    </font>
    <font>
      <b/>
      <sz val="12"/>
      <name val="Calibri"/>
      <family val="2"/>
      <scheme val="minor"/>
    </font>
    <font>
      <sz val="10"/>
      <color rgb="FF333333"/>
      <name val="Verdana"/>
      <family val="2"/>
    </font>
    <font>
      <sz val="12"/>
      <name val="Arial"/>
      <family val="2"/>
    </font>
    <font>
      <b/>
      <sz val="11"/>
      <color indexed="8"/>
      <name val="Calibri"/>
      <family val="2"/>
    </font>
    <font>
      <sz val="9"/>
      <color rgb="FF000000"/>
      <name val="Consolas"/>
      <family val="3"/>
    </font>
    <font>
      <sz val="14"/>
      <color rgb="FFFF66FF"/>
      <name val="Inherit"/>
    </font>
    <font>
      <sz val="14"/>
      <color rgb="FFFBDE2D"/>
      <name val="Inherit"/>
    </font>
    <font>
      <sz val="14"/>
      <color rgb="FF5CE638"/>
      <name val="Inherit"/>
    </font>
    <font>
      <sz val="14"/>
      <color rgb="FFEEEEEE"/>
      <name val="Inherit"/>
    </font>
    <font>
      <sz val="14"/>
      <color rgb="FFEEEEEE"/>
      <name val="Courier New"/>
      <family val="3"/>
    </font>
    <font>
      <sz val="14"/>
      <color rgb="FF5BB8E9"/>
      <name val="Inherit"/>
    </font>
    <font>
      <b/>
      <u/>
      <sz val="12"/>
      <name val="Arial"/>
      <family val="2"/>
    </font>
    <font>
      <b/>
      <sz val="11"/>
      <name val="Arial"/>
      <family val="2"/>
    </font>
    <font>
      <sz val="12"/>
      <name val="Tahoma"/>
      <family val="2"/>
    </font>
    <font>
      <b/>
      <sz val="12"/>
      <name val="Arial"/>
      <family val="2"/>
    </font>
    <font>
      <b/>
      <sz val="14"/>
      <name val="Calibri"/>
      <family val="2"/>
      <scheme val="minor"/>
    </font>
    <font>
      <b/>
      <sz val="12"/>
      <color indexed="14"/>
      <name val="Sylfaen"/>
      <family val="1"/>
    </font>
    <font>
      <sz val="11"/>
      <name val="Calibri"/>
      <family val="2"/>
    </font>
    <font>
      <sz val="11"/>
      <color indexed="10"/>
      <name val="Calibri"/>
      <family val="2"/>
    </font>
    <font>
      <b/>
      <sz val="12"/>
      <color indexed="10"/>
      <name val="Times New Roman"/>
      <family val="1"/>
    </font>
    <font>
      <sz val="10"/>
      <color indexed="56"/>
      <name val="Arial"/>
      <family val="2"/>
    </font>
    <font>
      <sz val="12"/>
      <color indexed="10"/>
      <name val="Calibri"/>
      <family val="2"/>
    </font>
    <font>
      <sz val="11"/>
      <color indexed="9"/>
      <name val="Calibri"/>
      <family val="2"/>
    </font>
    <font>
      <sz val="12"/>
      <color rgb="FF222222"/>
      <name val="Arial"/>
      <family val="2"/>
    </font>
    <font>
      <b/>
      <sz val="14"/>
      <color theme="1"/>
      <name val="Calibri"/>
      <family val="2"/>
      <scheme val="minor"/>
    </font>
    <font>
      <b/>
      <u/>
      <sz val="16"/>
      <color rgb="FFFFFF00"/>
      <name val="Calibri"/>
      <family val="2"/>
    </font>
    <font>
      <b/>
      <sz val="16"/>
      <color rgb="FFFFFF00"/>
      <name val="Calibri"/>
      <family val="2"/>
    </font>
    <font>
      <b/>
      <i/>
      <sz val="12"/>
      <color indexed="9"/>
      <name val="Cambria"/>
      <family val="1"/>
    </font>
    <font>
      <b/>
      <i/>
      <sz val="12"/>
      <color indexed="43"/>
      <name val="Cambria"/>
      <family val="1"/>
    </font>
    <font>
      <b/>
      <u/>
      <sz val="20"/>
      <color theme="0"/>
      <name val="Calibri"/>
      <family val="2"/>
      <scheme val="minor"/>
    </font>
    <font>
      <sz val="9"/>
      <color rgb="FF333333"/>
      <name val="Courier New"/>
      <family val="3"/>
    </font>
    <font>
      <sz val="11"/>
      <color rgb="FF660066"/>
      <name val="Inherit"/>
    </font>
    <font>
      <sz val="11"/>
      <color rgb="FF000000"/>
      <name val="Inherit"/>
    </font>
    <font>
      <sz val="11"/>
      <color rgb="FF666600"/>
      <name val="Inherit"/>
    </font>
    <font>
      <sz val="11"/>
      <color rgb="FF008800"/>
      <name val="Inherit"/>
    </font>
    <font>
      <sz val="11"/>
      <color rgb="FF000088"/>
      <name val="Inherit"/>
    </font>
    <font>
      <sz val="11"/>
      <color rgb="FF006666"/>
      <name val="Inherit"/>
    </font>
    <font>
      <b/>
      <u/>
      <sz val="18"/>
      <name val="Calibri"/>
      <family val="2"/>
    </font>
    <font>
      <sz val="11"/>
      <color rgb="FFFFFF00"/>
      <name val="Calibri"/>
      <family val="2"/>
      <scheme val="minor"/>
    </font>
    <font>
      <b/>
      <u/>
      <sz val="12"/>
      <color theme="1"/>
      <name val="Calibri"/>
      <family val="2"/>
      <scheme val="minor"/>
    </font>
    <font>
      <b/>
      <u/>
      <sz val="14"/>
      <color theme="9" tint="-0.249977111117893"/>
      <name val="Calibri"/>
      <family val="2"/>
      <scheme val="minor"/>
    </font>
    <font>
      <sz val="12"/>
      <color rgb="FFFFFF00"/>
      <name val="Calibri"/>
      <family val="2"/>
      <scheme val="minor"/>
    </font>
    <font>
      <b/>
      <sz val="11"/>
      <color rgb="FFFFFF00"/>
      <name val="Calibri"/>
      <family val="2"/>
    </font>
    <font>
      <sz val="11"/>
      <name val="Arial"/>
      <family val="2"/>
    </font>
    <font>
      <sz val="10"/>
      <color theme="1"/>
      <name val="Calibri"/>
      <family val="2"/>
      <scheme val="minor"/>
    </font>
    <font>
      <b/>
      <sz val="14"/>
      <color indexed="43"/>
      <name val="Calibri"/>
      <family val="2"/>
    </font>
    <font>
      <sz val="14"/>
      <name val="Book Antiqua"/>
      <family val="1"/>
    </font>
    <font>
      <b/>
      <sz val="14"/>
      <name val="Calibri"/>
      <family val="2"/>
    </font>
    <font>
      <sz val="14"/>
      <name val="Calibri"/>
      <family val="2"/>
    </font>
    <font>
      <b/>
      <sz val="12"/>
      <name val="Sylfaen"/>
      <family val="1"/>
    </font>
    <font>
      <b/>
      <sz val="14"/>
      <color indexed="14"/>
      <name val="Calibri"/>
      <family val="2"/>
    </font>
    <font>
      <b/>
      <sz val="14"/>
      <color indexed="42"/>
      <name val="Calibri"/>
      <family val="2"/>
    </font>
    <font>
      <b/>
      <sz val="12"/>
      <name val="Tahoma"/>
      <family val="2"/>
    </font>
    <font>
      <b/>
      <sz val="12"/>
      <color indexed="14"/>
      <name val="Tahoma"/>
      <family val="2"/>
    </font>
    <font>
      <b/>
      <sz val="8"/>
      <color indexed="81"/>
      <name val="Tahoma"/>
      <family val="2"/>
    </font>
    <font>
      <sz val="8"/>
      <color indexed="81"/>
      <name val="Tahoma"/>
      <family val="2"/>
    </font>
    <font>
      <sz val="14"/>
      <color theme="0"/>
      <name val="Calibri"/>
      <family val="2"/>
      <scheme val="minor"/>
    </font>
    <font>
      <sz val="12"/>
      <color theme="0"/>
      <name val="Calibri"/>
      <family val="2"/>
      <scheme val="minor"/>
    </font>
    <font>
      <b/>
      <u/>
      <sz val="14"/>
      <color rgb="FF002060"/>
      <name val="Calibri"/>
      <family val="2"/>
    </font>
    <font>
      <u/>
      <sz val="11"/>
      <color indexed="8"/>
      <name val="Calibri"/>
      <family val="2"/>
    </font>
    <font>
      <u/>
      <sz val="12"/>
      <color indexed="8"/>
      <name val="Calibri"/>
      <family val="2"/>
    </font>
    <font>
      <sz val="10"/>
      <name val="Calibri"/>
      <family val="2"/>
    </font>
    <font>
      <sz val="14"/>
      <name val="Sylfaen"/>
      <family val="1"/>
    </font>
    <font>
      <sz val="9"/>
      <color indexed="8"/>
      <name val="Calibri"/>
      <family val="2"/>
    </font>
    <font>
      <b/>
      <sz val="9"/>
      <color indexed="8"/>
      <name val="Calibri"/>
      <family val="2"/>
    </font>
    <font>
      <b/>
      <sz val="14"/>
      <name val="Arial"/>
      <family val="2"/>
    </font>
    <font>
      <b/>
      <sz val="16"/>
      <name val="Book Antiqua"/>
      <family val="1"/>
    </font>
    <font>
      <sz val="12"/>
      <name val="MS Sans Serif"/>
      <family val="2"/>
    </font>
    <font>
      <sz val="9"/>
      <color indexed="63"/>
      <name val="Courier New"/>
      <family val="3"/>
    </font>
    <font>
      <b/>
      <u/>
      <sz val="14"/>
      <name val="Calibri"/>
      <family val="2"/>
    </font>
    <font>
      <sz val="10"/>
      <color indexed="55"/>
      <name val="Arial"/>
      <family val="2"/>
    </font>
    <font>
      <sz val="12"/>
      <color indexed="55"/>
      <name val="Calibri"/>
      <family val="2"/>
    </font>
    <font>
      <sz val="12"/>
      <color indexed="55"/>
      <name val="Arial"/>
      <family val="2"/>
    </font>
    <font>
      <b/>
      <sz val="16"/>
      <name val="Calibri"/>
      <family val="2"/>
    </font>
    <font>
      <sz val="8.5"/>
      <name val="Calibri"/>
      <family val="2"/>
    </font>
    <font>
      <b/>
      <sz val="10"/>
      <color indexed="8"/>
      <name val="Calibri"/>
      <family val="2"/>
    </font>
    <font>
      <u/>
      <sz val="16"/>
      <color indexed="9"/>
      <name val="Sylfaen"/>
      <family val="1"/>
    </font>
    <font>
      <u/>
      <sz val="16"/>
      <name val="Sylfaen"/>
      <family val="1"/>
    </font>
    <font>
      <sz val="14"/>
      <name val="DevLys 010"/>
    </font>
    <font>
      <sz val="16"/>
      <name val="DevLys 010"/>
    </font>
    <font>
      <b/>
      <sz val="14"/>
      <color theme="1"/>
      <name val="Calibri"/>
      <family val="2"/>
    </font>
    <font>
      <b/>
      <i/>
      <sz val="12"/>
      <name val="Calibri"/>
      <family val="2"/>
    </font>
    <font>
      <sz val="11"/>
      <name val="Calibri"/>
      <family val="2"/>
      <scheme val="minor"/>
    </font>
    <font>
      <sz val="12"/>
      <color theme="1"/>
      <name val="Calibri"/>
      <family val="2"/>
    </font>
    <font>
      <sz val="10"/>
      <color theme="1"/>
      <name val="Calibri"/>
      <family val="2"/>
    </font>
    <font>
      <sz val="14"/>
      <color theme="1"/>
      <name val="Book Antiqua"/>
      <family val="1"/>
    </font>
    <font>
      <sz val="14"/>
      <color theme="0" tint="-0.499984740745262"/>
      <name val="Calibri"/>
      <family val="2"/>
    </font>
    <font>
      <b/>
      <u/>
      <sz val="16"/>
      <color theme="1"/>
      <name val="Calibri"/>
      <family val="2"/>
      <scheme val="minor"/>
    </font>
    <font>
      <b/>
      <u/>
      <sz val="18"/>
      <color theme="10"/>
      <name val="Calibri"/>
      <family val="2"/>
    </font>
  </fonts>
  <fills count="48">
    <fill>
      <patternFill patternType="none"/>
    </fill>
    <fill>
      <patternFill patternType="gray125"/>
    </fill>
    <fill>
      <patternFill patternType="solid">
        <fgColor theme="5"/>
      </patternFill>
    </fill>
    <fill>
      <patternFill patternType="solid">
        <fgColor theme="9" tint="0.59999389629810485"/>
        <bgColor indexed="65"/>
      </patternFill>
    </fill>
    <fill>
      <patternFill patternType="solid">
        <fgColor indexed="9"/>
        <bgColor indexed="64"/>
      </patternFill>
    </fill>
    <fill>
      <patternFill patternType="solid">
        <fgColor theme="0" tint="-0.34998626667073579"/>
        <bgColor indexed="64"/>
      </patternFill>
    </fill>
    <fill>
      <patternFill patternType="solid">
        <fgColor indexed="9"/>
        <bgColor indexed="0"/>
      </patternFill>
    </fill>
    <fill>
      <patternFill patternType="solid">
        <fgColor theme="7" tint="-0.499984740745262"/>
        <bgColor indexed="64"/>
      </patternFill>
    </fill>
    <fill>
      <patternFill patternType="solid">
        <fgColor indexed="26"/>
      </patternFill>
    </fill>
    <fill>
      <patternFill patternType="solid">
        <fgColor indexed="56"/>
        <bgColor indexed="64"/>
      </patternFill>
    </fill>
    <fill>
      <patternFill patternType="solid">
        <fgColor indexed="47"/>
        <bgColor indexed="64"/>
      </patternFill>
    </fill>
    <fill>
      <patternFill patternType="solid">
        <fgColor indexed="22"/>
        <bgColor indexed="64"/>
      </patternFill>
    </fill>
    <fill>
      <patternFill patternType="solid">
        <fgColor indexed="17"/>
        <bgColor indexed="64"/>
      </patternFill>
    </fill>
    <fill>
      <patternFill patternType="solid">
        <fgColor rgb="FFFFFF00"/>
        <bgColor indexed="64"/>
      </patternFill>
    </fill>
    <fill>
      <patternFill patternType="solid">
        <fgColor indexed="14"/>
        <bgColor indexed="64"/>
      </patternFill>
    </fill>
    <fill>
      <patternFill patternType="solid">
        <fgColor theme="9" tint="0.59999389629810485"/>
        <bgColor indexed="64"/>
      </patternFill>
    </fill>
    <fill>
      <patternFill patternType="solid">
        <fgColor rgb="FFFFFFFF"/>
        <bgColor indexed="64"/>
      </patternFill>
    </fill>
    <fill>
      <patternFill patternType="solid">
        <fgColor theme="9" tint="-0.499984740745262"/>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indexed="13"/>
        <bgColor indexed="64"/>
      </patternFill>
    </fill>
    <fill>
      <patternFill patternType="solid">
        <fgColor indexed="43"/>
        <bgColor indexed="64"/>
      </patternFill>
    </fill>
    <fill>
      <patternFill patternType="solid">
        <fgColor indexed="42"/>
        <bgColor indexed="64"/>
      </patternFill>
    </fill>
    <fill>
      <patternFill patternType="solid">
        <fgColor indexed="52"/>
        <bgColor indexed="64"/>
      </patternFill>
    </fill>
    <fill>
      <patternFill patternType="solid">
        <fgColor indexed="51"/>
        <bgColor indexed="64"/>
      </patternFill>
    </fill>
    <fill>
      <patternFill patternType="solid">
        <fgColor theme="9" tint="-0.249977111117893"/>
        <bgColor indexed="64"/>
      </patternFill>
    </fill>
    <fill>
      <patternFill patternType="solid">
        <fgColor theme="0"/>
        <bgColor indexed="0"/>
      </patternFill>
    </fill>
    <fill>
      <patternFill patternType="solid">
        <fgColor rgb="FF002060"/>
        <bgColor indexed="64"/>
      </patternFill>
    </fill>
    <fill>
      <patternFill patternType="solid">
        <fgColor indexed="28"/>
        <bgColor indexed="64"/>
      </patternFill>
    </fill>
    <fill>
      <patternFill patternType="solid">
        <fgColor theme="1"/>
        <bgColor indexed="64"/>
      </patternFill>
    </fill>
    <fill>
      <patternFill patternType="solid">
        <fgColor rgb="FFC00000"/>
        <bgColor indexed="64"/>
      </patternFill>
    </fill>
    <fill>
      <patternFill patternType="solid">
        <fgColor indexed="14"/>
        <bgColor indexed="9"/>
      </patternFill>
    </fill>
    <fill>
      <patternFill patternType="solid">
        <fgColor indexed="22"/>
        <bgColor indexed="9"/>
      </patternFill>
    </fill>
    <fill>
      <patternFill patternType="solid">
        <fgColor indexed="9"/>
        <bgColor indexed="9"/>
      </patternFill>
    </fill>
    <fill>
      <patternFill patternType="solid">
        <fgColor indexed="55"/>
        <bgColor indexed="9"/>
      </patternFill>
    </fill>
    <fill>
      <patternFill patternType="solid">
        <fgColor indexed="42"/>
        <bgColor indexed="9"/>
      </patternFill>
    </fill>
    <fill>
      <patternFill patternType="solid">
        <fgColor indexed="8"/>
        <bgColor indexed="64"/>
      </patternFill>
    </fill>
    <fill>
      <patternFill patternType="solid">
        <fgColor indexed="43"/>
        <bgColor indexed="9"/>
      </patternFill>
    </fill>
    <fill>
      <patternFill patternType="solid">
        <fgColor indexed="11"/>
        <bgColor indexed="64"/>
      </patternFill>
    </fill>
    <fill>
      <patternFill patternType="solid">
        <fgColor indexed="55"/>
        <bgColor indexed="64"/>
      </patternFill>
    </fill>
    <fill>
      <patternFill patternType="solid">
        <fgColor indexed="53"/>
        <bgColor indexed="64"/>
      </patternFill>
    </fill>
    <fill>
      <patternFill patternType="solid">
        <fgColor rgb="FFFFFF00"/>
        <bgColor indexed="9"/>
      </patternFill>
    </fill>
    <fill>
      <patternFill patternType="solid">
        <fgColor theme="9" tint="0.39997558519241921"/>
        <bgColor indexed="9"/>
      </patternFill>
    </fill>
    <fill>
      <patternFill patternType="solid">
        <fgColor theme="0" tint="-0.14999847407452621"/>
        <bgColor indexed="0"/>
      </patternFill>
    </fill>
    <fill>
      <patternFill patternType="solid">
        <fgColor theme="9" tint="-0.249977111117893"/>
        <bgColor indexed="9"/>
      </patternFill>
    </fill>
  </fills>
  <borders count="6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double">
        <color indexed="64"/>
      </left>
      <right/>
      <top style="double">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8"/>
      </right>
      <top/>
      <bottom/>
      <diagonal/>
    </border>
    <border>
      <left/>
      <right style="medium">
        <color indexed="8"/>
      </right>
      <top/>
      <bottom style="medium">
        <color indexed="8"/>
      </bottom>
      <diagonal/>
    </border>
    <border>
      <left/>
      <right/>
      <top/>
      <bottom style="medium">
        <color indexed="8"/>
      </bottom>
      <diagonal/>
    </border>
    <border>
      <left style="medium">
        <color rgb="FFCCCCCC"/>
      </left>
      <right style="medium">
        <color rgb="FFCCCCCC"/>
      </right>
      <top/>
      <bottom style="medium">
        <color rgb="FFCCCCCC"/>
      </bottom>
      <diagonal/>
    </border>
    <border>
      <left/>
      <right style="double">
        <color indexed="64"/>
      </right>
      <top style="thin">
        <color indexed="64"/>
      </top>
      <bottom/>
      <diagonal/>
    </border>
    <border>
      <left style="double">
        <color indexed="64"/>
      </left>
      <right style="double">
        <color indexed="64"/>
      </right>
      <top style="double">
        <color indexed="64"/>
      </top>
      <bottom style="double">
        <color indexed="64"/>
      </bottom>
      <diagonal/>
    </border>
    <border>
      <left style="medium">
        <color rgb="FF000000"/>
      </left>
      <right style="medium">
        <color rgb="FF000000"/>
      </right>
      <top style="medium">
        <color rgb="FF000000"/>
      </top>
      <bottom style="medium">
        <color rgb="FF000000"/>
      </bottom>
      <diagonal/>
    </border>
    <border>
      <left style="medium">
        <color rgb="FF888888"/>
      </left>
      <right style="medium">
        <color rgb="FF888888"/>
      </right>
      <top style="medium">
        <color rgb="FF888888"/>
      </top>
      <bottom style="medium">
        <color rgb="FF888888"/>
      </bottom>
      <diagonal/>
    </border>
    <border>
      <left style="medium">
        <color indexed="64"/>
      </left>
      <right style="medium">
        <color indexed="64"/>
      </right>
      <top style="medium">
        <color indexed="64"/>
      </top>
      <bottom style="medium">
        <color indexed="64"/>
      </bottom>
      <diagonal/>
    </border>
    <border>
      <left style="thin">
        <color theme="0"/>
      </left>
      <right style="thin">
        <color indexed="64"/>
      </right>
      <top style="thin">
        <color theme="0"/>
      </top>
      <bottom style="thin">
        <color theme="0"/>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right/>
      <top style="thick">
        <color indexed="64"/>
      </top>
      <bottom style="thick">
        <color indexed="64"/>
      </bottom>
      <diagonal/>
    </border>
    <border>
      <left style="thick">
        <color indexed="64"/>
      </left>
      <right style="thick">
        <color indexed="64"/>
      </right>
      <top/>
      <bottom style="thick">
        <color indexed="64"/>
      </bottom>
      <diagonal/>
    </border>
    <border>
      <left/>
      <right/>
      <top style="thick">
        <color indexed="64"/>
      </top>
      <bottom/>
      <diagonal/>
    </border>
    <border>
      <left/>
      <right/>
      <top/>
      <bottom style="thick">
        <color indexed="64"/>
      </bottom>
      <diagonal/>
    </border>
    <border>
      <left style="thick">
        <color indexed="64"/>
      </left>
      <right/>
      <top/>
      <bottom/>
      <diagonal/>
    </border>
    <border>
      <left/>
      <right style="thick">
        <color indexed="64"/>
      </right>
      <top/>
      <bottom/>
      <diagonal/>
    </border>
    <border>
      <left/>
      <right/>
      <top style="medium">
        <color indexed="64"/>
      </top>
      <bottom style="medium">
        <color indexed="64"/>
      </bottom>
      <diagonal/>
    </border>
    <border>
      <left/>
      <right style="thin">
        <color indexed="64"/>
      </right>
      <top style="thin">
        <color indexed="64"/>
      </top>
      <bottom/>
      <diagonal/>
    </border>
    <border>
      <left style="thick">
        <color indexed="64"/>
      </left>
      <right style="thick">
        <color indexed="64"/>
      </right>
      <top style="thick">
        <color indexed="64"/>
      </top>
      <bottom/>
      <diagonal/>
    </border>
    <border>
      <left/>
      <right style="thin">
        <color indexed="44"/>
      </right>
      <top style="thin">
        <color indexed="44"/>
      </top>
      <bottom style="thin">
        <color indexed="44"/>
      </bottom>
      <diagonal/>
    </border>
    <border>
      <left style="thin">
        <color indexed="44"/>
      </left>
      <right style="thin">
        <color indexed="44"/>
      </right>
      <top style="thin">
        <color indexed="44"/>
      </top>
      <bottom style="thin">
        <color indexed="44"/>
      </bottom>
      <diagonal/>
    </border>
    <border>
      <left/>
      <right/>
      <top/>
      <bottom style="thin">
        <color indexed="44"/>
      </bottom>
      <diagonal/>
    </border>
    <border>
      <left/>
      <right style="thin">
        <color indexed="44"/>
      </right>
      <top/>
      <bottom style="thin">
        <color indexed="44"/>
      </bottom>
      <diagonal/>
    </border>
    <border>
      <left style="thin">
        <color indexed="44"/>
      </left>
      <right style="thin">
        <color indexed="44"/>
      </right>
      <top/>
      <bottom style="thin">
        <color indexed="44"/>
      </bottom>
      <diagonal/>
    </border>
    <border>
      <left style="thin">
        <color indexed="44"/>
      </left>
      <right style="thin">
        <color indexed="44"/>
      </right>
      <top style="thin">
        <color indexed="4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ck">
        <color indexed="64"/>
      </left>
      <right style="medium">
        <color indexed="64"/>
      </right>
      <top/>
      <bottom style="thick">
        <color indexed="64"/>
      </bottom>
      <diagonal/>
    </border>
    <border>
      <left style="thick">
        <color indexed="64"/>
      </left>
      <right style="medium">
        <color indexed="64"/>
      </right>
      <top style="thick">
        <color indexed="64"/>
      </top>
      <bottom style="thick">
        <color indexed="64"/>
      </bottom>
      <diagonal/>
    </border>
    <border>
      <left style="thick">
        <color indexed="64"/>
      </left>
      <right style="medium">
        <color indexed="64"/>
      </right>
      <top style="thick">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6">
    <xf numFmtId="0" fontId="0" fillId="0" borderId="0"/>
    <xf numFmtId="9" fontId="1" fillId="0" borderId="0" applyFont="0" applyFill="0" applyBorder="0" applyAlignment="0" applyProtection="0"/>
    <xf numFmtId="0" fontId="4" fillId="0" borderId="0"/>
    <xf numFmtId="0" fontId="5" fillId="0" borderId="0" applyNumberFormat="0" applyFill="0" applyBorder="0" applyAlignment="0" applyProtection="0">
      <alignment vertical="top"/>
      <protection locked="0"/>
    </xf>
    <xf numFmtId="0" fontId="7" fillId="0" borderId="0"/>
    <xf numFmtId="0" fontId="1" fillId="3" borderId="0" applyNumberFormat="0" applyBorder="0" applyAlignment="0" applyProtection="0"/>
    <xf numFmtId="0" fontId="3" fillId="2" borderId="0" applyNumberFormat="0" applyBorder="0" applyAlignment="0" applyProtection="0"/>
    <xf numFmtId="165"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7" fillId="0" borderId="0"/>
    <xf numFmtId="9" fontId="1" fillId="0" borderId="0" applyFont="0" applyFill="0" applyBorder="0" applyAlignment="0" applyProtection="0"/>
    <xf numFmtId="9" fontId="18" fillId="7" borderId="12" applyBorder="0">
      <alignment vertical="top" shrinkToFit="1"/>
    </xf>
    <xf numFmtId="0" fontId="7" fillId="8" borderId="0" applyNumberFormat="0" applyFont="0" applyBorder="0" applyAlignment="0" applyProtection="0"/>
    <xf numFmtId="0" fontId="4" fillId="0" borderId="0"/>
    <xf numFmtId="167" fontId="7" fillId="0" borderId="0" applyFont="0" applyFill="0" applyBorder="0" applyProtection="0">
      <alignment horizontal="right"/>
    </xf>
    <xf numFmtId="168" fontId="7" fillId="0" borderId="0" applyFont="0" applyFill="0" applyBorder="0" applyProtection="0">
      <alignment horizontal="right"/>
    </xf>
    <xf numFmtId="169" fontId="7" fillId="0" borderId="0" applyFont="0" applyFill="0" applyBorder="0" applyProtection="0">
      <alignment horizontal="right"/>
    </xf>
    <xf numFmtId="169" fontId="26" fillId="0" borderId="0" applyFont="0" applyFill="0" applyBorder="0" applyProtection="0">
      <alignment horizontal="right"/>
    </xf>
    <xf numFmtId="170" fontId="26" fillId="0" borderId="0" applyFont="0" applyFill="0" applyBorder="0" applyProtection="0">
      <alignment horizontal="left"/>
    </xf>
    <xf numFmtId="0" fontId="7" fillId="0" borderId="0" applyFont="0" applyFill="0" applyBorder="0" applyProtection="0">
      <alignment horizontal="right"/>
    </xf>
    <xf numFmtId="0" fontId="7" fillId="0" borderId="0" applyNumberFormat="0" applyFont="0" applyBorder="0" applyAlignment="0" applyProtection="0"/>
    <xf numFmtId="0" fontId="27" fillId="12" borderId="15" applyProtection="0">
      <alignment horizontal="right"/>
    </xf>
    <xf numFmtId="0" fontId="28" fillId="12" borderId="0" applyProtection="0">
      <alignment horizontal="left"/>
    </xf>
    <xf numFmtId="0" fontId="29" fillId="0" borderId="0" applyFill="0" applyBorder="0" applyProtection="0">
      <alignment horizontal="left"/>
    </xf>
    <xf numFmtId="0" fontId="27" fillId="0" borderId="16" applyProtection="0">
      <alignment horizontal="right"/>
    </xf>
    <xf numFmtId="0" fontId="27" fillId="0" borderId="15" applyProtection="0">
      <alignment horizontal="right"/>
    </xf>
    <xf numFmtId="0" fontId="27" fillId="0" borderId="17" applyProtection="0">
      <alignment horizontal="center"/>
      <protection locked="0"/>
    </xf>
    <xf numFmtId="1" fontId="7" fillId="0" borderId="0" applyFont="0" applyFill="0" applyBorder="0" applyProtection="0">
      <alignment horizontal="right"/>
    </xf>
    <xf numFmtId="171" fontId="7" fillId="0" borderId="0" applyFont="0" applyFill="0" applyBorder="0" applyProtection="0">
      <alignment horizontal="right"/>
    </xf>
    <xf numFmtId="0" fontId="1" fillId="0" borderId="33">
      <alignment horizontal="left" indent="1"/>
    </xf>
  </cellStyleXfs>
  <cellXfs count="756">
    <xf numFmtId="0" fontId="0" fillId="0" borderId="0" xfId="0"/>
    <xf numFmtId="0" fontId="13" fillId="4" borderId="0" xfId="0" applyFont="1" applyFill="1" applyAlignment="1" applyProtection="1">
      <alignment horizontal="left"/>
      <protection hidden="1"/>
    </xf>
    <xf numFmtId="0" fontId="11" fillId="0" borderId="0" xfId="2" applyFont="1"/>
    <xf numFmtId="0" fontId="19" fillId="4" borderId="0" xfId="2" applyFont="1" applyFill="1" applyBorder="1" applyAlignment="1">
      <alignment horizontal="left"/>
    </xf>
    <xf numFmtId="0" fontId="9" fillId="4" borderId="0" xfId="2" applyFont="1" applyFill="1" applyBorder="1" applyAlignment="1"/>
    <xf numFmtId="0" fontId="4" fillId="10" borderId="0" xfId="2" applyFill="1"/>
    <xf numFmtId="0" fontId="4" fillId="0" borderId="0" xfId="2"/>
    <xf numFmtId="0" fontId="16" fillId="4" borderId="0" xfId="2" applyFont="1" applyFill="1" applyBorder="1" applyAlignment="1">
      <alignment horizontal="center" vertical="center"/>
    </xf>
    <xf numFmtId="0" fontId="21" fillId="10" borderId="0" xfId="2" applyFont="1" applyFill="1" applyBorder="1" applyAlignment="1"/>
    <xf numFmtId="0" fontId="16" fillId="4" borderId="0" xfId="2" applyFont="1" applyFill="1" applyBorder="1" applyAlignment="1">
      <alignment horizontal="center"/>
    </xf>
    <xf numFmtId="0" fontId="10" fillId="4" borderId="0" xfId="2" applyNumberFormat="1" applyFont="1" applyFill="1" applyBorder="1" applyAlignment="1">
      <alignment horizontal="justify" vertical="justify" wrapText="1"/>
    </xf>
    <xf numFmtId="0" fontId="10" fillId="0" borderId="0" xfId="2" applyFont="1" applyBorder="1" applyAlignment="1">
      <alignment horizontal="justify" vertical="justify" wrapText="1"/>
    </xf>
    <xf numFmtId="0" fontId="22" fillId="10" borderId="0" xfId="0" applyFont="1" applyFill="1" applyBorder="1" applyAlignment="1">
      <alignment vertical="top" wrapText="1"/>
    </xf>
    <xf numFmtId="0" fontId="9" fillId="4" borderId="0" xfId="2" applyFont="1" applyFill="1" applyBorder="1" applyAlignment="1">
      <alignment horizontal="center" vertical="top" wrapText="1"/>
    </xf>
    <xf numFmtId="0" fontId="23" fillId="10" borderId="0" xfId="2" applyFont="1" applyFill="1"/>
    <xf numFmtId="0" fontId="23" fillId="0" borderId="0" xfId="2" applyFont="1"/>
    <xf numFmtId="0" fontId="10" fillId="4" borderId="0" xfId="2" applyFont="1" applyFill="1" applyBorder="1" applyAlignment="1">
      <alignment horizontal="center" vertical="top" wrapText="1"/>
    </xf>
    <xf numFmtId="0" fontId="23" fillId="10" borderId="0" xfId="2" applyFont="1" applyFill="1" applyAlignment="1">
      <alignment vertical="center"/>
    </xf>
    <xf numFmtId="0" fontId="23" fillId="10" borderId="0" xfId="2" applyFont="1" applyFill="1" applyAlignment="1">
      <alignment horizontal="center" vertical="center"/>
    </xf>
    <xf numFmtId="0" fontId="23" fillId="0" borderId="0" xfId="2" applyFont="1" applyAlignment="1">
      <alignment horizontal="center" vertical="center"/>
    </xf>
    <xf numFmtId="0" fontId="11" fillId="4" borderId="3" xfId="2" applyFont="1" applyFill="1" applyBorder="1" applyAlignment="1">
      <alignment horizontal="center" vertical="top"/>
    </xf>
    <xf numFmtId="0" fontId="11" fillId="4" borderId="0" xfId="2" applyFont="1" applyFill="1" applyBorder="1" applyAlignment="1">
      <alignment horizontal="center" vertical="top" wrapText="1"/>
    </xf>
    <xf numFmtId="0" fontId="14" fillId="10" borderId="0" xfId="2" applyFont="1" applyFill="1" applyAlignment="1">
      <alignment horizontal="center"/>
    </xf>
    <xf numFmtId="0" fontId="14" fillId="10" borderId="0" xfId="2" applyFont="1" applyFill="1"/>
    <xf numFmtId="0" fontId="14" fillId="0" borderId="0" xfId="2" applyFont="1"/>
    <xf numFmtId="164" fontId="9" fillId="11" borderId="0" xfId="19" applyNumberFormat="1" applyFont="1" applyFill="1" applyBorder="1" applyAlignment="1">
      <alignment vertical="center" wrapText="1" shrinkToFit="1"/>
    </xf>
    <xf numFmtId="0" fontId="9" fillId="10" borderId="0" xfId="19" applyFont="1" applyFill="1" applyAlignment="1">
      <alignment horizontal="center"/>
    </xf>
    <xf numFmtId="0" fontId="9" fillId="10" borderId="0" xfId="19" applyFont="1" applyFill="1"/>
    <xf numFmtId="0" fontId="9" fillId="0" borderId="0" xfId="19" applyFont="1"/>
    <xf numFmtId="0" fontId="25" fillId="4" borderId="0" xfId="2" applyFont="1" applyFill="1" applyAlignment="1">
      <alignment horizontal="center" vertical="center" wrapText="1"/>
    </xf>
    <xf numFmtId="0" fontId="9" fillId="4" borderId="0" xfId="2" applyFont="1" applyFill="1"/>
    <xf numFmtId="0" fontId="4" fillId="0" borderId="0" xfId="19"/>
    <xf numFmtId="0" fontId="7" fillId="0" borderId="0" xfId="8" applyProtection="1">
      <protection hidden="1"/>
    </xf>
    <xf numFmtId="0" fontId="7" fillId="0" borderId="0" xfId="8" applyAlignment="1" applyProtection="1">
      <alignment wrapText="1"/>
      <protection hidden="1"/>
    </xf>
    <xf numFmtId="0" fontId="7" fillId="13" borderId="0" xfId="8" applyFill="1" applyProtection="1">
      <protection hidden="1"/>
    </xf>
    <xf numFmtId="0" fontId="12" fillId="0" borderId="0" xfId="0" applyFont="1" applyProtection="1">
      <protection hidden="1"/>
    </xf>
    <xf numFmtId="0" fontId="0" fillId="0" borderId="0" xfId="0" applyProtection="1">
      <protection hidden="1"/>
    </xf>
    <xf numFmtId="0" fontId="30" fillId="14" borderId="3" xfId="8" applyFont="1" applyFill="1" applyBorder="1" applyAlignment="1" applyProtection="1">
      <alignment horizontal="center" vertical="center" wrapText="1"/>
      <protection hidden="1"/>
    </xf>
    <xf numFmtId="0" fontId="30" fillId="14" borderId="0" xfId="8" applyFont="1" applyFill="1" applyBorder="1" applyAlignment="1" applyProtection="1">
      <alignment horizontal="center" vertical="center" wrapText="1"/>
      <protection hidden="1"/>
    </xf>
    <xf numFmtId="0" fontId="12" fillId="0" borderId="3" xfId="0" applyFont="1" applyBorder="1" applyAlignment="1" applyProtection="1">
      <alignment wrapText="1"/>
      <protection hidden="1"/>
    </xf>
    <xf numFmtId="0" fontId="0" fillId="0" borderId="3" xfId="0" applyBorder="1" applyProtection="1">
      <protection hidden="1"/>
    </xf>
    <xf numFmtId="0" fontId="0" fillId="0" borderId="1" xfId="0" applyBorder="1" applyAlignment="1" applyProtection="1">
      <protection hidden="1"/>
    </xf>
    <xf numFmtId="0" fontId="0" fillId="0" borderId="7" xfId="0" applyBorder="1" applyAlignment="1" applyProtection="1">
      <protection hidden="1"/>
    </xf>
    <xf numFmtId="0" fontId="0" fillId="0" borderId="2" xfId="0" applyBorder="1" applyAlignment="1" applyProtection="1">
      <protection hidden="1"/>
    </xf>
    <xf numFmtId="0" fontId="0" fillId="0" borderId="3" xfId="0" applyBorder="1" applyAlignment="1" applyProtection="1">
      <protection hidden="1"/>
    </xf>
    <xf numFmtId="0" fontId="0" fillId="0" borderId="3" xfId="0" applyBorder="1" applyAlignment="1" applyProtection="1">
      <alignment horizontal="center"/>
      <protection hidden="1"/>
    </xf>
    <xf numFmtId="0" fontId="0" fillId="0" borderId="3" xfId="0" applyBorder="1" applyAlignment="1" applyProtection="1">
      <alignment wrapText="1"/>
      <protection hidden="1"/>
    </xf>
    <xf numFmtId="0" fontId="31" fillId="5" borderId="3" xfId="0" applyFont="1" applyFill="1" applyBorder="1" applyAlignment="1" applyProtection="1">
      <alignment horizontal="center" wrapText="1"/>
      <protection hidden="1"/>
    </xf>
    <xf numFmtId="0" fontId="32" fillId="0" borderId="3" xfId="0" applyNumberFormat="1" applyFont="1" applyBorder="1" applyProtection="1">
      <protection hidden="1"/>
    </xf>
    <xf numFmtId="0" fontId="7" fillId="0" borderId="3" xfId="8" applyBorder="1" applyProtection="1">
      <protection hidden="1"/>
    </xf>
    <xf numFmtId="0" fontId="33" fillId="0" borderId="0" xfId="0" applyFont="1" applyBorder="1" applyAlignment="1">
      <alignment horizontal="left" vertical="top"/>
    </xf>
    <xf numFmtId="0" fontId="0" fillId="0" borderId="0" xfId="0" applyAlignment="1" applyProtection="1">
      <alignment wrapText="1"/>
      <protection hidden="1"/>
    </xf>
    <xf numFmtId="0" fontId="0" fillId="0" borderId="0" xfId="0" applyAlignment="1" applyProtection="1">
      <alignment vertical="top" wrapText="1"/>
      <protection hidden="1"/>
    </xf>
    <xf numFmtId="0" fontId="34" fillId="0" borderId="0" xfId="8" applyFont="1" applyAlignment="1" applyProtection="1">
      <alignment vertical="center"/>
      <protection hidden="1"/>
    </xf>
    <xf numFmtId="0" fontId="34" fillId="0" borderId="0" xfId="8" applyFont="1" applyAlignment="1" applyProtection="1">
      <alignment vertical="center" wrapText="1"/>
      <protection hidden="1"/>
    </xf>
    <xf numFmtId="0" fontId="35" fillId="0" borderId="3" xfId="8" applyFont="1" applyFill="1" applyBorder="1" applyAlignment="1" applyProtection="1">
      <alignment vertical="center"/>
      <protection hidden="1"/>
    </xf>
    <xf numFmtId="0" fontId="34" fillId="0" borderId="3" xfId="8" applyFont="1" applyFill="1" applyBorder="1" applyAlignment="1" applyProtection="1">
      <alignment vertical="center"/>
      <protection hidden="1"/>
    </xf>
    <xf numFmtId="0" fontId="34" fillId="0" borderId="0" xfId="8" applyNumberFormat="1" applyFont="1" applyFill="1" applyBorder="1" applyAlignment="1" applyProtection="1">
      <alignment vertical="center"/>
      <protection hidden="1"/>
    </xf>
    <xf numFmtId="0" fontId="34" fillId="0" borderId="0" xfId="8" applyNumberFormat="1" applyFont="1" applyAlignment="1" applyProtection="1">
      <alignment vertical="center"/>
      <protection hidden="1"/>
    </xf>
    <xf numFmtId="0" fontId="2" fillId="0" borderId="3" xfId="0" applyFont="1" applyBorder="1" applyAlignment="1" applyProtection="1">
      <alignment vertical="center" wrapText="1"/>
      <protection hidden="1"/>
    </xf>
    <xf numFmtId="0" fontId="2" fillId="0" borderId="3" xfId="0" applyFont="1" applyBorder="1" applyAlignment="1" applyProtection="1">
      <alignment vertical="center"/>
      <protection hidden="1"/>
    </xf>
    <xf numFmtId="0" fontId="2" fillId="15" borderId="3" xfId="0" applyFont="1" applyFill="1" applyBorder="1" applyAlignment="1" applyProtection="1">
      <alignment vertical="center"/>
      <protection hidden="1"/>
    </xf>
    <xf numFmtId="0" fontId="2" fillId="5" borderId="3" xfId="0" applyFont="1" applyFill="1" applyBorder="1" applyAlignment="1" applyProtection="1">
      <alignment vertical="center"/>
      <protection hidden="1"/>
    </xf>
    <xf numFmtId="0" fontId="36" fillId="16" borderId="3" xfId="0" applyFont="1" applyFill="1" applyBorder="1" applyAlignment="1">
      <alignment horizontal="center" vertical="center" wrapText="1"/>
    </xf>
    <xf numFmtId="0" fontId="33" fillId="0" borderId="0" xfId="0" applyFont="1" applyBorder="1" applyAlignment="1">
      <alignment vertical="top"/>
    </xf>
    <xf numFmtId="17" fontId="7" fillId="0" borderId="3" xfId="8" applyNumberFormat="1" applyBorder="1" applyProtection="1">
      <protection hidden="1"/>
    </xf>
    <xf numFmtId="9" fontId="7" fillId="0" borderId="3" xfId="8" applyNumberFormat="1" applyBorder="1" applyProtection="1">
      <protection hidden="1"/>
    </xf>
    <xf numFmtId="9" fontId="0" fillId="0" borderId="0" xfId="0" applyNumberFormat="1" applyAlignment="1" applyProtection="1">
      <alignment wrapText="1"/>
      <protection hidden="1"/>
    </xf>
    <xf numFmtId="0" fontId="37" fillId="0" borderId="3" xfId="8" applyFont="1" applyFill="1" applyBorder="1" applyProtection="1">
      <protection hidden="1"/>
    </xf>
    <xf numFmtId="0" fontId="7" fillId="0" borderId="3" xfId="8" applyFill="1" applyBorder="1" applyProtection="1">
      <protection hidden="1"/>
    </xf>
    <xf numFmtId="0" fontId="7" fillId="0" borderId="0" xfId="8" applyNumberFormat="1" applyFill="1" applyBorder="1" applyProtection="1">
      <protection hidden="1"/>
    </xf>
    <xf numFmtId="0" fontId="7" fillId="0" borderId="0" xfId="8" applyNumberFormat="1" applyProtection="1">
      <protection hidden="1"/>
    </xf>
    <xf numFmtId="0" fontId="38" fillId="0" borderId="3" xfId="0" applyFont="1" applyBorder="1" applyAlignment="1" applyProtection="1">
      <alignment wrapText="1"/>
      <protection hidden="1"/>
    </xf>
    <xf numFmtId="0" fontId="36" fillId="16" borderId="3" xfId="0" applyFont="1" applyFill="1" applyBorder="1" applyAlignment="1">
      <alignment vertical="top" wrapText="1"/>
    </xf>
    <xf numFmtId="0" fontId="0" fillId="15" borderId="3" xfId="0" applyFill="1" applyBorder="1" applyProtection="1">
      <protection hidden="1"/>
    </xf>
    <xf numFmtId="0" fontId="0" fillId="0" borderId="3" xfId="0" applyFont="1" applyBorder="1" applyProtection="1">
      <protection hidden="1"/>
    </xf>
    <xf numFmtId="0" fontId="0" fillId="5" borderId="3" xfId="0" applyFill="1" applyBorder="1" applyProtection="1">
      <protection hidden="1"/>
    </xf>
    <xf numFmtId="0" fontId="36" fillId="16" borderId="3" xfId="0" applyFont="1" applyFill="1" applyBorder="1" applyAlignment="1">
      <alignment horizontal="center" vertical="top" wrapText="1"/>
    </xf>
    <xf numFmtId="1" fontId="0" fillId="0" borderId="3" xfId="0" applyNumberFormat="1" applyBorder="1" applyProtection="1">
      <protection hidden="1"/>
    </xf>
    <xf numFmtId="1" fontId="26" fillId="0" borderId="3" xfId="8" applyNumberFormat="1" applyFont="1" applyFill="1" applyBorder="1" applyProtection="1">
      <protection hidden="1"/>
    </xf>
    <xf numFmtId="0" fontId="0" fillId="13" borderId="3" xfId="0" applyFill="1" applyBorder="1" applyProtection="1">
      <protection hidden="1"/>
    </xf>
    <xf numFmtId="1" fontId="0" fillId="13" borderId="3" xfId="0" applyNumberFormat="1" applyFill="1" applyBorder="1" applyProtection="1">
      <protection hidden="1"/>
    </xf>
    <xf numFmtId="0" fontId="40" fillId="17" borderId="3" xfId="0" applyFont="1" applyFill="1" applyBorder="1" applyAlignment="1" applyProtection="1">
      <alignment wrapText="1"/>
      <protection hidden="1"/>
    </xf>
    <xf numFmtId="0" fontId="41" fillId="5" borderId="0" xfId="0" applyNumberFormat="1" applyFont="1" applyFill="1" applyAlignment="1" applyProtection="1">
      <alignment horizontal="center"/>
      <protection hidden="1"/>
    </xf>
    <xf numFmtId="1" fontId="0" fillId="18" borderId="3" xfId="0" applyNumberFormat="1" applyFill="1" applyBorder="1" applyProtection="1">
      <protection hidden="1"/>
    </xf>
    <xf numFmtId="9" fontId="7" fillId="0" borderId="3" xfId="1" applyNumberFormat="1" applyFont="1" applyBorder="1" applyProtection="1">
      <protection hidden="1"/>
    </xf>
    <xf numFmtId="0" fontId="0" fillId="18" borderId="3" xfId="0" applyFill="1" applyBorder="1" applyProtection="1">
      <protection hidden="1"/>
    </xf>
    <xf numFmtId="17" fontId="0" fillId="0" borderId="3" xfId="0" applyNumberFormat="1" applyBorder="1" applyAlignment="1" applyProtection="1">
      <alignment wrapText="1"/>
      <protection hidden="1"/>
    </xf>
    <xf numFmtId="9" fontId="7" fillId="0" borderId="3" xfId="1" applyFont="1" applyBorder="1" applyProtection="1">
      <protection hidden="1"/>
    </xf>
    <xf numFmtId="0" fontId="0" fillId="0" borderId="3" xfId="0" applyBorder="1" applyAlignment="1" applyProtection="1">
      <alignment vertical="top"/>
      <protection hidden="1"/>
    </xf>
    <xf numFmtId="0" fontId="0" fillId="0" borderId="3" xfId="0" applyBorder="1" applyAlignment="1" applyProtection="1">
      <alignment vertical="top" wrapText="1"/>
      <protection hidden="1"/>
    </xf>
    <xf numFmtId="0" fontId="7" fillId="19" borderId="3" xfId="8" applyFill="1" applyBorder="1" applyAlignment="1" applyProtection="1">
      <alignment horizontal="center"/>
      <protection hidden="1"/>
    </xf>
    <xf numFmtId="0" fontId="42" fillId="11" borderId="0" xfId="0" applyFont="1" applyFill="1" applyAlignment="1">
      <alignment vertical="top"/>
    </xf>
    <xf numFmtId="0" fontId="32" fillId="15" borderId="3" xfId="0" applyFont="1" applyFill="1" applyBorder="1"/>
    <xf numFmtId="0" fontId="7" fillId="15" borderId="3" xfId="8" applyFill="1" applyBorder="1" applyProtection="1">
      <protection hidden="1"/>
    </xf>
    <xf numFmtId="0" fontId="44" fillId="21" borderId="5" xfId="15" applyFont="1" applyFill="1" applyBorder="1" applyAlignment="1">
      <alignment horizontal="center" vertical="center" wrapText="1"/>
    </xf>
    <xf numFmtId="1" fontId="0" fillId="15" borderId="3" xfId="0" applyNumberFormat="1" applyFill="1" applyBorder="1" applyProtection="1">
      <protection hidden="1"/>
    </xf>
    <xf numFmtId="0" fontId="45" fillId="15" borderId="3" xfId="0" applyFont="1" applyFill="1" applyBorder="1"/>
    <xf numFmtId="0" fontId="8" fillId="21" borderId="3" xfId="8" applyFont="1" applyFill="1" applyBorder="1" applyAlignment="1" applyProtection="1">
      <alignment vertical="top" wrapText="1"/>
      <protection hidden="1"/>
    </xf>
    <xf numFmtId="0" fontId="8" fillId="0" borderId="3" xfId="8" applyFont="1" applyBorder="1" applyAlignment="1" applyProtection="1">
      <alignment horizontal="center" vertical="top" wrapText="1"/>
      <protection hidden="1"/>
    </xf>
    <xf numFmtId="0" fontId="8" fillId="0" borderId="3" xfId="8" applyFont="1" applyBorder="1" applyProtection="1">
      <protection hidden="1"/>
    </xf>
    <xf numFmtId="0" fontId="8" fillId="0" borderId="3" xfId="8" applyFont="1" applyBorder="1" applyAlignment="1" applyProtection="1">
      <alignment horizontal="center" vertical="top"/>
      <protection hidden="1"/>
    </xf>
    <xf numFmtId="0" fontId="8" fillId="0" borderId="0" xfId="8" applyFont="1" applyBorder="1" applyProtection="1">
      <protection hidden="1"/>
    </xf>
    <xf numFmtId="0" fontId="8" fillId="0" borderId="0" xfId="8" applyFont="1" applyBorder="1" applyAlignment="1" applyProtection="1">
      <alignment wrapText="1"/>
      <protection hidden="1"/>
    </xf>
    <xf numFmtId="0" fontId="8" fillId="20" borderId="3" xfId="8" applyFont="1" applyFill="1" applyBorder="1" applyProtection="1">
      <protection hidden="1"/>
    </xf>
    <xf numFmtId="0" fontId="8" fillId="0" borderId="3" xfId="8" applyNumberFormat="1" applyFont="1" applyBorder="1" applyAlignment="1" applyProtection="1">
      <alignment horizontal="center"/>
      <protection hidden="1"/>
    </xf>
    <xf numFmtId="0" fontId="46" fillId="20" borderId="3" xfId="8" applyFont="1" applyFill="1" applyBorder="1" applyProtection="1">
      <protection hidden="1"/>
    </xf>
    <xf numFmtId="0" fontId="7" fillId="20" borderId="3" xfId="8" applyFill="1" applyBorder="1" applyProtection="1">
      <protection hidden="1"/>
    </xf>
    <xf numFmtId="0" fontId="12" fillId="20" borderId="3" xfId="0" applyFont="1" applyFill="1" applyBorder="1" applyProtection="1">
      <protection hidden="1"/>
    </xf>
    <xf numFmtId="0" fontId="8" fillId="0" borderId="3" xfId="8" applyFont="1" applyBorder="1" applyAlignment="1" applyProtection="1">
      <alignment wrapText="1"/>
      <protection hidden="1"/>
    </xf>
    <xf numFmtId="0" fontId="8" fillId="21" borderId="3" xfId="8" applyFont="1" applyFill="1" applyBorder="1" applyProtection="1">
      <protection hidden="1"/>
    </xf>
    <xf numFmtId="0" fontId="8" fillId="22" borderId="3" xfId="8" applyFont="1" applyFill="1" applyBorder="1" applyProtection="1">
      <protection hidden="1"/>
    </xf>
    <xf numFmtId="0" fontId="8" fillId="21" borderId="2" xfId="8" applyFont="1" applyFill="1" applyBorder="1" applyAlignment="1" applyProtection="1">
      <alignment horizontal="center"/>
      <protection hidden="1"/>
    </xf>
    <xf numFmtId="0" fontId="44" fillId="5" borderId="3" xfId="8" applyFont="1" applyFill="1" applyBorder="1" applyAlignment="1" applyProtection="1">
      <alignment horizontal="center" vertical="center"/>
      <protection hidden="1"/>
    </xf>
    <xf numFmtId="0" fontId="44" fillId="5" borderId="3" xfId="8" applyFont="1" applyFill="1" applyBorder="1" applyAlignment="1" applyProtection="1">
      <alignment horizontal="center" vertical="center" wrapText="1"/>
      <protection hidden="1"/>
    </xf>
    <xf numFmtId="0" fontId="42" fillId="11" borderId="3" xfId="0" applyFont="1" applyFill="1" applyBorder="1" applyAlignment="1">
      <alignment horizontal="left"/>
    </xf>
    <xf numFmtId="0" fontId="42" fillId="11" borderId="3" xfId="0" applyFont="1" applyFill="1" applyBorder="1" applyAlignment="1">
      <alignment horizontal="center"/>
    </xf>
    <xf numFmtId="0" fontId="42" fillId="11" borderId="0" xfId="0" applyFont="1" applyFill="1"/>
    <xf numFmtId="0" fontId="0" fillId="11" borderId="3" xfId="0" applyFill="1" applyBorder="1" applyAlignment="1">
      <alignment horizontal="left"/>
    </xf>
    <xf numFmtId="0" fontId="0" fillId="11" borderId="3" xfId="0" applyFill="1" applyBorder="1" applyAlignment="1">
      <alignment horizontal="center"/>
    </xf>
    <xf numFmtId="14" fontId="0" fillId="11" borderId="3" xfId="0" applyNumberFormat="1" applyFill="1" applyBorder="1" applyAlignment="1">
      <alignment horizontal="center"/>
    </xf>
    <xf numFmtId="0" fontId="24" fillId="4" borderId="7" xfId="4" applyFont="1" applyFill="1" applyBorder="1" applyAlignment="1"/>
    <xf numFmtId="14" fontId="42" fillId="11" borderId="3" xfId="0" applyNumberFormat="1" applyFont="1" applyFill="1" applyBorder="1" applyAlignment="1">
      <alignment horizontal="center"/>
    </xf>
    <xf numFmtId="0" fontId="42" fillId="13" borderId="3" xfId="0" applyFont="1" applyFill="1" applyBorder="1" applyAlignment="1">
      <alignment horizontal="left"/>
    </xf>
    <xf numFmtId="0" fontId="42" fillId="13" borderId="3" xfId="0" applyFont="1" applyFill="1" applyBorder="1" applyAlignment="1">
      <alignment horizontal="center"/>
    </xf>
    <xf numFmtId="0" fontId="42" fillId="11" borderId="0" xfId="0" applyFont="1" applyFill="1" applyAlignment="1">
      <alignment horizontal="center"/>
    </xf>
    <xf numFmtId="0" fontId="8" fillId="5" borderId="0" xfId="8" applyFont="1" applyFill="1" applyBorder="1" applyAlignment="1" applyProtection="1">
      <alignment horizontal="center"/>
      <protection hidden="1"/>
    </xf>
    <xf numFmtId="0" fontId="7" fillId="0" borderId="0" xfId="8" applyBorder="1" applyProtection="1">
      <protection hidden="1"/>
    </xf>
    <xf numFmtId="9" fontId="8" fillId="0" borderId="3" xfId="8" applyNumberFormat="1" applyFont="1" applyBorder="1" applyProtection="1">
      <protection hidden="1"/>
    </xf>
    <xf numFmtId="0" fontId="7" fillId="21" borderId="3" xfId="8" applyFill="1" applyBorder="1" applyProtection="1">
      <protection hidden="1"/>
    </xf>
    <xf numFmtId="164" fontId="8" fillId="4" borderId="11" xfId="4" applyNumberFormat="1" applyFont="1" applyFill="1" applyBorder="1" applyAlignment="1" applyProtection="1">
      <alignment vertical="center"/>
      <protection locked="0"/>
    </xf>
    <xf numFmtId="0" fontId="8" fillId="20" borderId="0" xfId="8" applyFont="1" applyFill="1" applyBorder="1" applyAlignment="1" applyProtection="1">
      <alignment horizontal="center" vertical="top"/>
      <protection hidden="1"/>
    </xf>
    <xf numFmtId="0" fontId="8" fillId="0" borderId="0" xfId="8" applyFont="1" applyBorder="1" applyAlignment="1" applyProtection="1">
      <alignment horizontal="center" vertical="top"/>
      <protection hidden="1"/>
    </xf>
    <xf numFmtId="0" fontId="46" fillId="0" borderId="3" xfId="8" applyFont="1" applyBorder="1" applyProtection="1">
      <protection hidden="1"/>
    </xf>
    <xf numFmtId="0" fontId="8" fillId="0" borderId="0" xfId="8" applyFont="1" applyBorder="1" applyAlignment="1" applyProtection="1">
      <alignment horizontal="center" vertical="top" wrapText="1"/>
      <protection hidden="1"/>
    </xf>
    <xf numFmtId="0" fontId="46" fillId="0" borderId="3" xfId="8" applyNumberFormat="1" applyFont="1" applyBorder="1" applyProtection="1">
      <protection hidden="1"/>
    </xf>
    <xf numFmtId="0" fontId="46" fillId="0" borderId="0" xfId="8" applyFont="1" applyProtection="1">
      <protection hidden="1"/>
    </xf>
    <xf numFmtId="0" fontId="48" fillId="0" borderId="18" xfId="0" applyFont="1" applyBorder="1" applyAlignment="1">
      <alignment horizontal="left" indent="1"/>
    </xf>
    <xf numFmtId="0" fontId="49" fillId="0" borderId="0" xfId="0" applyFont="1"/>
    <xf numFmtId="0" fontId="32" fillId="0" borderId="0" xfId="0" applyFont="1"/>
    <xf numFmtId="14" fontId="9" fillId="0" borderId="3" xfId="0" applyNumberFormat="1" applyFont="1" applyBorder="1" applyAlignment="1" applyProtection="1">
      <alignment horizontal="center" vertical="top" wrapText="1"/>
      <protection hidden="1"/>
    </xf>
    <xf numFmtId="14" fontId="9" fillId="0" borderId="0" xfId="0" applyNumberFormat="1" applyFont="1" applyBorder="1" applyAlignment="1" applyProtection="1">
      <alignment horizontal="center" vertical="top" wrapText="1"/>
      <protection hidden="1"/>
    </xf>
    <xf numFmtId="0" fontId="46" fillId="0" borderId="3" xfId="8" applyFont="1" applyBorder="1" applyAlignment="1" applyProtection="1">
      <alignment horizontal="center"/>
      <protection hidden="1"/>
    </xf>
    <xf numFmtId="14" fontId="8" fillId="0" borderId="0" xfId="8" applyNumberFormat="1" applyFont="1" applyBorder="1" applyAlignment="1" applyProtection="1">
      <alignment horizontal="center" vertical="top"/>
      <protection hidden="1"/>
    </xf>
    <xf numFmtId="0" fontId="55" fillId="5" borderId="0" xfId="8" applyFont="1" applyFill="1" applyAlignment="1" applyProtection="1">
      <alignment horizontal="center"/>
      <protection hidden="1"/>
    </xf>
    <xf numFmtId="14" fontId="47" fillId="15" borderId="3" xfId="0" applyNumberFormat="1" applyFont="1" applyFill="1" applyBorder="1" applyAlignment="1" applyProtection="1">
      <alignment horizontal="center" vertical="center" wrapText="1"/>
      <protection hidden="1"/>
    </xf>
    <xf numFmtId="14" fontId="7" fillId="0" borderId="0" xfId="8" applyNumberFormat="1" applyProtection="1">
      <protection hidden="1"/>
    </xf>
    <xf numFmtId="0" fontId="56" fillId="15" borderId="3" xfId="8" applyFont="1" applyFill="1" applyBorder="1" applyAlignment="1" applyProtection="1">
      <alignment horizontal="center"/>
      <protection hidden="1"/>
    </xf>
    <xf numFmtId="14" fontId="56" fillId="15" borderId="3" xfId="8" applyNumberFormat="1" applyFont="1" applyFill="1" applyBorder="1" applyAlignment="1" applyProtection="1">
      <alignment horizontal="center"/>
      <protection hidden="1"/>
    </xf>
    <xf numFmtId="14" fontId="2" fillId="15" borderId="3" xfId="0" applyNumberFormat="1" applyFont="1" applyFill="1" applyBorder="1" applyAlignment="1" applyProtection="1">
      <alignment horizontal="center" vertical="top"/>
      <protection hidden="1"/>
    </xf>
    <xf numFmtId="14" fontId="9" fillId="20" borderId="3" xfId="0" applyNumberFormat="1" applyFont="1" applyFill="1" applyBorder="1" applyAlignment="1" applyProtection="1">
      <alignment horizontal="center" vertical="center" wrapText="1"/>
      <protection hidden="1"/>
    </xf>
    <xf numFmtId="0" fontId="9" fillId="0" borderId="3" xfId="0" applyFont="1" applyBorder="1" applyAlignment="1" applyProtection="1">
      <alignment horizontal="center" vertical="top" wrapText="1"/>
      <protection hidden="1"/>
    </xf>
    <xf numFmtId="0" fontId="32" fillId="0" borderId="3" xfId="0" applyFont="1" applyBorder="1"/>
    <xf numFmtId="0" fontId="32" fillId="0" borderId="0" xfId="0" applyFont="1" applyBorder="1" applyAlignment="1">
      <alignment wrapText="1"/>
    </xf>
    <xf numFmtId="14" fontId="9" fillId="0" borderId="3" xfId="0" applyNumberFormat="1" applyFont="1" applyBorder="1" applyAlignment="1" applyProtection="1">
      <alignment horizontal="center" vertical="center" wrapText="1"/>
      <protection hidden="1"/>
    </xf>
    <xf numFmtId="14" fontId="9" fillId="23" borderId="3" xfId="0" applyNumberFormat="1" applyFont="1" applyFill="1" applyBorder="1" applyAlignment="1" applyProtection="1">
      <alignment horizontal="center" vertical="center" wrapText="1"/>
      <protection hidden="1"/>
    </xf>
    <xf numFmtId="0" fontId="9" fillId="0" borderId="3" xfId="0" applyFont="1" applyBorder="1" applyAlignment="1" applyProtection="1">
      <alignment horizontal="center" vertical="center" wrapText="1"/>
      <protection hidden="1"/>
    </xf>
    <xf numFmtId="14" fontId="32" fillId="0" borderId="3" xfId="0" applyNumberFormat="1" applyFont="1" applyBorder="1"/>
    <xf numFmtId="14" fontId="7" fillId="20" borderId="0" xfId="8" applyNumberFormat="1" applyFill="1" applyProtection="1">
      <protection hidden="1"/>
    </xf>
    <xf numFmtId="9" fontId="32" fillId="0" borderId="3" xfId="0" applyNumberFormat="1" applyFont="1" applyBorder="1"/>
    <xf numFmtId="0" fontId="9" fillId="23" borderId="3" xfId="0" applyFont="1" applyFill="1" applyBorder="1" applyAlignment="1" applyProtection="1">
      <alignment horizontal="center" vertical="center" wrapText="1"/>
      <protection hidden="1"/>
    </xf>
    <xf numFmtId="0" fontId="0" fillId="0" borderId="3" xfId="0" applyBorder="1"/>
    <xf numFmtId="0" fontId="32" fillId="0" borderId="0" xfId="0" applyFont="1" applyFill="1" applyBorder="1" applyAlignment="1">
      <alignment wrapText="1"/>
    </xf>
    <xf numFmtId="0" fontId="46" fillId="0" borderId="0" xfId="8" applyFont="1" applyBorder="1" applyAlignment="1" applyProtection="1">
      <alignment horizontal="center"/>
      <protection hidden="1"/>
    </xf>
    <xf numFmtId="0" fontId="32" fillId="0" borderId="0" xfId="0" applyFont="1" applyBorder="1" applyAlignment="1"/>
    <xf numFmtId="14" fontId="9" fillId="0" borderId="0" xfId="0" applyNumberFormat="1" applyFont="1" applyBorder="1" applyAlignment="1" applyProtection="1">
      <alignment horizontal="center" vertical="center" wrapText="1"/>
      <protection hidden="1"/>
    </xf>
    <xf numFmtId="0" fontId="32" fillId="20" borderId="3" xfId="0" applyFont="1" applyFill="1" applyBorder="1" applyAlignment="1">
      <alignment horizontal="left"/>
    </xf>
    <xf numFmtId="14" fontId="9" fillId="0" borderId="3" xfId="0" applyNumberFormat="1" applyFont="1" applyFill="1" applyBorder="1" applyAlignment="1" applyProtection="1">
      <alignment horizontal="center" vertical="center" wrapText="1"/>
      <protection hidden="1"/>
    </xf>
    <xf numFmtId="14" fontId="7" fillId="0" borderId="3" xfId="8" applyNumberFormat="1" applyBorder="1" applyProtection="1">
      <protection hidden="1"/>
    </xf>
    <xf numFmtId="166" fontId="0" fillId="0" borderId="3" xfId="0" applyNumberFormat="1" applyBorder="1"/>
    <xf numFmtId="0" fontId="2" fillId="21" borderId="0" xfId="0" applyFont="1" applyFill="1"/>
    <xf numFmtId="0" fontId="13" fillId="21" borderId="0" xfId="0" applyFont="1" applyFill="1" applyBorder="1"/>
    <xf numFmtId="0" fontId="34" fillId="21" borderId="0" xfId="8" applyFont="1" applyFill="1" applyProtection="1">
      <protection hidden="1"/>
    </xf>
    <xf numFmtId="0" fontId="46" fillId="21" borderId="3" xfId="8" applyFont="1" applyFill="1" applyBorder="1" applyProtection="1">
      <protection hidden="1"/>
    </xf>
    <xf numFmtId="0" fontId="7" fillId="22" borderId="3" xfId="8" applyFill="1" applyBorder="1" applyProtection="1">
      <protection hidden="1"/>
    </xf>
    <xf numFmtId="0" fontId="32" fillId="22" borderId="3" xfId="0" applyFont="1" applyFill="1" applyBorder="1"/>
    <xf numFmtId="0" fontId="32" fillId="0" borderId="0" xfId="0" applyFont="1" applyFill="1" applyBorder="1"/>
    <xf numFmtId="166" fontId="0" fillId="23" borderId="0" xfId="0" applyNumberFormat="1" applyFill="1"/>
    <xf numFmtId="14" fontId="0" fillId="23" borderId="0" xfId="0" applyNumberFormat="1" applyFill="1"/>
    <xf numFmtId="166" fontId="0" fillId="0" borderId="0" xfId="0" applyNumberFormat="1" applyBorder="1"/>
    <xf numFmtId="0" fontId="46" fillId="0" borderId="3" xfId="8" applyFont="1" applyBorder="1" applyAlignment="1" applyProtection="1">
      <alignment wrapText="1"/>
      <protection hidden="1"/>
    </xf>
    <xf numFmtId="0" fontId="58" fillId="0" borderId="0" xfId="8" applyFont="1" applyBorder="1" applyAlignment="1" applyProtection="1">
      <alignment horizontal="center" vertical="center" wrapText="1"/>
      <protection hidden="1"/>
    </xf>
    <xf numFmtId="166" fontId="41" fillId="0" borderId="0" xfId="0" applyNumberFormat="1" applyFont="1" applyBorder="1" applyAlignment="1">
      <alignment horizontal="center" vertical="center" wrapText="1"/>
    </xf>
    <xf numFmtId="0" fontId="59" fillId="11" borderId="5" xfId="15" applyFont="1" applyFill="1" applyBorder="1" applyAlignment="1">
      <alignment horizontal="center" vertical="top" wrapText="1"/>
    </xf>
    <xf numFmtId="166" fontId="0" fillId="23" borderId="0" xfId="0" applyNumberFormat="1" applyFill="1" applyAlignment="1">
      <alignment wrapText="1"/>
    </xf>
    <xf numFmtId="0" fontId="0" fillId="0" borderId="0" xfId="0" applyAlignment="1">
      <alignment wrapText="1"/>
    </xf>
    <xf numFmtId="14" fontId="0" fillId="23" borderId="0" xfId="0" applyNumberFormat="1" applyFill="1" applyAlignment="1">
      <alignment wrapText="1"/>
    </xf>
    <xf numFmtId="0" fontId="12" fillId="0" borderId="3" xfId="0" applyFont="1" applyBorder="1" applyAlignment="1" applyProtection="1">
      <alignment horizontal="center" vertical="top" wrapText="1"/>
      <protection hidden="1"/>
    </xf>
    <xf numFmtId="0" fontId="46" fillId="0" borderId="3" xfId="8" applyFont="1" applyBorder="1" applyAlignment="1" applyProtection="1">
      <alignment horizontal="center" vertical="top"/>
      <protection hidden="1"/>
    </xf>
    <xf numFmtId="15" fontId="60" fillId="4" borderId="3" xfId="2" applyNumberFormat="1" applyFont="1" applyFill="1" applyBorder="1" applyAlignment="1">
      <alignment horizontal="left" vertical="top" wrapText="1" shrinkToFit="1"/>
    </xf>
    <xf numFmtId="0" fontId="60" fillId="4" borderId="3" xfId="2" applyNumberFormat="1" applyFont="1" applyFill="1" applyBorder="1" applyAlignment="1">
      <alignment horizontal="left" vertical="top" wrapText="1" shrinkToFit="1"/>
    </xf>
    <xf numFmtId="14" fontId="12" fillId="0" borderId="3" xfId="0" applyNumberFormat="1" applyFont="1" applyBorder="1" applyAlignment="1" applyProtection="1">
      <alignment horizontal="center" vertical="top"/>
      <protection hidden="1"/>
    </xf>
    <xf numFmtId="0" fontId="12" fillId="0" borderId="3" xfId="0" applyFont="1" applyBorder="1" applyAlignment="1" applyProtection="1">
      <alignment horizontal="center" vertical="top"/>
      <protection hidden="1"/>
    </xf>
    <xf numFmtId="15" fontId="60" fillId="4" borderId="2" xfId="2" applyNumberFormat="1" applyFont="1" applyFill="1" applyBorder="1" applyAlignment="1">
      <alignment horizontal="center" vertical="top" wrapText="1" shrinkToFit="1"/>
    </xf>
    <xf numFmtId="14" fontId="9" fillId="0" borderId="0" xfId="0" applyNumberFormat="1" applyFont="1" applyFill="1" applyBorder="1" applyAlignment="1" applyProtection="1">
      <alignment horizontal="center" vertical="center" wrapText="1"/>
      <protection hidden="1"/>
    </xf>
    <xf numFmtId="0" fontId="7" fillId="0" borderId="0" xfId="8" applyAlignment="1" applyProtection="1">
      <alignment horizontal="center" vertical="top"/>
      <protection hidden="1"/>
    </xf>
    <xf numFmtId="0" fontId="46" fillId="0" borderId="3" xfId="8" applyFont="1" applyBorder="1" applyAlignment="1" applyProtection="1">
      <alignment horizontal="center" vertical="top" wrapText="1"/>
      <protection hidden="1"/>
    </xf>
    <xf numFmtId="166" fontId="0" fillId="23" borderId="2" xfId="0" applyNumberFormat="1" applyFill="1" applyBorder="1" applyAlignment="1">
      <alignment horizontal="center" vertical="top" wrapText="1"/>
    </xf>
    <xf numFmtId="0" fontId="7" fillId="0" borderId="0" xfId="8" applyAlignment="1" applyProtection="1">
      <alignment vertical="top" wrapText="1"/>
      <protection hidden="1"/>
    </xf>
    <xf numFmtId="0" fontId="0" fillId="23" borderId="3" xfId="0" applyFill="1" applyBorder="1" applyAlignment="1">
      <alignment vertical="top" wrapText="1"/>
    </xf>
    <xf numFmtId="0" fontId="0" fillId="23" borderId="2" xfId="0" applyNumberFormat="1" applyFill="1" applyBorder="1" applyAlignment="1">
      <alignment vertical="top" wrapText="1"/>
    </xf>
    <xf numFmtId="166" fontId="0" fillId="23" borderId="0" xfId="0" applyNumberFormat="1" applyFill="1" applyAlignment="1">
      <alignment vertical="top" wrapText="1"/>
    </xf>
    <xf numFmtId="0" fontId="0" fillId="0" borderId="0" xfId="0" applyAlignment="1">
      <alignment vertical="top" wrapText="1"/>
    </xf>
    <xf numFmtId="14" fontId="0" fillId="23" borderId="0" xfId="0" applyNumberFormat="1" applyFill="1" applyAlignment="1">
      <alignment vertical="top" wrapText="1"/>
    </xf>
    <xf numFmtId="0" fontId="61" fillId="0" borderId="0" xfId="0" applyFont="1"/>
    <xf numFmtId="14" fontId="0" fillId="24" borderId="3" xfId="0" applyNumberFormat="1" applyFill="1" applyBorder="1" applyProtection="1">
      <protection hidden="1"/>
    </xf>
    <xf numFmtId="0" fontId="62" fillId="0" borderId="0" xfId="0" applyFont="1"/>
    <xf numFmtId="0" fontId="61" fillId="11" borderId="3" xfId="0" applyFont="1" applyFill="1" applyBorder="1" applyAlignment="1">
      <alignment vertical="top" wrapText="1"/>
    </xf>
    <xf numFmtId="0" fontId="62" fillId="25" borderId="3" xfId="0" applyFont="1" applyFill="1" applyBorder="1"/>
    <xf numFmtId="0" fontId="9" fillId="0" borderId="3" xfId="0" applyFont="1" applyBorder="1" applyAlignment="1">
      <alignment horizontal="center" vertical="top" wrapText="1"/>
    </xf>
    <xf numFmtId="0" fontId="9" fillId="0" borderId="3" xfId="0" applyFont="1" applyFill="1" applyBorder="1" applyAlignment="1">
      <alignment horizontal="center" vertical="top" wrapText="1"/>
    </xf>
    <xf numFmtId="0" fontId="63" fillId="11" borderId="3" xfId="0" applyFont="1" applyFill="1" applyBorder="1" applyAlignment="1" applyProtection="1">
      <alignment horizontal="center" vertical="center" wrapText="1"/>
      <protection hidden="1"/>
    </xf>
    <xf numFmtId="0" fontId="63" fillId="11" borderId="0" xfId="0" applyFont="1" applyFill="1" applyBorder="1" applyAlignment="1" applyProtection="1">
      <alignment horizontal="center" vertical="center" wrapText="1"/>
      <protection hidden="1"/>
    </xf>
    <xf numFmtId="0" fontId="0" fillId="11" borderId="9" xfId="0" applyFill="1" applyBorder="1" applyAlignment="1">
      <alignment horizontal="center"/>
    </xf>
    <xf numFmtId="0" fontId="62" fillId="11" borderId="3" xfId="0" applyFont="1" applyFill="1" applyBorder="1"/>
    <xf numFmtId="14" fontId="62" fillId="11" borderId="3" xfId="0" applyNumberFormat="1" applyFont="1" applyFill="1" applyBorder="1" applyAlignment="1">
      <alignment vertical="center"/>
    </xf>
    <xf numFmtId="14" fontId="62" fillId="11" borderId="3" xfId="0" applyNumberFormat="1" applyFont="1" applyFill="1" applyBorder="1"/>
    <xf numFmtId="14" fontId="9" fillId="0" borderId="3" xfId="0" applyNumberFormat="1" applyFont="1" applyBorder="1" applyAlignment="1" applyProtection="1">
      <alignment vertical="top" wrapText="1"/>
      <protection hidden="1"/>
    </xf>
    <xf numFmtId="14" fontId="9" fillId="15" borderId="3" xfId="0" applyNumberFormat="1" applyFont="1" applyFill="1" applyBorder="1" applyAlignment="1" applyProtection="1">
      <alignment horizontal="center" vertical="top" wrapText="1"/>
      <protection hidden="1"/>
    </xf>
    <xf numFmtId="0" fontId="9" fillId="15" borderId="3" xfId="0" applyNumberFormat="1" applyFont="1" applyFill="1" applyBorder="1" applyAlignment="1" applyProtection="1">
      <alignment horizontal="center" vertical="top" wrapText="1"/>
      <protection hidden="1"/>
    </xf>
    <xf numFmtId="0" fontId="0" fillId="15" borderId="3" xfId="0" applyFill="1" applyBorder="1"/>
    <xf numFmtId="0" fontId="0" fillId="15" borderId="3" xfId="0" applyNumberFormat="1" applyFill="1" applyBorder="1"/>
    <xf numFmtId="0" fontId="63" fillId="15" borderId="3" xfId="0" applyFont="1" applyFill="1" applyBorder="1" applyAlignment="1" applyProtection="1">
      <alignment horizontal="center" vertical="center" wrapText="1"/>
      <protection hidden="1"/>
    </xf>
    <xf numFmtId="166" fontId="0" fillId="0" borderId="0" xfId="0" applyNumberFormat="1"/>
    <xf numFmtId="14" fontId="61" fillId="0" borderId="0" xfId="0" applyNumberFormat="1" applyFont="1"/>
    <xf numFmtId="0" fontId="32" fillId="0" borderId="3" xfId="0" applyFont="1" applyBorder="1" applyProtection="1">
      <protection hidden="1"/>
    </xf>
    <xf numFmtId="14" fontId="0" fillId="0" borderId="0" xfId="0" applyNumberFormat="1"/>
    <xf numFmtId="14" fontId="62" fillId="0" borderId="3" xfId="0" applyNumberFormat="1" applyFont="1" applyFill="1" applyBorder="1"/>
    <xf numFmtId="14" fontId="62" fillId="23" borderId="3" xfId="0" applyNumberFormat="1" applyFont="1" applyFill="1" applyBorder="1"/>
    <xf numFmtId="14" fontId="0" fillId="25" borderId="3" xfId="0" applyNumberFormat="1" applyFill="1" applyBorder="1"/>
    <xf numFmtId="172" fontId="13" fillId="26" borderId="3" xfId="0" applyNumberFormat="1" applyFont="1" applyFill="1" applyBorder="1" applyAlignment="1" applyProtection="1">
      <alignment vertical="top"/>
      <protection hidden="1"/>
    </xf>
    <xf numFmtId="14" fontId="64" fillId="0" borderId="0" xfId="0" applyNumberFormat="1" applyFont="1"/>
    <xf numFmtId="0" fontId="0" fillId="25" borderId="9" xfId="0" applyFill="1" applyBorder="1" applyAlignment="1">
      <alignment horizontal="center"/>
    </xf>
    <xf numFmtId="14" fontId="9" fillId="0" borderId="10" xfId="0" applyNumberFormat="1" applyFont="1" applyBorder="1" applyAlignment="1" applyProtection="1">
      <alignment horizontal="center" vertical="top" wrapText="1"/>
      <protection hidden="1"/>
    </xf>
    <xf numFmtId="0" fontId="9" fillId="0" borderId="10" xfId="0" applyNumberFormat="1" applyFont="1" applyBorder="1" applyAlignment="1" applyProtection="1">
      <alignment horizontal="center" vertical="top" wrapText="1"/>
      <protection hidden="1"/>
    </xf>
    <xf numFmtId="1" fontId="0" fillId="0" borderId="10" xfId="0" applyNumberFormat="1" applyBorder="1" applyProtection="1">
      <protection hidden="1"/>
    </xf>
    <xf numFmtId="0" fontId="0" fillId="0" borderId="10" xfId="0" applyBorder="1"/>
    <xf numFmtId="0" fontId="0" fillId="25" borderId="10" xfId="0" applyFill="1" applyBorder="1"/>
    <xf numFmtId="0" fontId="0" fillId="0" borderId="0" xfId="0" applyNumberFormat="1"/>
    <xf numFmtId="0" fontId="9" fillId="0" borderId="3" xfId="0" applyNumberFormat="1" applyFont="1" applyBorder="1" applyAlignment="1" applyProtection="1">
      <alignment horizontal="center" vertical="top" wrapText="1"/>
      <protection hidden="1"/>
    </xf>
    <xf numFmtId="0" fontId="0" fillId="25" borderId="3" xfId="0" applyFill="1" applyBorder="1"/>
    <xf numFmtId="14" fontId="0" fillId="27" borderId="3" xfId="0" applyNumberFormat="1" applyFill="1" applyBorder="1" applyProtection="1">
      <protection hidden="1"/>
    </xf>
    <xf numFmtId="0" fontId="32" fillId="13" borderId="8" xfId="0" applyFont="1" applyFill="1" applyBorder="1" applyProtection="1">
      <protection hidden="1"/>
    </xf>
    <xf numFmtId="14" fontId="8" fillId="0" borderId="3" xfId="8" applyNumberFormat="1" applyFont="1" applyBorder="1" applyProtection="1">
      <protection hidden="1"/>
    </xf>
    <xf numFmtId="9" fontId="8" fillId="0" borderId="1" xfId="1" applyFont="1" applyBorder="1" applyProtection="1">
      <protection hidden="1"/>
    </xf>
    <xf numFmtId="0" fontId="8" fillId="0" borderId="1" xfId="8" applyFont="1" applyBorder="1" applyProtection="1">
      <protection hidden="1"/>
    </xf>
    <xf numFmtId="14" fontId="8" fillId="21" borderId="3" xfId="8" applyNumberFormat="1" applyFont="1" applyFill="1" applyBorder="1" applyProtection="1">
      <protection hidden="1"/>
    </xf>
    <xf numFmtId="9" fontId="8" fillId="21" borderId="1" xfId="1" applyFont="1" applyFill="1" applyBorder="1" applyProtection="1">
      <protection hidden="1"/>
    </xf>
    <xf numFmtId="0" fontId="65" fillId="0" borderId="0" xfId="0" applyFont="1"/>
    <xf numFmtId="0" fontId="66" fillId="0" borderId="0" xfId="0" applyFont="1"/>
    <xf numFmtId="0" fontId="67" fillId="0" borderId="3" xfId="0" applyFont="1" applyBorder="1"/>
    <xf numFmtId="0" fontId="2" fillId="0" borderId="0" xfId="0" applyFont="1" applyAlignment="1">
      <alignment horizontal="left" indent="1"/>
    </xf>
    <xf numFmtId="0" fontId="0" fillId="0" borderId="0" xfId="0" applyAlignment="1">
      <alignment horizontal="left" indent="1"/>
    </xf>
    <xf numFmtId="0" fontId="9" fillId="4" borderId="3" xfId="2" applyFont="1" applyFill="1" applyBorder="1" applyAlignment="1">
      <alignment horizontal="center" vertical="top"/>
    </xf>
    <xf numFmtId="0" fontId="9" fillId="6" borderId="3" xfId="2" applyFont="1" applyFill="1" applyBorder="1" applyAlignment="1">
      <alignment horizontal="center" vertical="top" wrapText="1"/>
    </xf>
    <xf numFmtId="0" fontId="9" fillId="4" borderId="3" xfId="2" applyFont="1" applyFill="1" applyBorder="1" applyAlignment="1" applyProtection="1">
      <alignment horizontal="center" vertical="top" wrapText="1"/>
      <protection hidden="1"/>
    </xf>
    <xf numFmtId="0" fontId="0" fillId="0" borderId="3" xfId="0" applyBorder="1" applyAlignment="1">
      <alignment horizontal="center" vertical="top" wrapText="1"/>
    </xf>
    <xf numFmtId="0" fontId="9" fillId="4" borderId="3" xfId="2" applyFont="1" applyFill="1" applyBorder="1" applyAlignment="1">
      <alignment horizontal="center" vertical="top" wrapText="1"/>
    </xf>
    <xf numFmtId="0" fontId="9" fillId="4" borderId="3" xfId="2" applyFont="1" applyFill="1" applyBorder="1" applyAlignment="1" applyProtection="1">
      <alignment vertical="top" wrapText="1"/>
      <protection hidden="1"/>
    </xf>
    <xf numFmtId="0" fontId="31" fillId="0" borderId="0" xfId="0" applyFont="1"/>
    <xf numFmtId="0" fontId="31" fillId="0" borderId="0" xfId="0" applyFont="1" applyAlignment="1">
      <alignment wrapText="1"/>
    </xf>
    <xf numFmtId="1" fontId="0" fillId="28" borderId="3" xfId="0" applyNumberFormat="1" applyFill="1" applyBorder="1" applyProtection="1">
      <protection hidden="1"/>
    </xf>
    <xf numFmtId="0" fontId="11" fillId="4" borderId="10" xfId="2" applyFont="1" applyFill="1" applyBorder="1" applyAlignment="1">
      <alignment horizontal="center" vertical="top"/>
    </xf>
    <xf numFmtId="0" fontId="0" fillId="13" borderId="0" xfId="0" applyFill="1"/>
    <xf numFmtId="0" fontId="0" fillId="21" borderId="0" xfId="0" applyFill="1"/>
    <xf numFmtId="0" fontId="2" fillId="21" borderId="0" xfId="0" applyFont="1" applyFill="1" applyAlignment="1">
      <alignment horizontal="left" indent="1"/>
    </xf>
    <xf numFmtId="0" fontId="0" fillId="21" borderId="0" xfId="0" applyFill="1" applyAlignment="1">
      <alignment horizontal="left" indent="1"/>
    </xf>
    <xf numFmtId="0" fontId="31" fillId="21" borderId="3" xfId="0" applyFont="1" applyFill="1" applyBorder="1" applyAlignment="1">
      <alignment vertical="top" wrapText="1"/>
    </xf>
    <xf numFmtId="0" fontId="9" fillId="4" borderId="7" xfId="2" applyFont="1" applyFill="1" applyBorder="1" applyAlignment="1" applyProtection="1">
      <alignment horizontal="center" vertical="top" wrapText="1"/>
      <protection hidden="1"/>
    </xf>
    <xf numFmtId="0" fontId="69" fillId="30" borderId="0" xfId="3" applyFont="1" applyFill="1" applyAlignment="1" applyProtection="1">
      <alignment vertical="center"/>
    </xf>
    <xf numFmtId="0" fontId="0" fillId="15" borderId="0" xfId="0" applyFill="1"/>
    <xf numFmtId="0" fontId="70" fillId="30" borderId="0" xfId="3" applyFont="1" applyFill="1" applyAlignment="1" applyProtection="1">
      <alignment horizontal="center" vertical="center"/>
    </xf>
    <xf numFmtId="0" fontId="0" fillId="22" borderId="0" xfId="0" applyFill="1"/>
    <xf numFmtId="0" fontId="0" fillId="22" borderId="0" xfId="0" applyFill="1" applyAlignment="1">
      <alignment wrapText="1"/>
    </xf>
    <xf numFmtId="0" fontId="71" fillId="21" borderId="0" xfId="0" applyFont="1" applyFill="1" applyBorder="1" applyAlignment="1" applyProtection="1">
      <alignment horizontal="center" vertical="center" wrapText="1"/>
      <protection hidden="1"/>
    </xf>
    <xf numFmtId="0" fontId="9" fillId="4" borderId="3" xfId="2" applyFont="1" applyFill="1" applyBorder="1" applyAlignment="1" applyProtection="1">
      <alignment horizontal="center" vertical="top" wrapText="1"/>
      <protection locked="0"/>
    </xf>
    <xf numFmtId="0" fontId="9" fillId="4" borderId="3" xfId="2" applyFont="1" applyFill="1" applyBorder="1" applyAlignment="1" applyProtection="1">
      <alignment horizontal="center" vertical="top"/>
      <protection locked="0"/>
    </xf>
    <xf numFmtId="0" fontId="9" fillId="6" borderId="3" xfId="2" applyFont="1" applyFill="1" applyBorder="1" applyAlignment="1" applyProtection="1">
      <alignment horizontal="center" vertical="top" wrapText="1"/>
      <protection locked="0"/>
    </xf>
    <xf numFmtId="0" fontId="9" fillId="4" borderId="3" xfId="2" applyFont="1" applyFill="1" applyBorder="1" applyAlignment="1" applyProtection="1">
      <alignment vertical="top" wrapText="1"/>
      <protection locked="0"/>
    </xf>
    <xf numFmtId="0" fontId="0" fillId="0" borderId="3" xfId="0" applyBorder="1" applyAlignment="1" applyProtection="1">
      <alignment horizontal="center" vertical="top" wrapText="1"/>
      <protection locked="0"/>
    </xf>
    <xf numFmtId="0" fontId="11" fillId="4" borderId="3" xfId="2" applyFont="1" applyFill="1" applyBorder="1" applyAlignment="1" applyProtection="1">
      <alignment horizontal="center" vertical="top"/>
      <protection locked="0"/>
    </xf>
    <xf numFmtId="0" fontId="11" fillId="4" borderId="10" xfId="2" applyFont="1" applyFill="1" applyBorder="1" applyAlignment="1" applyProtection="1">
      <alignment horizontal="center" vertical="top"/>
      <protection locked="0"/>
    </xf>
    <xf numFmtId="0" fontId="0" fillId="0" borderId="3" xfId="0" applyBorder="1" applyProtection="1">
      <protection locked="0"/>
    </xf>
    <xf numFmtId="14" fontId="0" fillId="0" borderId="3" xfId="0" applyNumberFormat="1" applyBorder="1" applyProtection="1">
      <protection locked="0"/>
    </xf>
    <xf numFmtId="0" fontId="0" fillId="0" borderId="3" xfId="0" applyBorder="1" applyAlignment="1" applyProtection="1">
      <alignment vertical="top" wrapText="1"/>
      <protection locked="0"/>
    </xf>
    <xf numFmtId="0" fontId="0" fillId="28" borderId="3" xfId="0" applyFill="1" applyBorder="1" applyProtection="1">
      <protection locked="0"/>
    </xf>
    <xf numFmtId="1" fontId="0" fillId="28" borderId="3" xfId="0" applyNumberFormat="1" applyFill="1" applyBorder="1" applyAlignment="1" applyProtection="1">
      <alignment vertical="top" wrapText="1"/>
      <protection hidden="1"/>
    </xf>
    <xf numFmtId="0" fontId="0" fillId="28" borderId="3" xfId="0" applyFill="1" applyBorder="1" applyAlignment="1" applyProtection="1">
      <alignment horizontal="center" vertical="top" wrapText="1"/>
      <protection hidden="1"/>
    </xf>
    <xf numFmtId="0" fontId="11" fillId="4" borderId="3" xfId="2" applyFont="1" applyFill="1" applyBorder="1" applyAlignment="1" applyProtection="1">
      <alignment horizontal="center" vertical="top"/>
      <protection hidden="1"/>
    </xf>
    <xf numFmtId="0" fontId="11" fillId="0" borderId="3" xfId="19" applyFont="1" applyBorder="1" applyAlignment="1" applyProtection="1">
      <alignment horizontal="center" vertical="center" wrapText="1" shrinkToFit="1"/>
      <protection hidden="1"/>
    </xf>
    <xf numFmtId="0" fontId="9" fillId="29" borderId="3" xfId="19" applyFont="1" applyFill="1" applyBorder="1" applyAlignment="1" applyProtection="1">
      <alignment vertical="top" wrapText="1"/>
      <protection hidden="1"/>
    </xf>
    <xf numFmtId="15" fontId="9" fillId="29" borderId="3" xfId="19" applyNumberFormat="1" applyFont="1" applyFill="1" applyBorder="1" applyAlignment="1" applyProtection="1">
      <alignment vertical="top" wrapText="1"/>
      <protection hidden="1"/>
    </xf>
    <xf numFmtId="0" fontId="11" fillId="4" borderId="0" xfId="19" applyFont="1" applyFill="1" applyBorder="1" applyAlignment="1" applyProtection="1">
      <alignment horizontal="center" vertical="center" wrapText="1" shrinkToFit="1"/>
      <protection hidden="1"/>
    </xf>
    <xf numFmtId="15" fontId="11" fillId="4" borderId="0" xfId="2" applyNumberFormat="1" applyFont="1" applyFill="1" applyBorder="1" applyAlignment="1" applyProtection="1">
      <alignment vertical="top" wrapText="1" shrinkToFit="1"/>
      <protection hidden="1"/>
    </xf>
    <xf numFmtId="0" fontId="15" fillId="0" borderId="0" xfId="2" applyFont="1" applyProtection="1">
      <protection hidden="1"/>
    </xf>
    <xf numFmtId="0" fontId="11" fillId="4" borderId="0" xfId="2" applyFont="1" applyFill="1" applyProtection="1">
      <protection hidden="1"/>
    </xf>
    <xf numFmtId="0" fontId="9" fillId="4" borderId="0" xfId="2" applyFont="1" applyFill="1" applyProtection="1">
      <protection hidden="1"/>
    </xf>
    <xf numFmtId="0" fontId="11" fillId="4" borderId="0" xfId="2" applyNumberFormat="1" applyFont="1" applyFill="1" applyBorder="1" applyAlignment="1" applyProtection="1">
      <alignment horizontal="center" vertical="top" wrapText="1" shrinkToFit="1"/>
      <protection hidden="1"/>
    </xf>
    <xf numFmtId="0" fontId="9" fillId="4" borderId="0" xfId="2" applyFont="1" applyFill="1" applyAlignment="1" applyProtection="1">
      <alignment horizontal="left"/>
      <protection hidden="1"/>
    </xf>
    <xf numFmtId="0" fontId="9" fillId="4" borderId="0" xfId="2" applyFont="1" applyFill="1" applyAlignment="1" applyProtection="1">
      <alignment horizontal="right"/>
      <protection hidden="1"/>
    </xf>
    <xf numFmtId="0" fontId="9" fillId="4" borderId="0" xfId="2" applyFont="1" applyFill="1" applyAlignment="1" applyProtection="1">
      <protection hidden="1"/>
    </xf>
    <xf numFmtId="0" fontId="23" fillId="0" borderId="0" xfId="2" applyFont="1" applyProtection="1">
      <protection hidden="1"/>
    </xf>
    <xf numFmtId="0" fontId="16" fillId="4" borderId="0" xfId="2" applyFont="1" applyFill="1" applyProtection="1">
      <protection hidden="1"/>
    </xf>
    <xf numFmtId="0" fontId="74" fillId="0" borderId="21" xfId="0" applyFont="1" applyBorder="1" applyAlignment="1">
      <alignment horizontal="left" readingOrder="1"/>
    </xf>
    <xf numFmtId="0" fontId="75" fillId="0" borderId="22" xfId="0" applyFont="1" applyBorder="1" applyAlignment="1">
      <alignment horizontal="left" readingOrder="1"/>
    </xf>
    <xf numFmtId="0" fontId="75" fillId="16" borderId="22" xfId="0" applyFont="1" applyFill="1" applyBorder="1" applyAlignment="1">
      <alignment horizontal="left" readingOrder="1"/>
    </xf>
    <xf numFmtId="0" fontId="76" fillId="16" borderId="22" xfId="0" applyFont="1" applyFill="1" applyBorder="1" applyAlignment="1">
      <alignment horizontal="left" readingOrder="1"/>
    </xf>
    <xf numFmtId="0" fontId="69" fillId="30" borderId="23" xfId="3" applyFont="1" applyFill="1" applyBorder="1" applyAlignment="1" applyProtection="1">
      <alignment horizontal="center" vertical="center"/>
    </xf>
    <xf numFmtId="0" fontId="81" fillId="32" borderId="23" xfId="3" applyFont="1" applyFill="1" applyBorder="1" applyAlignment="1" applyProtection="1">
      <alignment horizontal="center" vertical="center"/>
    </xf>
    <xf numFmtId="0" fontId="82" fillId="30" borderId="3" xfId="0" applyFont="1" applyFill="1" applyBorder="1" applyAlignment="1" applyProtection="1">
      <alignment vertical="top" wrapText="1"/>
      <protection locked="0"/>
    </xf>
    <xf numFmtId="0" fontId="82" fillId="30" borderId="3" xfId="0" applyFont="1" applyFill="1" applyBorder="1" applyAlignment="1" applyProtection="1">
      <alignment vertical="top" wrapText="1"/>
      <protection hidden="1"/>
    </xf>
    <xf numFmtId="0" fontId="9" fillId="29" borderId="3" xfId="19" applyFont="1" applyFill="1" applyBorder="1" applyAlignment="1" applyProtection="1">
      <alignment horizontal="center" vertical="top" wrapText="1"/>
      <protection hidden="1"/>
    </xf>
    <xf numFmtId="17" fontId="0" fillId="0" borderId="3" xfId="0" applyNumberFormat="1" applyBorder="1" applyAlignment="1">
      <alignment horizontal="left"/>
    </xf>
    <xf numFmtId="0" fontId="33" fillId="0" borderId="0" xfId="0" applyFont="1" applyBorder="1" applyAlignment="1"/>
    <xf numFmtId="0" fontId="31" fillId="0" borderId="3" xfId="0" applyFont="1" applyBorder="1" applyAlignment="1">
      <alignment horizontal="left" vertical="top" wrapText="1"/>
    </xf>
    <xf numFmtId="0" fontId="31" fillId="0" borderId="3" xfId="0" applyFont="1" applyBorder="1" applyAlignment="1">
      <alignment horizontal="left" vertical="top"/>
    </xf>
    <xf numFmtId="14" fontId="31" fillId="0" borderId="3" xfId="0" applyNumberFormat="1" applyFont="1" applyBorder="1" applyAlignment="1">
      <alignment horizontal="left" vertical="top"/>
    </xf>
    <xf numFmtId="0" fontId="0" fillId="20" borderId="0" xfId="0" applyFill="1"/>
    <xf numFmtId="0" fontId="85" fillId="30" borderId="3" xfId="0" applyFont="1" applyFill="1" applyBorder="1" applyAlignment="1">
      <alignment horizontal="center" vertical="top" wrapText="1"/>
    </xf>
    <xf numFmtId="0" fontId="85" fillId="30" borderId="3" xfId="0" applyFont="1" applyFill="1" applyBorder="1" applyAlignment="1">
      <alignment horizontal="center"/>
    </xf>
    <xf numFmtId="0" fontId="12" fillId="0" borderId="3" xfId="0" applyFont="1" applyBorder="1" applyAlignment="1">
      <alignment horizontal="center"/>
    </xf>
    <xf numFmtId="0" fontId="12" fillId="0" borderId="3" xfId="0" applyFont="1" applyBorder="1"/>
    <xf numFmtId="0" fontId="0" fillId="0" borderId="0" xfId="0" applyAlignment="1">
      <alignment vertical="top"/>
    </xf>
    <xf numFmtId="0" fontId="86" fillId="33" borderId="24" xfId="8" applyFont="1" applyFill="1" applyBorder="1" applyAlignment="1">
      <alignment horizontal="center" vertical="center"/>
    </xf>
    <xf numFmtId="0" fontId="12" fillId="13" borderId="3" xfId="0" applyNumberFormat="1" applyFont="1" applyFill="1" applyBorder="1"/>
    <xf numFmtId="0" fontId="12" fillId="22" borderId="3" xfId="0" applyNumberFormat="1" applyFont="1" applyFill="1" applyBorder="1"/>
    <xf numFmtId="14" fontId="0" fillId="0" borderId="0" xfId="0" applyNumberFormat="1" applyFont="1" applyProtection="1">
      <protection hidden="1"/>
    </xf>
    <xf numFmtId="0" fontId="0" fillId="0" borderId="0" xfId="0" applyFont="1" applyProtection="1">
      <protection hidden="1"/>
    </xf>
    <xf numFmtId="0" fontId="0" fillId="22" borderId="3" xfId="0" applyFill="1" applyBorder="1"/>
    <xf numFmtId="0" fontId="0" fillId="0" borderId="3" xfId="0" applyBorder="1" applyAlignment="1"/>
    <xf numFmtId="0" fontId="86" fillId="33" borderId="3" xfId="8" applyFont="1" applyFill="1" applyBorder="1" applyAlignment="1">
      <alignment horizontal="center" vertical="center"/>
    </xf>
    <xf numFmtId="0" fontId="0" fillId="0" borderId="3" xfId="0" applyBorder="1" applyAlignment="1">
      <alignment horizontal="center"/>
    </xf>
    <xf numFmtId="0" fontId="0" fillId="15" borderId="3" xfId="0" applyFill="1" applyBorder="1" applyAlignment="1">
      <alignment horizontal="center"/>
    </xf>
    <xf numFmtId="0" fontId="0" fillId="0" borderId="3" xfId="0" applyBorder="1" applyAlignment="1">
      <alignment vertical="top" wrapText="1"/>
    </xf>
    <xf numFmtId="0" fontId="2" fillId="15" borderId="3" xfId="0" applyFont="1" applyFill="1" applyBorder="1" applyProtection="1">
      <protection hidden="1"/>
    </xf>
    <xf numFmtId="0" fontId="0" fillId="28" borderId="3" xfId="0" applyFill="1" applyBorder="1" applyAlignment="1">
      <alignment horizontal="center"/>
    </xf>
    <xf numFmtId="14" fontId="87" fillId="22" borderId="3" xfId="8" applyNumberFormat="1" applyFont="1" applyFill="1" applyBorder="1" applyProtection="1">
      <protection hidden="1"/>
    </xf>
    <xf numFmtId="14" fontId="1" fillId="28" borderId="3" xfId="0" applyNumberFormat="1" applyFont="1" applyFill="1" applyBorder="1"/>
    <xf numFmtId="14" fontId="88" fillId="0" borderId="3" xfId="0" applyNumberFormat="1" applyFont="1" applyBorder="1"/>
    <xf numFmtId="166" fontId="61" fillId="20" borderId="3" xfId="0" applyNumberFormat="1" applyFont="1" applyFill="1" applyBorder="1" applyAlignment="1">
      <alignment vertical="top" wrapText="1"/>
    </xf>
    <xf numFmtId="0" fontId="89" fillId="34" borderId="25" xfId="0" applyFont="1" applyFill="1" applyBorder="1" applyAlignment="1" applyProtection="1">
      <alignment horizontal="center" vertical="top" wrapText="1"/>
      <protection hidden="1"/>
    </xf>
    <xf numFmtId="15" fontId="92" fillId="38" borderId="25" xfId="0" applyNumberFormat="1" applyFont="1" applyFill="1" applyBorder="1" applyProtection="1">
      <protection hidden="1"/>
    </xf>
    <xf numFmtId="14" fontId="92" fillId="0" borderId="25" xfId="0" applyNumberFormat="1" applyFont="1" applyFill="1" applyBorder="1" applyAlignment="1" applyProtection="1">
      <protection locked="0"/>
    </xf>
    <xf numFmtId="14" fontId="92" fillId="38" borderId="25" xfId="0" applyNumberFormat="1" applyFont="1" applyFill="1" applyBorder="1" applyProtection="1">
      <protection hidden="1"/>
    </xf>
    <xf numFmtId="0" fontId="92" fillId="39" borderId="25" xfId="0" applyFont="1" applyFill="1" applyBorder="1" applyAlignment="1" applyProtection="1">
      <alignment horizontal="center"/>
      <protection locked="0"/>
    </xf>
    <xf numFmtId="164" fontId="24" fillId="38" borderId="25" xfId="0" applyNumberFormat="1" applyFont="1" applyFill="1" applyBorder="1" applyProtection="1">
      <protection hidden="1"/>
    </xf>
    <xf numFmtId="0" fontId="57" fillId="35" borderId="25" xfId="0" applyFont="1" applyFill="1" applyBorder="1" applyAlignment="1" applyProtection="1">
      <alignment vertical="top" wrapText="1"/>
      <protection hidden="1"/>
    </xf>
    <xf numFmtId="0" fontId="57" fillId="0" borderId="25" xfId="0" applyFont="1" applyFill="1" applyBorder="1" applyAlignment="1" applyProtection="1">
      <alignment horizontal="center" vertical="top" wrapText="1"/>
      <protection locked="0"/>
    </xf>
    <xf numFmtId="14" fontId="57" fillId="0" borderId="25" xfId="0" applyNumberFormat="1" applyFont="1" applyFill="1" applyBorder="1" applyAlignment="1" applyProtection="1">
      <alignment horizontal="center" vertical="top" wrapText="1"/>
      <protection locked="0"/>
    </xf>
    <xf numFmtId="0" fontId="96" fillId="40" borderId="25" xfId="0" applyFont="1" applyFill="1" applyBorder="1" applyAlignment="1" applyProtection="1">
      <alignment horizontal="center" vertical="top" wrapText="1"/>
      <protection hidden="1"/>
    </xf>
    <xf numFmtId="0" fontId="57" fillId="0" borderId="25" xfId="0" applyFont="1" applyFill="1" applyBorder="1" applyAlignment="1" applyProtection="1">
      <alignment horizontal="center"/>
      <protection locked="0"/>
    </xf>
    <xf numFmtId="0" fontId="12" fillId="0" borderId="30" xfId="0" applyFont="1" applyFill="1" applyBorder="1" applyAlignment="1">
      <alignment wrapText="1"/>
    </xf>
    <xf numFmtId="0" fontId="41" fillId="20" borderId="3" xfId="0" applyFont="1" applyFill="1" applyBorder="1"/>
    <xf numFmtId="0" fontId="9" fillId="0" borderId="3" xfId="0" applyFont="1" applyFill="1" applyBorder="1" applyAlignment="1" applyProtection="1">
      <alignment horizontal="center" vertical="top" wrapText="1"/>
      <protection hidden="1"/>
    </xf>
    <xf numFmtId="14" fontId="100" fillId="30" borderId="3" xfId="0" applyNumberFormat="1" applyFont="1" applyFill="1" applyBorder="1"/>
    <xf numFmtId="0" fontId="100" fillId="28" borderId="3" xfId="0" applyFont="1" applyFill="1" applyBorder="1" applyAlignment="1">
      <alignment horizontal="center"/>
    </xf>
    <xf numFmtId="15" fontId="0" fillId="0" borderId="0" xfId="0" applyNumberFormat="1"/>
    <xf numFmtId="14" fontId="101" fillId="30" borderId="3" xfId="0" applyNumberFormat="1" applyFont="1" applyFill="1" applyBorder="1"/>
    <xf numFmtId="0" fontId="9" fillId="4" borderId="0" xfId="2" applyFont="1" applyFill="1" applyAlignment="1" applyProtection="1">
      <alignment horizontal="center"/>
      <protection hidden="1"/>
    </xf>
    <xf numFmtId="0" fontId="9" fillId="4" borderId="0" xfId="2" applyFont="1" applyFill="1" applyAlignment="1" applyProtection="1">
      <alignment horizontal="left"/>
      <protection hidden="1"/>
    </xf>
    <xf numFmtId="164" fontId="93" fillId="0" borderId="25" xfId="0" applyNumberFormat="1" applyFont="1" applyFill="1" applyBorder="1" applyAlignment="1" applyProtection="1">
      <alignment horizontal="center"/>
      <protection locked="0"/>
    </xf>
    <xf numFmtId="14" fontId="0" fillId="0" borderId="3" xfId="0" applyNumberFormat="1" applyBorder="1" applyAlignment="1">
      <alignment wrapText="1"/>
    </xf>
    <xf numFmtId="14" fontId="1" fillId="0" borderId="33" xfId="35" applyNumberFormat="1">
      <alignment horizontal="left" indent="1"/>
    </xf>
    <xf numFmtId="166" fontId="0" fillId="0" borderId="0" xfId="0" applyNumberFormat="1" applyProtection="1">
      <protection hidden="1"/>
    </xf>
    <xf numFmtId="0" fontId="9" fillId="0" borderId="9" xfId="0" applyFont="1" applyFill="1" applyBorder="1" applyAlignment="1" applyProtection="1">
      <alignment horizontal="center" vertical="top" wrapText="1"/>
      <protection hidden="1"/>
    </xf>
    <xf numFmtId="1" fontId="0" fillId="0" borderId="0" xfId="0" applyNumberFormat="1"/>
    <xf numFmtId="0" fontId="11" fillId="0" borderId="0" xfId="2" applyFont="1" applyProtection="1">
      <protection hidden="1"/>
    </xf>
    <xf numFmtId="0" fontId="23" fillId="4" borderId="0" xfId="2" applyFont="1" applyFill="1"/>
    <xf numFmtId="164" fontId="9" fillId="0" borderId="3" xfId="2" applyNumberFormat="1" applyFont="1" applyBorder="1" applyAlignment="1" applyProtection="1">
      <alignment vertical="top" wrapText="1"/>
      <protection hidden="1"/>
    </xf>
    <xf numFmtId="0" fontId="4" fillId="4" borderId="0" xfId="2" applyFill="1"/>
    <xf numFmtId="0" fontId="103" fillId="4" borderId="0" xfId="2" applyFont="1" applyFill="1" applyProtection="1">
      <protection hidden="1"/>
    </xf>
    <xf numFmtId="15" fontId="104" fillId="4" borderId="0" xfId="2" applyNumberFormat="1" applyFont="1" applyFill="1" applyBorder="1" applyAlignment="1" applyProtection="1">
      <alignment wrapText="1"/>
      <protection hidden="1"/>
    </xf>
    <xf numFmtId="0" fontId="9" fillId="0" borderId="0" xfId="2" applyFont="1" applyProtection="1">
      <protection hidden="1"/>
    </xf>
    <xf numFmtId="0" fontId="105" fillId="4" borderId="0" xfId="2" applyFont="1" applyFill="1" applyAlignment="1" applyProtection="1">
      <protection hidden="1"/>
    </xf>
    <xf numFmtId="0" fontId="11" fillId="4" borderId="0" xfId="2" applyFont="1" applyFill="1" applyAlignment="1" applyProtection="1">
      <protection hidden="1"/>
    </xf>
    <xf numFmtId="0" fontId="16" fillId="4" borderId="0" xfId="2" applyFont="1" applyFill="1" applyAlignment="1" applyProtection="1">
      <protection hidden="1"/>
    </xf>
    <xf numFmtId="0" fontId="4" fillId="0" borderId="0" xfId="2" applyAlignment="1"/>
    <xf numFmtId="0" fontId="11" fillId="0" borderId="0" xfId="2" applyFont="1" applyAlignment="1" applyProtection="1">
      <protection hidden="1"/>
    </xf>
    <xf numFmtId="0" fontId="9" fillId="4" borderId="41" xfId="2" applyFont="1" applyFill="1" applyBorder="1" applyAlignment="1" applyProtection="1">
      <alignment horizontal="left" vertical="top" wrapText="1" shrinkToFit="1"/>
      <protection hidden="1"/>
    </xf>
    <xf numFmtId="0" fontId="9" fillId="4" borderId="5" xfId="2" applyFont="1" applyFill="1" applyBorder="1" applyAlignment="1" applyProtection="1">
      <alignment horizontal="left" vertical="top" wrapText="1" shrinkToFit="1"/>
      <protection hidden="1"/>
    </xf>
    <xf numFmtId="0" fontId="9" fillId="4" borderId="0" xfId="2" applyFont="1" applyFill="1" applyAlignment="1" applyProtection="1">
      <alignment horizontal="left"/>
      <protection hidden="1"/>
    </xf>
    <xf numFmtId="0" fontId="11" fillId="0" borderId="5" xfId="19" applyFont="1" applyBorder="1" applyAlignment="1" applyProtection="1">
      <alignment horizontal="center" vertical="center" wrapText="1" shrinkToFit="1"/>
      <protection hidden="1"/>
    </xf>
    <xf numFmtId="15" fontId="9" fillId="4" borderId="3" xfId="2" applyNumberFormat="1" applyFont="1" applyFill="1" applyBorder="1" applyAlignment="1" applyProtection="1">
      <alignment horizontal="center" vertical="top"/>
      <protection hidden="1"/>
    </xf>
    <xf numFmtId="0" fontId="9" fillId="4" borderId="3" xfId="2" applyFont="1" applyFill="1" applyBorder="1" applyAlignment="1" applyProtection="1">
      <alignment horizontal="left" vertical="top" wrapText="1" shrinkToFit="1"/>
      <protection hidden="1"/>
    </xf>
    <xf numFmtId="0" fontId="25" fillId="4" borderId="0" xfId="2" applyFont="1" applyFill="1" applyAlignment="1" applyProtection="1">
      <alignment vertical="center" wrapText="1"/>
      <protection hidden="1"/>
    </xf>
    <xf numFmtId="0" fontId="9" fillId="29" borderId="11" xfId="19" applyFont="1" applyFill="1" applyBorder="1" applyAlignment="1" applyProtection="1">
      <alignment horizontal="center" vertical="top" wrapText="1"/>
      <protection hidden="1"/>
    </xf>
    <xf numFmtId="49" fontId="11" fillId="4" borderId="0" xfId="2" applyNumberFormat="1" applyFont="1" applyFill="1" applyBorder="1" applyAlignment="1">
      <alignment horizontal="center" vertical="top" wrapText="1" shrinkToFit="1"/>
    </xf>
    <xf numFmtId="0" fontId="32" fillId="0" borderId="0" xfId="0" applyFont="1" applyProtection="1">
      <protection hidden="1"/>
    </xf>
    <xf numFmtId="0" fontId="32" fillId="21" borderId="3" xfId="0" applyFont="1" applyFill="1" applyBorder="1" applyProtection="1">
      <protection hidden="1"/>
    </xf>
    <xf numFmtId="0" fontId="0" fillId="0" borderId="0" xfId="0" applyAlignment="1" applyProtection="1">
      <alignment horizontal="left" indent="1"/>
      <protection hidden="1"/>
    </xf>
    <xf numFmtId="0" fontId="6" fillId="0" borderId="0" xfId="0" applyFont="1" applyFill="1" applyAlignment="1" applyProtection="1">
      <alignment horizontal="left"/>
      <protection hidden="1"/>
    </xf>
    <xf numFmtId="0" fontId="62" fillId="0" borderId="0" xfId="0" applyFont="1" applyProtection="1">
      <protection hidden="1"/>
    </xf>
    <xf numFmtId="0" fontId="42" fillId="11" borderId="0" xfId="0" applyFont="1" applyFill="1" applyBorder="1" applyAlignment="1" applyProtection="1">
      <alignment horizontal="left"/>
      <protection hidden="1"/>
    </xf>
    <xf numFmtId="0" fontId="107" fillId="0" borderId="43" xfId="0" applyFont="1" applyBorder="1" applyAlignment="1" applyProtection="1">
      <alignment horizontal="center" vertical="center"/>
      <protection hidden="1"/>
    </xf>
    <xf numFmtId="14" fontId="107" fillId="0" borderId="44" xfId="0" applyNumberFormat="1" applyFont="1" applyFill="1" applyBorder="1" applyAlignment="1" applyProtection="1">
      <alignment horizontal="center" vertical="center" wrapText="1"/>
      <protection hidden="1"/>
    </xf>
    <xf numFmtId="0" fontId="61" fillId="0" borderId="0" xfId="0" applyFont="1" applyProtection="1">
      <protection hidden="1"/>
    </xf>
    <xf numFmtId="0" fontId="66" fillId="0" borderId="0" xfId="0" applyFont="1" applyProtection="1">
      <protection hidden="1"/>
    </xf>
    <xf numFmtId="0" fontId="0" fillId="0" borderId="0" xfId="0" applyAlignment="1" applyProtection="1">
      <alignment horizontal="left"/>
      <protection hidden="1"/>
    </xf>
    <xf numFmtId="0" fontId="42" fillId="11" borderId="0" xfId="0" applyFont="1" applyFill="1" applyProtection="1">
      <protection hidden="1"/>
    </xf>
    <xf numFmtId="0" fontId="108" fillId="0" borderId="45" xfId="0" applyFont="1" applyBorder="1" applyAlignment="1" applyProtection="1">
      <alignment vertical="top" wrapText="1"/>
      <protection hidden="1"/>
    </xf>
    <xf numFmtId="0" fontId="108" fillId="0" borderId="46" xfId="0" applyFont="1" applyBorder="1" applyAlignment="1" applyProtection="1">
      <alignment vertical="top" wrapText="1"/>
      <protection hidden="1"/>
    </xf>
    <xf numFmtId="14" fontId="107" fillId="0" borderId="47" xfId="0" applyNumberFormat="1" applyFont="1" applyBorder="1" applyAlignment="1" applyProtection="1">
      <alignment horizontal="center" vertical="center" wrapText="1"/>
      <protection hidden="1"/>
    </xf>
    <xf numFmtId="0" fontId="107" fillId="0" borderId="47" xfId="0" applyFont="1" applyBorder="1" applyAlignment="1" applyProtection="1">
      <alignment horizontal="center" vertical="center" wrapText="1"/>
      <protection hidden="1"/>
    </xf>
    <xf numFmtId="0" fontId="107" fillId="0" borderId="47" xfId="0" applyFont="1" applyBorder="1" applyAlignment="1" applyProtection="1">
      <alignment horizontal="center" vertical="center"/>
      <protection hidden="1"/>
    </xf>
    <xf numFmtId="0" fontId="107" fillId="0" borderId="44" xfId="0" applyFont="1" applyBorder="1" applyAlignment="1" applyProtection="1">
      <alignment horizontal="center" vertical="center"/>
      <protection hidden="1"/>
    </xf>
    <xf numFmtId="0" fontId="0" fillId="0" borderId="0" xfId="0" applyBorder="1" applyAlignment="1" applyProtection="1">
      <alignment horizontal="center"/>
      <protection hidden="1"/>
    </xf>
    <xf numFmtId="0" fontId="0" fillId="11" borderId="0" xfId="0" applyFill="1" applyBorder="1" applyProtection="1">
      <protection hidden="1"/>
    </xf>
    <xf numFmtId="0" fontId="0" fillId="0" borderId="0" xfId="0" applyFill="1" applyBorder="1" applyAlignment="1" applyProtection="1">
      <protection hidden="1"/>
    </xf>
    <xf numFmtId="0" fontId="0" fillId="11" borderId="0" xfId="0" applyFill="1" applyBorder="1" applyAlignment="1" applyProtection="1">
      <alignment horizontal="left"/>
      <protection hidden="1"/>
    </xf>
    <xf numFmtId="0" fontId="0" fillId="0" borderId="0" xfId="0" applyFill="1" applyBorder="1" applyProtection="1">
      <protection hidden="1"/>
    </xf>
    <xf numFmtId="0" fontId="63" fillId="11" borderId="5" xfId="0" applyFont="1" applyFill="1" applyBorder="1" applyAlignment="1" applyProtection="1">
      <alignment horizontal="center" vertical="center" wrapText="1"/>
      <protection hidden="1"/>
    </xf>
    <xf numFmtId="0" fontId="42" fillId="11" borderId="3" xfId="0" applyFont="1" applyFill="1" applyBorder="1" applyProtection="1">
      <protection hidden="1"/>
    </xf>
    <xf numFmtId="0" fontId="0" fillId="0" borderId="3" xfId="0" applyBorder="1" applyAlignment="1" applyProtection="1">
      <alignment horizontal="center"/>
      <protection hidden="1"/>
    </xf>
    <xf numFmtId="9" fontId="0" fillId="0" borderId="0" xfId="0" applyNumberFormat="1" applyProtection="1">
      <protection hidden="1"/>
    </xf>
    <xf numFmtId="0" fontId="111" fillId="4" borderId="0" xfId="2" applyFont="1" applyFill="1" applyProtection="1">
      <protection hidden="1"/>
    </xf>
    <xf numFmtId="0" fontId="107" fillId="0" borderId="48" xfId="0" applyFont="1" applyBorder="1" applyAlignment="1" applyProtection="1">
      <alignment horizontal="center" vertical="center"/>
      <protection hidden="1"/>
    </xf>
    <xf numFmtId="0" fontId="0" fillId="0" borderId="3" xfId="0" applyBorder="1" applyAlignment="1" applyProtection="1">
      <alignment horizontal="left"/>
      <protection hidden="1"/>
    </xf>
    <xf numFmtId="0" fontId="42" fillId="0" borderId="3" xfId="0" applyFont="1" applyBorder="1" applyProtection="1">
      <protection hidden="1"/>
    </xf>
    <xf numFmtId="14" fontId="0" fillId="0" borderId="3" xfId="0" applyNumberFormat="1" applyBorder="1" applyProtection="1">
      <protection hidden="1"/>
    </xf>
    <xf numFmtId="0" fontId="0" fillId="0" borderId="3" xfId="0" applyNumberFormat="1" applyBorder="1" applyAlignment="1" applyProtection="1">
      <alignment horizontal="center"/>
      <protection hidden="1"/>
    </xf>
    <xf numFmtId="0" fontId="0" fillId="21" borderId="3" xfId="0" applyFill="1" applyBorder="1" applyProtection="1">
      <protection hidden="1"/>
    </xf>
    <xf numFmtId="0" fontId="0" fillId="11" borderId="3" xfId="0" applyFill="1" applyBorder="1" applyProtection="1">
      <protection hidden="1"/>
    </xf>
    <xf numFmtId="0" fontId="112" fillId="0" borderId="0" xfId="0" applyFont="1"/>
    <xf numFmtId="0" fontId="46" fillId="0" borderId="0" xfId="0" applyFont="1" applyBorder="1" applyAlignment="1"/>
    <xf numFmtId="0" fontId="32" fillId="4" borderId="0" xfId="0" applyFont="1" applyFill="1" applyAlignment="1" applyProtection="1">
      <protection hidden="1"/>
    </xf>
    <xf numFmtId="0" fontId="32" fillId="4" borderId="0" xfId="0" applyFont="1" applyFill="1" applyProtection="1">
      <protection hidden="1"/>
    </xf>
    <xf numFmtId="0" fontId="7" fillId="0" borderId="0" xfId="0" applyFont="1" applyAlignment="1">
      <alignment horizontal="center" vertical="center"/>
    </xf>
    <xf numFmtId="0" fontId="32" fillId="4" borderId="3" xfId="0" applyFont="1" applyFill="1" applyBorder="1" applyAlignment="1" applyProtection="1">
      <alignment vertical="top"/>
      <protection hidden="1"/>
    </xf>
    <xf numFmtId="0" fontId="58" fillId="0" borderId="0" xfId="0" applyFont="1" applyBorder="1" applyAlignment="1">
      <alignment horizontal="center" vertical="center" wrapText="1"/>
    </xf>
    <xf numFmtId="0" fontId="13" fillId="4" borderId="0" xfId="0" applyFont="1" applyFill="1" applyAlignment="1" applyProtection="1">
      <alignment horizontal="center"/>
      <protection hidden="1"/>
    </xf>
    <xf numFmtId="0" fontId="32" fillId="4" borderId="0" xfId="0" applyFont="1" applyFill="1" applyAlignment="1" applyProtection="1">
      <alignment horizontal="center"/>
      <protection hidden="1"/>
    </xf>
    <xf numFmtId="0" fontId="105" fillId="4" borderId="0" xfId="0" applyFont="1" applyFill="1" applyProtection="1">
      <protection hidden="1"/>
    </xf>
    <xf numFmtId="0" fontId="32" fillId="4" borderId="0" xfId="0" applyFont="1" applyFill="1" applyAlignment="1" applyProtection="1">
      <alignment horizontal="left"/>
      <protection hidden="1"/>
    </xf>
    <xf numFmtId="0" fontId="114" fillId="0" borderId="0" xfId="0" applyFont="1"/>
    <xf numFmtId="0" fontId="115" fillId="0" borderId="0" xfId="0" applyFont="1"/>
    <xf numFmtId="0" fontId="32" fillId="4" borderId="0" xfId="0" applyFont="1" applyFill="1" applyBorder="1" applyAlignment="1" applyProtection="1">
      <protection hidden="1"/>
    </xf>
    <xf numFmtId="0" fontId="32" fillId="4" borderId="0" xfId="0" applyFont="1" applyFill="1" applyBorder="1" applyAlignment="1" applyProtection="1">
      <alignment horizontal="left"/>
      <protection hidden="1"/>
    </xf>
    <xf numFmtId="0" fontId="32" fillId="4" borderId="0" xfId="0" applyFont="1" applyFill="1" applyBorder="1" applyAlignment="1" applyProtection="1">
      <alignment horizontal="left" vertical="top" wrapText="1"/>
      <protection hidden="1"/>
    </xf>
    <xf numFmtId="0" fontId="32" fillId="4" borderId="0" xfId="0" applyFont="1" applyFill="1" applyBorder="1" applyAlignment="1" applyProtection="1">
      <alignment vertical="top"/>
      <protection hidden="1"/>
    </xf>
    <xf numFmtId="164" fontId="32" fillId="4" borderId="0" xfId="0" applyNumberFormat="1" applyFont="1" applyFill="1" applyBorder="1" applyAlignment="1" applyProtection="1">
      <alignment horizontal="center" vertical="top" wrapText="1"/>
      <protection hidden="1"/>
    </xf>
    <xf numFmtId="15" fontId="32" fillId="4" borderId="0" xfId="0" applyNumberFormat="1" applyFont="1" applyFill="1" applyBorder="1" applyAlignment="1" applyProtection="1">
      <alignment horizontal="center" vertical="top" wrapText="1"/>
      <protection hidden="1"/>
    </xf>
    <xf numFmtId="0" fontId="117" fillId="4" borderId="0" xfId="0" applyFont="1" applyFill="1" applyAlignment="1" applyProtection="1">
      <alignment horizontal="center"/>
      <protection hidden="1"/>
    </xf>
    <xf numFmtId="0" fontId="13" fillId="4" borderId="0" xfId="0" applyFont="1" applyFill="1" applyAlignment="1" applyProtection="1">
      <alignment vertical="center" wrapText="1"/>
      <protection hidden="1"/>
    </xf>
    <xf numFmtId="0" fontId="32" fillId="4" borderId="0" xfId="2" applyFont="1" applyFill="1" applyAlignment="1" applyProtection="1">
      <alignment horizontal="left"/>
      <protection hidden="1"/>
    </xf>
    <xf numFmtId="0" fontId="118" fillId="4" borderId="0" xfId="2" applyFont="1" applyFill="1" applyProtection="1">
      <protection hidden="1"/>
    </xf>
    <xf numFmtId="0" fontId="58" fillId="0" borderId="7" xfId="0" applyFont="1" applyBorder="1" applyAlignment="1" applyProtection="1">
      <protection hidden="1"/>
    </xf>
    <xf numFmtId="0" fontId="58" fillId="0" borderId="2" xfId="0" applyFont="1" applyBorder="1" applyAlignment="1" applyProtection="1">
      <protection hidden="1"/>
    </xf>
    <xf numFmtId="0" fontId="116" fillId="4" borderId="0" xfId="0" applyFont="1" applyFill="1" applyBorder="1" applyAlignment="1">
      <alignment horizontal="left" vertical="top" wrapText="1"/>
    </xf>
    <xf numFmtId="0" fontId="32" fillId="4" borderId="0" xfId="0" applyFont="1" applyFill="1" applyBorder="1" applyProtection="1">
      <protection hidden="1"/>
    </xf>
    <xf numFmtId="49" fontId="32" fillId="4" borderId="0" xfId="0" applyNumberFormat="1" applyFont="1" applyFill="1" applyAlignment="1" applyProtection="1">
      <alignment horizontal="center"/>
      <protection hidden="1"/>
    </xf>
    <xf numFmtId="49" fontId="32" fillId="4" borderId="0" xfId="0" applyNumberFormat="1" applyFont="1" applyFill="1" applyAlignment="1" applyProtection="1">
      <alignment horizontal="left"/>
      <protection hidden="1"/>
    </xf>
    <xf numFmtId="164" fontId="9" fillId="4" borderId="3" xfId="2" applyNumberFormat="1" applyFont="1" applyFill="1" applyBorder="1" applyAlignment="1" applyProtection="1">
      <alignment vertical="top" wrapText="1"/>
      <protection hidden="1"/>
    </xf>
    <xf numFmtId="0" fontId="33" fillId="21" borderId="3" xfId="0" applyFont="1" applyFill="1" applyBorder="1" applyAlignment="1" applyProtection="1">
      <alignment horizontal="left" vertical="top"/>
      <protection hidden="1"/>
    </xf>
    <xf numFmtId="0" fontId="33" fillId="21" borderId="3" xfId="0" applyFont="1" applyFill="1" applyBorder="1" applyAlignment="1" applyProtection="1">
      <protection hidden="1"/>
    </xf>
    <xf numFmtId="0" fontId="42" fillId="21" borderId="3" xfId="0" applyFont="1" applyFill="1" applyBorder="1" applyProtection="1">
      <protection hidden="1"/>
    </xf>
    <xf numFmtId="0" fontId="0" fillId="21" borderId="3" xfId="0" applyFill="1" applyBorder="1"/>
    <xf numFmtId="15" fontId="120" fillId="42" borderId="3" xfId="2" applyNumberFormat="1" applyFont="1" applyFill="1" applyBorder="1" applyAlignment="1" applyProtection="1">
      <alignment horizontal="center"/>
      <protection hidden="1"/>
    </xf>
    <xf numFmtId="0" fontId="121" fillId="0" borderId="3" xfId="2" applyNumberFormat="1" applyFont="1" applyFill="1" applyBorder="1" applyAlignment="1" applyProtection="1">
      <alignment horizontal="center"/>
      <protection locked="0"/>
    </xf>
    <xf numFmtId="0" fontId="121" fillId="43" borderId="3" xfId="2" applyNumberFormat="1" applyFont="1" applyFill="1" applyBorder="1" applyAlignment="1" applyProtection="1">
      <alignment horizontal="center"/>
      <protection hidden="1"/>
    </xf>
    <xf numFmtId="0" fontId="58" fillId="25" borderId="54" xfId="0" applyFont="1" applyFill="1" applyBorder="1" applyProtection="1">
      <protection hidden="1"/>
    </xf>
    <xf numFmtId="0" fontId="57" fillId="11" borderId="2" xfId="0" applyFont="1" applyFill="1" applyBorder="1" applyAlignment="1" applyProtection="1">
      <alignment horizontal="center"/>
      <protection hidden="1"/>
    </xf>
    <xf numFmtId="0" fontId="57" fillId="11" borderId="3" xfId="0" applyFont="1" applyFill="1" applyBorder="1" applyAlignment="1" applyProtection="1">
      <alignment horizontal="center"/>
      <protection hidden="1"/>
    </xf>
    <xf numFmtId="0" fontId="57" fillId="11" borderId="55" xfId="0" applyFont="1" applyFill="1" applyBorder="1" applyAlignment="1" applyProtection="1">
      <alignment horizontal="center"/>
      <protection hidden="1"/>
    </xf>
    <xf numFmtId="0" fontId="58" fillId="25" borderId="54" xfId="0" applyFont="1" applyFill="1" applyBorder="1" applyProtection="1">
      <protection locked="0"/>
    </xf>
    <xf numFmtId="164" fontId="91" fillId="0" borderId="37" xfId="0" applyNumberFormat="1" applyFont="1" applyFill="1" applyBorder="1" applyAlignment="1" applyProtection="1">
      <alignment vertical="center"/>
      <protection locked="0"/>
    </xf>
    <xf numFmtId="164" fontId="91" fillId="0" borderId="28" xfId="0" applyNumberFormat="1" applyFont="1" applyFill="1" applyBorder="1" applyAlignment="1" applyProtection="1">
      <alignment vertical="center"/>
      <protection locked="0"/>
    </xf>
    <xf numFmtId="164" fontId="91" fillId="11" borderId="34" xfId="0" applyNumberFormat="1" applyFont="1" applyFill="1" applyBorder="1" applyAlignment="1" applyProtection="1">
      <alignment vertical="center"/>
      <protection hidden="1"/>
    </xf>
    <xf numFmtId="0" fontId="58" fillId="25" borderId="56" xfId="0" applyFont="1" applyFill="1" applyBorder="1" applyProtection="1">
      <protection hidden="1"/>
    </xf>
    <xf numFmtId="164" fontId="91" fillId="11" borderId="27" xfId="0" applyNumberFormat="1" applyFont="1" applyFill="1" applyBorder="1" applyAlignment="1" applyProtection="1">
      <alignment vertical="center"/>
      <protection hidden="1"/>
    </xf>
    <xf numFmtId="164" fontId="91" fillId="0" borderId="57" xfId="0" applyNumberFormat="1" applyFont="1" applyFill="1" applyBorder="1" applyAlignment="1" applyProtection="1">
      <alignment vertical="center"/>
      <protection locked="0"/>
    </xf>
    <xf numFmtId="164" fontId="91" fillId="11" borderId="31" xfId="0" applyNumberFormat="1" applyFont="1" applyFill="1" applyBorder="1" applyAlignment="1" applyProtection="1">
      <alignment vertical="center"/>
      <protection hidden="1"/>
    </xf>
    <xf numFmtId="164" fontId="91" fillId="11" borderId="58" xfId="0" applyNumberFormat="1" applyFont="1" applyFill="1" applyBorder="1" applyAlignment="1" applyProtection="1">
      <alignment vertical="center"/>
      <protection hidden="1"/>
    </xf>
    <xf numFmtId="164" fontId="91" fillId="0" borderId="32" xfId="0" applyNumberFormat="1" applyFont="1" applyFill="1" applyBorder="1" applyAlignment="1" applyProtection="1">
      <alignment vertical="center"/>
      <protection locked="0"/>
    </xf>
    <xf numFmtId="164" fontId="91" fillId="0" borderId="25" xfId="0" applyNumberFormat="1" applyFont="1" applyFill="1" applyBorder="1" applyAlignment="1" applyProtection="1">
      <alignment vertical="center"/>
      <protection locked="0"/>
    </xf>
    <xf numFmtId="164" fontId="91" fillId="0" borderId="58" xfId="0" applyNumberFormat="1" applyFont="1" applyFill="1" applyBorder="1" applyAlignment="1" applyProtection="1">
      <alignment vertical="center"/>
      <protection locked="0"/>
    </xf>
    <xf numFmtId="164" fontId="91" fillId="11" borderId="32" xfId="0" applyNumberFormat="1" applyFont="1" applyFill="1" applyBorder="1" applyAlignment="1" applyProtection="1">
      <alignment vertical="center"/>
      <protection hidden="1"/>
    </xf>
    <xf numFmtId="164" fontId="91" fillId="11" borderId="25" xfId="0" applyNumberFormat="1" applyFont="1" applyFill="1" applyBorder="1" applyAlignment="1" applyProtection="1">
      <alignment vertical="center"/>
      <protection hidden="1"/>
    </xf>
    <xf numFmtId="164" fontId="91" fillId="11" borderId="42" xfId="0" applyNumberFormat="1" applyFont="1" applyFill="1" applyBorder="1" applyAlignment="1" applyProtection="1">
      <alignment vertical="center"/>
      <protection hidden="1"/>
    </xf>
    <xf numFmtId="164" fontId="91" fillId="11" borderId="59" xfId="0" applyNumberFormat="1" applyFont="1" applyFill="1" applyBorder="1" applyAlignment="1" applyProtection="1">
      <alignment vertical="center"/>
      <protection hidden="1"/>
    </xf>
    <xf numFmtId="14" fontId="0" fillId="0" borderId="3" xfId="0" applyNumberFormat="1" applyBorder="1"/>
    <xf numFmtId="0" fontId="90" fillId="44" borderId="34" xfId="0" applyFont="1" applyFill="1" applyBorder="1" applyAlignment="1" applyProtection="1">
      <alignment horizontal="center"/>
      <protection hidden="1"/>
    </xf>
    <xf numFmtId="14" fontId="107" fillId="13" borderId="44" xfId="0" applyNumberFormat="1" applyFont="1" applyFill="1" applyBorder="1" applyAlignment="1" applyProtection="1">
      <alignment horizontal="center" vertical="center" wrapText="1"/>
      <protection hidden="1"/>
    </xf>
    <xf numFmtId="0" fontId="63" fillId="13" borderId="5" xfId="0" applyFont="1" applyFill="1" applyBorder="1" applyAlignment="1" applyProtection="1">
      <alignment horizontal="center" vertical="center" wrapText="1"/>
      <protection hidden="1"/>
    </xf>
    <xf numFmtId="0" fontId="12" fillId="0" borderId="0" xfId="0" applyFont="1" applyBorder="1"/>
    <xf numFmtId="0" fontId="12" fillId="0" borderId="0" xfId="0" applyFont="1" applyBorder="1" applyAlignment="1">
      <alignment wrapText="1"/>
    </xf>
    <xf numFmtId="0" fontId="68" fillId="28" borderId="23" xfId="0" applyFont="1" applyFill="1" applyBorder="1"/>
    <xf numFmtId="0" fontId="41" fillId="15" borderId="3" xfId="0" applyFont="1" applyFill="1" applyBorder="1" applyAlignment="1">
      <alignment horizontal="center" vertical="center"/>
    </xf>
    <xf numFmtId="0" fontId="0" fillId="0" borderId="3" xfId="0" applyBorder="1" applyAlignment="1">
      <alignment horizontal="center" vertical="center" wrapText="1"/>
    </xf>
    <xf numFmtId="0" fontId="31" fillId="28" borderId="3" xfId="0" applyFont="1" applyFill="1" applyBorder="1"/>
    <xf numFmtId="0" fontId="57" fillId="35" borderId="25" xfId="0" applyFont="1" applyFill="1" applyBorder="1" applyAlignment="1" applyProtection="1">
      <alignment horizontal="center" vertical="top" wrapText="1"/>
      <protection hidden="1"/>
    </xf>
    <xf numFmtId="0" fontId="96" fillId="35" borderId="25" xfId="0" applyFont="1" applyFill="1" applyBorder="1" applyAlignment="1" applyProtection="1">
      <alignment horizontal="center" vertical="center" wrapText="1"/>
      <protection hidden="1"/>
    </xf>
    <xf numFmtId="0" fontId="92" fillId="0" borderId="25" xfId="0" applyFont="1" applyFill="1" applyBorder="1" applyAlignment="1" applyProtection="1">
      <alignment horizontal="center"/>
      <protection locked="0"/>
    </xf>
    <xf numFmtId="0" fontId="41" fillId="15" borderId="3" xfId="0" applyFont="1" applyFill="1" applyBorder="1" applyAlignment="1">
      <alignment horizontal="left" vertical="center"/>
    </xf>
    <xf numFmtId="0" fontId="57" fillId="11" borderId="0" xfId="0" applyFont="1" applyFill="1" applyBorder="1" applyAlignment="1" applyProtection="1">
      <alignment horizontal="center"/>
      <protection hidden="1"/>
    </xf>
    <xf numFmtId="0" fontId="73" fillId="32" borderId="0" xfId="0" applyFont="1" applyFill="1" applyAlignment="1">
      <alignment vertical="top"/>
    </xf>
    <xf numFmtId="0" fontId="0" fillId="17" borderId="0" xfId="0" applyFill="1"/>
    <xf numFmtId="0" fontId="70" fillId="30" borderId="0" xfId="3" applyFont="1" applyFill="1" applyAlignment="1" applyProtection="1">
      <alignment horizontal="center" vertical="center"/>
      <protection hidden="1"/>
    </xf>
    <xf numFmtId="0" fontId="92" fillId="0" borderId="25" xfId="0" applyFont="1" applyFill="1" applyBorder="1" applyAlignment="1" applyProtection="1">
      <alignment horizontal="center"/>
      <protection hidden="1"/>
    </xf>
    <xf numFmtId="164" fontId="93" fillId="20" borderId="25" xfId="0" applyNumberFormat="1" applyFont="1" applyFill="1" applyBorder="1" applyAlignment="1" applyProtection="1">
      <alignment horizontal="center"/>
      <protection hidden="1"/>
    </xf>
    <xf numFmtId="14" fontId="92" fillId="0" borderId="25" xfId="0" applyNumberFormat="1" applyFont="1" applyFill="1" applyBorder="1" applyAlignment="1" applyProtection="1">
      <protection hidden="1"/>
    </xf>
    <xf numFmtId="164" fontId="24" fillId="0" borderId="25" xfId="0" applyNumberFormat="1" applyFont="1" applyFill="1" applyBorder="1" applyProtection="1">
      <protection locked="0"/>
    </xf>
    <xf numFmtId="0" fontId="125" fillId="4" borderId="0" xfId="0" applyFont="1" applyFill="1" applyBorder="1" applyAlignment="1" applyProtection="1">
      <protection hidden="1"/>
    </xf>
    <xf numFmtId="0" fontId="116" fillId="4" borderId="0" xfId="0" applyFont="1" applyFill="1" applyBorder="1" applyAlignment="1">
      <alignment horizontal="left" vertical="top" wrapText="1"/>
    </xf>
    <xf numFmtId="0" fontId="92" fillId="0" borderId="25" xfId="0" applyFont="1" applyFill="1" applyBorder="1" applyAlignment="1" applyProtection="1">
      <alignment horizontal="center"/>
      <protection locked="0"/>
    </xf>
    <xf numFmtId="0" fontId="126" fillId="0" borderId="3" xfId="0" applyFont="1" applyFill="1" applyBorder="1" applyProtection="1">
      <protection locked="0"/>
    </xf>
    <xf numFmtId="14" fontId="126" fillId="0" borderId="3" xfId="0" applyNumberFormat="1" applyFont="1" applyFill="1" applyBorder="1" applyProtection="1">
      <protection locked="0"/>
    </xf>
    <xf numFmtId="0" fontId="126" fillId="0" borderId="10" xfId="0" applyFont="1" applyFill="1" applyBorder="1" applyAlignment="1" applyProtection="1">
      <alignment vertical="top" wrapText="1"/>
      <protection locked="0"/>
    </xf>
    <xf numFmtId="0" fontId="127" fillId="46" borderId="3" xfId="2" applyFont="1" applyFill="1" applyBorder="1" applyAlignment="1" applyProtection="1">
      <alignment horizontal="center" vertical="top" wrapText="1"/>
      <protection locked="0"/>
    </xf>
    <xf numFmtId="0" fontId="128" fillId="22" borderId="3" xfId="2" applyFont="1" applyFill="1" applyBorder="1" applyAlignment="1" applyProtection="1">
      <alignment horizontal="center" vertical="top"/>
      <protection locked="0"/>
    </xf>
    <xf numFmtId="0" fontId="1" fillId="22" borderId="3" xfId="0" applyFont="1" applyFill="1" applyBorder="1" applyProtection="1">
      <protection locked="0"/>
    </xf>
    <xf numFmtId="0" fontId="114" fillId="0" borderId="0" xfId="0" applyFont="1" applyAlignment="1">
      <alignment vertical="top"/>
    </xf>
    <xf numFmtId="0" fontId="13" fillId="4" borderId="7" xfId="0" applyFont="1" applyFill="1" applyBorder="1" applyAlignment="1" applyProtection="1">
      <alignment vertical="top"/>
      <protection hidden="1"/>
    </xf>
    <xf numFmtId="0" fontId="13" fillId="4" borderId="2" xfId="0" applyFont="1" applyFill="1" applyBorder="1" applyAlignment="1" applyProtection="1">
      <alignment vertical="top"/>
      <protection hidden="1"/>
    </xf>
    <xf numFmtId="0" fontId="13" fillId="4" borderId="1" xfId="0" applyFont="1" applyFill="1" applyBorder="1" applyAlignment="1" applyProtection="1">
      <alignment vertical="center"/>
      <protection hidden="1"/>
    </xf>
    <xf numFmtId="0" fontId="0" fillId="0" borderId="0" xfId="0" applyAlignment="1">
      <alignment vertical="center"/>
    </xf>
    <xf numFmtId="0" fontId="130" fillId="19" borderId="25" xfId="0" applyFont="1" applyFill="1" applyBorder="1" applyAlignment="1" applyProtection="1">
      <alignment horizontal="center"/>
      <protection locked="0"/>
    </xf>
    <xf numFmtId="0" fontId="0" fillId="23" borderId="1" xfId="0" applyFill="1" applyBorder="1" applyAlignment="1">
      <alignment horizontal="center" vertical="top" wrapText="1"/>
    </xf>
    <xf numFmtId="0" fontId="0" fillId="23" borderId="2" xfId="0" applyFill="1" applyBorder="1" applyAlignment="1">
      <alignment horizontal="center" vertical="top" wrapText="1"/>
    </xf>
    <xf numFmtId="0" fontId="0" fillId="23" borderId="7" xfId="0" applyFill="1" applyBorder="1" applyAlignment="1">
      <alignment horizontal="center" vertical="top" wrapText="1"/>
    </xf>
    <xf numFmtId="0" fontId="8" fillId="21" borderId="3" xfId="8" applyFont="1" applyFill="1" applyBorder="1" applyAlignment="1" applyProtection="1">
      <alignment horizontal="center"/>
      <protection hidden="1"/>
    </xf>
    <xf numFmtId="0" fontId="8" fillId="21" borderId="1" xfId="8" applyFont="1" applyFill="1" applyBorder="1" applyAlignment="1" applyProtection="1">
      <alignment horizontal="center"/>
      <protection hidden="1"/>
    </xf>
    <xf numFmtId="0" fontId="32" fillId="20" borderId="3" xfId="0" applyFont="1" applyFill="1" applyBorder="1" applyAlignment="1">
      <alignment horizontal="left"/>
    </xf>
    <xf numFmtId="14" fontId="9" fillId="0" borderId="6" xfId="0" applyNumberFormat="1" applyFont="1" applyFill="1" applyBorder="1" applyAlignment="1" applyProtection="1">
      <alignment horizontal="center" vertical="center" wrapText="1"/>
      <protection hidden="1"/>
    </xf>
    <xf numFmtId="14" fontId="9" fillId="0" borderId="19" xfId="0" applyNumberFormat="1" applyFont="1" applyFill="1" applyBorder="1" applyAlignment="1" applyProtection="1">
      <alignment horizontal="center" vertical="center" wrapText="1"/>
      <protection hidden="1"/>
    </xf>
    <xf numFmtId="0" fontId="57" fillId="0" borderId="20" xfId="0" applyFont="1" applyFill="1" applyBorder="1" applyAlignment="1">
      <alignment horizontal="left"/>
    </xf>
    <xf numFmtId="0" fontId="58" fillId="0" borderId="4" xfId="0" applyFont="1" applyBorder="1" applyAlignment="1">
      <alignment horizontal="center" wrapText="1"/>
    </xf>
    <xf numFmtId="15" fontId="60" fillId="4" borderId="3" xfId="2" applyNumberFormat="1" applyFont="1" applyFill="1" applyBorder="1" applyAlignment="1">
      <alignment horizontal="center" vertical="top" wrapText="1" shrinkToFit="1"/>
    </xf>
    <xf numFmtId="15" fontId="60" fillId="4" borderId="3" xfId="2" applyNumberFormat="1" applyFont="1" applyFill="1" applyBorder="1" applyAlignment="1">
      <alignment horizontal="center" vertical="top" shrinkToFit="1"/>
    </xf>
    <xf numFmtId="0" fontId="32" fillId="0" borderId="3" xfId="0" applyFont="1" applyBorder="1" applyAlignment="1"/>
    <xf numFmtId="0" fontId="46" fillId="0" borderId="1" xfId="8" applyFont="1" applyBorder="1" applyAlignment="1" applyProtection="1">
      <alignment horizontal="center"/>
      <protection hidden="1"/>
    </xf>
    <xf numFmtId="0" fontId="46" fillId="0" borderId="7" xfId="8" applyFont="1" applyBorder="1" applyAlignment="1" applyProtection="1">
      <alignment horizontal="center"/>
      <protection hidden="1"/>
    </xf>
    <xf numFmtId="0" fontId="46" fillId="0" borderId="2" xfId="8" applyFont="1" applyBorder="1" applyAlignment="1" applyProtection="1">
      <alignment horizontal="center"/>
      <protection hidden="1"/>
    </xf>
    <xf numFmtId="0" fontId="46" fillId="20" borderId="3" xfId="8" applyFont="1" applyFill="1" applyBorder="1" applyAlignment="1" applyProtection="1">
      <alignment horizontal="left"/>
      <protection hidden="1"/>
    </xf>
    <xf numFmtId="0" fontId="8" fillId="21" borderId="7" xfId="8" applyFont="1" applyFill="1" applyBorder="1" applyAlignment="1" applyProtection="1">
      <alignment horizontal="center"/>
      <protection hidden="1"/>
    </xf>
    <xf numFmtId="0" fontId="8" fillId="21" borderId="2" xfId="8" applyFont="1" applyFill="1" applyBorder="1" applyAlignment="1" applyProtection="1">
      <alignment horizontal="center"/>
      <protection hidden="1"/>
    </xf>
    <xf numFmtId="0" fontId="8" fillId="5" borderId="1" xfId="8" applyFont="1" applyFill="1" applyBorder="1" applyAlignment="1" applyProtection="1">
      <alignment horizontal="center"/>
      <protection hidden="1"/>
    </xf>
    <xf numFmtId="0" fontId="8" fillId="5" borderId="7" xfId="8" applyFont="1" applyFill="1" applyBorder="1" applyAlignment="1" applyProtection="1">
      <alignment horizontal="center"/>
      <protection hidden="1"/>
    </xf>
    <xf numFmtId="0" fontId="8" fillId="5" borderId="2" xfId="8" applyFont="1" applyFill="1" applyBorder="1" applyAlignment="1" applyProtection="1">
      <alignment horizontal="center"/>
      <protection hidden="1"/>
    </xf>
    <xf numFmtId="0" fontId="8" fillId="20" borderId="1" xfId="8" applyFont="1" applyFill="1" applyBorder="1" applyAlignment="1" applyProtection="1">
      <alignment horizontal="center" vertical="top"/>
      <protection hidden="1"/>
    </xf>
    <xf numFmtId="0" fontId="8" fillId="20" borderId="7" xfId="8" applyFont="1" applyFill="1" applyBorder="1" applyAlignment="1" applyProtection="1">
      <alignment horizontal="center" vertical="top"/>
      <protection hidden="1"/>
    </xf>
    <xf numFmtId="0" fontId="8" fillId="20" borderId="2" xfId="8" applyFont="1" applyFill="1" applyBorder="1" applyAlignment="1" applyProtection="1">
      <alignment horizontal="center" vertical="top"/>
      <protection hidden="1"/>
    </xf>
    <xf numFmtId="0" fontId="46" fillId="20" borderId="4" xfId="8" applyFont="1" applyFill="1" applyBorder="1" applyAlignment="1" applyProtection="1">
      <alignment horizontal="center"/>
      <protection hidden="1"/>
    </xf>
    <xf numFmtId="0" fontId="44" fillId="0" borderId="0" xfId="8" applyFont="1" applyBorder="1" applyAlignment="1" applyProtection="1">
      <alignment horizontal="center" vertical="top"/>
      <protection hidden="1"/>
    </xf>
    <xf numFmtId="0" fontId="39" fillId="14" borderId="3" xfId="8" applyFont="1" applyFill="1" applyBorder="1" applyAlignment="1" applyProtection="1">
      <alignment horizontal="left"/>
      <protection hidden="1"/>
    </xf>
    <xf numFmtId="0" fontId="7" fillId="19" borderId="3" xfId="8" applyFill="1" applyBorder="1" applyAlignment="1" applyProtection="1">
      <alignment horizontal="center"/>
      <protection hidden="1"/>
    </xf>
    <xf numFmtId="0" fontId="43" fillId="5" borderId="0" xfId="3" applyFont="1" applyFill="1" applyBorder="1" applyAlignment="1" applyProtection="1">
      <alignment horizontal="center" vertical="top" wrapText="1"/>
    </xf>
    <xf numFmtId="0" fontId="43" fillId="5" borderId="9" xfId="3" applyFont="1" applyFill="1" applyBorder="1" applyAlignment="1" applyProtection="1">
      <alignment horizontal="center" vertical="top" wrapText="1"/>
    </xf>
    <xf numFmtId="0" fontId="69" fillId="30" borderId="0" xfId="3" applyFont="1" applyFill="1" applyAlignment="1" applyProtection="1">
      <alignment horizontal="center" vertical="center"/>
    </xf>
    <xf numFmtId="0" fontId="73" fillId="32" borderId="0" xfId="0" applyFont="1" applyFill="1" applyAlignment="1">
      <alignment horizontal="center" vertical="top" wrapText="1"/>
    </xf>
    <xf numFmtId="0" fontId="71" fillId="31" borderId="0" xfId="0" applyFont="1" applyFill="1" applyBorder="1" applyAlignment="1" applyProtection="1">
      <alignment horizontal="center" vertical="center" wrapText="1"/>
      <protection hidden="1"/>
    </xf>
    <xf numFmtId="0" fontId="12" fillId="15" borderId="0" xfId="0" applyFont="1" applyFill="1" applyAlignment="1">
      <alignment horizontal="center"/>
    </xf>
    <xf numFmtId="0" fontId="41" fillId="20" borderId="0" xfId="0" applyFont="1" applyFill="1" applyAlignment="1">
      <alignment horizontal="left" vertical="top" wrapText="1"/>
    </xf>
    <xf numFmtId="0" fontId="0" fillId="15" borderId="0" xfId="0" applyFill="1" applyAlignment="1">
      <alignment horizontal="center" vertical="center"/>
    </xf>
    <xf numFmtId="0" fontId="69" fillId="30" borderId="0" xfId="3" quotePrefix="1" applyFont="1" applyFill="1" applyAlignment="1" applyProtection="1">
      <alignment horizontal="center" vertical="center"/>
    </xf>
    <xf numFmtId="0" fontId="68" fillId="0" borderId="0" xfId="0" applyFont="1" applyAlignment="1" applyProtection="1">
      <alignment horizontal="center" vertical="center" wrapText="1"/>
      <protection hidden="1"/>
    </xf>
    <xf numFmtId="0" fontId="9" fillId="6" borderId="3" xfId="2" applyFont="1" applyFill="1" applyBorder="1" applyAlignment="1" applyProtection="1">
      <alignment horizontal="center" vertical="top" wrapText="1"/>
      <protection hidden="1"/>
    </xf>
    <xf numFmtId="0" fontId="9" fillId="4" borderId="0" xfId="2" applyFont="1" applyFill="1" applyAlignment="1" applyProtection="1">
      <alignment horizontal="left"/>
      <protection hidden="1"/>
    </xf>
    <xf numFmtId="14" fontId="0" fillId="0" borderId="0" xfId="0" applyNumberFormat="1" applyAlignment="1" applyProtection="1">
      <alignment horizontal="center"/>
      <protection hidden="1"/>
    </xf>
    <xf numFmtId="0" fontId="9" fillId="4" borderId="0" xfId="2" applyFont="1" applyFill="1" applyAlignment="1" applyProtection="1">
      <alignment horizontal="center"/>
      <protection hidden="1"/>
    </xf>
    <xf numFmtId="0" fontId="9" fillId="4" borderId="1" xfId="2" applyFont="1" applyFill="1" applyBorder="1" applyAlignment="1" applyProtection="1">
      <alignment horizontal="center" vertical="top" wrapText="1"/>
      <protection hidden="1"/>
    </xf>
    <xf numFmtId="0" fontId="9" fillId="4" borderId="7" xfId="2" applyFont="1" applyFill="1" applyBorder="1" applyAlignment="1" applyProtection="1">
      <alignment horizontal="center" vertical="top" wrapText="1"/>
      <protection hidden="1"/>
    </xf>
    <xf numFmtId="0" fontId="9" fillId="4" borderId="2" xfId="2" applyFont="1" applyFill="1" applyBorder="1" applyAlignment="1" applyProtection="1">
      <alignment horizontal="center" vertical="top" wrapText="1"/>
      <protection hidden="1"/>
    </xf>
    <xf numFmtId="0" fontId="9" fillId="4" borderId="5" xfId="2" applyFont="1" applyFill="1" applyBorder="1" applyAlignment="1" applyProtection="1">
      <alignment horizontal="center" vertical="top" wrapText="1"/>
      <protection hidden="1"/>
    </xf>
    <xf numFmtId="0" fontId="9" fillId="4" borderId="8" xfId="2" applyFont="1" applyFill="1" applyBorder="1" applyAlignment="1" applyProtection="1">
      <alignment horizontal="center" vertical="top" wrapText="1"/>
      <protection hidden="1"/>
    </xf>
    <xf numFmtId="0" fontId="9" fillId="4" borderId="10" xfId="2" applyFont="1" applyFill="1" applyBorder="1" applyAlignment="1" applyProtection="1">
      <alignment horizontal="center" vertical="top" wrapText="1"/>
      <protection hidden="1"/>
    </xf>
    <xf numFmtId="0" fontId="9" fillId="4" borderId="3" xfId="2" applyFont="1" applyFill="1" applyBorder="1" applyAlignment="1" applyProtection="1">
      <alignment horizontal="center" vertical="top"/>
      <protection hidden="1"/>
    </xf>
    <xf numFmtId="0" fontId="0" fillId="0" borderId="5" xfId="0" applyBorder="1" applyAlignment="1" applyProtection="1">
      <alignment horizontal="center" vertical="top" wrapText="1"/>
      <protection hidden="1"/>
    </xf>
    <xf numFmtId="0" fontId="0" fillId="0" borderId="8" xfId="0" applyBorder="1" applyAlignment="1" applyProtection="1">
      <alignment horizontal="center" vertical="top" wrapText="1"/>
      <protection hidden="1"/>
    </xf>
    <xf numFmtId="0" fontId="0" fillId="0" borderId="10" xfId="0" applyBorder="1" applyAlignment="1" applyProtection="1">
      <alignment horizontal="center" vertical="top" wrapText="1"/>
      <protection hidden="1"/>
    </xf>
    <xf numFmtId="0" fontId="9" fillId="0" borderId="0" xfId="2" applyFont="1" applyAlignment="1" applyProtection="1">
      <alignment horizontal="center" vertical="top" wrapText="1"/>
      <protection hidden="1"/>
    </xf>
    <xf numFmtId="0" fontId="9" fillId="0" borderId="4" xfId="2" applyFont="1" applyBorder="1" applyAlignment="1" applyProtection="1">
      <alignment horizontal="center" vertical="top" wrapText="1"/>
      <protection hidden="1"/>
    </xf>
    <xf numFmtId="0" fontId="9" fillId="0" borderId="0" xfId="2" applyFont="1" applyBorder="1" applyAlignment="1" applyProtection="1">
      <alignment horizontal="justify" vertical="top" wrapText="1"/>
      <protection hidden="1"/>
    </xf>
    <xf numFmtId="0" fontId="9" fillId="0" borderId="4" xfId="2" applyFont="1" applyBorder="1" applyAlignment="1" applyProtection="1">
      <alignment horizontal="justify" vertical="top" wrapText="1"/>
      <protection hidden="1"/>
    </xf>
    <xf numFmtId="0" fontId="20" fillId="9" borderId="13" xfId="3" applyFont="1" applyFill="1" applyBorder="1" applyAlignment="1" applyProtection="1">
      <alignment horizontal="center"/>
    </xf>
    <xf numFmtId="0" fontId="20" fillId="9" borderId="14" xfId="3" applyFont="1" applyFill="1" applyBorder="1" applyAlignment="1" applyProtection="1">
      <alignment horizontal="center"/>
    </xf>
    <xf numFmtId="0" fontId="6" fillId="4" borderId="0" xfId="2" applyFont="1" applyFill="1" applyBorder="1" applyAlignment="1" applyProtection="1">
      <alignment horizontal="center" vertical="center"/>
      <protection hidden="1"/>
    </xf>
    <xf numFmtId="0" fontId="16" fillId="4" borderId="0" xfId="2" applyFont="1" applyFill="1" applyBorder="1" applyAlignment="1" applyProtection="1">
      <alignment horizontal="center"/>
      <protection hidden="1"/>
    </xf>
    <xf numFmtId="0" fontId="9" fillId="4" borderId="0" xfId="2" applyFont="1" applyFill="1" applyBorder="1" applyAlignment="1" applyProtection="1">
      <alignment horizontal="center" vertical="top" wrapText="1"/>
      <protection hidden="1"/>
    </xf>
    <xf numFmtId="0" fontId="9" fillId="4" borderId="0" xfId="2" applyNumberFormat="1" applyFont="1" applyFill="1" applyBorder="1" applyAlignment="1" applyProtection="1">
      <alignment horizontal="justify" vertical="top" wrapText="1"/>
      <protection hidden="1"/>
    </xf>
    <xf numFmtId="0" fontId="83" fillId="15" borderId="0" xfId="0" applyFont="1" applyFill="1" applyAlignment="1">
      <alignment horizontal="center" vertical="center" wrapText="1"/>
    </xf>
    <xf numFmtId="0" fontId="0" fillId="15" borderId="4" xfId="0" applyFill="1" applyBorder="1" applyAlignment="1">
      <alignment horizontal="center" wrapText="1"/>
    </xf>
    <xf numFmtId="0" fontId="0" fillId="0" borderId="0" xfId="0" applyAlignment="1">
      <alignment horizontal="center" wrapText="1"/>
    </xf>
    <xf numFmtId="0" fontId="0" fillId="0" borderId="4" xfId="0" applyBorder="1" applyAlignment="1">
      <alignment horizontal="center" wrapText="1"/>
    </xf>
    <xf numFmtId="0" fontId="31" fillId="0" borderId="49" xfId="0" applyFont="1" applyBorder="1" applyAlignment="1" applyProtection="1">
      <alignment horizontal="center" vertical="center"/>
      <protection hidden="1"/>
    </xf>
    <xf numFmtId="0" fontId="31" fillId="0" borderId="4" xfId="0" applyFont="1" applyBorder="1" applyAlignment="1" applyProtection="1">
      <alignment horizontal="center" vertical="center"/>
      <protection hidden="1"/>
    </xf>
    <xf numFmtId="0" fontId="9" fillId="10" borderId="3" xfId="0" applyFont="1" applyFill="1" applyBorder="1" applyAlignment="1" applyProtection="1">
      <alignment horizontal="center"/>
      <protection hidden="1"/>
    </xf>
    <xf numFmtId="0" fontId="0" fillId="22" borderId="3" xfId="0" applyFill="1" applyBorder="1" applyAlignment="1">
      <alignment horizontal="left"/>
    </xf>
    <xf numFmtId="0" fontId="41" fillId="22" borderId="3" xfId="0" applyFont="1" applyFill="1" applyBorder="1" applyAlignment="1">
      <alignment horizontal="center" vertical="center"/>
    </xf>
    <xf numFmtId="0" fontId="2" fillId="15" borderId="3" xfId="0" applyFont="1" applyFill="1" applyBorder="1" applyAlignment="1">
      <alignment horizontal="center"/>
    </xf>
    <xf numFmtId="0" fontId="12" fillId="0" borderId="3" xfId="0" applyFont="1" applyBorder="1" applyAlignment="1">
      <alignment horizontal="center"/>
    </xf>
    <xf numFmtId="0" fontId="0" fillId="0" borderId="3" xfId="0" applyBorder="1" applyAlignment="1">
      <alignment horizontal="left"/>
    </xf>
    <xf numFmtId="0" fontId="0" fillId="0" borderId="1" xfId="0" applyBorder="1" applyAlignment="1">
      <alignment horizontal="center"/>
    </xf>
    <xf numFmtId="0" fontId="0" fillId="0" borderId="2" xfId="0" applyBorder="1" applyAlignment="1">
      <alignment horizontal="center"/>
    </xf>
    <xf numFmtId="0" fontId="0" fillId="0" borderId="4" xfId="0" applyBorder="1" applyAlignment="1">
      <alignment horizontal="center"/>
    </xf>
    <xf numFmtId="0" fontId="42" fillId="11" borderId="3" xfId="0" applyFont="1" applyFill="1" applyBorder="1" applyAlignment="1" applyProtection="1">
      <alignment horizontal="left"/>
      <protection hidden="1"/>
    </xf>
    <xf numFmtId="0" fontId="42" fillId="11" borderId="3" xfId="0" applyFont="1" applyFill="1" applyBorder="1" applyAlignment="1" applyProtection="1">
      <alignment horizontal="center"/>
      <protection hidden="1"/>
    </xf>
    <xf numFmtId="14" fontId="42" fillId="11" borderId="3" xfId="0" applyNumberFormat="1" applyFont="1" applyFill="1" applyBorder="1" applyAlignment="1" applyProtection="1">
      <alignment horizontal="left"/>
      <protection hidden="1"/>
    </xf>
    <xf numFmtId="0" fontId="109" fillId="11" borderId="4" xfId="0" applyFont="1" applyFill="1" applyBorder="1" applyAlignment="1" applyProtection="1">
      <alignment horizontal="center"/>
      <protection hidden="1"/>
    </xf>
    <xf numFmtId="0" fontId="0" fillId="0" borderId="3" xfId="0" applyBorder="1" applyAlignment="1" applyProtection="1">
      <alignment horizontal="center"/>
      <protection hidden="1"/>
    </xf>
    <xf numFmtId="14" fontId="91" fillId="24" borderId="3" xfId="0" applyNumberFormat="1" applyFont="1" applyFill="1" applyBorder="1" applyAlignment="1" applyProtection="1">
      <alignment horizontal="left" vertical="justify" wrapText="1"/>
      <protection hidden="1"/>
    </xf>
    <xf numFmtId="0" fontId="110" fillId="25" borderId="26" xfId="0" applyFont="1" applyFill="1" applyBorder="1" applyAlignment="1" applyProtection="1">
      <alignment horizontal="center"/>
      <protection hidden="1"/>
    </xf>
    <xf numFmtId="0" fontId="110" fillId="25" borderId="36" xfId="0" applyFont="1" applyFill="1" applyBorder="1" applyAlignment="1" applyProtection="1">
      <alignment horizontal="center"/>
      <protection hidden="1"/>
    </xf>
    <xf numFmtId="0" fontId="0" fillId="0" borderId="5" xfId="0" applyBorder="1" applyAlignment="1" applyProtection="1">
      <alignment horizontal="center"/>
      <protection hidden="1"/>
    </xf>
    <xf numFmtId="0" fontId="0" fillId="0" borderId="10" xfId="0" applyBorder="1" applyAlignment="1" applyProtection="1">
      <alignment horizontal="center"/>
      <protection hidden="1"/>
    </xf>
    <xf numFmtId="0" fontId="0" fillId="41" borderId="3" xfId="0" applyFill="1" applyBorder="1" applyAlignment="1" applyProtection="1">
      <alignment horizontal="left" vertical="top" wrapText="1"/>
      <protection hidden="1"/>
    </xf>
    <xf numFmtId="0" fontId="0" fillId="11" borderId="3" xfId="0" applyFill="1" applyBorder="1" applyAlignment="1" applyProtection="1">
      <alignment horizontal="left" vertical="top" wrapText="1"/>
      <protection hidden="1"/>
    </xf>
    <xf numFmtId="0" fontId="91" fillId="4" borderId="0" xfId="0" applyFont="1" applyFill="1" applyAlignment="1" applyProtection="1">
      <alignment horizontal="center" vertical="center"/>
      <protection hidden="1"/>
    </xf>
    <xf numFmtId="0" fontId="32" fillId="4" borderId="0" xfId="2" applyFont="1" applyFill="1" applyAlignment="1" applyProtection="1">
      <alignment horizontal="left" shrinkToFit="1"/>
      <protection hidden="1"/>
    </xf>
    <xf numFmtId="0" fontId="32" fillId="4" borderId="0" xfId="0" applyFont="1" applyFill="1" applyBorder="1" applyAlignment="1" applyProtection="1">
      <alignment horizontal="center"/>
      <protection hidden="1"/>
    </xf>
    <xf numFmtId="0" fontId="125" fillId="4" borderId="0" xfId="0" applyFont="1" applyFill="1" applyBorder="1" applyAlignment="1" applyProtection="1">
      <alignment horizontal="center"/>
      <protection hidden="1"/>
    </xf>
    <xf numFmtId="0" fontId="32" fillId="4" borderId="0" xfId="0" applyFont="1" applyFill="1" applyBorder="1" applyAlignment="1" applyProtection="1">
      <alignment horizontal="left"/>
      <protection hidden="1"/>
    </xf>
    <xf numFmtId="0" fontId="13" fillId="4" borderId="1" xfId="0" applyFont="1" applyFill="1" applyBorder="1" applyAlignment="1" applyProtection="1">
      <alignment horizontal="center" vertical="top"/>
      <protection hidden="1"/>
    </xf>
    <xf numFmtId="0" fontId="13" fillId="4" borderId="7" xfId="0" applyFont="1" applyFill="1" applyBorder="1" applyAlignment="1" applyProtection="1">
      <alignment horizontal="center" vertical="top"/>
      <protection hidden="1"/>
    </xf>
    <xf numFmtId="0" fontId="13" fillId="4" borderId="2" xfId="0" applyFont="1" applyFill="1" applyBorder="1" applyAlignment="1" applyProtection="1">
      <alignment horizontal="center" vertical="top"/>
      <protection hidden="1"/>
    </xf>
    <xf numFmtId="14" fontId="32" fillId="4" borderId="1" xfId="0" applyNumberFormat="1" applyFont="1" applyFill="1" applyBorder="1" applyAlignment="1" applyProtection="1">
      <alignment horizontal="center"/>
      <protection hidden="1"/>
    </xf>
    <xf numFmtId="0" fontId="32" fillId="4" borderId="7" xfId="0" applyFont="1" applyFill="1" applyBorder="1" applyAlignment="1" applyProtection="1">
      <alignment horizontal="center"/>
      <protection hidden="1"/>
    </xf>
    <xf numFmtId="0" fontId="32" fillId="4" borderId="2" xfId="0" applyFont="1" applyFill="1" applyBorder="1" applyAlignment="1" applyProtection="1">
      <alignment horizontal="center"/>
      <protection hidden="1"/>
    </xf>
    <xf numFmtId="0" fontId="12" fillId="0" borderId="1" xfId="0" applyFont="1" applyBorder="1" applyAlignment="1">
      <alignment horizontal="center"/>
    </xf>
    <xf numFmtId="0" fontId="12" fillId="0" borderId="7" xfId="0" applyFont="1" applyBorder="1" applyAlignment="1">
      <alignment horizontal="center"/>
    </xf>
    <xf numFmtId="0" fontId="12" fillId="0" borderId="2" xfId="0" applyFont="1" applyBorder="1" applyAlignment="1">
      <alignment horizontal="center"/>
    </xf>
    <xf numFmtId="0" fontId="32" fillId="4" borderId="1" xfId="0" applyFont="1" applyFill="1" applyBorder="1" applyAlignment="1" applyProtection="1">
      <alignment horizontal="center"/>
      <protection hidden="1"/>
    </xf>
    <xf numFmtId="0" fontId="116" fillId="4" borderId="0" xfId="0" applyFont="1" applyFill="1" applyBorder="1" applyAlignment="1">
      <alignment horizontal="left" vertical="top" wrapText="1"/>
    </xf>
    <xf numFmtId="0" fontId="32" fillId="4" borderId="1" xfId="0" applyFont="1" applyFill="1" applyBorder="1" applyAlignment="1" applyProtection="1">
      <alignment horizontal="center" vertical="top" wrapText="1"/>
      <protection hidden="1"/>
    </xf>
    <xf numFmtId="0" fontId="32" fillId="4" borderId="2" xfId="0" applyFont="1" applyFill="1" applyBorder="1" applyAlignment="1" applyProtection="1">
      <alignment horizontal="center" vertical="top" wrapText="1"/>
      <protection hidden="1"/>
    </xf>
    <xf numFmtId="173" fontId="32" fillId="4" borderId="1" xfId="0" applyNumberFormat="1" applyFont="1" applyFill="1" applyBorder="1" applyAlignment="1" applyProtection="1">
      <alignment horizontal="center" vertical="top" wrapText="1"/>
      <protection hidden="1"/>
    </xf>
    <xf numFmtId="173" fontId="32" fillId="4" borderId="2" xfId="0" applyNumberFormat="1" applyFont="1" applyFill="1" applyBorder="1" applyAlignment="1" applyProtection="1">
      <alignment horizontal="center" vertical="top" wrapText="1"/>
      <protection hidden="1"/>
    </xf>
    <xf numFmtId="0" fontId="32" fillId="4" borderId="7" xfId="0" applyFont="1" applyFill="1" applyBorder="1" applyAlignment="1" applyProtection="1">
      <alignment horizontal="center" vertical="top" wrapText="1"/>
      <protection hidden="1"/>
    </xf>
    <xf numFmtId="0" fontId="32" fillId="4" borderId="6" xfId="0" applyFont="1" applyFill="1" applyBorder="1" applyAlignment="1" applyProtection="1">
      <alignment horizontal="center"/>
      <protection hidden="1"/>
    </xf>
    <xf numFmtId="0" fontId="32" fillId="4" borderId="0" xfId="0" applyFont="1" applyFill="1" applyAlignment="1" applyProtection="1">
      <alignment horizontal="left"/>
      <protection hidden="1"/>
    </xf>
    <xf numFmtId="15" fontId="32" fillId="4" borderId="0" xfId="0" applyNumberFormat="1" applyFont="1" applyFill="1" applyAlignment="1" applyProtection="1">
      <alignment horizontal="left"/>
      <protection hidden="1"/>
    </xf>
    <xf numFmtId="0" fontId="113" fillId="4" borderId="0" xfId="0" applyFont="1" applyFill="1" applyAlignment="1" applyProtection="1">
      <alignment horizontal="center" vertical="top" wrapText="1"/>
      <protection hidden="1"/>
    </xf>
    <xf numFmtId="14" fontId="123" fillId="4" borderId="0" xfId="0" applyNumberFormat="1" applyFont="1" applyFill="1" applyAlignment="1" applyProtection="1">
      <alignment horizontal="left" vertical="top" wrapText="1"/>
      <protection hidden="1"/>
    </xf>
    <xf numFmtId="0" fontId="123" fillId="4" borderId="0" xfId="0" applyFont="1" applyFill="1" applyAlignment="1" applyProtection="1">
      <alignment horizontal="left" vertical="top" wrapText="1"/>
      <protection hidden="1"/>
    </xf>
    <xf numFmtId="0" fontId="123" fillId="4" borderId="4" xfId="0" applyFont="1" applyFill="1" applyBorder="1" applyAlignment="1" applyProtection="1">
      <alignment horizontal="left" vertical="top" wrapText="1"/>
      <protection hidden="1"/>
    </xf>
    <xf numFmtId="0" fontId="13" fillId="4" borderId="11" xfId="0" applyFont="1" applyFill="1" applyBorder="1" applyAlignment="1" applyProtection="1">
      <alignment horizontal="center" vertical="center" wrapText="1"/>
      <protection hidden="1"/>
    </xf>
    <xf numFmtId="0" fontId="13" fillId="4" borderId="41" xfId="0" applyFont="1" applyFill="1" applyBorder="1" applyAlignment="1" applyProtection="1">
      <alignment horizontal="center" vertical="center" wrapText="1"/>
      <protection hidden="1"/>
    </xf>
    <xf numFmtId="0" fontId="13" fillId="4" borderId="49" xfId="0" applyFont="1" applyFill="1" applyBorder="1" applyAlignment="1" applyProtection="1">
      <alignment horizontal="center" vertical="center" wrapText="1"/>
      <protection hidden="1"/>
    </xf>
    <xf numFmtId="0" fontId="13" fillId="4" borderId="50" xfId="0" applyFont="1" applyFill="1" applyBorder="1" applyAlignment="1" applyProtection="1">
      <alignment horizontal="center" vertical="center" wrapText="1"/>
      <protection hidden="1"/>
    </xf>
    <xf numFmtId="0" fontId="13" fillId="4" borderId="6" xfId="0" applyFont="1" applyFill="1" applyBorder="1" applyAlignment="1" applyProtection="1">
      <alignment horizontal="center" vertical="center" wrapText="1"/>
      <protection hidden="1"/>
    </xf>
    <xf numFmtId="0" fontId="13" fillId="4" borderId="4" xfId="0" applyFont="1" applyFill="1" applyBorder="1" applyAlignment="1" applyProtection="1">
      <alignment horizontal="center" vertical="center" wrapText="1"/>
      <protection hidden="1"/>
    </xf>
    <xf numFmtId="0" fontId="13" fillId="4" borderId="5" xfId="0" applyFont="1" applyFill="1" applyBorder="1" applyAlignment="1" applyProtection="1">
      <alignment horizontal="center" vertical="center" wrapText="1"/>
      <protection hidden="1"/>
    </xf>
    <xf numFmtId="0" fontId="13" fillId="4" borderId="10" xfId="0" applyFont="1" applyFill="1" applyBorder="1" applyAlignment="1" applyProtection="1">
      <alignment horizontal="center" vertical="center" wrapText="1"/>
      <protection hidden="1"/>
    </xf>
    <xf numFmtId="0" fontId="117" fillId="4" borderId="0" xfId="0" applyFont="1" applyFill="1" applyAlignment="1" applyProtection="1">
      <alignment horizontal="center"/>
      <protection hidden="1"/>
    </xf>
    <xf numFmtId="0" fontId="0" fillId="0" borderId="0" xfId="0" applyAlignment="1">
      <alignment horizontal="center"/>
    </xf>
    <xf numFmtId="0" fontId="69" fillId="30" borderId="0" xfId="3" applyFont="1" applyFill="1" applyBorder="1" applyAlignment="1" applyProtection="1">
      <alignment horizontal="center" wrapText="1"/>
    </xf>
    <xf numFmtId="0" fontId="13" fillId="4" borderId="0" xfId="0" applyFont="1" applyFill="1" applyAlignment="1" applyProtection="1">
      <alignment horizontal="center"/>
      <protection hidden="1"/>
    </xf>
    <xf numFmtId="0" fontId="6" fillId="4" borderId="0" xfId="2" applyFont="1" applyFill="1" applyBorder="1" applyAlignment="1" applyProtection="1">
      <alignment horizontal="center" wrapText="1"/>
      <protection hidden="1"/>
    </xf>
    <xf numFmtId="0" fontId="9" fillId="4" borderId="3" xfId="2" applyFont="1" applyFill="1" applyBorder="1" applyAlignment="1" applyProtection="1">
      <alignment horizontal="center" vertical="top" wrapText="1"/>
      <protection hidden="1"/>
    </xf>
    <xf numFmtId="0" fontId="9" fillId="4" borderId="1" xfId="2" applyFont="1" applyFill="1" applyBorder="1" applyAlignment="1" applyProtection="1">
      <alignment horizontal="center" vertical="top" wrapText="1" shrinkToFit="1"/>
      <protection hidden="1"/>
    </xf>
    <xf numFmtId="0" fontId="9" fillId="4" borderId="2" xfId="2" applyFont="1" applyFill="1" applyBorder="1" applyAlignment="1" applyProtection="1">
      <alignment horizontal="center" vertical="top" wrapText="1" shrinkToFit="1"/>
      <protection hidden="1"/>
    </xf>
    <xf numFmtId="14" fontId="9" fillId="4" borderId="1" xfId="2" applyNumberFormat="1" applyFont="1" applyFill="1" applyBorder="1" applyAlignment="1" applyProtection="1">
      <alignment horizontal="center" vertical="top" wrapText="1" shrinkToFit="1"/>
      <protection hidden="1"/>
    </xf>
    <xf numFmtId="14" fontId="9" fillId="4" borderId="2" xfId="2" applyNumberFormat="1" applyFont="1" applyFill="1" applyBorder="1" applyAlignment="1" applyProtection="1">
      <alignment horizontal="center" vertical="top" wrapText="1" shrinkToFit="1"/>
      <protection hidden="1"/>
    </xf>
    <xf numFmtId="0" fontId="25" fillId="4" borderId="11" xfId="2" applyFont="1" applyFill="1" applyBorder="1" applyAlignment="1" applyProtection="1">
      <alignment horizontal="center" vertical="center" wrapText="1" shrinkToFit="1"/>
      <protection hidden="1"/>
    </xf>
    <xf numFmtId="0" fontId="25" fillId="4" borderId="6" xfId="2" applyFont="1" applyFill="1" applyBorder="1" applyAlignment="1" applyProtection="1">
      <alignment horizontal="center" vertical="center" wrapText="1" shrinkToFit="1"/>
      <protection hidden="1"/>
    </xf>
    <xf numFmtId="0" fontId="25" fillId="4" borderId="41" xfId="2" applyFont="1" applyFill="1" applyBorder="1" applyAlignment="1" applyProtection="1">
      <alignment horizontal="center" vertical="center" wrapText="1" shrinkToFit="1"/>
      <protection hidden="1"/>
    </xf>
    <xf numFmtId="0" fontId="25" fillId="4" borderId="49" xfId="2" applyFont="1" applyFill="1" applyBorder="1" applyAlignment="1" applyProtection="1">
      <alignment horizontal="center" vertical="center" wrapText="1" shrinkToFit="1"/>
      <protection hidden="1"/>
    </xf>
    <xf numFmtId="0" fontId="25" fillId="4" borderId="4" xfId="2" applyFont="1" applyFill="1" applyBorder="1" applyAlignment="1" applyProtection="1">
      <alignment horizontal="center" vertical="center" wrapText="1" shrinkToFit="1"/>
      <protection hidden="1"/>
    </xf>
    <xf numFmtId="0" fontId="25" fillId="4" borderId="50" xfId="2" applyFont="1" applyFill="1" applyBorder="1" applyAlignment="1" applyProtection="1">
      <alignment horizontal="center" vertical="center" wrapText="1" shrinkToFit="1"/>
      <protection hidden="1"/>
    </xf>
    <xf numFmtId="0" fontId="6" fillId="4" borderId="6" xfId="2" applyFont="1" applyFill="1" applyBorder="1" applyAlignment="1" applyProtection="1">
      <alignment horizontal="center" wrapText="1"/>
      <protection hidden="1"/>
    </xf>
    <xf numFmtId="0" fontId="6" fillId="4" borderId="0" xfId="2" applyFont="1" applyFill="1" applyAlignment="1" applyProtection="1">
      <alignment horizontal="center" wrapText="1"/>
      <protection hidden="1"/>
    </xf>
    <xf numFmtId="15" fontId="9" fillId="4" borderId="0" xfId="2" applyNumberFormat="1" applyFont="1" applyFill="1" applyAlignment="1" applyProtection="1">
      <alignment horizontal="left"/>
      <protection hidden="1"/>
    </xf>
    <xf numFmtId="0" fontId="119" fillId="0" borderId="3" xfId="19" quotePrefix="1" applyFont="1" applyBorder="1" applyAlignment="1" applyProtection="1">
      <alignment horizontal="center" vertical="center" wrapText="1" shrinkToFit="1"/>
      <protection hidden="1"/>
    </xf>
    <xf numFmtId="0" fontId="119" fillId="0" borderId="3" xfId="19" applyFont="1" applyBorder="1" applyAlignment="1" applyProtection="1">
      <alignment horizontal="center" vertical="center" wrapText="1" shrinkToFit="1"/>
      <protection hidden="1"/>
    </xf>
    <xf numFmtId="0" fontId="94" fillId="35" borderId="25" xfId="0" applyFont="1" applyFill="1" applyBorder="1" applyAlignment="1" applyProtection="1">
      <alignment horizontal="center" vertical="top" wrapText="1"/>
      <protection hidden="1"/>
    </xf>
    <xf numFmtId="14" fontId="92" fillId="38" borderId="36" xfId="0" applyNumberFormat="1" applyFont="1" applyFill="1" applyBorder="1" applyAlignment="1" applyProtection="1">
      <alignment horizontal="left" vertical="top" wrapText="1"/>
      <protection hidden="1"/>
    </xf>
    <xf numFmtId="14" fontId="92" fillId="38" borderId="27" xfId="0" applyNumberFormat="1" applyFont="1" applyFill="1" applyBorder="1" applyAlignment="1" applyProtection="1">
      <alignment horizontal="left" vertical="top" wrapText="1"/>
      <protection hidden="1"/>
    </xf>
    <xf numFmtId="14" fontId="92" fillId="38" borderId="0" xfId="0" applyNumberFormat="1" applyFont="1" applyFill="1" applyBorder="1" applyAlignment="1" applyProtection="1">
      <alignment horizontal="left" vertical="top" wrapText="1"/>
      <protection hidden="1"/>
    </xf>
    <xf numFmtId="14" fontId="92" fillId="38" borderId="39" xfId="0" applyNumberFormat="1" applyFont="1" applyFill="1" applyBorder="1" applyAlignment="1" applyProtection="1">
      <alignment horizontal="left" vertical="top" wrapText="1"/>
      <protection hidden="1"/>
    </xf>
    <xf numFmtId="14" fontId="92" fillId="38" borderId="37" xfId="0" applyNumberFormat="1" applyFont="1" applyFill="1" applyBorder="1" applyAlignment="1" applyProtection="1">
      <alignment horizontal="left" vertical="top" wrapText="1"/>
      <protection hidden="1"/>
    </xf>
    <xf numFmtId="14" fontId="92" fillId="38" borderId="29" xfId="0" applyNumberFormat="1" applyFont="1" applyFill="1" applyBorder="1" applyAlignment="1" applyProtection="1">
      <alignment horizontal="left" vertical="top" wrapText="1"/>
      <protection hidden="1"/>
    </xf>
    <xf numFmtId="14" fontId="122" fillId="0" borderId="26" xfId="0" applyNumberFormat="1" applyFont="1" applyFill="1" applyBorder="1" applyAlignment="1" applyProtection="1">
      <alignment horizontal="left" vertical="top" wrapText="1" shrinkToFit="1"/>
      <protection locked="0"/>
    </xf>
    <xf numFmtId="14" fontId="122" fillId="0" borderId="36" xfId="0" applyNumberFormat="1" applyFont="1" applyFill="1" applyBorder="1" applyAlignment="1" applyProtection="1">
      <alignment horizontal="left" vertical="top" wrapText="1" shrinkToFit="1"/>
      <protection locked="0"/>
    </xf>
    <xf numFmtId="14" fontId="122" fillId="0" borderId="27" xfId="0" applyNumberFormat="1" applyFont="1" applyFill="1" applyBorder="1" applyAlignment="1" applyProtection="1">
      <alignment horizontal="left" vertical="top" wrapText="1" shrinkToFit="1"/>
      <protection locked="0"/>
    </xf>
    <xf numFmtId="14" fontId="122" fillId="0" borderId="38" xfId="0" applyNumberFormat="1" applyFont="1" applyFill="1" applyBorder="1" applyAlignment="1" applyProtection="1">
      <alignment horizontal="left" vertical="top" wrapText="1" shrinkToFit="1"/>
      <protection locked="0"/>
    </xf>
    <xf numFmtId="14" fontId="122" fillId="0" borderId="0" xfId="0" applyNumberFormat="1" applyFont="1" applyFill="1" applyBorder="1" applyAlignment="1" applyProtection="1">
      <alignment horizontal="left" vertical="top" wrapText="1" shrinkToFit="1"/>
      <protection locked="0"/>
    </xf>
    <xf numFmtId="14" fontId="122" fillId="0" borderId="39" xfId="0" applyNumberFormat="1" applyFont="1" applyFill="1" applyBorder="1" applyAlignment="1" applyProtection="1">
      <alignment horizontal="left" vertical="top" wrapText="1" shrinkToFit="1"/>
      <protection locked="0"/>
    </xf>
    <xf numFmtId="15" fontId="92" fillId="0" borderId="34" xfId="0" applyNumberFormat="1" applyFont="1" applyFill="1" applyBorder="1" applyAlignment="1" applyProtection="1">
      <alignment horizontal="center"/>
      <protection locked="0"/>
    </xf>
    <xf numFmtId="15" fontId="92" fillId="0" borderId="32" xfId="0" applyNumberFormat="1" applyFont="1" applyFill="1" applyBorder="1" applyAlignment="1" applyProtection="1">
      <alignment horizontal="center"/>
      <protection locked="0"/>
    </xf>
    <xf numFmtId="15" fontId="92" fillId="0" borderId="31" xfId="0" applyNumberFormat="1" applyFont="1" applyFill="1" applyBorder="1" applyAlignment="1" applyProtection="1">
      <alignment horizontal="center"/>
      <protection locked="0"/>
    </xf>
    <xf numFmtId="0" fontId="91" fillId="37" borderId="13" xfId="0" applyFont="1" applyFill="1" applyBorder="1" applyAlignment="1" applyProtection="1">
      <alignment horizontal="left"/>
      <protection hidden="1"/>
    </xf>
    <xf numFmtId="0" fontId="91" fillId="37" borderId="40" xfId="0" applyFont="1" applyFill="1" applyBorder="1" applyAlignment="1" applyProtection="1">
      <alignment horizontal="left"/>
      <protection hidden="1"/>
    </xf>
    <xf numFmtId="0" fontId="91" fillId="37" borderId="14" xfId="0" applyFont="1" applyFill="1" applyBorder="1" applyAlignment="1" applyProtection="1">
      <alignment horizontal="left"/>
      <protection hidden="1"/>
    </xf>
    <xf numFmtId="0" fontId="91" fillId="37" borderId="38" xfId="0" applyFont="1" applyFill="1" applyBorder="1" applyAlignment="1" applyProtection="1">
      <alignment horizontal="left"/>
      <protection hidden="1"/>
    </xf>
    <xf numFmtId="0" fontId="91" fillId="37" borderId="0" xfId="0" applyFont="1" applyFill="1" applyBorder="1" applyAlignment="1" applyProtection="1">
      <alignment horizontal="left"/>
      <protection hidden="1"/>
    </xf>
    <xf numFmtId="0" fontId="91" fillId="37" borderId="39" xfId="0" applyFont="1" applyFill="1" applyBorder="1" applyAlignment="1" applyProtection="1">
      <alignment horizontal="left"/>
      <protection hidden="1"/>
    </xf>
    <xf numFmtId="14" fontId="97" fillId="36" borderId="31" xfId="0" applyNumberFormat="1" applyFont="1" applyFill="1" applyBorder="1" applyAlignment="1" applyProtection="1">
      <alignment horizontal="left" vertical="top" wrapText="1" shrinkToFit="1"/>
      <protection locked="0"/>
    </xf>
    <xf numFmtId="14" fontId="97" fillId="36" borderId="34" xfId="0" applyNumberFormat="1" applyFont="1" applyFill="1" applyBorder="1" applyAlignment="1" applyProtection="1">
      <alignment horizontal="left" vertical="top" wrapText="1" shrinkToFit="1"/>
      <protection locked="0"/>
    </xf>
    <xf numFmtId="14" fontId="97" fillId="36" borderId="32" xfId="0" applyNumberFormat="1" applyFont="1" applyFill="1" applyBorder="1" applyAlignment="1" applyProtection="1">
      <alignment horizontal="left" vertical="top" wrapText="1" shrinkToFit="1"/>
      <protection locked="0"/>
    </xf>
    <xf numFmtId="0" fontId="106" fillId="38" borderId="25" xfId="0" applyNumberFormat="1" applyFont="1" applyFill="1" applyBorder="1" applyAlignment="1" applyProtection="1">
      <alignment horizontal="left" vertical="center" wrapText="1"/>
      <protection hidden="1"/>
    </xf>
    <xf numFmtId="14" fontId="97" fillId="36" borderId="25" xfId="0" applyNumberFormat="1" applyFont="1" applyFill="1" applyBorder="1" applyAlignment="1" applyProtection="1">
      <alignment horizontal="left" vertical="justify" wrapText="1" shrinkToFit="1"/>
      <protection locked="0"/>
    </xf>
    <xf numFmtId="0" fontId="91" fillId="35" borderId="26" xfId="0" applyFont="1" applyFill="1" applyBorder="1" applyAlignment="1" applyProtection="1">
      <alignment horizontal="left" vertical="top" wrapText="1"/>
      <protection hidden="1"/>
    </xf>
    <xf numFmtId="0" fontId="91" fillId="35" borderId="27" xfId="0" applyFont="1" applyFill="1" applyBorder="1" applyAlignment="1" applyProtection="1">
      <alignment horizontal="left" vertical="top" wrapText="1"/>
      <protection hidden="1"/>
    </xf>
    <xf numFmtId="0" fontId="91" fillId="35" borderId="28" xfId="0" applyFont="1" applyFill="1" applyBorder="1" applyAlignment="1" applyProtection="1">
      <alignment horizontal="left" vertical="top" wrapText="1"/>
      <protection hidden="1"/>
    </xf>
    <xf numFmtId="0" fontId="91" fillId="35" borderId="29" xfId="0" applyFont="1" applyFill="1" applyBorder="1" applyAlignment="1" applyProtection="1">
      <alignment horizontal="left" vertical="top" wrapText="1"/>
      <protection hidden="1"/>
    </xf>
    <xf numFmtId="164" fontId="106" fillId="0" borderId="42" xfId="0" applyNumberFormat="1" applyFont="1" applyFill="1" applyBorder="1" applyAlignment="1" applyProtection="1">
      <alignment horizontal="center"/>
      <protection locked="0"/>
    </xf>
    <xf numFmtId="164" fontId="106" fillId="0" borderId="35" xfId="0" applyNumberFormat="1" applyFont="1" applyFill="1" applyBorder="1" applyAlignment="1" applyProtection="1">
      <alignment horizontal="center"/>
      <protection locked="0"/>
    </xf>
    <xf numFmtId="0" fontId="57" fillId="35" borderId="25" xfId="0" applyFont="1" applyFill="1" applyBorder="1" applyAlignment="1" applyProtection="1">
      <alignment horizontal="left" vertical="top" wrapText="1"/>
      <protection hidden="1"/>
    </xf>
    <xf numFmtId="0" fontId="57" fillId="35" borderId="25" xfId="0" applyFont="1" applyFill="1" applyBorder="1" applyAlignment="1" applyProtection="1">
      <alignment horizontal="center" vertical="top" wrapText="1"/>
      <protection hidden="1"/>
    </xf>
    <xf numFmtId="0" fontId="96" fillId="35" borderId="25" xfId="0" applyFont="1" applyFill="1" applyBorder="1" applyAlignment="1" applyProtection="1">
      <alignment horizontal="center" vertical="center" wrapText="1"/>
      <protection hidden="1"/>
    </xf>
    <xf numFmtId="0" fontId="57" fillId="0" borderId="25" xfId="0" applyFont="1" applyFill="1" applyBorder="1" applyAlignment="1" applyProtection="1">
      <alignment vertical="top" wrapText="1"/>
      <protection locked="0"/>
    </xf>
    <xf numFmtId="0" fontId="124" fillId="45" borderId="25" xfId="0" applyFont="1" applyFill="1" applyBorder="1" applyAlignment="1" applyProtection="1">
      <alignment horizontal="center"/>
      <protection hidden="1"/>
    </xf>
    <xf numFmtId="0" fontId="57" fillId="0" borderId="25" xfId="0" applyFont="1" applyFill="1" applyBorder="1" applyAlignment="1" applyProtection="1">
      <alignment horizontal="center" vertical="center" wrapText="1"/>
      <protection locked="0"/>
    </xf>
    <xf numFmtId="0" fontId="57" fillId="40" borderId="25" xfId="0" applyFont="1" applyFill="1" applyBorder="1" applyAlignment="1" applyProtection="1">
      <alignment horizontal="center" vertical="center" wrapText="1"/>
      <protection hidden="1"/>
    </xf>
    <xf numFmtId="0" fontId="89" fillId="34" borderId="25" xfId="0" applyFont="1" applyFill="1" applyBorder="1" applyAlignment="1" applyProtection="1">
      <alignment horizontal="center"/>
      <protection hidden="1"/>
    </xf>
    <xf numFmtId="0" fontId="91" fillId="35" borderId="36" xfId="0" applyFont="1" applyFill="1" applyBorder="1" applyAlignment="1" applyProtection="1">
      <alignment horizontal="left" vertical="top" wrapText="1" shrinkToFit="1"/>
      <protection hidden="1"/>
    </xf>
    <xf numFmtId="0" fontId="91" fillId="35" borderId="27" xfId="0" applyFont="1" applyFill="1" applyBorder="1" applyAlignment="1" applyProtection="1">
      <alignment horizontal="left" vertical="top" wrapText="1" shrinkToFit="1"/>
      <protection hidden="1"/>
    </xf>
    <xf numFmtId="0" fontId="91" fillId="35" borderId="37" xfId="0" applyFont="1" applyFill="1" applyBorder="1" applyAlignment="1" applyProtection="1">
      <alignment horizontal="left" vertical="top" wrapText="1" shrinkToFit="1"/>
      <protection hidden="1"/>
    </xf>
    <xf numFmtId="0" fontId="91" fillId="35" borderId="29" xfId="0" applyFont="1" applyFill="1" applyBorder="1" applyAlignment="1" applyProtection="1">
      <alignment horizontal="left" vertical="top" wrapText="1" shrinkToFit="1"/>
      <protection hidden="1"/>
    </xf>
    <xf numFmtId="0" fontId="92" fillId="36" borderId="26" xfId="0" applyFont="1" applyFill="1" applyBorder="1" applyAlignment="1" applyProtection="1">
      <alignment horizontal="left" wrapText="1"/>
      <protection locked="0"/>
    </xf>
    <xf numFmtId="0" fontId="92" fillId="36" borderId="36" xfId="0" applyFont="1" applyFill="1" applyBorder="1" applyAlignment="1" applyProtection="1">
      <alignment horizontal="left" wrapText="1"/>
      <protection locked="0"/>
    </xf>
    <xf numFmtId="0" fontId="92" fillId="36" borderId="28" xfId="0" applyFont="1" applyFill="1" applyBorder="1" applyAlignment="1" applyProtection="1">
      <alignment horizontal="left" wrapText="1"/>
      <protection locked="0"/>
    </xf>
    <xf numFmtId="0" fontId="92" fillId="36" borderId="37" xfId="0" applyFont="1" applyFill="1" applyBorder="1" applyAlignment="1" applyProtection="1">
      <alignment horizontal="left" wrapText="1"/>
      <protection locked="0"/>
    </xf>
    <xf numFmtId="0" fontId="31" fillId="0" borderId="34" xfId="0" applyFont="1" applyBorder="1" applyAlignment="1" applyProtection="1">
      <alignment horizontal="center" vertical="top"/>
      <protection locked="0"/>
    </xf>
    <xf numFmtId="0" fontId="31" fillId="0" borderId="32" xfId="0" applyFont="1" applyBorder="1" applyAlignment="1" applyProtection="1">
      <alignment horizontal="center" vertical="top"/>
      <protection locked="0"/>
    </xf>
    <xf numFmtId="0" fontId="92" fillId="0" borderId="31" xfId="0" applyFont="1" applyFill="1" applyBorder="1" applyAlignment="1" applyProtection="1">
      <alignment horizontal="center"/>
      <protection locked="0"/>
    </xf>
    <xf numFmtId="0" fontId="92" fillId="0" borderId="32" xfId="0" applyFont="1" applyFill="1" applyBorder="1" applyAlignment="1" applyProtection="1">
      <alignment horizontal="center"/>
      <protection locked="0"/>
    </xf>
    <xf numFmtId="0" fontId="91" fillId="35" borderId="26" xfId="0" applyFont="1" applyFill="1" applyBorder="1" applyAlignment="1" applyProtection="1">
      <alignment horizontal="left" vertical="top"/>
      <protection hidden="1"/>
    </xf>
    <xf numFmtId="0" fontId="91" fillId="35" borderId="36" xfId="0" applyFont="1" applyFill="1" applyBorder="1" applyAlignment="1" applyProtection="1">
      <alignment horizontal="left" vertical="top"/>
      <protection hidden="1"/>
    </xf>
    <xf numFmtId="0" fontId="91" fillId="35" borderId="27" xfId="0" applyFont="1" applyFill="1" applyBorder="1" applyAlignment="1" applyProtection="1">
      <alignment horizontal="left" vertical="top"/>
      <protection hidden="1"/>
    </xf>
    <xf numFmtId="0" fontId="90" fillId="35" borderId="31" xfId="0" applyFont="1" applyFill="1" applyBorder="1" applyAlignment="1" applyProtection="1">
      <alignment horizontal="center"/>
      <protection hidden="1"/>
    </xf>
    <xf numFmtId="0" fontId="90" fillId="35" borderId="34" xfId="0" applyFont="1" applyFill="1" applyBorder="1" applyAlignment="1" applyProtection="1">
      <alignment horizontal="center"/>
      <protection hidden="1"/>
    </xf>
    <xf numFmtId="14" fontId="92" fillId="0" borderId="31" xfId="0" applyNumberFormat="1" applyFont="1" applyFill="1" applyBorder="1" applyAlignment="1" applyProtection="1">
      <alignment horizontal="center"/>
      <protection locked="0"/>
    </xf>
    <xf numFmtId="14" fontId="92" fillId="0" borderId="32" xfId="0" applyNumberFormat="1" applyFont="1" applyFill="1" applyBorder="1" applyAlignment="1" applyProtection="1">
      <alignment horizontal="center"/>
      <protection locked="0"/>
    </xf>
    <xf numFmtId="0" fontId="129" fillId="47" borderId="34" xfId="0" applyFont="1" applyFill="1" applyBorder="1" applyAlignment="1" applyProtection="1">
      <alignment horizontal="center"/>
      <protection hidden="1"/>
    </xf>
    <xf numFmtId="164" fontId="93" fillId="0" borderId="26" xfId="0" applyNumberFormat="1" applyFont="1" applyFill="1" applyBorder="1" applyAlignment="1" applyProtection="1">
      <alignment horizontal="center" vertical="center"/>
      <protection locked="0"/>
    </xf>
    <xf numFmtId="164" fontId="93" fillId="0" borderId="28" xfId="0" applyNumberFormat="1" applyFont="1" applyFill="1" applyBorder="1" applyAlignment="1" applyProtection="1">
      <alignment horizontal="center" vertical="center"/>
      <protection locked="0"/>
    </xf>
    <xf numFmtId="0" fontId="92" fillId="0" borderId="25" xfId="0" applyFont="1" applyFill="1" applyBorder="1" applyAlignment="1" applyProtection="1">
      <alignment horizontal="center"/>
      <protection locked="0"/>
    </xf>
    <xf numFmtId="0" fontId="68" fillId="22" borderId="4" xfId="0" applyFont="1" applyFill="1" applyBorder="1" applyAlignment="1" applyProtection="1">
      <alignment horizontal="center"/>
      <protection hidden="1"/>
    </xf>
    <xf numFmtId="0" fontId="68" fillId="15" borderId="3" xfId="0" applyFont="1" applyFill="1" applyBorder="1" applyAlignment="1" applyProtection="1">
      <alignment horizontal="left"/>
      <protection hidden="1"/>
    </xf>
    <xf numFmtId="0" fontId="68" fillId="18" borderId="3" xfId="0" applyFont="1" applyFill="1" applyBorder="1" applyAlignment="1" applyProtection="1">
      <alignment horizontal="left" vertical="top" wrapText="1"/>
      <protection locked="0"/>
    </xf>
    <xf numFmtId="15" fontId="120" fillId="39" borderId="51" xfId="2" applyNumberFormat="1" applyFont="1" applyFill="1" applyBorder="1" applyAlignment="1" applyProtection="1">
      <alignment horizontal="center"/>
      <protection hidden="1"/>
    </xf>
    <xf numFmtId="0" fontId="0" fillId="0" borderId="52" xfId="0" applyBorder="1"/>
    <xf numFmtId="0" fontId="0" fillId="0" borderId="53" xfId="0" applyBorder="1"/>
    <xf numFmtId="0" fontId="131" fillId="0" borderId="0" xfId="0" applyFont="1" applyAlignment="1">
      <alignment horizontal="center"/>
    </xf>
    <xf numFmtId="0" fontId="0" fillId="0" borderId="60" xfId="0" applyNumberFormat="1" applyBorder="1" applyAlignment="1">
      <alignment horizontal="center" vertical="center" wrapText="1"/>
    </xf>
    <xf numFmtId="0" fontId="0" fillId="0" borderId="61" xfId="0" applyNumberFormat="1" applyBorder="1" applyAlignment="1">
      <alignment horizontal="center" vertical="center" wrapText="1"/>
    </xf>
    <xf numFmtId="0" fontId="0" fillId="0" borderId="62" xfId="0" applyNumberFormat="1" applyBorder="1" applyAlignment="1">
      <alignment horizontal="center" vertical="center" wrapText="1"/>
    </xf>
    <xf numFmtId="0" fontId="0" fillId="0" borderId="63" xfId="0" applyNumberFormat="1" applyBorder="1" applyAlignment="1">
      <alignment horizontal="center" vertical="center" wrapText="1"/>
    </xf>
    <xf numFmtId="0" fontId="0" fillId="0" borderId="0" xfId="0" applyNumberFormat="1" applyBorder="1" applyAlignment="1">
      <alignment horizontal="center" vertical="center" wrapText="1"/>
    </xf>
    <xf numFmtId="0" fontId="0" fillId="0" borderId="64" xfId="0" applyNumberFormat="1" applyBorder="1" applyAlignment="1">
      <alignment horizontal="center" vertical="center" wrapText="1"/>
    </xf>
    <xf numFmtId="0" fontId="0" fillId="0" borderId="65" xfId="0" applyNumberFormat="1" applyBorder="1" applyAlignment="1">
      <alignment horizontal="center" vertical="center" wrapText="1"/>
    </xf>
    <xf numFmtId="0" fontId="0" fillId="0" borderId="66" xfId="0" applyNumberFormat="1" applyBorder="1" applyAlignment="1">
      <alignment horizontal="center" vertical="center" wrapText="1"/>
    </xf>
    <xf numFmtId="0" fontId="0" fillId="0" borderId="67" xfId="0" applyNumberFormat="1" applyBorder="1" applyAlignment="1">
      <alignment horizontal="center" vertical="center" wrapText="1"/>
    </xf>
    <xf numFmtId="0" fontId="131" fillId="0" borderId="0" xfId="0" applyFont="1" applyAlignment="1">
      <alignment horizontal="center" wrapText="1"/>
    </xf>
    <xf numFmtId="0" fontId="2" fillId="22" borderId="1" xfId="0" applyFont="1" applyFill="1" applyBorder="1" applyAlignment="1">
      <alignment horizontal="left"/>
    </xf>
    <xf numFmtId="0" fontId="2" fillId="22" borderId="7" xfId="0" applyFont="1" applyFill="1" applyBorder="1" applyAlignment="1">
      <alignment horizontal="left"/>
    </xf>
    <xf numFmtId="0" fontId="88" fillId="0" borderId="60" xfId="0" applyFont="1" applyBorder="1" applyAlignment="1">
      <alignment horizontal="center" vertical="center" wrapText="1"/>
    </xf>
    <xf numFmtId="0" fontId="88" fillId="0" borderId="62" xfId="0" applyFont="1" applyBorder="1" applyAlignment="1">
      <alignment horizontal="center" vertical="center" wrapText="1"/>
    </xf>
    <xf numFmtId="0" fontId="88" fillId="0" borderId="63" xfId="0" applyFont="1" applyBorder="1" applyAlignment="1">
      <alignment horizontal="center" vertical="center" wrapText="1"/>
    </xf>
    <xf numFmtId="0" fontId="88" fillId="0" borderId="64" xfId="0" applyFont="1" applyBorder="1" applyAlignment="1">
      <alignment horizontal="center" vertical="center" wrapText="1"/>
    </xf>
    <xf numFmtId="0" fontId="88" fillId="0" borderId="65" xfId="0" applyFont="1" applyBorder="1" applyAlignment="1">
      <alignment horizontal="center" vertical="center" wrapText="1"/>
    </xf>
    <xf numFmtId="0" fontId="88" fillId="0" borderId="67" xfId="0" applyFont="1" applyBorder="1" applyAlignment="1">
      <alignment horizontal="center" vertical="center" wrapText="1"/>
    </xf>
    <xf numFmtId="0" fontId="132" fillId="30" borderId="0" xfId="3" applyFont="1" applyFill="1" applyBorder="1" applyAlignment="1" applyProtection="1">
      <alignment horizontal="center" vertical="center"/>
    </xf>
    <xf numFmtId="0" fontId="132" fillId="30" borderId="0" xfId="3" applyFont="1" applyFill="1" applyBorder="1" applyAlignment="1" applyProtection="1">
      <alignment horizontal="left" vertical="center"/>
    </xf>
    <xf numFmtId="0" fontId="132" fillId="30" borderId="13" xfId="3" applyFont="1" applyFill="1" applyBorder="1" applyAlignment="1" applyProtection="1">
      <alignment horizontal="center" vertical="center"/>
    </xf>
    <xf numFmtId="0" fontId="132" fillId="30" borderId="14" xfId="3" applyFont="1" applyFill="1" applyBorder="1" applyAlignment="1" applyProtection="1">
      <alignment horizontal="center" vertical="center"/>
    </xf>
  </cellXfs>
  <cellStyles count="36">
    <cellStyle name="1dp" xfId="20"/>
    <cellStyle name="3dp" xfId="21"/>
    <cellStyle name="40% - Accent6 2" xfId="5"/>
    <cellStyle name="4dp" xfId="22"/>
    <cellStyle name="Accent2 2" xfId="6"/>
    <cellStyle name="CIL" xfId="23"/>
    <cellStyle name="CIU" xfId="24"/>
    <cellStyle name="Comma 2" xfId="7"/>
    <cellStyle name="Default" xfId="35"/>
    <cellStyle name="General" xfId="25"/>
    <cellStyle name="GreyOrWhite" xfId="26"/>
    <cellStyle name="HeaderLabel" xfId="27"/>
    <cellStyle name="HeaderText" xfId="28"/>
    <cellStyle name="Hyperlink" xfId="3" builtinId="8"/>
    <cellStyle name="Information" xfId="29"/>
    <cellStyle name="LabelIntersect" xfId="30"/>
    <cellStyle name="LabelLeft" xfId="31"/>
    <cellStyle name="LabelTop" xfId="32"/>
    <cellStyle name="N" xfId="33"/>
    <cellStyle name="Normal" xfId="0" builtinId="0"/>
    <cellStyle name="Normal 2" xfId="8"/>
    <cellStyle name="Normal 2 2" xfId="9"/>
    <cellStyle name="Normal 2 3" xfId="10"/>
    <cellStyle name="Normal 3" xfId="4"/>
    <cellStyle name="Normal 4" xfId="11"/>
    <cellStyle name="Normal 5" xfId="12"/>
    <cellStyle name="Normal 6" xfId="13"/>
    <cellStyle name="Normal 8" xfId="14"/>
    <cellStyle name="Normal_Increment-11 new" xfId="19"/>
    <cellStyle name="Normal_Ratan lal ji auy rural" xfId="15"/>
    <cellStyle name="Normal_treasury increment order" xfId="2"/>
    <cellStyle name="P" xfId="34"/>
    <cellStyle name="Percent" xfId="1" builtinId="5"/>
    <cellStyle name="Percent 2" xfId="16"/>
    <cellStyle name="Style 1" xfId="17"/>
    <cellStyle name="Yellow" xfId="18"/>
  </cellStyles>
  <dxfs count="16">
    <dxf>
      <font>
        <strike/>
        <condense val="0"/>
        <extend val="0"/>
        <u val="double"/>
        <color indexed="14"/>
      </font>
      <fill>
        <patternFill patternType="lightUp">
          <bgColor indexed="22"/>
        </patternFill>
      </fill>
    </dxf>
    <dxf>
      <fill>
        <patternFill patternType="mediumGray">
          <bgColor theme="0" tint="-0.14996795556505021"/>
        </patternFill>
      </fill>
    </dxf>
    <dxf>
      <font>
        <color theme="0" tint="-0.499984740745262"/>
      </font>
      <fill>
        <patternFill>
          <fgColor theme="0" tint="-0.499984740745262"/>
          <bgColor theme="0" tint="-0.499984740745262"/>
        </patternFill>
      </fill>
    </dxf>
    <dxf>
      <font>
        <color auto="1"/>
      </font>
      <fill>
        <patternFill patternType="solid">
          <fgColor theme="0"/>
          <bgColor theme="0"/>
        </patternFill>
      </fill>
    </dxf>
    <dxf>
      <font>
        <color rgb="FF002060"/>
      </font>
      <fill>
        <patternFill patternType="darkGray">
          <fgColor rgb="FF002060"/>
          <bgColor rgb="FF002060"/>
        </patternFill>
      </fill>
    </dxf>
    <dxf>
      <font>
        <condense val="0"/>
        <extend val="0"/>
        <color indexed="43"/>
      </font>
      <fill>
        <patternFill>
          <bgColor indexed="43"/>
        </patternFill>
      </fill>
    </dxf>
    <dxf>
      <font>
        <condense val="0"/>
        <extend val="0"/>
        <color indexed="42"/>
      </font>
      <fill>
        <patternFill>
          <fgColor indexed="14"/>
          <bgColor indexed="14"/>
        </patternFill>
      </fill>
    </dxf>
    <dxf>
      <font>
        <condense val="0"/>
        <extend val="0"/>
        <color indexed="23"/>
      </font>
      <fill>
        <patternFill>
          <fgColor indexed="23"/>
          <bgColor indexed="23"/>
        </patternFill>
      </fill>
    </dxf>
    <dxf>
      <font>
        <condense val="0"/>
        <extend val="0"/>
        <color indexed="23"/>
      </font>
      <fill>
        <patternFill>
          <fgColor indexed="23"/>
          <bgColor indexed="23"/>
        </patternFill>
      </fill>
    </dxf>
    <dxf>
      <font>
        <strike/>
        <condense val="0"/>
        <extend val="0"/>
        <u val="double"/>
        <color indexed="14"/>
      </font>
      <fill>
        <patternFill patternType="lightUp">
          <bgColor indexed="22"/>
        </patternFill>
      </fill>
    </dxf>
    <dxf>
      <font>
        <strike/>
        <condense val="0"/>
        <extend val="0"/>
        <u val="double"/>
        <color indexed="14"/>
      </font>
      <fill>
        <patternFill patternType="lightUp">
          <bgColor indexed="22"/>
        </patternFill>
      </fill>
    </dxf>
    <dxf>
      <font>
        <color indexed="9"/>
      </font>
      <fill>
        <patternFill>
          <bgColor indexed="9"/>
        </patternFill>
      </fill>
    </dxf>
    <dxf>
      <fill>
        <patternFill patternType="mediumGray">
          <bgColor theme="0" tint="-0.14996795556505021"/>
        </patternFill>
      </fill>
    </dxf>
    <dxf>
      <font>
        <strike/>
        <condense val="0"/>
        <extend val="0"/>
        <u val="double"/>
        <color indexed="14"/>
      </font>
      <fill>
        <patternFill patternType="lightUp">
          <bgColor indexed="22"/>
        </patternFill>
      </fill>
    </dxf>
    <dxf>
      <font>
        <strike/>
        <condense val="0"/>
        <extend val="0"/>
      </font>
    </dxf>
    <dxf>
      <font>
        <b/>
        <i val="0"/>
        <condense val="0"/>
        <extend val="0"/>
        <color indexed="14"/>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2</xdr:col>
      <xdr:colOff>485775</xdr:colOff>
      <xdr:row>9</xdr:row>
      <xdr:rowOff>85725</xdr:rowOff>
    </xdr:from>
    <xdr:to>
      <xdr:col>3</xdr:col>
      <xdr:colOff>304800</xdr:colOff>
      <xdr:row>10</xdr:row>
      <xdr:rowOff>171450</xdr:rowOff>
    </xdr:to>
    <xdr:sp macro="" textlink="">
      <xdr:nvSpPr>
        <xdr:cNvPr id="2" name="Down Arrow 1"/>
        <xdr:cNvSpPr/>
      </xdr:nvSpPr>
      <xdr:spPr>
        <a:xfrm>
          <a:off x="1704975" y="1943100"/>
          <a:ext cx="428625" cy="276225"/>
        </a:xfrm>
        <a:prstGeom prst="downArrow">
          <a:avLst/>
        </a:prstGeom>
      </xdr:spPr>
      <xdr:style>
        <a:lnRef idx="0">
          <a:schemeClr val="accent4"/>
        </a:lnRef>
        <a:fillRef idx="3">
          <a:schemeClr val="accent4"/>
        </a:fillRef>
        <a:effectRef idx="3">
          <a:schemeClr val="accent4"/>
        </a:effectRef>
        <a:fontRef idx="minor">
          <a:schemeClr val="lt1"/>
        </a:fontRef>
      </xdr:style>
      <xdr:txBody>
        <a:bodyPr rtlCol="0" anchor="ctr"/>
        <a:lstStyle/>
        <a:p>
          <a:pPr algn="ctr"/>
          <a:endParaRPr lang="en-US" sz="1100"/>
        </a:p>
      </xdr:txBody>
    </xdr:sp>
    <xdr:clientData/>
  </xdr:twoCellAnchor>
  <xdr:twoCellAnchor>
    <xdr:from>
      <xdr:col>2</xdr:col>
      <xdr:colOff>504825</xdr:colOff>
      <xdr:row>13</xdr:row>
      <xdr:rowOff>85725</xdr:rowOff>
    </xdr:from>
    <xdr:to>
      <xdr:col>3</xdr:col>
      <xdr:colOff>323850</xdr:colOff>
      <xdr:row>14</xdr:row>
      <xdr:rowOff>171450</xdr:rowOff>
    </xdr:to>
    <xdr:sp macro="" textlink="">
      <xdr:nvSpPr>
        <xdr:cNvPr id="3" name="Down Arrow 2"/>
        <xdr:cNvSpPr/>
      </xdr:nvSpPr>
      <xdr:spPr>
        <a:xfrm>
          <a:off x="1724025" y="2705100"/>
          <a:ext cx="428625" cy="276225"/>
        </a:xfrm>
        <a:prstGeom prst="downArrow">
          <a:avLst/>
        </a:prstGeom>
      </xdr:spPr>
      <xdr:style>
        <a:lnRef idx="0">
          <a:schemeClr val="accent4"/>
        </a:lnRef>
        <a:fillRef idx="3">
          <a:schemeClr val="accent4"/>
        </a:fillRef>
        <a:effectRef idx="3">
          <a:schemeClr val="accent4"/>
        </a:effectRef>
        <a:fontRef idx="minor">
          <a:schemeClr val="lt1"/>
        </a:fontRef>
      </xdr:style>
      <xdr:txBody>
        <a:bodyPr rtlCol="0" anchor="ctr"/>
        <a:lstStyle/>
        <a:p>
          <a:pPr algn="ctr"/>
          <a:endParaRPr lang="en-US" sz="1100"/>
        </a:p>
      </xdr:txBody>
    </xdr:sp>
    <xdr:clientData/>
  </xdr:twoCellAnchor>
  <xdr:twoCellAnchor>
    <xdr:from>
      <xdr:col>6</xdr:col>
      <xdr:colOff>28575</xdr:colOff>
      <xdr:row>7</xdr:row>
      <xdr:rowOff>114300</xdr:rowOff>
    </xdr:from>
    <xdr:to>
      <xdr:col>8</xdr:col>
      <xdr:colOff>466725</xdr:colOff>
      <xdr:row>12</xdr:row>
      <xdr:rowOff>228600</xdr:rowOff>
    </xdr:to>
    <xdr:sp macro="" textlink="">
      <xdr:nvSpPr>
        <xdr:cNvPr id="4" name="TextBox 3"/>
        <xdr:cNvSpPr txBox="1"/>
      </xdr:nvSpPr>
      <xdr:spPr>
        <a:xfrm>
          <a:off x="3686175" y="1628775"/>
          <a:ext cx="1657350" cy="1304925"/>
        </a:xfrm>
        <a:prstGeom prst="rect">
          <a:avLst/>
        </a:prstGeom>
        <a:ln/>
      </xdr:spPr>
      <xdr:style>
        <a:lnRef idx="3">
          <a:schemeClr val="lt1"/>
        </a:lnRef>
        <a:fillRef idx="1">
          <a:schemeClr val="accent3"/>
        </a:fillRef>
        <a:effectRef idx="1">
          <a:schemeClr val="accent3"/>
        </a:effectRef>
        <a:fontRef idx="minor">
          <a:schemeClr val="lt1"/>
        </a:fontRef>
      </xdr:style>
      <xdr:txBody>
        <a:bodyPr wrap="square" rtlCol="0" anchor="t"/>
        <a:lstStyle/>
        <a:p>
          <a:pPr algn="ctr"/>
          <a:r>
            <a:rPr lang="en-US" sz="1400">
              <a:solidFill>
                <a:schemeClr val="tx1">
                  <a:lumMod val="95000"/>
                  <a:lumOff val="5000"/>
                </a:schemeClr>
              </a:solidFill>
            </a:rPr>
            <a:t> Fill all the cells in both    sheet (i.e.</a:t>
          </a:r>
          <a:r>
            <a:rPr lang="en-US" sz="1400" baseline="0">
              <a:solidFill>
                <a:schemeClr val="tx1">
                  <a:lumMod val="95000"/>
                  <a:lumOff val="5000"/>
                </a:schemeClr>
              </a:solidFill>
            </a:rPr>
            <a:t> DDO Data &amp; Employee Data"</a:t>
          </a:r>
        </a:p>
        <a:p>
          <a:pPr algn="ctr"/>
          <a:endParaRPr lang="en-US" sz="1100"/>
        </a:p>
      </xdr:txBody>
    </xdr:sp>
    <xdr:clientData/>
  </xdr:twoCellAnchor>
  <xdr:twoCellAnchor>
    <xdr:from>
      <xdr:col>0</xdr:col>
      <xdr:colOff>180975</xdr:colOff>
      <xdr:row>18</xdr:row>
      <xdr:rowOff>133350</xdr:rowOff>
    </xdr:from>
    <xdr:to>
      <xdr:col>0</xdr:col>
      <xdr:colOff>466725</xdr:colOff>
      <xdr:row>20</xdr:row>
      <xdr:rowOff>133350</xdr:rowOff>
    </xdr:to>
    <xdr:sp macro="" textlink="">
      <xdr:nvSpPr>
        <xdr:cNvPr id="6" name="Right Arrow 5"/>
        <xdr:cNvSpPr/>
      </xdr:nvSpPr>
      <xdr:spPr>
        <a:xfrm>
          <a:off x="180975" y="4267200"/>
          <a:ext cx="285750" cy="428625"/>
        </a:xfrm>
        <a:prstGeom prst="rightArrow">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endParaRPr lang="en-US" sz="1100"/>
        </a:p>
      </xdr:txBody>
    </xdr:sp>
    <xdr:clientData/>
  </xdr:twoCellAnchor>
  <xdr:twoCellAnchor>
    <xdr:from>
      <xdr:col>6</xdr:col>
      <xdr:colOff>28575</xdr:colOff>
      <xdr:row>14</xdr:row>
      <xdr:rowOff>152400</xdr:rowOff>
    </xdr:from>
    <xdr:to>
      <xdr:col>8</xdr:col>
      <xdr:colOff>361950</xdr:colOff>
      <xdr:row>17</xdr:row>
      <xdr:rowOff>123825</xdr:rowOff>
    </xdr:to>
    <xdr:sp macro="" textlink="">
      <xdr:nvSpPr>
        <xdr:cNvPr id="7" name="TextBox 6"/>
        <xdr:cNvSpPr txBox="1"/>
      </xdr:nvSpPr>
      <xdr:spPr>
        <a:xfrm>
          <a:off x="3686175" y="3333750"/>
          <a:ext cx="1552575" cy="685800"/>
        </a:xfrm>
        <a:prstGeom prst="rect">
          <a:avLst/>
        </a:prstGeom>
        <a:ln/>
      </xdr:spPr>
      <xdr:style>
        <a:lnRef idx="0">
          <a:schemeClr val="accent2"/>
        </a:lnRef>
        <a:fillRef idx="3">
          <a:schemeClr val="accent2"/>
        </a:fillRef>
        <a:effectRef idx="3">
          <a:schemeClr val="accent2"/>
        </a:effectRef>
        <a:fontRef idx="minor">
          <a:schemeClr val="lt1"/>
        </a:fontRef>
      </xdr:style>
      <xdr:txBody>
        <a:bodyPr wrap="square" rtlCol="0" anchor="t"/>
        <a:lstStyle/>
        <a:p>
          <a:pPr algn="ctr"/>
          <a:r>
            <a:rPr lang="en-US" sz="1100" b="1" u="sng"/>
            <a:t>Name will be sort according to employee code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200025</xdr:colOff>
      <xdr:row>3</xdr:row>
      <xdr:rowOff>0</xdr:rowOff>
    </xdr:from>
    <xdr:to>
      <xdr:col>16</xdr:col>
      <xdr:colOff>342900</xdr:colOff>
      <xdr:row>9</xdr:row>
      <xdr:rowOff>76200</xdr:rowOff>
    </xdr:to>
    <xdr:sp macro="" textlink="">
      <xdr:nvSpPr>
        <xdr:cNvPr id="4" name="Text Box 7"/>
        <xdr:cNvSpPr txBox="1">
          <a:spLocks noChangeArrowheads="1"/>
        </xdr:cNvSpPr>
      </xdr:nvSpPr>
      <xdr:spPr bwMode="auto">
        <a:xfrm>
          <a:off x="11077575" y="762000"/>
          <a:ext cx="1362075" cy="1533525"/>
        </a:xfrm>
        <a:prstGeom prst="rect">
          <a:avLst/>
        </a:prstGeom>
        <a:solidFill>
          <a:srgbClr val="FFFFFF"/>
        </a:solidFill>
        <a:ln w="9525">
          <a:solidFill>
            <a:srgbClr val="000000"/>
          </a:solidFill>
          <a:miter lim="800000"/>
          <a:headEnd/>
          <a:tailEnd/>
        </a:ln>
      </xdr:spPr>
      <xdr:txBody>
        <a:bodyPr vertOverflow="clip" wrap="square" lIns="36576" tIns="22860" rIns="36576" bIns="0" anchor="t" upright="1"/>
        <a:lstStyle/>
        <a:p>
          <a:pPr algn="ctr" rtl="0">
            <a:defRPr sz="1000"/>
          </a:pPr>
          <a:endParaRPr lang="en-US" sz="1100" b="1" i="0" u="none" strike="noStrike" baseline="0">
            <a:solidFill>
              <a:srgbClr val="000000"/>
            </a:solidFill>
            <a:latin typeface="Verdan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466725</xdr:colOff>
      <xdr:row>4</xdr:row>
      <xdr:rowOff>190500</xdr:rowOff>
    </xdr:from>
    <xdr:to>
      <xdr:col>16</xdr:col>
      <xdr:colOff>342900</xdr:colOff>
      <xdr:row>14</xdr:row>
      <xdr:rowOff>152400</xdr:rowOff>
    </xdr:to>
    <xdr:sp macro="" textlink="">
      <xdr:nvSpPr>
        <xdr:cNvPr id="2" name="AutoShape 1"/>
        <xdr:cNvSpPr>
          <a:spLocks noChangeArrowheads="1"/>
        </xdr:cNvSpPr>
      </xdr:nvSpPr>
      <xdr:spPr bwMode="auto">
        <a:xfrm>
          <a:off x="9267825" y="971550"/>
          <a:ext cx="1562100" cy="2200275"/>
        </a:xfrm>
        <a:prstGeom prst="verticalScroll">
          <a:avLst>
            <a:gd name="adj" fmla="val 12500"/>
          </a:avLst>
        </a:prstGeom>
        <a:solidFill>
          <a:srgbClr val="FFFFFF"/>
        </a:solidFill>
        <a:ln w="9525">
          <a:solidFill>
            <a:srgbClr val="808080"/>
          </a:solidFill>
          <a:round/>
          <a:headEnd/>
          <a:tailEnd/>
        </a:ln>
      </xdr:spPr>
    </xdr:sp>
    <xdr:clientData/>
  </xdr:twoCellAnchor>
  <xdr:twoCellAnchor>
    <xdr:from>
      <xdr:col>14</xdr:col>
      <xdr:colOff>190500</xdr:colOff>
      <xdr:row>6</xdr:row>
      <xdr:rowOff>0</xdr:rowOff>
    </xdr:from>
    <xdr:to>
      <xdr:col>16</xdr:col>
      <xdr:colOff>47625</xdr:colOff>
      <xdr:row>14</xdr:row>
      <xdr:rowOff>28575</xdr:rowOff>
    </xdr:to>
    <xdr:sp macro="" textlink="">
      <xdr:nvSpPr>
        <xdr:cNvPr id="3" name="Text Box 3"/>
        <xdr:cNvSpPr txBox="1">
          <a:spLocks noChangeArrowheads="1"/>
        </xdr:cNvSpPr>
      </xdr:nvSpPr>
      <xdr:spPr bwMode="auto">
        <a:xfrm>
          <a:off x="9458325" y="1219200"/>
          <a:ext cx="1076325" cy="1828800"/>
        </a:xfrm>
        <a:prstGeom prst="rect">
          <a:avLst/>
        </a:prstGeom>
        <a:solidFill>
          <a:srgbClr val="FFFFFF"/>
        </a:solidFill>
        <a:ln w="9525">
          <a:solidFill>
            <a:srgbClr val="969696"/>
          </a:solidFill>
          <a:miter lim="800000"/>
          <a:headEnd/>
          <a:tailEnd/>
        </a:ln>
      </xdr:spPr>
      <xdr:txBody>
        <a:bodyPr vertOverflow="clip" wrap="square" lIns="27432" tIns="22860" rIns="27432" bIns="0" anchor="t" upright="1"/>
        <a:lstStyle/>
        <a:p>
          <a:pPr algn="ctr" rtl="0">
            <a:defRPr sz="1000"/>
          </a:pPr>
          <a:r>
            <a:rPr lang="en-US" sz="1000" b="1" i="0" u="none" strike="noStrike" baseline="0">
              <a:solidFill>
                <a:srgbClr val="FF00FF"/>
              </a:solidFill>
              <a:latin typeface="Arial"/>
              <a:cs typeface="Arial"/>
            </a:rPr>
            <a:t>If ACP order shown in shadow, it means ACP condition not applied i.e. status "NO" and no need to print</a:t>
          </a:r>
          <a:r>
            <a:rPr lang="en-US" sz="1000" b="1" i="0" u="none" strike="noStrike" baseline="0">
              <a:solidFill>
                <a:srgbClr val="CCFFCC"/>
              </a:solidFill>
              <a:latin typeface="Arial"/>
              <a:cs typeface="Arial"/>
            </a:rPr>
            <a:t>print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200025</xdr:colOff>
      <xdr:row>4</xdr:row>
      <xdr:rowOff>0</xdr:rowOff>
    </xdr:from>
    <xdr:to>
      <xdr:col>16</xdr:col>
      <xdr:colOff>342900</xdr:colOff>
      <xdr:row>10</xdr:row>
      <xdr:rowOff>76200</xdr:rowOff>
    </xdr:to>
    <xdr:sp macro="" textlink="">
      <xdr:nvSpPr>
        <xdr:cNvPr id="4" name="Text Box 7"/>
        <xdr:cNvSpPr txBox="1">
          <a:spLocks noChangeArrowheads="1"/>
        </xdr:cNvSpPr>
      </xdr:nvSpPr>
      <xdr:spPr bwMode="auto">
        <a:xfrm>
          <a:off x="10858500" y="1200150"/>
          <a:ext cx="1362075" cy="1533525"/>
        </a:xfrm>
        <a:prstGeom prst="rect">
          <a:avLst/>
        </a:prstGeom>
        <a:solidFill>
          <a:srgbClr val="FFFFFF"/>
        </a:solidFill>
        <a:ln w="9525">
          <a:solidFill>
            <a:srgbClr val="000000"/>
          </a:solidFill>
          <a:miter lim="800000"/>
          <a:headEnd/>
          <a:tailEnd/>
        </a:ln>
      </xdr:spPr>
      <xdr:txBody>
        <a:bodyPr vertOverflow="clip" wrap="square" lIns="36576" tIns="22860" rIns="36576" bIns="0" anchor="t" upright="1"/>
        <a:lstStyle/>
        <a:p>
          <a:pPr algn="ctr" rtl="0">
            <a:defRPr sz="1000"/>
          </a:pPr>
          <a:r>
            <a:rPr lang="en-US" sz="1100" b="1" i="0" u="none" strike="noStrike" baseline="0">
              <a:solidFill>
                <a:srgbClr val="000000"/>
              </a:solidFill>
              <a:latin typeface="Verdana"/>
            </a:rPr>
            <a:t>Use only unhighlighted cells (</a:t>
          </a:r>
          <a:r>
            <a:rPr lang="en-US" sz="1100" b="1" i="0" u="none" strike="noStrike" baseline="0">
              <a:solidFill>
                <a:srgbClr val="FF00FF"/>
              </a:solidFill>
              <a:latin typeface="Verdana"/>
            </a:rPr>
            <a:t>i.e. white colour cells </a:t>
          </a:r>
          <a:r>
            <a:rPr lang="en-US" sz="1100" b="1" i="0" u="none" strike="noStrike" baseline="0">
              <a:solidFill>
                <a:srgbClr val="000000"/>
              </a:solidFill>
              <a:latin typeface="Verdana"/>
            </a:rPr>
            <a:t>) for propr use of the calculation sheet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123825</xdr:colOff>
      <xdr:row>32</xdr:row>
      <xdr:rowOff>190500</xdr:rowOff>
    </xdr:from>
    <xdr:to>
      <xdr:col>13</xdr:col>
      <xdr:colOff>104775</xdr:colOff>
      <xdr:row>34</xdr:row>
      <xdr:rowOff>152400</xdr:rowOff>
    </xdr:to>
    <xdr:sp macro="" textlink="">
      <xdr:nvSpPr>
        <xdr:cNvPr id="4" name="Down Arrow 3"/>
        <xdr:cNvSpPr/>
      </xdr:nvSpPr>
      <xdr:spPr>
        <a:xfrm>
          <a:off x="11077575" y="8562975"/>
          <a:ext cx="590550" cy="381000"/>
        </a:xfrm>
        <a:prstGeom prst="downArrow">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en-US" sz="1100"/>
        </a:p>
      </xdr:txBody>
    </xdr:sp>
    <xdr:clientData/>
  </xdr:twoCellAnchor>
  <xdr:twoCellAnchor>
    <xdr:from>
      <xdr:col>12</xdr:col>
      <xdr:colOff>247650</xdr:colOff>
      <xdr:row>33</xdr:row>
      <xdr:rowOff>171450</xdr:rowOff>
    </xdr:from>
    <xdr:to>
      <xdr:col>13</xdr:col>
      <xdr:colOff>228600</xdr:colOff>
      <xdr:row>35</xdr:row>
      <xdr:rowOff>133350</xdr:rowOff>
    </xdr:to>
    <xdr:sp macro="" textlink="">
      <xdr:nvSpPr>
        <xdr:cNvPr id="5" name="Down Arrow 4"/>
        <xdr:cNvSpPr/>
      </xdr:nvSpPr>
      <xdr:spPr>
        <a:xfrm>
          <a:off x="11201400" y="8753475"/>
          <a:ext cx="590550" cy="381000"/>
        </a:xfrm>
        <a:prstGeom prst="downArrow">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en-US" sz="1100"/>
        </a:p>
      </xdr:txBody>
    </xdr:sp>
    <xdr:clientData/>
  </xdr:twoCellAnchor>
  <xdr:twoCellAnchor>
    <xdr:from>
      <xdr:col>1</xdr:col>
      <xdr:colOff>104775</xdr:colOff>
      <xdr:row>0</xdr:row>
      <xdr:rowOff>0</xdr:rowOff>
    </xdr:from>
    <xdr:to>
      <xdr:col>1</xdr:col>
      <xdr:colOff>390525</xdr:colOff>
      <xdr:row>1</xdr:row>
      <xdr:rowOff>38100</xdr:rowOff>
    </xdr:to>
    <xdr:sp macro="" textlink="">
      <xdr:nvSpPr>
        <xdr:cNvPr id="6" name="Right Arrow 5"/>
        <xdr:cNvSpPr/>
      </xdr:nvSpPr>
      <xdr:spPr>
        <a:xfrm>
          <a:off x="1228725" y="0"/>
          <a:ext cx="285750" cy="304800"/>
        </a:xfrm>
        <a:prstGeom prst="rightArrow">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428625</xdr:colOff>
      <xdr:row>0</xdr:row>
      <xdr:rowOff>247650</xdr:rowOff>
    </xdr:from>
    <xdr:to>
      <xdr:col>2</xdr:col>
      <xdr:colOff>714375</xdr:colOff>
      <xdr:row>2</xdr:row>
      <xdr:rowOff>47625</xdr:rowOff>
    </xdr:to>
    <xdr:sp macro="" textlink="">
      <xdr:nvSpPr>
        <xdr:cNvPr id="7" name="Right Arrow 6"/>
        <xdr:cNvSpPr/>
      </xdr:nvSpPr>
      <xdr:spPr>
        <a:xfrm>
          <a:off x="2514600" y="247650"/>
          <a:ext cx="285750" cy="304800"/>
        </a:xfrm>
        <a:prstGeom prst="rightArrow">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400050</xdr:colOff>
      <xdr:row>2</xdr:row>
      <xdr:rowOff>9525</xdr:rowOff>
    </xdr:from>
    <xdr:to>
      <xdr:col>2</xdr:col>
      <xdr:colOff>685800</xdr:colOff>
      <xdr:row>3</xdr:row>
      <xdr:rowOff>76200</xdr:rowOff>
    </xdr:to>
    <xdr:sp macro="" textlink="">
      <xdr:nvSpPr>
        <xdr:cNvPr id="8" name="Right Arrow 7"/>
        <xdr:cNvSpPr/>
      </xdr:nvSpPr>
      <xdr:spPr>
        <a:xfrm>
          <a:off x="2486025" y="514350"/>
          <a:ext cx="285750" cy="304800"/>
        </a:xfrm>
        <a:prstGeom prst="rightArrow">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400050</xdr:colOff>
      <xdr:row>3</xdr:row>
      <xdr:rowOff>0</xdr:rowOff>
    </xdr:from>
    <xdr:to>
      <xdr:col>2</xdr:col>
      <xdr:colOff>685800</xdr:colOff>
      <xdr:row>4</xdr:row>
      <xdr:rowOff>66675</xdr:rowOff>
    </xdr:to>
    <xdr:sp macro="" textlink="">
      <xdr:nvSpPr>
        <xdr:cNvPr id="9" name="Right Arrow 8"/>
        <xdr:cNvSpPr/>
      </xdr:nvSpPr>
      <xdr:spPr>
        <a:xfrm>
          <a:off x="2486025" y="742950"/>
          <a:ext cx="285750" cy="304800"/>
        </a:xfrm>
        <a:prstGeom prst="rightArrow">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2</xdr:col>
      <xdr:colOff>409575</xdr:colOff>
      <xdr:row>4</xdr:row>
      <xdr:rowOff>0</xdr:rowOff>
    </xdr:from>
    <xdr:to>
      <xdr:col>2</xdr:col>
      <xdr:colOff>695325</xdr:colOff>
      <xdr:row>5</xdr:row>
      <xdr:rowOff>57150</xdr:rowOff>
    </xdr:to>
    <xdr:sp macro="" textlink="">
      <xdr:nvSpPr>
        <xdr:cNvPr id="10" name="Right Arrow 9"/>
        <xdr:cNvSpPr/>
      </xdr:nvSpPr>
      <xdr:spPr>
        <a:xfrm>
          <a:off x="2495550" y="981075"/>
          <a:ext cx="285750" cy="304800"/>
        </a:xfrm>
        <a:prstGeom prst="rightArrow">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3</xdr:col>
      <xdr:colOff>38100</xdr:colOff>
      <xdr:row>5</xdr:row>
      <xdr:rowOff>238125</xdr:rowOff>
    </xdr:from>
    <xdr:to>
      <xdr:col>3</xdr:col>
      <xdr:colOff>323850</xdr:colOff>
      <xdr:row>8</xdr:row>
      <xdr:rowOff>28575</xdr:rowOff>
    </xdr:to>
    <xdr:sp macro="" textlink="">
      <xdr:nvSpPr>
        <xdr:cNvPr id="11" name="Right Arrow 10"/>
        <xdr:cNvSpPr/>
      </xdr:nvSpPr>
      <xdr:spPr>
        <a:xfrm>
          <a:off x="3028950" y="1466850"/>
          <a:ext cx="285750" cy="304800"/>
        </a:xfrm>
        <a:prstGeom prst="rightArrow">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en-US" sz="1100"/>
        </a:p>
      </xdr:txBody>
    </xdr:sp>
    <xdr:clientData/>
  </xdr:twoCellAnchor>
  <xdr:twoCellAnchor>
    <xdr:from>
      <xdr:col>10</xdr:col>
      <xdr:colOff>28575</xdr:colOff>
      <xdr:row>10</xdr:row>
      <xdr:rowOff>85725</xdr:rowOff>
    </xdr:from>
    <xdr:to>
      <xdr:col>12</xdr:col>
      <xdr:colOff>438150</xdr:colOff>
      <xdr:row>15</xdr:row>
      <xdr:rowOff>152400</xdr:rowOff>
    </xdr:to>
    <xdr:sp macro="" textlink="">
      <xdr:nvSpPr>
        <xdr:cNvPr id="12" name="TextBox 11"/>
        <xdr:cNvSpPr txBox="1"/>
      </xdr:nvSpPr>
      <xdr:spPr>
        <a:xfrm>
          <a:off x="9763125" y="2286000"/>
          <a:ext cx="1628775" cy="1476375"/>
        </a:xfrm>
        <a:prstGeom prst="rect">
          <a:avLst/>
        </a:prstGeom>
        <a:ln>
          <a:solidFill>
            <a:srgbClr val="002060"/>
          </a:solidFill>
        </a:ln>
        <a:effectLst>
          <a:glow rad="228600">
            <a:schemeClr val="accent6">
              <a:satMod val="175000"/>
              <a:alpha val="40000"/>
            </a:schemeClr>
          </a:glow>
          <a:outerShdw blurRad="40000" dist="20000" dir="5400000" rotWithShape="0">
            <a:srgbClr val="000000">
              <a:alpha val="38000"/>
            </a:srgbClr>
          </a:outerShdw>
        </a:effectLst>
      </xdr:spPr>
      <xdr:style>
        <a:lnRef idx="1">
          <a:schemeClr val="dk1"/>
        </a:lnRef>
        <a:fillRef idx="2">
          <a:schemeClr val="dk1"/>
        </a:fillRef>
        <a:effectRef idx="1">
          <a:schemeClr val="dk1"/>
        </a:effectRef>
        <a:fontRef idx="minor">
          <a:schemeClr val="dk1"/>
        </a:fontRef>
      </xdr:style>
      <xdr:txBody>
        <a:bodyPr vertOverflow="clip" wrap="square" rtlCol="0" anchor="t"/>
        <a:lstStyle/>
        <a:p>
          <a:pPr algn="ctr"/>
          <a:r>
            <a:rPr lang="en-US" sz="1200" b="1"/>
            <a:t>Select condition</a:t>
          </a:r>
          <a:r>
            <a:rPr lang="en-US" sz="1200" b="1" baseline="0"/>
            <a:t> "YES", only when cell C7 code is "A" i.e. Regular ACP... select "NO" in all other condition for proper use of this sheet</a:t>
          </a:r>
          <a:endParaRPr lang="en-US" sz="1200" b="1"/>
        </a:p>
      </xdr:txBody>
    </xdr:sp>
    <xdr:clientData/>
  </xdr:twoCellAnchor>
  <xdr:twoCellAnchor>
    <xdr:from>
      <xdr:col>5</xdr:col>
      <xdr:colOff>895350</xdr:colOff>
      <xdr:row>13</xdr:row>
      <xdr:rowOff>180975</xdr:rowOff>
    </xdr:from>
    <xdr:to>
      <xdr:col>9</xdr:col>
      <xdr:colOff>704850</xdr:colOff>
      <xdr:row>13</xdr:row>
      <xdr:rowOff>180975</xdr:rowOff>
    </xdr:to>
    <xdr:cxnSp macro="">
      <xdr:nvCxnSpPr>
        <xdr:cNvPr id="14" name="Straight Arrow Connector 13"/>
        <xdr:cNvCxnSpPr/>
      </xdr:nvCxnSpPr>
      <xdr:spPr>
        <a:xfrm>
          <a:off x="5943600" y="3181350"/>
          <a:ext cx="3781425" cy="0"/>
        </a:xfrm>
        <a:prstGeom prst="straightConnector1">
          <a:avLst/>
        </a:prstGeom>
        <a:ln>
          <a:tailEnd type="arrow"/>
        </a:ln>
        <a:scene3d>
          <a:camera prst="orthographicFront"/>
          <a:lightRig rig="threePt" dir="t"/>
        </a:scene3d>
        <a:sp3d>
          <a:bevelT w="165100" prst="coolSlant"/>
        </a:sp3d>
      </xdr:spPr>
      <xdr:style>
        <a:lnRef idx="3">
          <a:schemeClr val="dk1"/>
        </a:lnRef>
        <a:fillRef idx="0">
          <a:schemeClr val="dk1"/>
        </a:fillRef>
        <a:effectRef idx="2">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xation%20Master%203.6%2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ain"/>
      <sheetName val="Home-V PC"/>
      <sheetName val="Home-VI PC"/>
      <sheetName val="FMS"/>
      <sheetName val="SLACP"/>
      <sheetName val="Table-ACP"/>
      <sheetName val="DOP order"/>
      <sheetName val="Data"/>
      <sheetName val="Add"/>
      <sheetName val="MS Fixation(1998)"/>
      <sheetName val="FS 1998"/>
      <sheetName val="IncrOrder(1998)"/>
      <sheetName val="Table 1998"/>
      <sheetName val="Incr MS"/>
      <sheetName val="Incr Table"/>
      <sheetName val="Sheet2"/>
      <sheetName val="Incr Order"/>
      <sheetName val="ACP-1"/>
      <sheetName val="ACP-2"/>
      <sheetName val="ACP-I-2008"/>
      <sheetName val="ACP-II-2008"/>
      <sheetName val="MS Fixation (2008)"/>
      <sheetName val="FS 2008"/>
      <sheetName val="Table-State"/>
      <sheetName val="Incr Order (2008)"/>
      <sheetName val="Pension"/>
      <sheetName val="Opt 6PC-A"/>
      <sheetName val="Table-2008"/>
      <sheetName val="Central Govtt."/>
      <sheetName val="Pension(Central)"/>
      <sheetName val="View Pay Scale"/>
      <sheetName val="Rajasthan State"/>
      <sheetName val="Table rajasthan"/>
      <sheetName val="Table for Central"/>
      <sheetName val="Table for Pension"/>
      <sheetName val="Home 7PC"/>
      <sheetName val="Option form(2017)"/>
      <sheetName val="Compare"/>
      <sheetName val="Statement(2017)"/>
      <sheetName val="View Pay Matrix"/>
      <sheetName val="Data Entry(2017)"/>
      <sheetName val="Help"/>
      <sheetName val="Recovery-Statement"/>
      <sheetName val="Recovery-Data"/>
      <sheetName val="Table-recovery"/>
      <sheetName val="Incrorder17"/>
      <sheetName val="Entry Pay Order"/>
      <sheetName val="Table-probationer(17)"/>
      <sheetName val="Notesheet(17)"/>
      <sheetName val="Probation order(2017)"/>
      <sheetName val="Application form Pension(2017)"/>
      <sheetName val="NOTE SHEET(pension)"/>
      <sheetName val="Pension (2017)"/>
      <sheetName val="Tax Calculation"/>
      <sheetName val="Probation Table (2017)"/>
      <sheetName val="table-tax"/>
      <sheetName val="Sheet14"/>
      <sheetName val="Sheet3"/>
      <sheetName val="Gross Salary"/>
      <sheetName val="Gross Salary 17-18"/>
      <sheetName val="taxtable1718"/>
      <sheetName val="Statement1718"/>
    </sheetNames>
    <sheetDataSet>
      <sheetData sheetId="0" refreshError="1"/>
      <sheetData sheetId="1" refreshError="1"/>
      <sheetData sheetId="2" refreshError="1"/>
      <sheetData sheetId="3" refreshError="1"/>
      <sheetData sheetId="4" refreshError="1"/>
      <sheetData sheetId="5">
        <row r="29">
          <cell r="AD29" t="str">
            <v>Censure</v>
          </cell>
        </row>
        <row r="30">
          <cell r="AD30" t="str">
            <v>Stop Increments Without cumulative effect</v>
          </cell>
        </row>
        <row r="31">
          <cell r="AD31" t="str">
            <v>Stop Increments With cumulative effect</v>
          </cell>
        </row>
        <row r="32">
          <cell r="AD32" t="str">
            <v>Withholding of promotion</v>
          </cell>
        </row>
        <row r="33">
          <cell r="AD33" t="str">
            <v>Recovery from pay of the whole or part of any pecuniary loss caused to the Government by negligence or breach of any law, rule or order</v>
          </cell>
        </row>
        <row r="34">
          <cell r="AD34" t="str">
            <v>Reduction to a lower service, grade or post; or to a lower time scale or to a lower stage in the time scale or in the case of pension to an amount lower than that due under the rules</v>
          </cell>
        </row>
        <row r="35">
          <cell r="AD35" t="str">
            <v>Stop Pension</v>
          </cell>
        </row>
        <row r="36">
          <cell r="AD36" t="str">
            <v>Stop Pension</v>
          </cell>
        </row>
        <row r="37">
          <cell r="A37" t="str">
            <v>09/18/27 Year</v>
          </cell>
          <cell r="AD37" t="str">
            <v>Stop Pension</v>
          </cell>
        </row>
        <row r="38">
          <cell r="A38" t="str">
            <v>10/20/30 Year</v>
          </cell>
        </row>
      </sheetData>
      <sheetData sheetId="6" refreshError="1"/>
      <sheetData sheetId="7" refreshError="1"/>
      <sheetData sheetId="8" refreshError="1"/>
      <sheetData sheetId="9" refreshError="1"/>
      <sheetData sheetId="10" refreshError="1"/>
      <sheetData sheetId="11" refreshError="1"/>
      <sheetData sheetId="12">
        <row r="3">
          <cell r="M3" t="str">
            <v>Scale No</v>
          </cell>
          <cell r="FP3" t="str">
            <v>AJMER</v>
          </cell>
        </row>
        <row r="4">
          <cell r="M4">
            <v>1</v>
          </cell>
          <cell r="FP4" t="str">
            <v>ALWAR</v>
          </cell>
        </row>
        <row r="5">
          <cell r="M5">
            <v>2</v>
          </cell>
          <cell r="FP5" t="str">
            <v xml:space="preserve">BANSWARA </v>
          </cell>
        </row>
        <row r="6">
          <cell r="M6">
            <v>3</v>
          </cell>
          <cell r="FP6" t="str">
            <v>BARAN</v>
          </cell>
        </row>
        <row r="7">
          <cell r="M7">
            <v>4</v>
          </cell>
          <cell r="FP7" t="str">
            <v>BARMER</v>
          </cell>
        </row>
        <row r="8">
          <cell r="M8">
            <v>5</v>
          </cell>
          <cell r="FP8" t="str">
            <v xml:space="preserve">BHARATPUR </v>
          </cell>
        </row>
        <row r="9">
          <cell r="M9">
            <v>6</v>
          </cell>
          <cell r="FP9" t="str">
            <v>BHILWARA</v>
          </cell>
        </row>
        <row r="10">
          <cell r="M10">
            <v>7</v>
          </cell>
          <cell r="FP10" t="str">
            <v>BIKANER</v>
          </cell>
        </row>
        <row r="11">
          <cell r="M11">
            <v>8</v>
          </cell>
          <cell r="FP11" t="str">
            <v>BUNDI</v>
          </cell>
        </row>
        <row r="12">
          <cell r="M12">
            <v>9</v>
          </cell>
          <cell r="FP12" t="str">
            <v xml:space="preserve">CHITTORGARH </v>
          </cell>
        </row>
        <row r="13">
          <cell r="M13">
            <v>9</v>
          </cell>
          <cell r="FP13" t="str">
            <v>CHURU</v>
          </cell>
        </row>
        <row r="14">
          <cell r="M14">
            <v>12</v>
          </cell>
          <cell r="FP14" t="str">
            <v>DAUSA</v>
          </cell>
        </row>
        <row r="15">
          <cell r="M15">
            <v>13</v>
          </cell>
          <cell r="FP15" t="str">
            <v>DHOLPUR</v>
          </cell>
        </row>
        <row r="16">
          <cell r="M16">
            <v>14</v>
          </cell>
          <cell r="FP16" t="str">
            <v>DUNGARPUR</v>
          </cell>
        </row>
        <row r="17">
          <cell r="M17">
            <v>15</v>
          </cell>
          <cell r="FP17" t="str">
            <v xml:space="preserve">GANGANAGAR </v>
          </cell>
        </row>
        <row r="18">
          <cell r="FP18" t="str">
            <v>HANUMANGARH</v>
          </cell>
        </row>
        <row r="19">
          <cell r="M19">
            <v>16</v>
          </cell>
          <cell r="FP19" t="str">
            <v xml:space="preserve">JAIPUR </v>
          </cell>
        </row>
        <row r="20">
          <cell r="FP20" t="str">
            <v>JAISALMER</v>
          </cell>
        </row>
        <row r="21">
          <cell r="M21">
            <v>17</v>
          </cell>
          <cell r="FP21" t="str">
            <v>JALORE</v>
          </cell>
        </row>
        <row r="22">
          <cell r="M22">
            <v>18</v>
          </cell>
          <cell r="FP22" t="str">
            <v>JHALAWAR</v>
          </cell>
        </row>
        <row r="23">
          <cell r="M23">
            <v>19</v>
          </cell>
          <cell r="FP23" t="str">
            <v>JHUNJHUNU</v>
          </cell>
        </row>
        <row r="24">
          <cell r="M24">
            <v>21</v>
          </cell>
          <cell r="FP24" t="str">
            <v>JODHPUR</v>
          </cell>
        </row>
        <row r="25">
          <cell r="M25">
            <v>20</v>
          </cell>
          <cell r="FP25" t="str">
            <v xml:space="preserve">KARAULI  </v>
          </cell>
        </row>
        <row r="26">
          <cell r="M26">
            <v>22</v>
          </cell>
          <cell r="FP26" t="str">
            <v>KOTA</v>
          </cell>
        </row>
        <row r="27">
          <cell r="M27">
            <v>23</v>
          </cell>
          <cell r="FP27" t="str">
            <v>NAGAUR</v>
          </cell>
        </row>
        <row r="28">
          <cell r="M28">
            <v>24</v>
          </cell>
          <cell r="FP28" t="str">
            <v>PALI</v>
          </cell>
        </row>
        <row r="29">
          <cell r="M29">
            <v>25</v>
          </cell>
          <cell r="FP29" t="str">
            <v>PRATAPGARH</v>
          </cell>
        </row>
        <row r="30">
          <cell r="M30">
            <v>26</v>
          </cell>
          <cell r="FP30" t="str">
            <v>RAJSAMAND</v>
          </cell>
        </row>
        <row r="31">
          <cell r="M31">
            <v>27</v>
          </cell>
          <cell r="FP31" t="str">
            <v xml:space="preserve">SAWAI MADHOPUR </v>
          </cell>
        </row>
        <row r="32">
          <cell r="FP32" t="str">
            <v>SIKAR</v>
          </cell>
        </row>
        <row r="33">
          <cell r="FP33" t="str">
            <v>SIROHI</v>
          </cell>
        </row>
        <row r="34">
          <cell r="FP34" t="str">
            <v>TONK</v>
          </cell>
        </row>
        <row r="35">
          <cell r="FP35" t="str">
            <v>UDAIPUR</v>
          </cell>
        </row>
        <row r="72">
          <cell r="M72" t="str">
            <v>Pay Sacle in 1989</v>
          </cell>
          <cell r="O72" t="str">
            <v>Pay Sacle in 1998</v>
          </cell>
        </row>
        <row r="73">
          <cell r="M73" t="str">
            <v>750-12-798-13-850-15-940</v>
          </cell>
          <cell r="O73" t="str">
            <v>2550-55-2660-60-3200</v>
          </cell>
        </row>
        <row r="74">
          <cell r="M74" t="str">
            <v>775-13-840-15-1005-20-1025</v>
          </cell>
          <cell r="O74" t="str">
            <v>2610-60-3150-65-3540</v>
          </cell>
        </row>
        <row r="75">
          <cell r="M75" t="str">
            <v>800-15-950-20-1250</v>
          </cell>
          <cell r="O75" t="str">
            <v>2650-65-3300-70-4000</v>
          </cell>
        </row>
        <row r="76">
          <cell r="M76" t="str">
            <v>825-15-900-20-1200-25-1350</v>
          </cell>
          <cell r="O76" t="str">
            <v>2750-70-3800-75-4400</v>
          </cell>
        </row>
        <row r="77">
          <cell r="M77" t="str">
            <v>910-20-1150-25-1400-30-1520</v>
          </cell>
          <cell r="O77" t="str">
            <v>2950-75-4075-80-4475</v>
          </cell>
        </row>
        <row r="78">
          <cell r="M78" t="str">
            <v>950-20-1150-25-1400-30-1640-40-1680</v>
          </cell>
          <cell r="O78" t="str">
            <v>3050-75-3950-80-4590</v>
          </cell>
        </row>
        <row r="79">
          <cell r="M79" t="str">
            <v>975-25-1100-30-1640-40-1720</v>
          </cell>
          <cell r="O79" t="str">
            <v>3200-85-4900</v>
          </cell>
        </row>
        <row r="80">
          <cell r="M80" t="str">
            <v>1025-25-1100-30-1640-40-1800</v>
          </cell>
          <cell r="O80" t="str">
            <v>3400-90-5200</v>
          </cell>
        </row>
        <row r="81">
          <cell r="M81" t="str">
            <v>1200-30-1560-40-2000-50-2050</v>
          </cell>
          <cell r="O81" t="str">
            <v>4000-100-6000</v>
          </cell>
        </row>
        <row r="82">
          <cell r="M82" t="str">
            <v>1200-30-1560-40-2000-50-2050</v>
          </cell>
          <cell r="O82" t="str">
            <v>4500-125-7000</v>
          </cell>
        </row>
        <row r="83">
          <cell r="M83" t="str">
            <v>1400-40-1600-50-2300-60-2600</v>
          </cell>
          <cell r="O83" t="str">
            <v>5000-150-8000</v>
          </cell>
        </row>
        <row r="84">
          <cell r="M84" t="str">
            <v>1640-60-2600-75-2900</v>
          </cell>
          <cell r="O84" t="str">
            <v>5500-175-9000</v>
          </cell>
        </row>
        <row r="85">
          <cell r="M85" t="str">
            <v>2000-60-2300-75-3200</v>
          </cell>
          <cell r="O85" t="str">
            <v>6500-200-10500</v>
          </cell>
        </row>
        <row r="86">
          <cell r="M86" t="str">
            <v>2000-60-2300-75-3200-100-3500</v>
          </cell>
          <cell r="O86" t="str">
            <v>7500-250-12000</v>
          </cell>
        </row>
        <row r="87">
          <cell r="M87" t="str">
            <v>2200-75-2800-100-4000</v>
          </cell>
          <cell r="O87" t="str">
            <v>8000-275-13500</v>
          </cell>
        </row>
        <row r="88">
          <cell r="M88" t="str">
            <v>2500-75-2800-100-4000-125-4250</v>
          </cell>
          <cell r="O88" t="str">
            <v>8000-275-13500</v>
          </cell>
        </row>
        <row r="89">
          <cell r="M89" t="str">
            <v>2650-75-2800-100-4000-125-4500</v>
          </cell>
          <cell r="O89" t="str">
            <v>9000-300-14400</v>
          </cell>
        </row>
        <row r="90">
          <cell r="M90" t="str">
            <v>3000-100-3500-125-4500</v>
          </cell>
          <cell r="O90" t="str">
            <v>10000-325-15200</v>
          </cell>
        </row>
        <row r="91">
          <cell r="M91" t="str">
            <v>3000-100-3500-125-5000</v>
          </cell>
          <cell r="O91" t="str">
            <v>10650-325-15850</v>
          </cell>
        </row>
        <row r="92">
          <cell r="M92" t="str">
            <v>2000-60-2300-75-3200-100-3500</v>
          </cell>
          <cell r="O92" t="str">
            <v>11300-350-16200</v>
          </cell>
        </row>
        <row r="93">
          <cell r="M93" t="str">
            <v>3450-125-4700-150-5000</v>
          </cell>
          <cell r="O93" t="str">
            <v>12000-375-16500</v>
          </cell>
        </row>
        <row r="94">
          <cell r="M94" t="str">
            <v>3700-125-4700-150-5000</v>
          </cell>
          <cell r="O94" t="str">
            <v>13500-400-17500</v>
          </cell>
        </row>
        <row r="95">
          <cell r="M95" t="str">
            <v>4100-150-5300</v>
          </cell>
          <cell r="O95" t="str">
            <v>14300-400-18300</v>
          </cell>
        </row>
        <row r="96">
          <cell r="M96" t="str">
            <v>4500-150-5700</v>
          </cell>
          <cell r="O96" t="str">
            <v>16400-450-20000</v>
          </cell>
        </row>
        <row r="97">
          <cell r="M97" t="str">
            <v>5100-150-5700-200-6300</v>
          </cell>
          <cell r="O97" t="str">
            <v>18400-500-22400</v>
          </cell>
        </row>
        <row r="98">
          <cell r="M98" t="str">
            <v>5900-200-6700</v>
          </cell>
        </row>
        <row r="106">
          <cell r="H106">
            <v>1640</v>
          </cell>
        </row>
        <row r="107">
          <cell r="H107">
            <v>1700</v>
          </cell>
        </row>
        <row r="108">
          <cell r="H108">
            <v>1760</v>
          </cell>
        </row>
        <row r="109">
          <cell r="H109">
            <v>1820</v>
          </cell>
        </row>
        <row r="110">
          <cell r="H110">
            <v>1880</v>
          </cell>
        </row>
        <row r="111">
          <cell r="H111">
            <v>1940</v>
          </cell>
        </row>
        <row r="112">
          <cell r="H112">
            <v>2000</v>
          </cell>
        </row>
        <row r="113">
          <cell r="H113">
            <v>2060</v>
          </cell>
        </row>
        <row r="114">
          <cell r="H114">
            <v>2120</v>
          </cell>
        </row>
        <row r="115">
          <cell r="H115">
            <v>2180</v>
          </cell>
        </row>
        <row r="116">
          <cell r="H116">
            <v>2240</v>
          </cell>
        </row>
        <row r="117">
          <cell r="H117">
            <v>2300</v>
          </cell>
        </row>
        <row r="118">
          <cell r="H118">
            <v>2360</v>
          </cell>
        </row>
        <row r="119">
          <cell r="H119">
            <v>2420</v>
          </cell>
        </row>
        <row r="120">
          <cell r="H120">
            <v>2480</v>
          </cell>
        </row>
        <row r="121">
          <cell r="H121">
            <v>2540</v>
          </cell>
        </row>
        <row r="122">
          <cell r="H122">
            <v>2600</v>
          </cell>
        </row>
        <row r="123">
          <cell r="H123">
            <v>2675</v>
          </cell>
        </row>
        <row r="124">
          <cell r="H124">
            <v>2750</v>
          </cell>
        </row>
        <row r="125">
          <cell r="H125">
            <v>2825</v>
          </cell>
        </row>
        <row r="126">
          <cell r="H126">
            <v>2900</v>
          </cell>
        </row>
        <row r="127">
          <cell r="H127">
            <v>0</v>
          </cell>
        </row>
        <row r="128">
          <cell r="H128">
            <v>0</v>
          </cell>
        </row>
        <row r="129">
          <cell r="H129">
            <v>0</v>
          </cell>
        </row>
        <row r="130">
          <cell r="H130">
            <v>0</v>
          </cell>
        </row>
        <row r="131">
          <cell r="H131">
            <v>0</v>
          </cell>
        </row>
        <row r="132">
          <cell r="H132">
            <v>0</v>
          </cell>
        </row>
        <row r="133">
          <cell r="H133">
            <v>0</v>
          </cell>
        </row>
        <row r="134">
          <cell r="H134">
            <v>0</v>
          </cell>
        </row>
        <row r="135">
          <cell r="H135">
            <v>0</v>
          </cell>
        </row>
        <row r="145">
          <cell r="C145">
            <v>35159</v>
          </cell>
        </row>
        <row r="147">
          <cell r="P147" t="str">
            <v>Existing Stage (A)</v>
          </cell>
          <cell r="U147" t="str">
            <v>Existing Stage (C)</v>
          </cell>
        </row>
        <row r="148">
          <cell r="P148">
            <v>5500</v>
          </cell>
          <cell r="U148">
            <v>5500</v>
          </cell>
        </row>
        <row r="149">
          <cell r="P149">
            <v>5675</v>
          </cell>
          <cell r="U149">
            <v>5675</v>
          </cell>
        </row>
        <row r="150">
          <cell r="P150">
            <v>5850</v>
          </cell>
          <cell r="U150">
            <v>5850</v>
          </cell>
        </row>
        <row r="151">
          <cell r="P151">
            <v>6025</v>
          </cell>
          <cell r="U151">
            <v>6025</v>
          </cell>
        </row>
        <row r="152">
          <cell r="P152">
            <v>6200</v>
          </cell>
          <cell r="U152">
            <v>6200</v>
          </cell>
        </row>
        <row r="153">
          <cell r="P153">
            <v>6375</v>
          </cell>
          <cell r="U153">
            <v>6375</v>
          </cell>
        </row>
        <row r="154">
          <cell r="P154">
            <v>6550</v>
          </cell>
          <cell r="U154">
            <v>6550</v>
          </cell>
        </row>
        <row r="155">
          <cell r="P155">
            <v>6725</v>
          </cell>
          <cell r="U155">
            <v>6725</v>
          </cell>
        </row>
        <row r="156">
          <cell r="P156">
            <v>6900</v>
          </cell>
          <cell r="U156">
            <v>6900</v>
          </cell>
        </row>
        <row r="157">
          <cell r="P157">
            <v>7075</v>
          </cell>
          <cell r="U157">
            <v>7075</v>
          </cell>
        </row>
        <row r="158">
          <cell r="P158">
            <v>7250</v>
          </cell>
          <cell r="U158">
            <v>7250</v>
          </cell>
        </row>
        <row r="159">
          <cell r="P159">
            <v>7425</v>
          </cell>
          <cell r="U159">
            <v>7425</v>
          </cell>
        </row>
        <row r="160">
          <cell r="P160">
            <v>7600</v>
          </cell>
          <cell r="U160">
            <v>7600</v>
          </cell>
        </row>
        <row r="161">
          <cell r="P161">
            <v>7775</v>
          </cell>
          <cell r="U161">
            <v>7775</v>
          </cell>
        </row>
        <row r="162">
          <cell r="P162">
            <v>7950</v>
          </cell>
          <cell r="U162">
            <v>7950</v>
          </cell>
        </row>
        <row r="163">
          <cell r="P163">
            <v>8125</v>
          </cell>
          <cell r="U163">
            <v>8125</v>
          </cell>
        </row>
        <row r="164">
          <cell r="P164">
            <v>8300</v>
          </cell>
          <cell r="U164">
            <v>8300</v>
          </cell>
        </row>
        <row r="165">
          <cell r="P165">
            <v>8475</v>
          </cell>
          <cell r="U165">
            <v>8475</v>
          </cell>
        </row>
        <row r="166">
          <cell r="P166">
            <v>8650</v>
          </cell>
          <cell r="U166">
            <v>8650</v>
          </cell>
        </row>
        <row r="167">
          <cell r="P167">
            <v>8825</v>
          </cell>
          <cell r="U167">
            <v>8825</v>
          </cell>
        </row>
        <row r="168">
          <cell r="P168">
            <v>9000</v>
          </cell>
          <cell r="U168">
            <v>9000</v>
          </cell>
        </row>
        <row r="169">
          <cell r="P169">
            <v>0</v>
          </cell>
          <cell r="U169">
            <v>0</v>
          </cell>
        </row>
        <row r="170">
          <cell r="P170">
            <v>0</v>
          </cell>
          <cell r="U170">
            <v>0</v>
          </cell>
        </row>
        <row r="171">
          <cell r="P171">
            <v>0</v>
          </cell>
          <cell r="U171">
            <v>0</v>
          </cell>
        </row>
        <row r="196">
          <cell r="B196">
            <v>35159</v>
          </cell>
        </row>
        <row r="197">
          <cell r="B197">
            <v>35524</v>
          </cell>
        </row>
        <row r="198">
          <cell r="B198">
            <v>35889</v>
          </cell>
        </row>
        <row r="199">
          <cell r="B199">
            <v>36254</v>
          </cell>
        </row>
        <row r="200">
          <cell r="B200">
            <v>36620</v>
          </cell>
        </row>
        <row r="201">
          <cell r="B201">
            <v>36985</v>
          </cell>
        </row>
        <row r="202">
          <cell r="B202">
            <v>37350</v>
          </cell>
        </row>
        <row r="203">
          <cell r="B203">
            <v>37715</v>
          </cell>
        </row>
        <row r="204">
          <cell r="B204">
            <v>38081</v>
          </cell>
        </row>
        <row r="205">
          <cell r="B205">
            <v>38446</v>
          </cell>
        </row>
        <row r="206">
          <cell r="B206">
            <v>38811</v>
          </cell>
        </row>
        <row r="207">
          <cell r="B207">
            <v>39176</v>
          </cell>
        </row>
        <row r="208">
          <cell r="B208">
            <v>39542</v>
          </cell>
        </row>
        <row r="209">
          <cell r="B209">
            <v>39907</v>
          </cell>
        </row>
        <row r="210">
          <cell r="B210">
            <v>40272</v>
          </cell>
        </row>
        <row r="211">
          <cell r="B211">
            <v>40637</v>
          </cell>
        </row>
        <row r="212">
          <cell r="B212">
            <v>41003</v>
          </cell>
        </row>
        <row r="213">
          <cell r="B213">
            <v>41368</v>
          </cell>
        </row>
        <row r="214">
          <cell r="B214">
            <v>41733</v>
          </cell>
        </row>
        <row r="215">
          <cell r="B215">
            <v>42098</v>
          </cell>
        </row>
        <row r="216">
          <cell r="B216">
            <v>38483</v>
          </cell>
        </row>
        <row r="217">
          <cell r="B217" t="str">
            <v/>
          </cell>
        </row>
      </sheetData>
      <sheetData sheetId="13" refreshError="1"/>
      <sheetData sheetId="14">
        <row r="9">
          <cell r="AP9" t="str">
            <v>Old Pay Scale</v>
          </cell>
          <cell r="AR9" t="str">
            <v>New Pay Scale</v>
          </cell>
          <cell r="AS9" t="str">
            <v>Grade Pay</v>
          </cell>
        </row>
        <row r="10">
          <cell r="AP10" t="str">
            <v>2550-55-2660-60-3200</v>
          </cell>
          <cell r="AR10" t="str">
            <v>5200-20200</v>
          </cell>
          <cell r="AS10">
            <v>0</v>
          </cell>
        </row>
        <row r="11">
          <cell r="AP11" t="str">
            <v>2610-60-3150-65-3540</v>
          </cell>
          <cell r="AR11" t="str">
            <v>9300-34800</v>
          </cell>
          <cell r="AS11">
            <v>1300</v>
          </cell>
        </row>
        <row r="12">
          <cell r="AP12" t="str">
            <v>2650-65-3300-70-4000</v>
          </cell>
          <cell r="AR12" t="str">
            <v>15600-39100</v>
          </cell>
          <cell r="AS12">
            <v>1400</v>
          </cell>
        </row>
        <row r="13">
          <cell r="AP13" t="str">
            <v>2750-70-3800-75-4400</v>
          </cell>
          <cell r="AR13" t="str">
            <v>37400-67000</v>
          </cell>
          <cell r="AS13">
            <v>1650</v>
          </cell>
        </row>
        <row r="14">
          <cell r="AP14" t="str">
            <v>2950-75-4075-80-4475</v>
          </cell>
          <cell r="AS14">
            <v>1700</v>
          </cell>
        </row>
        <row r="15">
          <cell r="AP15" t="str">
            <v>3050-75-3950-80-4590</v>
          </cell>
          <cell r="AS15">
            <v>1750</v>
          </cell>
        </row>
        <row r="16">
          <cell r="AP16" t="str">
            <v>3200-85-4900</v>
          </cell>
          <cell r="AS16">
            <v>1800</v>
          </cell>
        </row>
        <row r="17">
          <cell r="AP17" t="str">
            <v>3400-90-5200</v>
          </cell>
          <cell r="AS17">
            <v>1850</v>
          </cell>
        </row>
        <row r="18">
          <cell r="AP18" t="str">
            <v>4000-100-6000</v>
          </cell>
          <cell r="AS18">
            <v>1900</v>
          </cell>
        </row>
        <row r="19">
          <cell r="AP19" t="str">
            <v>4500-125-7000</v>
          </cell>
          <cell r="AS19">
            <v>2000</v>
          </cell>
        </row>
        <row r="20">
          <cell r="AP20" t="str">
            <v>5000-150-8000</v>
          </cell>
          <cell r="AS20">
            <v>2100</v>
          </cell>
        </row>
        <row r="21">
          <cell r="AP21" t="str">
            <v>5500-175-9000</v>
          </cell>
          <cell r="AS21">
            <v>2400</v>
          </cell>
        </row>
        <row r="22">
          <cell r="AP22" t="str">
            <v>6500-200-10500</v>
          </cell>
          <cell r="AS22">
            <v>2800</v>
          </cell>
        </row>
        <row r="23">
          <cell r="AP23" t="str">
            <v>7500-250-12000</v>
          </cell>
          <cell r="AS23">
            <v>3200</v>
          </cell>
        </row>
        <row r="24">
          <cell r="AP24" t="str">
            <v>8000-275-13500</v>
          </cell>
          <cell r="AS24">
            <v>3600</v>
          </cell>
        </row>
        <row r="25">
          <cell r="AP25" t="str">
            <v>8000-275-13500N</v>
          </cell>
          <cell r="AS25">
            <v>4200</v>
          </cell>
        </row>
        <row r="26">
          <cell r="AP26" t="str">
            <v>9000-300-14400</v>
          </cell>
          <cell r="AS26">
            <v>4800</v>
          </cell>
        </row>
        <row r="27">
          <cell r="AP27" t="str">
            <v>10000-325-15200</v>
          </cell>
          <cell r="AS27">
            <v>5400</v>
          </cell>
        </row>
        <row r="28">
          <cell r="AP28" t="str">
            <v>10650-325-15850</v>
          </cell>
          <cell r="AS28">
            <v>6000</v>
          </cell>
        </row>
        <row r="29">
          <cell r="AP29" t="str">
            <v>11300-350-16200</v>
          </cell>
          <cell r="AS29">
            <v>6600</v>
          </cell>
        </row>
        <row r="30">
          <cell r="AP30" t="str">
            <v>12000-375-16500</v>
          </cell>
          <cell r="AS30">
            <v>6800</v>
          </cell>
        </row>
        <row r="31">
          <cell r="AP31" t="str">
            <v>13500-400-17500</v>
          </cell>
          <cell r="AS31">
            <v>7200</v>
          </cell>
        </row>
        <row r="32">
          <cell r="AP32" t="str">
            <v>14300-400-18300</v>
          </cell>
          <cell r="AS32">
            <v>7600</v>
          </cell>
        </row>
        <row r="33">
          <cell r="AP33" t="str">
            <v>16400-450-20000</v>
          </cell>
          <cell r="AS33">
            <v>8200</v>
          </cell>
        </row>
        <row r="34">
          <cell r="AP34" t="str">
            <v>18400-500-22400</v>
          </cell>
          <cell r="AS34">
            <v>8700</v>
          </cell>
        </row>
        <row r="35">
          <cell r="AS35">
            <v>8900</v>
          </cell>
        </row>
        <row r="36">
          <cell r="AS36">
            <v>9500</v>
          </cell>
        </row>
        <row r="37">
          <cell r="AS37">
            <v>10000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14">
          <cell r="CF14" t="str">
            <v>AJMER</v>
          </cell>
        </row>
        <row r="15">
          <cell r="CF15" t="str">
            <v>ALWAR</v>
          </cell>
        </row>
        <row r="16">
          <cell r="AG16">
            <v>1700</v>
          </cell>
          <cell r="CF16" t="str">
            <v xml:space="preserve">BANSWARA </v>
          </cell>
        </row>
        <row r="17">
          <cell r="AG17">
            <v>1750</v>
          </cell>
          <cell r="CF17" t="str">
            <v>BARAN</v>
          </cell>
        </row>
        <row r="18">
          <cell r="AG18">
            <v>1900</v>
          </cell>
          <cell r="CF18" t="str">
            <v>BARMER</v>
          </cell>
        </row>
        <row r="19">
          <cell r="AG19">
            <v>2000</v>
          </cell>
          <cell r="CF19" t="str">
            <v xml:space="preserve">BHARATPUR </v>
          </cell>
        </row>
        <row r="20">
          <cell r="AG20">
            <v>2400</v>
          </cell>
          <cell r="CF20" t="str">
            <v>BHILWARA</v>
          </cell>
        </row>
        <row r="21">
          <cell r="AG21">
            <v>2400</v>
          </cell>
          <cell r="CF21" t="str">
            <v>BIKANER</v>
          </cell>
        </row>
        <row r="22">
          <cell r="AG22">
            <v>2400</v>
          </cell>
          <cell r="CF22" t="str">
            <v>BUNDI</v>
          </cell>
        </row>
        <row r="23">
          <cell r="AG23">
            <v>2800</v>
          </cell>
          <cell r="CF23" t="str">
            <v xml:space="preserve">CHITTORGARH </v>
          </cell>
        </row>
        <row r="24">
          <cell r="AG24">
            <v>2800</v>
          </cell>
          <cell r="CF24" t="str">
            <v>CHURU</v>
          </cell>
        </row>
        <row r="25">
          <cell r="AG25">
            <v>3600</v>
          </cell>
          <cell r="CF25" t="str">
            <v>DAUSA</v>
          </cell>
        </row>
        <row r="26">
          <cell r="AG26">
            <v>4200</v>
          </cell>
          <cell r="CF26" t="str">
            <v>DHOLPUR</v>
          </cell>
        </row>
        <row r="27">
          <cell r="AG27">
            <v>4800</v>
          </cell>
          <cell r="CF27" t="str">
            <v>DUNGARPUR</v>
          </cell>
        </row>
        <row r="28">
          <cell r="AG28">
            <v>5400</v>
          </cell>
          <cell r="CF28" t="str">
            <v xml:space="preserve">GANGANAGAR </v>
          </cell>
        </row>
        <row r="29">
          <cell r="AG29">
            <v>5400</v>
          </cell>
          <cell r="CF29" t="str">
            <v>HANUMANGARH</v>
          </cell>
        </row>
        <row r="30">
          <cell r="AG30">
            <v>6000</v>
          </cell>
          <cell r="CF30" t="str">
            <v xml:space="preserve">JAIPUR </v>
          </cell>
        </row>
        <row r="31">
          <cell r="AG31">
            <v>6600</v>
          </cell>
          <cell r="CF31" t="str">
            <v>JAISALMER</v>
          </cell>
        </row>
        <row r="32">
          <cell r="AG32">
            <v>6800</v>
          </cell>
          <cell r="CF32" t="str">
            <v>JALORE</v>
          </cell>
        </row>
        <row r="33">
          <cell r="AG33">
            <v>7200</v>
          </cell>
          <cell r="CF33" t="str">
            <v>JHALAWAR</v>
          </cell>
        </row>
        <row r="34">
          <cell r="AG34">
            <v>7600</v>
          </cell>
          <cell r="CF34" t="str">
            <v>JHUNJHUNU</v>
          </cell>
        </row>
        <row r="35">
          <cell r="AG35">
            <v>8200</v>
          </cell>
          <cell r="CF35" t="str">
            <v>JODHPUR</v>
          </cell>
        </row>
        <row r="36">
          <cell r="AG36">
            <v>8700</v>
          </cell>
          <cell r="CF36" t="str">
            <v xml:space="preserve">KARAULI  </v>
          </cell>
        </row>
        <row r="37">
          <cell r="AG37">
            <v>8900</v>
          </cell>
          <cell r="CF37" t="str">
            <v>KOTA</v>
          </cell>
        </row>
        <row r="38">
          <cell r="AG38">
            <v>9500</v>
          </cell>
          <cell r="CF38" t="str">
            <v>NAGAUR</v>
          </cell>
        </row>
        <row r="39">
          <cell r="AG39">
            <v>10000</v>
          </cell>
          <cell r="CF39" t="str">
            <v>PALI</v>
          </cell>
        </row>
        <row r="40">
          <cell r="CF40" t="str">
            <v>PRATAPGARH</v>
          </cell>
        </row>
        <row r="41">
          <cell r="CF41" t="str">
            <v>RAJSAMAND</v>
          </cell>
        </row>
        <row r="42">
          <cell r="CF42" t="str">
            <v xml:space="preserve">SAWAI MADHOPUR </v>
          </cell>
        </row>
        <row r="43">
          <cell r="CF43" t="str">
            <v>SIKAR</v>
          </cell>
        </row>
        <row r="44">
          <cell r="CF44" t="str">
            <v>SIROHI</v>
          </cell>
        </row>
        <row r="45">
          <cell r="CF45" t="str">
            <v>TONK</v>
          </cell>
        </row>
        <row r="46">
          <cell r="CF46" t="str">
            <v>UDAIPUR</v>
          </cell>
        </row>
        <row r="47">
          <cell r="CF47" t="str">
            <v>Secretariat</v>
          </cell>
        </row>
        <row r="53">
          <cell r="G53" t="str">
            <v xml:space="preserve">PB-1 (5200-20200)  Grade Pay  Rs.  1700  GP NO-2 </v>
          </cell>
          <cell r="J53">
            <v>6670</v>
          </cell>
        </row>
        <row r="54">
          <cell r="G54" t="str">
            <v xml:space="preserve">PB-1 (5200-20200)  Grade Pay  Rs.  1750  GP NO-3 </v>
          </cell>
          <cell r="J54">
            <v>7000</v>
          </cell>
          <cell r="T54" t="str">
            <v>Regular</v>
          </cell>
        </row>
        <row r="55">
          <cell r="G55" t="str">
            <v xml:space="preserve">PB-1 (5200-20200)  Grade Pay  Rs.  1900  GP NO-4 </v>
          </cell>
          <cell r="J55">
            <v>7400</v>
          </cell>
          <cell r="T55" t="str">
            <v>Pensioner</v>
          </cell>
        </row>
        <row r="56">
          <cell r="G56" t="str">
            <v xml:space="preserve">PB-1 (5200-20200)  Grade Pay  Rs.  2000  GP NO-5 </v>
          </cell>
          <cell r="J56">
            <v>7790</v>
          </cell>
          <cell r="T56" t="str">
            <v>Probationer</v>
          </cell>
        </row>
        <row r="57">
          <cell r="G57" t="str">
            <v xml:space="preserve">PB-1 (5200-20200)  Grade Pay  Rs.  2400  GP NO-9 </v>
          </cell>
          <cell r="J57">
            <v>8910</v>
          </cell>
        </row>
        <row r="58">
          <cell r="G58" t="str">
            <v xml:space="preserve">PB-1 (5200-20200)  Grade Pay  Rs.  2400  GP NO-9A </v>
          </cell>
          <cell r="J58">
            <v>8910</v>
          </cell>
        </row>
        <row r="59">
          <cell r="G59" t="str">
            <v xml:space="preserve">PB-1 (5200-20200)  Grade Pay  Rs.  2400  GP NO-9B </v>
          </cell>
          <cell r="J59">
            <v>8910</v>
          </cell>
        </row>
        <row r="60">
          <cell r="G60" t="str">
            <v xml:space="preserve">PB-1 (5200-20200)  Grade Pay  Rs.  2800  GP NO-10 </v>
          </cell>
          <cell r="J60">
            <v>11820</v>
          </cell>
        </row>
        <row r="61">
          <cell r="G61" t="str">
            <v xml:space="preserve">PB-1 (5200-20200)  Grade Pay  Rs.  2800  GP NO-10A </v>
          </cell>
          <cell r="J61">
            <v>11820</v>
          </cell>
        </row>
        <row r="62">
          <cell r="G62" t="str">
            <v xml:space="preserve">PB-2 (9300-34800)  Grade Pay  Rs.  3600  GP NO-11 </v>
          </cell>
          <cell r="J62">
            <v>13200</v>
          </cell>
        </row>
        <row r="63">
          <cell r="G63" t="str">
            <v xml:space="preserve">PB-2 (9300-34800)  Grade Pay  Rs.  4200  GP NO-12 </v>
          </cell>
          <cell r="J63">
            <v>14660</v>
          </cell>
        </row>
        <row r="64">
          <cell r="G64" t="str">
            <v xml:space="preserve">PB-2 (9300-34800)  Grade Pay  Rs.  4800  GP NO-14 </v>
          </cell>
          <cell r="J64">
            <v>17230</v>
          </cell>
        </row>
        <row r="65">
          <cell r="G65" t="str">
            <v xml:space="preserve">PB-2 (9300-34800)  Grade Pay  Rs.  5400  GP NO-15 </v>
          </cell>
          <cell r="J65" t="str">
            <v>NA.</v>
          </cell>
        </row>
        <row r="66">
          <cell r="G66" t="str">
            <v xml:space="preserve">PB-3 (15600-39100)  Grade Pay  Rs.  5400  GP NO-15 </v>
          </cell>
          <cell r="J66">
            <v>22180</v>
          </cell>
        </row>
        <row r="67">
          <cell r="G67" t="str">
            <v xml:space="preserve">PB-3 (15600-39100)  Grade Pay  Rs.  6000  GP NO-16 </v>
          </cell>
          <cell r="J67">
            <v>24030</v>
          </cell>
        </row>
        <row r="68">
          <cell r="G68" t="str">
            <v xml:space="preserve">PB-3 (15600-39100)  Grade Pay  Rs.  6600  GP NO-17 </v>
          </cell>
          <cell r="J68">
            <v>26670</v>
          </cell>
        </row>
        <row r="69">
          <cell r="G69" t="str">
            <v xml:space="preserve">PB-3 (15600-39100)  Grade Pay  Rs.  6800  GP NO-18 </v>
          </cell>
          <cell r="J69">
            <v>28120</v>
          </cell>
        </row>
        <row r="70">
          <cell r="G70" t="str">
            <v xml:space="preserve">PB-3 (15600-39100)  Grade Pay  Rs.  7200  GP NO-19 </v>
          </cell>
          <cell r="J70">
            <v>29840</v>
          </cell>
        </row>
        <row r="71">
          <cell r="G71" t="str">
            <v xml:space="preserve">PB-3 (15600-39100)  Grade Pay  Rs.  7600  GP NO-20 </v>
          </cell>
          <cell r="J71">
            <v>31620</v>
          </cell>
        </row>
        <row r="72">
          <cell r="G72" t="str">
            <v xml:space="preserve">PB-3 (15600-39100)  Grade Pay  Rs.  8200  GP NO-21 </v>
          </cell>
          <cell r="J72">
            <v>35180</v>
          </cell>
        </row>
        <row r="73">
          <cell r="G73" t="str">
            <v xml:space="preserve">PB-4 (37400-67000)  Grade Pay  Rs.  8700  GP NO-22 </v>
          </cell>
          <cell r="J73">
            <v>48710</v>
          </cell>
        </row>
        <row r="74">
          <cell r="G74" t="str">
            <v xml:space="preserve">PB-4 (37400-67000)  Grade Pay  Rs.  8900  GP NO-23 </v>
          </cell>
          <cell r="J74">
            <v>51350</v>
          </cell>
        </row>
        <row r="75">
          <cell r="G75" t="str">
            <v xml:space="preserve">PB-4 (37400-67000)  Grade Pay  Rs.  9500  GP NO-23A </v>
          </cell>
          <cell r="J75">
            <v>54120</v>
          </cell>
        </row>
        <row r="76">
          <cell r="G76" t="str">
            <v xml:space="preserve">PB-4 (37400-67000)  Grade Pay  Rs.  10000  GP NO-24 </v>
          </cell>
          <cell r="J76">
            <v>57820</v>
          </cell>
        </row>
        <row r="82">
          <cell r="B82" t="str">
            <v>hereby elect the revised pay structure with effect from 1st January, 2016</v>
          </cell>
        </row>
        <row r="83">
          <cell r="B83" t="str">
            <v>hereby elect to  the date of my next increment/the date of my subsequent increment raising  my pay to Rs.</v>
          </cell>
        </row>
        <row r="84">
          <cell r="B84" t="str">
            <v>the date of my subsequent increment raising my pay to Rs.</v>
          </cell>
        </row>
        <row r="85">
          <cell r="B85" t="str">
            <v>1 vacate or cease to draw pay in the existing Pay structure/the date of my promotion/upgradation to the post of__.</v>
          </cell>
        </row>
        <row r="158">
          <cell r="U158">
            <v>42552</v>
          </cell>
          <cell r="W158">
            <v>44378</v>
          </cell>
        </row>
        <row r="160">
          <cell r="T160">
            <v>42552</v>
          </cell>
        </row>
        <row r="161">
          <cell r="T161">
            <v>42917</v>
          </cell>
        </row>
        <row r="162">
          <cell r="T162">
            <v>43282</v>
          </cell>
        </row>
        <row r="163">
          <cell r="T163">
            <v>43647</v>
          </cell>
        </row>
        <row r="164">
          <cell r="T164">
            <v>44013</v>
          </cell>
        </row>
        <row r="165">
          <cell r="T165">
            <v>44378</v>
          </cell>
        </row>
        <row r="166">
          <cell r="T166">
            <v>44743</v>
          </cell>
        </row>
        <row r="167">
          <cell r="T167">
            <v>45108</v>
          </cell>
        </row>
        <row r="168">
          <cell r="T168">
            <v>45474</v>
          </cell>
        </row>
        <row r="169">
          <cell r="T169">
            <v>45839</v>
          </cell>
        </row>
        <row r="170">
          <cell r="T170">
            <v>46204</v>
          </cell>
        </row>
        <row r="171">
          <cell r="T171">
            <v>46569</v>
          </cell>
        </row>
        <row r="172">
          <cell r="T172">
            <v>46935</v>
          </cell>
        </row>
        <row r="173">
          <cell r="T173">
            <v>47300</v>
          </cell>
        </row>
        <row r="174">
          <cell r="T174">
            <v>47665</v>
          </cell>
        </row>
        <row r="175">
          <cell r="T175">
            <v>43818</v>
          </cell>
        </row>
        <row r="176">
          <cell r="T176" t="str">
            <v/>
          </cell>
        </row>
      </sheetData>
      <sheetData sheetId="24" refreshError="1"/>
      <sheetData sheetId="25" refreshError="1"/>
      <sheetData sheetId="26" refreshError="1"/>
      <sheetData sheetId="27">
        <row r="4">
          <cell r="BM4" t="str">
            <v>hereby elect the Running Pay Band and Grade Pay with effect from 01-01-2006.</v>
          </cell>
        </row>
        <row r="5">
          <cell r="BM5" t="str">
            <v>hereby elect to continue in the existing scale of pay-the date of my next increment falling on</v>
          </cell>
        </row>
        <row r="6">
          <cell r="BM6" t="str">
            <v>hereby elect to continue in the existing scale of pay-the date of my subsequent increment raising my pay to Rs.</v>
          </cell>
        </row>
        <row r="7">
          <cell r="BM7" t="str">
            <v>hereby elect to continue in the existing scale of pay-I vacate or cease to draw pay in the Existing Pay Sacle.</v>
          </cell>
        </row>
        <row r="8">
          <cell r="BM8" t="str">
            <v>hereby elect to retain earlier option exercised under the Rajasthan Civil Services (Revised Pay) Rules 2008</v>
          </cell>
        </row>
        <row r="15">
          <cell r="BO15" t="str">
            <v>Regular Employee in service before 01-01-2006</v>
          </cell>
        </row>
        <row r="16">
          <cell r="BO16" t="str">
            <v>Employee join in service on or after 01-01-2006</v>
          </cell>
        </row>
        <row r="17">
          <cell r="BO17" t="str">
            <v>Fixed remuneration</v>
          </cell>
        </row>
        <row r="18">
          <cell r="BO18" t="str">
            <v>Retirement</v>
          </cell>
        </row>
        <row r="40">
          <cell r="BF40">
            <v>6</v>
          </cell>
        </row>
        <row r="41">
          <cell r="BF41">
            <v>7</v>
          </cell>
        </row>
        <row r="42">
          <cell r="BF42">
            <v>9</v>
          </cell>
        </row>
        <row r="43">
          <cell r="BF43">
            <v>9</v>
          </cell>
        </row>
        <row r="116">
          <cell r="AK116">
            <v>3050</v>
          </cell>
        </row>
        <row r="117">
          <cell r="AK117">
            <v>3125</v>
          </cell>
        </row>
        <row r="118">
          <cell r="AK118">
            <v>3200</v>
          </cell>
        </row>
        <row r="119">
          <cell r="AK119">
            <v>3275</v>
          </cell>
        </row>
        <row r="120">
          <cell r="AK120">
            <v>3350</v>
          </cell>
        </row>
        <row r="121">
          <cell r="AK121">
            <v>3425</v>
          </cell>
        </row>
        <row r="122">
          <cell r="AK122">
            <v>3500</v>
          </cell>
        </row>
        <row r="123">
          <cell r="AK123">
            <v>3575</v>
          </cell>
        </row>
        <row r="124">
          <cell r="AK124">
            <v>3650</v>
          </cell>
        </row>
        <row r="125">
          <cell r="AK125">
            <v>3725</v>
          </cell>
        </row>
        <row r="126">
          <cell r="AK126">
            <v>3800</v>
          </cell>
        </row>
        <row r="127">
          <cell r="AK127">
            <v>3875</v>
          </cell>
        </row>
        <row r="128">
          <cell r="AK128">
            <v>3950</v>
          </cell>
        </row>
        <row r="129">
          <cell r="AK129">
            <v>4030</v>
          </cell>
        </row>
        <row r="130">
          <cell r="AK130">
            <v>4110</v>
          </cell>
        </row>
        <row r="131">
          <cell r="AK131">
            <v>4190</v>
          </cell>
        </row>
        <row r="132">
          <cell r="AK132">
            <v>4270</v>
          </cell>
        </row>
        <row r="133">
          <cell r="AK133">
            <v>4350</v>
          </cell>
        </row>
        <row r="134">
          <cell r="AK134">
            <v>4430</v>
          </cell>
        </row>
        <row r="135">
          <cell r="AK135">
            <v>4510</v>
          </cell>
        </row>
        <row r="136">
          <cell r="AK136">
            <v>4590</v>
          </cell>
        </row>
        <row r="137">
          <cell r="AK137">
            <v>4590</v>
          </cell>
        </row>
        <row r="138">
          <cell r="AK138">
            <v>0</v>
          </cell>
        </row>
        <row r="139">
          <cell r="AK139">
            <v>0</v>
          </cell>
        </row>
        <row r="188">
          <cell r="AB188">
            <v>38718</v>
          </cell>
        </row>
        <row r="189">
          <cell r="AB189">
            <v>38899</v>
          </cell>
        </row>
        <row r="190">
          <cell r="AB190">
            <v>39264</v>
          </cell>
        </row>
        <row r="191">
          <cell r="AB191">
            <v>39630</v>
          </cell>
        </row>
        <row r="192">
          <cell r="AB192">
            <v>39995</v>
          </cell>
        </row>
        <row r="193">
          <cell r="AB193">
            <v>40360</v>
          </cell>
        </row>
        <row r="194">
          <cell r="AB194">
            <v>40725</v>
          </cell>
        </row>
        <row r="195">
          <cell r="AB195">
            <v>41091</v>
          </cell>
        </row>
        <row r="196">
          <cell r="AB196">
            <v>41456</v>
          </cell>
        </row>
        <row r="197">
          <cell r="AB197">
            <v>41821</v>
          </cell>
        </row>
        <row r="198">
          <cell r="AB198">
            <v>42186</v>
          </cell>
        </row>
        <row r="199">
          <cell r="AB199">
            <v>42552</v>
          </cell>
        </row>
        <row r="200">
          <cell r="AB200">
            <v>42917</v>
          </cell>
        </row>
        <row r="201">
          <cell r="AB201">
            <v>43282</v>
          </cell>
        </row>
        <row r="202">
          <cell r="AB202">
            <v>43647</v>
          </cell>
        </row>
        <row r="203">
          <cell r="AB203">
            <v>39637</v>
          </cell>
        </row>
        <row r="204">
          <cell r="AB204" t="str">
            <v/>
          </cell>
        </row>
      </sheetData>
      <sheetData sheetId="28" refreshError="1"/>
      <sheetData sheetId="29" refreshError="1"/>
      <sheetData sheetId="30" refreshError="1"/>
      <sheetData sheetId="31" refreshError="1"/>
      <sheetData sheetId="32">
        <row r="2">
          <cell r="M2" t="str">
            <v>5200-20200  (Grade Pay  Rs.  1700)</v>
          </cell>
        </row>
        <row r="3">
          <cell r="M3" t="str">
            <v>5200-20200  (Grade Pay  Rs.  1700)</v>
          </cell>
        </row>
        <row r="4">
          <cell r="M4" t="str">
            <v>5200-20200  (Grade Pay  Rs.  1750)</v>
          </cell>
        </row>
        <row r="5">
          <cell r="M5" t="str">
            <v>5200-20200  (Grade Pay  Rs.  1900)</v>
          </cell>
        </row>
        <row r="6">
          <cell r="M6" t="str">
            <v>5200-20200  (Grade Pay  Rs.  2000)</v>
          </cell>
        </row>
        <row r="7">
          <cell r="M7" t="str">
            <v>5200-20200  (Grade Pay  Rs.  2400)</v>
          </cell>
        </row>
        <row r="8">
          <cell r="M8" t="str">
            <v>5200-20200  (Grade Pay  Rs.  2400)</v>
          </cell>
        </row>
        <row r="9">
          <cell r="M9" t="str">
            <v>5200-20200  (Grade Pay  Rs.  2400)</v>
          </cell>
        </row>
        <row r="10">
          <cell r="M10" t="str">
            <v>5200-20200  (Grade Pay  Rs.  2800)</v>
          </cell>
        </row>
        <row r="11">
          <cell r="M11" t="str">
            <v>5200-20200  (Grade Pay  Rs.  2800)</v>
          </cell>
        </row>
        <row r="12">
          <cell r="M12" t="str">
            <v>9300-34800  (Grade Pay  Rs.  3600)</v>
          </cell>
        </row>
        <row r="13">
          <cell r="M13" t="str">
            <v>9300-34800  (Grade Pay  Rs.  4200)</v>
          </cell>
        </row>
        <row r="14">
          <cell r="M14" t="str">
            <v>9300-34800  (Grade Pay  Rs.  4800)</v>
          </cell>
        </row>
        <row r="15">
          <cell r="M15" t="str">
            <v>9300-34800  (Grade Pay  Rs.  5400)</v>
          </cell>
        </row>
        <row r="16">
          <cell r="M16" t="str">
            <v>15600-39100  (Grade Pay  Rs.  5400)</v>
          </cell>
        </row>
        <row r="17">
          <cell r="M17" t="str">
            <v>15600-39100  (Grade Pay  Rs.  6000)</v>
          </cell>
        </row>
        <row r="18">
          <cell r="M18" t="str">
            <v>15600-39100  (Grade Pay  Rs.  6600)</v>
          </cell>
        </row>
        <row r="19">
          <cell r="M19" t="str">
            <v>15600-39100  (Grade Pay  Rs.  6800)</v>
          </cell>
        </row>
        <row r="20">
          <cell r="M20" t="str">
            <v>15600-39100  (Grade Pay  Rs.  7200)</v>
          </cell>
        </row>
        <row r="21">
          <cell r="M21" t="str">
            <v>15600-39100  (Grade Pay  Rs.  7600)</v>
          </cell>
        </row>
        <row r="22">
          <cell r="M22" t="str">
            <v>15600-39100  (Grade Pay  Rs.  8200)</v>
          </cell>
        </row>
        <row r="23">
          <cell r="M23" t="str">
            <v>37400-67000  (Grade Pay  Rs.  8700)</v>
          </cell>
        </row>
        <row r="24">
          <cell r="M24" t="str">
            <v>37400-67000  (Grade Pay  Rs.  8900)</v>
          </cell>
        </row>
        <row r="25">
          <cell r="M25" t="str">
            <v>37400-67000  (Grade Pay  Rs.  9500)</v>
          </cell>
        </row>
        <row r="26">
          <cell r="M26" t="str">
            <v>37400-67000  (Grade Pay  Rs.  10000)</v>
          </cell>
        </row>
      </sheetData>
      <sheetData sheetId="33">
        <row r="2">
          <cell r="AA2" t="str">
            <v>Pay Band 5200-20200  (Grade Pay Rs.1800)</v>
          </cell>
        </row>
        <row r="3">
          <cell r="AA3" t="str">
            <v>Pay Band 5200-20200  (Grade Pay Rs.1900)</v>
          </cell>
        </row>
        <row r="4">
          <cell r="AA4" t="str">
            <v>Pay Band 5200-20200  (Grade Pay Rs.2000)</v>
          </cell>
        </row>
        <row r="5">
          <cell r="AA5" t="str">
            <v>Pay Band 5200-20200  (Grade Pay Rs.2400)</v>
          </cell>
        </row>
        <row r="6">
          <cell r="AA6" t="str">
            <v>Pay Band 5200-20200  (Grade Pay Rs.2800)</v>
          </cell>
        </row>
        <row r="7">
          <cell r="AA7" t="str">
            <v>Pay Band 9300-34800  (Grade Pay Rs.4200)</v>
          </cell>
        </row>
        <row r="8">
          <cell r="AA8" t="str">
            <v>Pay Band 9300-34800  (Grade Pay Rs.4600)</v>
          </cell>
        </row>
        <row r="9">
          <cell r="AA9" t="str">
            <v>Pay Band 9300-34800  (Grade Pay Rs.4800)</v>
          </cell>
        </row>
        <row r="10">
          <cell r="AA10" t="str">
            <v>Pay Band 9300-34800  (Grade Pay Rs.5400)</v>
          </cell>
        </row>
        <row r="11">
          <cell r="AA11" t="str">
            <v>Pay Band 15600-39100  (Grade Pay Rs.5400)</v>
          </cell>
        </row>
        <row r="12">
          <cell r="AA12" t="str">
            <v>Pay Band 15600-39100  (Grade Pay Rs.6600)</v>
          </cell>
        </row>
        <row r="13">
          <cell r="AA13" t="str">
            <v>Pay Band 15600-39100  (Grade Pay Rs.7600)</v>
          </cell>
        </row>
        <row r="14">
          <cell r="AA14" t="str">
            <v>Pay Band 37400-67000  (Grade Pay Rs.8700)</v>
          </cell>
        </row>
        <row r="15">
          <cell r="AA15" t="str">
            <v>Pay Band 37400-67000  (Grade Pay Rs.8900)</v>
          </cell>
        </row>
        <row r="16">
          <cell r="AA16" t="str">
            <v>Pay Band 37400-67000  (Grade Pay Rs.10000)</v>
          </cell>
        </row>
        <row r="17">
          <cell r="AA17" t="str">
            <v xml:space="preserve">Pay Band 67000-79000  </v>
          </cell>
        </row>
        <row r="18">
          <cell r="AA18" t="str">
            <v xml:space="preserve">Pay Band 75500-80000  </v>
          </cell>
        </row>
        <row r="19">
          <cell r="AA19" t="str">
            <v xml:space="preserve">Pay Band 80000  </v>
          </cell>
        </row>
        <row r="20">
          <cell r="AA20" t="str">
            <v xml:space="preserve">Pay Band 90000  </v>
          </cell>
        </row>
        <row r="25">
          <cell r="Y25">
            <v>42370</v>
          </cell>
        </row>
        <row r="26">
          <cell r="Y26">
            <v>42401</v>
          </cell>
        </row>
        <row r="27">
          <cell r="Y27">
            <v>42430</v>
          </cell>
        </row>
        <row r="28">
          <cell r="Y28">
            <v>42461</v>
          </cell>
        </row>
        <row r="29">
          <cell r="Y29">
            <v>42491</v>
          </cell>
        </row>
        <row r="30">
          <cell r="Y30">
            <v>42522</v>
          </cell>
        </row>
        <row r="31">
          <cell r="Y31">
            <v>42552</v>
          </cell>
        </row>
        <row r="32">
          <cell r="Y32">
            <v>42583</v>
          </cell>
        </row>
        <row r="33">
          <cell r="Y33">
            <v>42614</v>
          </cell>
        </row>
        <row r="34">
          <cell r="Y34">
            <v>42644</v>
          </cell>
        </row>
        <row r="35">
          <cell r="Y35">
            <v>42675</v>
          </cell>
        </row>
        <row r="36">
          <cell r="Y36">
            <v>42705</v>
          </cell>
        </row>
        <row r="37">
          <cell r="Y37">
            <v>42736</v>
          </cell>
        </row>
        <row r="38">
          <cell r="Y38">
            <v>42767</v>
          </cell>
        </row>
        <row r="39">
          <cell r="Y39">
            <v>42795</v>
          </cell>
        </row>
        <row r="40">
          <cell r="Y40">
            <v>42826</v>
          </cell>
        </row>
        <row r="41">
          <cell r="Y41">
            <v>42856</v>
          </cell>
        </row>
        <row r="42">
          <cell r="Y42">
            <v>42887</v>
          </cell>
        </row>
      </sheetData>
      <sheetData sheetId="34">
        <row r="4">
          <cell r="G4" t="str">
            <v>750-12-870-14-940</v>
          </cell>
          <cell r="I4" t="str">
            <v>2550-55-2660-60-3200</v>
          </cell>
          <cell r="M4" t="str">
            <v>Pay Band 5200-20200  Grade Pay  (Rs.1800)</v>
          </cell>
          <cell r="O4">
            <v>0</v>
          </cell>
        </row>
        <row r="5">
          <cell r="G5" t="str">
            <v>775-12-871-12-1025</v>
          </cell>
          <cell r="I5" t="str">
            <v>2610-60-3150-65-3540</v>
          </cell>
          <cell r="M5" t="str">
            <v>Pay Band 5200-20200  Grade Pay  (Rs.1800)</v>
          </cell>
          <cell r="O5">
            <v>1</v>
          </cell>
        </row>
        <row r="6">
          <cell r="G6" t="str">
            <v>775-12871-14-955-15-1030-20-1150</v>
          </cell>
          <cell r="I6" t="str">
            <v>2610-60-2910-65-3300-70-4000</v>
          </cell>
          <cell r="M6" t="str">
            <v>Pay Band 5200-20200  Grade Pay  (Rs.1800)</v>
          </cell>
          <cell r="O6">
            <v>2</v>
          </cell>
        </row>
        <row r="7">
          <cell r="G7" t="str">
            <v>800-15-1010-20-1150</v>
          </cell>
          <cell r="I7" t="str">
            <v>2650-65-3300-70-4000</v>
          </cell>
          <cell r="M7" t="str">
            <v>Pay Band 5200-20200  Grade Pay  (Rs.1800)</v>
          </cell>
          <cell r="O7">
            <v>3</v>
          </cell>
        </row>
        <row r="8">
          <cell r="G8" t="str">
            <v>825-15-900-20-1200</v>
          </cell>
          <cell r="I8" t="str">
            <v>2750-70-3800-75-4400</v>
          </cell>
          <cell r="M8" t="str">
            <v>Pay Band 5200-20200  Grade Pay  (Rs.1800)</v>
          </cell>
          <cell r="O8">
            <v>4</v>
          </cell>
        </row>
        <row r="9">
          <cell r="G9" t="str">
            <v>950-20-1150-25-1400</v>
          </cell>
          <cell r="I9" t="str">
            <v>3050-75-3950-80-4590</v>
          </cell>
          <cell r="M9" t="str">
            <v>Pay Band 5200-20200  Grade Pay  (Rs.1900)</v>
          </cell>
          <cell r="O9">
            <v>5</v>
          </cell>
        </row>
        <row r="10">
          <cell r="G10" t="str">
            <v>950-20-1150-25-1500</v>
          </cell>
          <cell r="I10" t="str">
            <v>3050-75-3950-80-4590</v>
          </cell>
          <cell r="M10" t="str">
            <v>Pay Band 5200-20200  Grade Pay  (Rs.1900)</v>
          </cell>
          <cell r="O10">
            <v>6</v>
          </cell>
        </row>
        <row r="11">
          <cell r="G11" t="str">
            <v>1150-25-1500</v>
          </cell>
          <cell r="I11" t="str">
            <v>3050-75-3950-80-4590</v>
          </cell>
          <cell r="M11" t="str">
            <v>Pay Band 5200-20200  Grade Pay  (Rs.1900)</v>
          </cell>
          <cell r="O11">
            <v>7</v>
          </cell>
        </row>
        <row r="12">
          <cell r="G12" t="str">
            <v>975-25-1150-30-1540</v>
          </cell>
          <cell r="I12" t="str">
            <v>3200-85-4900</v>
          </cell>
          <cell r="M12" t="str">
            <v>Pay Band 5200-20200  Grade Pay  (Rs.2000)</v>
          </cell>
          <cell r="O12">
            <v>8</v>
          </cell>
        </row>
        <row r="13">
          <cell r="G13" t="str">
            <v>975-25-1150-30-1660</v>
          </cell>
          <cell r="I13" t="str">
            <v>3200-85-4900</v>
          </cell>
          <cell r="M13" t="str">
            <v>Pay Band 5200-20200  Grade Pay  (Rs.2000)</v>
          </cell>
          <cell r="O13">
            <v>9</v>
          </cell>
        </row>
        <row r="14">
          <cell r="G14" t="str">
            <v>1200-30-1440-30-1800</v>
          </cell>
          <cell r="I14" t="str">
            <v>4000-100-6000</v>
          </cell>
          <cell r="M14" t="str">
            <v>Pay Band 5200-20200  Grade Pay  (Rs.2400)</v>
          </cell>
          <cell r="O14">
            <v>10</v>
          </cell>
        </row>
        <row r="15">
          <cell r="G15" t="str">
            <v>1200-30-1560-40-2040</v>
          </cell>
          <cell r="I15" t="str">
            <v>4000-100-6000</v>
          </cell>
          <cell r="M15" t="str">
            <v>Pay Band 5200-20200  Grade Pay  (Rs.2400)</v>
          </cell>
          <cell r="O15">
            <v>11</v>
          </cell>
        </row>
        <row r="16">
          <cell r="G16" t="str">
            <v>1320-30-1560-40-2040</v>
          </cell>
          <cell r="I16" t="str">
            <v>4000-100-6000</v>
          </cell>
          <cell r="M16" t="str">
            <v>Pay Band 5200-20200  Grade Pay  (Rs.2400)</v>
          </cell>
          <cell r="O16">
            <v>12</v>
          </cell>
        </row>
        <row r="17">
          <cell r="G17" t="str">
            <v>1350-30-1440-40-1800-50-2200</v>
          </cell>
          <cell r="I17" t="str">
            <v>4500-125-7000</v>
          </cell>
          <cell r="M17" t="str">
            <v>Pay Band 5200-20200  Grade Pay  (Rs.2800)</v>
          </cell>
          <cell r="O17">
            <v>13</v>
          </cell>
        </row>
        <row r="18">
          <cell r="G18" t="str">
            <v>1400-40-1800-50-2300</v>
          </cell>
          <cell r="I18" t="str">
            <v>4500-125-7000</v>
          </cell>
          <cell r="M18" t="str">
            <v>Pay Band 5200-20200  Grade Pay  (Rs.2800)</v>
          </cell>
          <cell r="O18">
            <v>14</v>
          </cell>
        </row>
        <row r="19">
          <cell r="G19" t="str">
            <v>1400-40-1600-50-2300-60-2600</v>
          </cell>
          <cell r="I19" t="str">
            <v>5000-150-8000</v>
          </cell>
          <cell r="M19" t="str">
            <v>Pay Band 9300-34800  Grade Pay  (Rs.4200)</v>
          </cell>
          <cell r="O19">
            <v>15</v>
          </cell>
        </row>
        <row r="20">
          <cell r="G20" t="str">
            <v>1600-50-2300-60-2660</v>
          </cell>
          <cell r="I20" t="str">
            <v>5000-150-8000</v>
          </cell>
          <cell r="M20" t="str">
            <v>Pay Band 9300-34800  Grade Pay  (Rs.4200)</v>
          </cell>
          <cell r="O20">
            <v>16</v>
          </cell>
        </row>
        <row r="21">
          <cell r="G21" t="str">
            <v>1640-60-2600-75-2900</v>
          </cell>
          <cell r="I21" t="str">
            <v>5500-175-9000</v>
          </cell>
          <cell r="M21" t="str">
            <v>Pay Band 9300-34800  Grade Pay  (Rs.4200)</v>
          </cell>
          <cell r="O21">
            <v>17</v>
          </cell>
        </row>
        <row r="22">
          <cell r="G22" t="str">
            <v>2000-60-2120</v>
          </cell>
          <cell r="I22" t="str">
            <v>6500-200-6900</v>
          </cell>
          <cell r="M22" t="str">
            <v>Pay Band 9300-34800  Grade Pay  (Rs.4200)</v>
          </cell>
          <cell r="O22">
            <v>18</v>
          </cell>
        </row>
        <row r="23">
          <cell r="G23" t="str">
            <v>2000-60-2300-75-3200</v>
          </cell>
          <cell r="I23" t="str">
            <v>6500-200-10500</v>
          </cell>
          <cell r="M23" t="str">
            <v>Pay Band 9300-34800  Grade Pay  (Rs.4200)</v>
          </cell>
          <cell r="O23">
            <v>19</v>
          </cell>
        </row>
        <row r="24">
          <cell r="G24" t="str">
            <v>2000-60-2300-75-3200-3500</v>
          </cell>
          <cell r="I24" t="str">
            <v>6500-200-10500</v>
          </cell>
          <cell r="M24" t="str">
            <v>Pay Band 9300-34800  Grade Pay  (Rs.4200)</v>
          </cell>
          <cell r="O24">
            <v>20</v>
          </cell>
        </row>
        <row r="25">
          <cell r="G25" t="str">
            <v xml:space="preserve">2375-75-3200-100-3500 </v>
          </cell>
          <cell r="I25" t="str">
            <v>7450-225-11500</v>
          </cell>
          <cell r="M25" t="str">
            <v>Pay Band 9300-34800  Grade Pay  (Rs.4600)</v>
          </cell>
          <cell r="O25">
            <v>21</v>
          </cell>
        </row>
        <row r="26">
          <cell r="G26" t="str">
            <v xml:space="preserve"> 2375-75-3200-100-3500-125-3750</v>
          </cell>
          <cell r="I26" t="str">
            <v>7450-225-11500</v>
          </cell>
          <cell r="M26" t="str">
            <v>Pay Band 9300-34800  Grade Pay  (Rs.4600)</v>
          </cell>
          <cell r="O26">
            <v>22</v>
          </cell>
        </row>
        <row r="27">
          <cell r="G27" t="str">
            <v>2500-4000</v>
          </cell>
          <cell r="I27" t="str">
            <v>7500-250-12000</v>
          </cell>
          <cell r="M27" t="str">
            <v>Pay Band 9300-34800  Grade Pay  (Rs.4800)</v>
          </cell>
          <cell r="O27">
            <v>23</v>
          </cell>
        </row>
        <row r="28">
          <cell r="G28" t="str">
            <v>2200-75-2800-100-4000</v>
          </cell>
          <cell r="I28" t="str">
            <v>7500-250-12000</v>
          </cell>
          <cell r="M28" t="str">
            <v>Pay Band 9300-34800  Grade Pay  (Rs.4800)</v>
          </cell>
          <cell r="O28">
            <v>24</v>
          </cell>
        </row>
        <row r="29">
          <cell r="G29" t="str">
            <v>2300-100-2800</v>
          </cell>
          <cell r="I29" t="str">
            <v>8000-275-13500</v>
          </cell>
          <cell r="M29" t="str">
            <v>Pay Band 9300-34800  Grade Pay  (Rs.5400)</v>
          </cell>
          <cell r="O29">
            <v>25</v>
          </cell>
        </row>
        <row r="30">
          <cell r="G30" t="str">
            <v>2200-75-2800-100-4000</v>
          </cell>
          <cell r="I30" t="str">
            <v>8000-275-13500</v>
          </cell>
          <cell r="M30" t="str">
            <v>Pay Band 15600-39100  Grade Pay  (Rs.5400)</v>
          </cell>
          <cell r="O30">
            <v>26</v>
          </cell>
        </row>
        <row r="31">
          <cell r="G31" t="str">
            <v>2630/- FIXED</v>
          </cell>
          <cell r="I31">
            <v>9000</v>
          </cell>
          <cell r="M31" t="str">
            <v>Pay Band 15600-39100  Grade Pay  (Rs.5400)</v>
          </cell>
          <cell r="O31">
            <v>27</v>
          </cell>
        </row>
        <row r="32">
          <cell r="G32" t="str">
            <v>2630-75-2780</v>
          </cell>
          <cell r="I32" t="str">
            <v>9000-275-9550</v>
          </cell>
          <cell r="M32" t="str">
            <v>Pay Band 15600-39100  Grade Pay  (Rs.5400)</v>
          </cell>
          <cell r="O32">
            <v>28</v>
          </cell>
        </row>
        <row r="33">
          <cell r="G33" t="str">
            <v>3150-100-3350</v>
          </cell>
          <cell r="I33" t="str">
            <v>10325-325-10975</v>
          </cell>
          <cell r="M33" t="str">
            <v>Pay Band 15600-39100  Grade Pay  (Rs.6600)</v>
          </cell>
          <cell r="O33">
            <v>29</v>
          </cell>
        </row>
        <row r="34">
          <cell r="G34" t="str">
            <v>3000-125-3625/</v>
          </cell>
          <cell r="I34" t="str">
            <v>10000-325-15200</v>
          </cell>
          <cell r="M34" t="str">
            <v>Pay Band 15600-39100  Grade Pay  (Rs.6600)</v>
          </cell>
          <cell r="O34">
            <v>30</v>
          </cell>
        </row>
        <row r="35">
          <cell r="G35" t="str">
            <v>3000-100-3500-125-4500</v>
          </cell>
          <cell r="I35" t="str">
            <v>10000-325-15200</v>
          </cell>
          <cell r="M35" t="str">
            <v>Pay Band 15600-39100  Grade Pay  (Rs.6600)</v>
          </cell>
        </row>
        <row r="36">
          <cell r="G36" t="str">
            <v>3000-100-3500-125-5000</v>
          </cell>
          <cell r="I36" t="str">
            <v>10000-325-15200</v>
          </cell>
          <cell r="M36" t="str">
            <v>Pay Band 15600-39100  Grade Pay  (Rs.6600)</v>
          </cell>
        </row>
        <row r="37">
          <cell r="G37" t="str">
            <v>3200-100-3700-125-4700</v>
          </cell>
          <cell r="I37" t="str">
            <v>10650-325-15850</v>
          </cell>
          <cell r="M37" t="str">
            <v>Pay Band 15600-39100  Grade Pay  (Rs.6600)</v>
          </cell>
        </row>
        <row r="38">
          <cell r="G38" t="str">
            <v>3700-150-4450</v>
          </cell>
          <cell r="I38" t="str">
            <v>12000-375-16500</v>
          </cell>
          <cell r="M38" t="str">
            <v>Pay Band 15600-39100  Grade Pay  (Rs.7600)</v>
          </cell>
        </row>
        <row r="39">
          <cell r="G39" t="str">
            <v>3700-125-4700-150-5000</v>
          </cell>
          <cell r="I39" t="str">
            <v>12000-375-16500</v>
          </cell>
          <cell r="M39" t="str">
            <v>Pay Band 15600-39100  Grade Pay  (Rs.7600)</v>
          </cell>
        </row>
        <row r="40">
          <cell r="G40" t="str">
            <v>3950-125-4700-150-5000</v>
          </cell>
          <cell r="I40" t="str">
            <v>12750-375-16500</v>
          </cell>
          <cell r="M40" t="str">
            <v>Pay Band 15600-39100  Grade Pay  (Rs.7600)</v>
          </cell>
        </row>
        <row r="41">
          <cell r="G41" t="str">
            <v>3700-125-4950-150-5700</v>
          </cell>
          <cell r="I41" t="str">
            <v>12000-375-18000</v>
          </cell>
          <cell r="M41" t="str">
            <v>Pay Band 15600-39100  Grade Pay  (Rs.7600)</v>
          </cell>
        </row>
        <row r="42">
          <cell r="G42" t="str">
            <v>4100-125-4850-150-5300</v>
          </cell>
          <cell r="I42" t="str">
            <v>14300-400-18300</v>
          </cell>
          <cell r="M42" t="str">
            <v>Pay Band 37400-67000  Grade Pay  (Rs.8700)</v>
          </cell>
        </row>
        <row r="43">
          <cell r="G43" t="str">
            <v>4500-150-5700</v>
          </cell>
          <cell r="I43" t="str">
            <v>14300-400-18300</v>
          </cell>
          <cell r="M43" t="str">
            <v>Pay Band 37400-67000  Grade Pay  (Rs.8700)</v>
          </cell>
        </row>
        <row r="44">
          <cell r="G44" t="str">
            <v>4800-150-5700</v>
          </cell>
          <cell r="I44" t="str">
            <v>15100-400-18300</v>
          </cell>
          <cell r="M44" t="str">
            <v>Pay Band 37400-67000  Grade Pay  (Rs.8700)</v>
          </cell>
        </row>
        <row r="45">
          <cell r="G45" t="str">
            <v>5100-150-5700</v>
          </cell>
          <cell r="I45" t="str">
            <v>16400-450-20000</v>
          </cell>
          <cell r="M45" t="str">
            <v>Pay Band 37400-67000  Grade Pay  (Rs.8900)</v>
          </cell>
        </row>
        <row r="46">
          <cell r="G46" t="str">
            <v>5100-150-6150</v>
          </cell>
          <cell r="I46" t="str">
            <v>16400-450-20000</v>
          </cell>
          <cell r="M46" t="str">
            <v>Pay Band 37400-67000  Grade Pay  (Rs.8900)</v>
          </cell>
        </row>
        <row r="47">
          <cell r="G47" t="str">
            <v>5100-150-5700-200-6300</v>
          </cell>
          <cell r="I47" t="str">
            <v>16400-450-20000</v>
          </cell>
          <cell r="M47" t="str">
            <v>Pay Band 37400-67000  Grade Pay  (Rs.8900)</v>
          </cell>
        </row>
        <row r="48">
          <cell r="G48" t="str">
            <v>5100-150-6300-200-6700</v>
          </cell>
          <cell r="I48" t="str">
            <v>16400-450-20900</v>
          </cell>
          <cell r="M48" t="str">
            <v>Pay Band 37400-67000  Grade Pay  (Rs.8900)</v>
          </cell>
        </row>
        <row r="49">
          <cell r="G49" t="str">
            <v>4500-150-5700-200-7300</v>
          </cell>
          <cell r="I49" t="str">
            <v>14300-450-22400</v>
          </cell>
          <cell r="M49" t="str">
            <v>Pay Band 37400-67000  Grade Pay  (Rs.10000)</v>
          </cell>
        </row>
        <row r="50">
          <cell r="G50" t="str">
            <v>5900-200-6700</v>
          </cell>
          <cell r="I50" t="str">
            <v>18400-500-22400</v>
          </cell>
          <cell r="M50" t="str">
            <v>Pay Band 37400-67000  Grade Pay  (Rs.10000)</v>
          </cell>
        </row>
        <row r="51">
          <cell r="G51" t="str">
            <v>5900-200-7300</v>
          </cell>
          <cell r="I51" t="str">
            <v>18400-500-22400</v>
          </cell>
          <cell r="M51" t="str">
            <v>Pay Band 37400-67000  Grade Pay  (Rs.10000)</v>
          </cell>
        </row>
        <row r="52">
          <cell r="G52" t="str">
            <v>7300-100-7600</v>
          </cell>
          <cell r="I52" t="str">
            <v>22400-525-24500</v>
          </cell>
          <cell r="M52" t="str">
            <v xml:space="preserve">Pay Band 67000-79000    </v>
          </cell>
        </row>
        <row r="53">
          <cell r="G53" t="str">
            <v>7300-200-7500-250-8000</v>
          </cell>
          <cell r="I53" t="str">
            <v>22400-600-26000</v>
          </cell>
          <cell r="M53" t="str">
            <v xml:space="preserve">Pay Band 75500-80000    </v>
          </cell>
        </row>
        <row r="54">
          <cell r="G54" t="str">
            <v xml:space="preserve">7600-FIXED </v>
          </cell>
          <cell r="I54" t="str">
            <v>24050-650-26000</v>
          </cell>
          <cell r="M54" t="str">
            <v xml:space="preserve">Pay Band 75500-80000    </v>
          </cell>
        </row>
        <row r="55">
          <cell r="G55" t="str">
            <v xml:space="preserve"> 7600-100-8000</v>
          </cell>
          <cell r="I55" t="str">
            <v>24050-650-26000</v>
          </cell>
          <cell r="M55" t="str">
            <v xml:space="preserve">Pay Band 75500-80000    </v>
          </cell>
        </row>
        <row r="56">
          <cell r="G56" t="str">
            <v>8000- FIXED</v>
          </cell>
          <cell r="I56" t="str">
            <v>26000(FIXED)</v>
          </cell>
          <cell r="M56" t="str">
            <v xml:space="preserve">Pay Band 80000(FIXED)    </v>
          </cell>
        </row>
        <row r="57">
          <cell r="G57" t="str">
            <v>9000- FIXED</v>
          </cell>
          <cell r="I57" t="str">
            <v>30000(FIXED)</v>
          </cell>
          <cell r="M57" t="str">
            <v xml:space="preserve">Pay Band 90000(FIXED)    </v>
          </cell>
        </row>
      </sheetData>
      <sheetData sheetId="35" refreshError="1"/>
      <sheetData sheetId="36" refreshError="1"/>
      <sheetData sheetId="37" refreshError="1"/>
      <sheetData sheetId="38" refreshError="1"/>
      <sheetData sheetId="39" refreshError="1"/>
      <sheetData sheetId="40">
        <row r="5">
          <cell r="A5" t="str">
            <v>647805  PRAVESH KUMAR SHARMA</v>
          </cell>
        </row>
        <row r="6">
          <cell r="A6" t="str">
            <v>1  GAURAV SHARMA</v>
          </cell>
        </row>
        <row r="7">
          <cell r="A7" t="str">
            <v>2  PARTIBHA RAI</v>
          </cell>
        </row>
        <row r="8">
          <cell r="A8" t="str">
            <v>3  SANTOSH KUMAR JOSHI</v>
          </cell>
        </row>
        <row r="9">
          <cell r="A9" t="str">
            <v>4  GIRIRAJ KUMAR HARSH</v>
          </cell>
        </row>
        <row r="10">
          <cell r="A10" t="str">
            <v xml:space="preserve">  </v>
          </cell>
        </row>
        <row r="11">
          <cell r="A11" t="str">
            <v xml:space="preserve">  </v>
          </cell>
        </row>
        <row r="12">
          <cell r="A12" t="str">
            <v xml:space="preserve">  </v>
          </cell>
        </row>
        <row r="13">
          <cell r="A13" t="str">
            <v xml:space="preserve">  </v>
          </cell>
        </row>
        <row r="14">
          <cell r="A14" t="str">
            <v xml:space="preserve">  </v>
          </cell>
        </row>
        <row r="15">
          <cell r="A15" t="str">
            <v xml:space="preserve">  </v>
          </cell>
        </row>
        <row r="16">
          <cell r="A16" t="str">
            <v xml:space="preserve">  </v>
          </cell>
        </row>
        <row r="17">
          <cell r="A17" t="str">
            <v xml:space="preserve">  </v>
          </cell>
        </row>
        <row r="18">
          <cell r="A18" t="str">
            <v xml:space="preserve">  </v>
          </cell>
        </row>
        <row r="19">
          <cell r="A19" t="str">
            <v xml:space="preserve">  </v>
          </cell>
        </row>
        <row r="20">
          <cell r="A20" t="str">
            <v xml:space="preserve">  </v>
          </cell>
        </row>
        <row r="21">
          <cell r="A21" t="str">
            <v xml:space="preserve">  </v>
          </cell>
        </row>
        <row r="22">
          <cell r="A22" t="str">
            <v xml:space="preserve">  </v>
          </cell>
        </row>
        <row r="23">
          <cell r="A23" t="str">
            <v xml:space="preserve">  </v>
          </cell>
        </row>
        <row r="24">
          <cell r="A24" t="str">
            <v xml:space="preserve">  </v>
          </cell>
        </row>
        <row r="25">
          <cell r="A25" t="str">
            <v xml:space="preserve">  </v>
          </cell>
        </row>
        <row r="26">
          <cell r="A26" t="str">
            <v xml:space="preserve">  </v>
          </cell>
        </row>
        <row r="27">
          <cell r="A27" t="str">
            <v xml:space="preserve">  </v>
          </cell>
        </row>
        <row r="28">
          <cell r="A28" t="str">
            <v xml:space="preserve">  </v>
          </cell>
        </row>
        <row r="29">
          <cell r="A29" t="str">
            <v xml:space="preserve">  </v>
          </cell>
        </row>
        <row r="30">
          <cell r="A30" t="str">
            <v xml:space="preserve">  </v>
          </cell>
        </row>
        <row r="31">
          <cell r="A31" t="str">
            <v xml:space="preserve">  </v>
          </cell>
        </row>
        <row r="32">
          <cell r="A32" t="str">
            <v xml:space="preserve">  </v>
          </cell>
        </row>
        <row r="33">
          <cell r="A33" t="str">
            <v xml:space="preserve">  </v>
          </cell>
        </row>
        <row r="34">
          <cell r="A34" t="str">
            <v xml:space="preserve">  </v>
          </cell>
        </row>
        <row r="35">
          <cell r="A35" t="str">
            <v xml:space="preserve">  </v>
          </cell>
        </row>
        <row r="36">
          <cell r="A36" t="str">
            <v xml:space="preserve">  </v>
          </cell>
        </row>
        <row r="37">
          <cell r="A37" t="str">
            <v xml:space="preserve">  </v>
          </cell>
        </row>
        <row r="38">
          <cell r="A38" t="str">
            <v xml:space="preserve">  </v>
          </cell>
        </row>
        <row r="39">
          <cell r="A39" t="str">
            <v xml:space="preserve">  </v>
          </cell>
        </row>
        <row r="40">
          <cell r="A40" t="str">
            <v xml:space="preserve">  </v>
          </cell>
        </row>
        <row r="41">
          <cell r="A41" t="str">
            <v xml:space="preserve">  </v>
          </cell>
        </row>
        <row r="42">
          <cell r="A42" t="str">
            <v xml:space="preserve">  </v>
          </cell>
        </row>
        <row r="43">
          <cell r="A43" t="str">
            <v xml:space="preserve">  </v>
          </cell>
        </row>
        <row r="44">
          <cell r="A44" t="str">
            <v xml:space="preserve">  </v>
          </cell>
        </row>
        <row r="45">
          <cell r="A45" t="str">
            <v xml:space="preserve">  </v>
          </cell>
        </row>
        <row r="46">
          <cell r="A46" t="str">
            <v xml:space="preserve">  </v>
          </cell>
        </row>
        <row r="47">
          <cell r="A47" t="str">
            <v xml:space="preserve">  </v>
          </cell>
        </row>
        <row r="48">
          <cell r="A48" t="str">
            <v xml:space="preserve">  </v>
          </cell>
        </row>
        <row r="49">
          <cell r="A49" t="str">
            <v xml:space="preserve">  </v>
          </cell>
        </row>
        <row r="50">
          <cell r="A50" t="str">
            <v xml:space="preserve">  </v>
          </cell>
        </row>
        <row r="51">
          <cell r="A51" t="str">
            <v xml:space="preserve">  </v>
          </cell>
        </row>
        <row r="52">
          <cell r="A52" t="str">
            <v xml:space="preserve">  </v>
          </cell>
        </row>
        <row r="53">
          <cell r="A53" t="str">
            <v xml:space="preserve">  </v>
          </cell>
        </row>
        <row r="54">
          <cell r="A54" t="str">
            <v xml:space="preserve">  </v>
          </cell>
        </row>
        <row r="55">
          <cell r="A55" t="str">
            <v xml:space="preserve">  </v>
          </cell>
        </row>
        <row r="56">
          <cell r="A56" t="str">
            <v xml:space="preserve">  </v>
          </cell>
        </row>
        <row r="57">
          <cell r="A57" t="str">
            <v xml:space="preserve">  </v>
          </cell>
        </row>
        <row r="58">
          <cell r="A58" t="str">
            <v xml:space="preserve">  </v>
          </cell>
        </row>
        <row r="59">
          <cell r="A59" t="str">
            <v xml:space="preserve">  </v>
          </cell>
        </row>
        <row r="60">
          <cell r="A60" t="str">
            <v xml:space="preserve">  </v>
          </cell>
        </row>
        <row r="61">
          <cell r="A61" t="str">
            <v xml:space="preserve">  </v>
          </cell>
        </row>
        <row r="62">
          <cell r="A62" t="str">
            <v xml:space="preserve">  </v>
          </cell>
        </row>
        <row r="63">
          <cell r="A63" t="str">
            <v xml:space="preserve">  </v>
          </cell>
        </row>
        <row r="64">
          <cell r="A64" t="str">
            <v xml:space="preserve">  </v>
          </cell>
        </row>
        <row r="65">
          <cell r="A65" t="str">
            <v xml:space="preserve">  </v>
          </cell>
        </row>
        <row r="66">
          <cell r="A66" t="str">
            <v xml:space="preserve">  </v>
          </cell>
        </row>
        <row r="67">
          <cell r="A67" t="str">
            <v xml:space="preserve">  </v>
          </cell>
        </row>
        <row r="68">
          <cell r="A68" t="str">
            <v xml:space="preserve">  </v>
          </cell>
        </row>
        <row r="69">
          <cell r="A69" t="str">
            <v xml:space="preserve">  </v>
          </cell>
        </row>
        <row r="70">
          <cell r="A70" t="str">
            <v xml:space="preserve">  </v>
          </cell>
        </row>
        <row r="71">
          <cell r="A71" t="str">
            <v xml:space="preserve">  </v>
          </cell>
        </row>
        <row r="72">
          <cell r="A72" t="str">
            <v xml:space="preserve">  </v>
          </cell>
        </row>
        <row r="73">
          <cell r="A73" t="str">
            <v xml:space="preserve">  </v>
          </cell>
        </row>
        <row r="74">
          <cell r="A74" t="str">
            <v xml:space="preserve">  </v>
          </cell>
        </row>
        <row r="75">
          <cell r="A75" t="str">
            <v xml:space="preserve">  </v>
          </cell>
        </row>
        <row r="76">
          <cell r="A76" t="str">
            <v xml:space="preserve">  </v>
          </cell>
        </row>
        <row r="77">
          <cell r="A77" t="str">
            <v xml:space="preserve">  </v>
          </cell>
        </row>
        <row r="78">
          <cell r="A78" t="str">
            <v xml:space="preserve">  </v>
          </cell>
        </row>
        <row r="79">
          <cell r="A79" t="str">
            <v xml:space="preserve">  </v>
          </cell>
        </row>
        <row r="80">
          <cell r="A80" t="str">
            <v xml:space="preserve">  </v>
          </cell>
        </row>
        <row r="81">
          <cell r="A81" t="str">
            <v xml:space="preserve">  </v>
          </cell>
        </row>
        <row r="82">
          <cell r="A82" t="str">
            <v xml:space="preserve">  </v>
          </cell>
        </row>
        <row r="83">
          <cell r="A83" t="str">
            <v xml:space="preserve">  </v>
          </cell>
        </row>
        <row r="84">
          <cell r="A84" t="str">
            <v xml:space="preserve">  </v>
          </cell>
        </row>
        <row r="85">
          <cell r="A85" t="str">
            <v xml:space="preserve">  </v>
          </cell>
        </row>
        <row r="86">
          <cell r="A86" t="str">
            <v xml:space="preserve">  </v>
          </cell>
        </row>
        <row r="87">
          <cell r="A87" t="str">
            <v xml:space="preserve">  </v>
          </cell>
        </row>
        <row r="88">
          <cell r="A88" t="str">
            <v xml:space="preserve">  </v>
          </cell>
        </row>
        <row r="89">
          <cell r="A89" t="str">
            <v xml:space="preserve">  </v>
          </cell>
        </row>
        <row r="90">
          <cell r="A90" t="str">
            <v xml:space="preserve">  </v>
          </cell>
        </row>
        <row r="91">
          <cell r="A91" t="str">
            <v xml:space="preserve">  </v>
          </cell>
        </row>
        <row r="92">
          <cell r="A92" t="str">
            <v xml:space="preserve">  </v>
          </cell>
        </row>
        <row r="93">
          <cell r="A93" t="str">
            <v xml:space="preserve">  </v>
          </cell>
        </row>
        <row r="94">
          <cell r="A94" t="str">
            <v xml:space="preserve">  </v>
          </cell>
        </row>
        <row r="95">
          <cell r="A95" t="str">
            <v xml:space="preserve">  </v>
          </cell>
        </row>
        <row r="96">
          <cell r="A96" t="str">
            <v xml:space="preserve">  </v>
          </cell>
        </row>
        <row r="97">
          <cell r="A97" t="str">
            <v xml:space="preserve">  </v>
          </cell>
        </row>
        <row r="98">
          <cell r="A98" t="str">
            <v xml:space="preserve">  </v>
          </cell>
        </row>
        <row r="99">
          <cell r="A99" t="str">
            <v xml:space="preserve">  </v>
          </cell>
        </row>
        <row r="100">
          <cell r="A100" t="str">
            <v xml:space="preserve">  </v>
          </cell>
        </row>
        <row r="101">
          <cell r="A101" t="str">
            <v xml:space="preserve">  </v>
          </cell>
        </row>
        <row r="102">
          <cell r="A102" t="str">
            <v xml:space="preserve">  </v>
          </cell>
        </row>
        <row r="103">
          <cell r="A103" t="str">
            <v xml:space="preserve">  </v>
          </cell>
        </row>
        <row r="104">
          <cell r="A104" t="str">
            <v xml:space="preserve">  </v>
          </cell>
        </row>
        <row r="105">
          <cell r="A105" t="str">
            <v xml:space="preserve">  </v>
          </cell>
        </row>
        <row r="106">
          <cell r="A106" t="str">
            <v xml:space="preserve">  </v>
          </cell>
        </row>
        <row r="107">
          <cell r="A107" t="str">
            <v xml:space="preserve">  </v>
          </cell>
        </row>
        <row r="108">
          <cell r="A108" t="str">
            <v xml:space="preserve">  </v>
          </cell>
        </row>
        <row r="109">
          <cell r="A109" t="str">
            <v xml:space="preserve">  </v>
          </cell>
        </row>
        <row r="110">
          <cell r="A110" t="str">
            <v xml:space="preserve">  </v>
          </cell>
        </row>
        <row r="111">
          <cell r="A111" t="str">
            <v xml:space="preserve">  </v>
          </cell>
        </row>
        <row r="112">
          <cell r="A112" t="str">
            <v xml:space="preserve">  </v>
          </cell>
        </row>
        <row r="113">
          <cell r="A113" t="str">
            <v xml:space="preserve">  </v>
          </cell>
        </row>
        <row r="114">
          <cell r="A114" t="str">
            <v xml:space="preserve">  </v>
          </cell>
        </row>
        <row r="115">
          <cell r="A115" t="str">
            <v xml:space="preserve">  </v>
          </cell>
        </row>
        <row r="116">
          <cell r="A116" t="str">
            <v xml:space="preserve">  </v>
          </cell>
        </row>
        <row r="117">
          <cell r="A117" t="str">
            <v xml:space="preserve">  </v>
          </cell>
        </row>
        <row r="118">
          <cell r="A118" t="str">
            <v xml:space="preserve">  </v>
          </cell>
        </row>
        <row r="119">
          <cell r="A119" t="str">
            <v xml:space="preserve">  </v>
          </cell>
        </row>
        <row r="120">
          <cell r="A120" t="str">
            <v xml:space="preserve">  </v>
          </cell>
        </row>
        <row r="121">
          <cell r="A121" t="str">
            <v xml:space="preserve">  </v>
          </cell>
        </row>
        <row r="122">
          <cell r="A122" t="str">
            <v xml:space="preserve">  </v>
          </cell>
        </row>
        <row r="123">
          <cell r="A123" t="str">
            <v xml:space="preserve">  </v>
          </cell>
        </row>
        <row r="124">
          <cell r="A124" t="str">
            <v xml:space="preserve">  </v>
          </cell>
        </row>
        <row r="125">
          <cell r="A125" t="str">
            <v xml:space="preserve">  </v>
          </cell>
        </row>
        <row r="126">
          <cell r="A126" t="str">
            <v xml:space="preserve">  </v>
          </cell>
        </row>
        <row r="127">
          <cell r="A127" t="str">
            <v xml:space="preserve">  </v>
          </cell>
        </row>
        <row r="128">
          <cell r="A128" t="str">
            <v xml:space="preserve">  </v>
          </cell>
        </row>
        <row r="129">
          <cell r="A129" t="str">
            <v xml:space="preserve">  </v>
          </cell>
        </row>
        <row r="130">
          <cell r="A130" t="str">
            <v xml:space="preserve">  </v>
          </cell>
        </row>
        <row r="131">
          <cell r="A131" t="str">
            <v xml:space="preserve">  </v>
          </cell>
        </row>
        <row r="132">
          <cell r="A132" t="str">
            <v xml:space="preserve">  </v>
          </cell>
        </row>
        <row r="133">
          <cell r="A133" t="str">
            <v xml:space="preserve">  </v>
          </cell>
        </row>
        <row r="134">
          <cell r="A134" t="str">
            <v xml:space="preserve">  </v>
          </cell>
        </row>
        <row r="135">
          <cell r="A135" t="str">
            <v xml:space="preserve">  </v>
          </cell>
        </row>
        <row r="136">
          <cell r="A136" t="str">
            <v xml:space="preserve">  </v>
          </cell>
        </row>
        <row r="137">
          <cell r="A137" t="str">
            <v xml:space="preserve">  </v>
          </cell>
        </row>
        <row r="138">
          <cell r="A138" t="str">
            <v xml:space="preserve">  </v>
          </cell>
        </row>
        <row r="139">
          <cell r="A139" t="str">
            <v xml:space="preserve">  </v>
          </cell>
        </row>
        <row r="140">
          <cell r="A140" t="str">
            <v xml:space="preserve">  </v>
          </cell>
        </row>
        <row r="141">
          <cell r="A141" t="str">
            <v xml:space="preserve">  </v>
          </cell>
        </row>
        <row r="142">
          <cell r="A142" t="str">
            <v xml:space="preserve">  </v>
          </cell>
        </row>
        <row r="143">
          <cell r="A143" t="str">
            <v xml:space="preserve">  </v>
          </cell>
        </row>
        <row r="144">
          <cell r="A144" t="str">
            <v xml:space="preserve">  </v>
          </cell>
        </row>
        <row r="145">
          <cell r="A145" t="str">
            <v xml:space="preserve">  </v>
          </cell>
        </row>
        <row r="146">
          <cell r="A146" t="str">
            <v xml:space="preserve">  </v>
          </cell>
        </row>
        <row r="147">
          <cell r="A147" t="str">
            <v xml:space="preserve">  </v>
          </cell>
        </row>
        <row r="148">
          <cell r="A148" t="str">
            <v xml:space="preserve">  </v>
          </cell>
        </row>
        <row r="149">
          <cell r="A149" t="str">
            <v xml:space="preserve">  </v>
          </cell>
        </row>
        <row r="150">
          <cell r="A150" t="str">
            <v xml:space="preserve">  </v>
          </cell>
        </row>
        <row r="151">
          <cell r="A151" t="str">
            <v xml:space="preserve">  </v>
          </cell>
        </row>
        <row r="152">
          <cell r="A152" t="str">
            <v xml:space="preserve">  </v>
          </cell>
        </row>
        <row r="153">
          <cell r="A153" t="str">
            <v xml:space="preserve">  </v>
          </cell>
        </row>
        <row r="154">
          <cell r="A154" t="str">
            <v xml:space="preserve">  </v>
          </cell>
        </row>
        <row r="155">
          <cell r="A155" t="str">
            <v xml:space="preserve">  </v>
          </cell>
        </row>
        <row r="156">
          <cell r="A156" t="str">
            <v xml:space="preserve">  </v>
          </cell>
        </row>
        <row r="157">
          <cell r="A157" t="str">
            <v xml:space="preserve">  </v>
          </cell>
        </row>
        <row r="158">
          <cell r="A158" t="str">
            <v xml:space="preserve">  </v>
          </cell>
        </row>
        <row r="159">
          <cell r="A159" t="str">
            <v xml:space="preserve">  </v>
          </cell>
        </row>
        <row r="160">
          <cell r="A160" t="str">
            <v xml:space="preserve">  </v>
          </cell>
        </row>
        <row r="161">
          <cell r="A161" t="str">
            <v xml:space="preserve">  </v>
          </cell>
        </row>
        <row r="162">
          <cell r="A162" t="str">
            <v xml:space="preserve">  </v>
          </cell>
        </row>
        <row r="163">
          <cell r="A163" t="str">
            <v xml:space="preserve">  </v>
          </cell>
        </row>
        <row r="164">
          <cell r="A164" t="str">
            <v xml:space="preserve">  </v>
          </cell>
        </row>
        <row r="165">
          <cell r="A165" t="str">
            <v xml:space="preserve">  </v>
          </cell>
        </row>
        <row r="166">
          <cell r="A166" t="str">
            <v xml:space="preserve">  </v>
          </cell>
        </row>
        <row r="167">
          <cell r="A167" t="str">
            <v xml:space="preserve">  </v>
          </cell>
        </row>
        <row r="168">
          <cell r="A168" t="str">
            <v xml:space="preserve">  </v>
          </cell>
        </row>
        <row r="169">
          <cell r="A169" t="str">
            <v xml:space="preserve">  </v>
          </cell>
        </row>
        <row r="170">
          <cell r="A170" t="str">
            <v xml:space="preserve">  </v>
          </cell>
        </row>
        <row r="171">
          <cell r="A171" t="str">
            <v xml:space="preserve">  </v>
          </cell>
        </row>
        <row r="172">
          <cell r="A172" t="str">
            <v xml:space="preserve">  </v>
          </cell>
        </row>
        <row r="173">
          <cell r="A173" t="str">
            <v xml:space="preserve">  </v>
          </cell>
        </row>
        <row r="174">
          <cell r="A174" t="str">
            <v xml:space="preserve">  </v>
          </cell>
        </row>
        <row r="175">
          <cell r="A175" t="str">
            <v xml:space="preserve">  </v>
          </cell>
        </row>
        <row r="176">
          <cell r="A176" t="str">
            <v xml:space="preserve">  </v>
          </cell>
        </row>
        <row r="177">
          <cell r="A177" t="str">
            <v xml:space="preserve">  </v>
          </cell>
        </row>
        <row r="178">
          <cell r="A178" t="str">
            <v xml:space="preserve">  </v>
          </cell>
        </row>
        <row r="179">
          <cell r="A179" t="str">
            <v xml:space="preserve">  </v>
          </cell>
        </row>
        <row r="180">
          <cell r="A180" t="str">
            <v xml:space="preserve">  </v>
          </cell>
        </row>
        <row r="181">
          <cell r="A181" t="str">
            <v xml:space="preserve">  </v>
          </cell>
        </row>
        <row r="182">
          <cell r="A182" t="str">
            <v xml:space="preserve">  </v>
          </cell>
        </row>
        <row r="183">
          <cell r="A183" t="str">
            <v xml:space="preserve">  </v>
          </cell>
        </row>
        <row r="184">
          <cell r="A184" t="str">
            <v xml:space="preserve">  </v>
          </cell>
        </row>
        <row r="185">
          <cell r="A185" t="str">
            <v xml:space="preserve">  </v>
          </cell>
        </row>
        <row r="186">
          <cell r="A186" t="str">
            <v xml:space="preserve">  </v>
          </cell>
        </row>
        <row r="187">
          <cell r="A187" t="str">
            <v xml:space="preserve">  </v>
          </cell>
        </row>
        <row r="188">
          <cell r="A188" t="str">
            <v xml:space="preserve">  </v>
          </cell>
        </row>
        <row r="189">
          <cell r="A189" t="str">
            <v xml:space="preserve">  </v>
          </cell>
        </row>
        <row r="190">
          <cell r="A190" t="str">
            <v xml:space="preserve">  </v>
          </cell>
        </row>
        <row r="191">
          <cell r="A191" t="str">
            <v xml:space="preserve">  </v>
          </cell>
        </row>
        <row r="192">
          <cell r="A192" t="str">
            <v xml:space="preserve">  </v>
          </cell>
        </row>
        <row r="193">
          <cell r="A193" t="str">
            <v xml:space="preserve">  </v>
          </cell>
        </row>
        <row r="194">
          <cell r="A194" t="str">
            <v xml:space="preserve">  </v>
          </cell>
        </row>
        <row r="195">
          <cell r="A195" t="str">
            <v xml:space="preserve">  </v>
          </cell>
        </row>
        <row r="196">
          <cell r="A196" t="str">
            <v xml:space="preserve">  </v>
          </cell>
        </row>
        <row r="197">
          <cell r="A197" t="str">
            <v xml:space="preserve">  </v>
          </cell>
        </row>
        <row r="198">
          <cell r="A198" t="str">
            <v xml:space="preserve">  </v>
          </cell>
        </row>
        <row r="199">
          <cell r="A199" t="str">
            <v xml:space="preserve">  </v>
          </cell>
        </row>
        <row r="200">
          <cell r="A200" t="str">
            <v xml:space="preserve">  </v>
          </cell>
        </row>
        <row r="201">
          <cell r="A201" t="str">
            <v xml:space="preserve">  </v>
          </cell>
        </row>
        <row r="202">
          <cell r="A202" t="str">
            <v xml:space="preserve">  </v>
          </cell>
        </row>
        <row r="203">
          <cell r="A203" t="str">
            <v xml:space="preserve">  </v>
          </cell>
        </row>
        <row r="204">
          <cell r="A204" t="str">
            <v xml:space="preserve">  </v>
          </cell>
        </row>
        <row r="205">
          <cell r="A205" t="str">
            <v xml:space="preserve">  </v>
          </cell>
        </row>
        <row r="206">
          <cell r="A206" t="str">
            <v xml:space="preserve">  </v>
          </cell>
        </row>
        <row r="207">
          <cell r="A207" t="str">
            <v xml:space="preserve">  </v>
          </cell>
        </row>
        <row r="208">
          <cell r="A208" t="str">
            <v xml:space="preserve">  </v>
          </cell>
        </row>
        <row r="209">
          <cell r="A209" t="str">
            <v xml:space="preserve">  </v>
          </cell>
        </row>
        <row r="210">
          <cell r="A210" t="str">
            <v xml:space="preserve">  </v>
          </cell>
        </row>
        <row r="211">
          <cell r="A211" t="str">
            <v xml:space="preserve">  </v>
          </cell>
        </row>
        <row r="212">
          <cell r="A212" t="str">
            <v xml:space="preserve">  </v>
          </cell>
        </row>
        <row r="213">
          <cell r="A213" t="str">
            <v xml:space="preserve">  </v>
          </cell>
        </row>
        <row r="214">
          <cell r="A214" t="str">
            <v xml:space="preserve">  </v>
          </cell>
        </row>
        <row r="215">
          <cell r="A215" t="str">
            <v xml:space="preserve">  </v>
          </cell>
        </row>
        <row r="216">
          <cell r="A216" t="str">
            <v xml:space="preserve">  </v>
          </cell>
        </row>
        <row r="217">
          <cell r="A217" t="str">
            <v xml:space="preserve">  </v>
          </cell>
        </row>
        <row r="218">
          <cell r="A218" t="str">
            <v xml:space="preserve">  </v>
          </cell>
        </row>
        <row r="219">
          <cell r="A219" t="str">
            <v xml:space="preserve">  </v>
          </cell>
        </row>
        <row r="220">
          <cell r="A220" t="str">
            <v xml:space="preserve">  </v>
          </cell>
        </row>
        <row r="221">
          <cell r="A221" t="str">
            <v xml:space="preserve">  </v>
          </cell>
        </row>
        <row r="222">
          <cell r="A222" t="str">
            <v xml:space="preserve">  </v>
          </cell>
        </row>
        <row r="223">
          <cell r="A223" t="str">
            <v xml:space="preserve">  </v>
          </cell>
        </row>
        <row r="224">
          <cell r="A224" t="str">
            <v xml:space="preserve">  </v>
          </cell>
        </row>
        <row r="225">
          <cell r="A225" t="str">
            <v xml:space="preserve">  </v>
          </cell>
        </row>
        <row r="226">
          <cell r="A226" t="str">
            <v xml:space="preserve">  </v>
          </cell>
        </row>
        <row r="227">
          <cell r="A227" t="str">
            <v xml:space="preserve">  </v>
          </cell>
        </row>
        <row r="228">
          <cell r="A228" t="str">
            <v xml:space="preserve">  </v>
          </cell>
        </row>
        <row r="229">
          <cell r="A229" t="str">
            <v xml:space="preserve">  </v>
          </cell>
        </row>
        <row r="230">
          <cell r="A230" t="str">
            <v xml:space="preserve">  </v>
          </cell>
        </row>
        <row r="231">
          <cell r="A231" t="str">
            <v xml:space="preserve">  </v>
          </cell>
        </row>
        <row r="232">
          <cell r="A232" t="str">
            <v xml:space="preserve">  </v>
          </cell>
        </row>
        <row r="233">
          <cell r="A233" t="str">
            <v xml:space="preserve">  </v>
          </cell>
        </row>
        <row r="234">
          <cell r="A234" t="str">
            <v xml:space="preserve">  </v>
          </cell>
        </row>
        <row r="235">
          <cell r="A235" t="str">
            <v xml:space="preserve">  </v>
          </cell>
        </row>
        <row r="236">
          <cell r="A236" t="str">
            <v xml:space="preserve">  </v>
          </cell>
        </row>
        <row r="237">
          <cell r="A237" t="str">
            <v xml:space="preserve">  </v>
          </cell>
        </row>
        <row r="238">
          <cell r="A238" t="str">
            <v xml:space="preserve">  </v>
          </cell>
        </row>
        <row r="239">
          <cell r="A239" t="str">
            <v xml:space="preserve">  </v>
          </cell>
        </row>
        <row r="240">
          <cell r="A240" t="str">
            <v xml:space="preserve">  </v>
          </cell>
        </row>
        <row r="241">
          <cell r="A241" t="str">
            <v xml:space="preserve">  </v>
          </cell>
        </row>
        <row r="242">
          <cell r="A242" t="str">
            <v xml:space="preserve">  </v>
          </cell>
        </row>
        <row r="243">
          <cell r="A243" t="str">
            <v xml:space="preserve">  </v>
          </cell>
        </row>
        <row r="244">
          <cell r="A244" t="str">
            <v xml:space="preserve">  </v>
          </cell>
        </row>
        <row r="245">
          <cell r="A245" t="str">
            <v xml:space="preserve">  </v>
          </cell>
        </row>
        <row r="246">
          <cell r="A246" t="str">
            <v xml:space="preserve">  </v>
          </cell>
        </row>
        <row r="247">
          <cell r="A247" t="str">
            <v xml:space="preserve">  </v>
          </cell>
        </row>
        <row r="248">
          <cell r="A248" t="str">
            <v xml:space="preserve">  </v>
          </cell>
        </row>
        <row r="249">
          <cell r="A249" t="str">
            <v xml:space="preserve">  </v>
          </cell>
        </row>
        <row r="250">
          <cell r="A250" t="str">
            <v xml:space="preserve">  </v>
          </cell>
        </row>
        <row r="251">
          <cell r="A251" t="str">
            <v xml:space="preserve">  </v>
          </cell>
        </row>
        <row r="252">
          <cell r="A252" t="str">
            <v xml:space="preserve">  </v>
          </cell>
        </row>
        <row r="253">
          <cell r="A253" t="str">
            <v xml:space="preserve">  </v>
          </cell>
        </row>
        <row r="254">
          <cell r="A254" t="str">
            <v xml:space="preserve">  </v>
          </cell>
        </row>
        <row r="255">
          <cell r="A255" t="str">
            <v xml:space="preserve">  </v>
          </cell>
        </row>
        <row r="256">
          <cell r="A256" t="str">
            <v xml:space="preserve">  </v>
          </cell>
        </row>
        <row r="257">
          <cell r="A257" t="str">
            <v xml:space="preserve">  </v>
          </cell>
        </row>
        <row r="258">
          <cell r="A258" t="str">
            <v xml:space="preserve">  </v>
          </cell>
        </row>
        <row r="259">
          <cell r="A259" t="str">
            <v xml:space="preserve">  </v>
          </cell>
        </row>
        <row r="260">
          <cell r="A260" t="str">
            <v xml:space="preserve">  </v>
          </cell>
        </row>
        <row r="261">
          <cell r="A261" t="str">
            <v xml:space="preserve">  </v>
          </cell>
        </row>
        <row r="262">
          <cell r="A262" t="str">
            <v xml:space="preserve">  </v>
          </cell>
        </row>
        <row r="263">
          <cell r="A263" t="str">
            <v xml:space="preserve">  </v>
          </cell>
        </row>
        <row r="264">
          <cell r="A264" t="str">
            <v xml:space="preserve">  </v>
          </cell>
        </row>
        <row r="265">
          <cell r="A265" t="str">
            <v xml:space="preserve">  </v>
          </cell>
        </row>
        <row r="266">
          <cell r="A266" t="str">
            <v xml:space="preserve">  </v>
          </cell>
        </row>
        <row r="267">
          <cell r="A267" t="str">
            <v xml:space="preserve">  </v>
          </cell>
        </row>
        <row r="268">
          <cell r="A268" t="str">
            <v xml:space="preserve">  </v>
          </cell>
        </row>
        <row r="269">
          <cell r="A269" t="str">
            <v xml:space="preserve">  </v>
          </cell>
        </row>
        <row r="270">
          <cell r="A270" t="str">
            <v xml:space="preserve">  </v>
          </cell>
        </row>
        <row r="271">
          <cell r="A271" t="str">
            <v xml:space="preserve">  </v>
          </cell>
        </row>
        <row r="272">
          <cell r="A272" t="str">
            <v xml:space="preserve">  </v>
          </cell>
        </row>
        <row r="273">
          <cell r="A273" t="str">
            <v xml:space="preserve">  </v>
          </cell>
        </row>
        <row r="274">
          <cell r="A274" t="str">
            <v xml:space="preserve">  </v>
          </cell>
        </row>
        <row r="275">
          <cell r="A275" t="str">
            <v xml:space="preserve">  </v>
          </cell>
        </row>
        <row r="276">
          <cell r="A276" t="str">
            <v xml:space="preserve">  </v>
          </cell>
        </row>
        <row r="277">
          <cell r="A277" t="str">
            <v xml:space="preserve">  </v>
          </cell>
        </row>
        <row r="278">
          <cell r="A278" t="str">
            <v xml:space="preserve">  </v>
          </cell>
        </row>
        <row r="279">
          <cell r="A279" t="str">
            <v xml:space="preserve">  </v>
          </cell>
        </row>
        <row r="280">
          <cell r="A280" t="str">
            <v xml:space="preserve">  </v>
          </cell>
        </row>
        <row r="281">
          <cell r="A281" t="str">
            <v xml:space="preserve">  </v>
          </cell>
        </row>
        <row r="282">
          <cell r="A282" t="str">
            <v xml:space="preserve">  </v>
          </cell>
        </row>
        <row r="283">
          <cell r="A283" t="str">
            <v xml:space="preserve">  </v>
          </cell>
        </row>
        <row r="284">
          <cell r="A284" t="str">
            <v xml:space="preserve">  </v>
          </cell>
        </row>
        <row r="285">
          <cell r="A285" t="str">
            <v xml:space="preserve">  </v>
          </cell>
        </row>
        <row r="286">
          <cell r="A286" t="str">
            <v xml:space="preserve">  </v>
          </cell>
        </row>
        <row r="287">
          <cell r="A287" t="str">
            <v xml:space="preserve">  </v>
          </cell>
        </row>
        <row r="288">
          <cell r="A288" t="str">
            <v xml:space="preserve">  </v>
          </cell>
        </row>
        <row r="289">
          <cell r="A289" t="str">
            <v xml:space="preserve">  </v>
          </cell>
        </row>
        <row r="290">
          <cell r="A290" t="str">
            <v xml:space="preserve">  </v>
          </cell>
        </row>
        <row r="291">
          <cell r="A291" t="str">
            <v xml:space="preserve">  </v>
          </cell>
        </row>
        <row r="292">
          <cell r="A292" t="str">
            <v xml:space="preserve">  </v>
          </cell>
        </row>
        <row r="293">
          <cell r="A293" t="str">
            <v xml:space="preserve">  </v>
          </cell>
        </row>
        <row r="294">
          <cell r="A294" t="str">
            <v xml:space="preserve">  </v>
          </cell>
        </row>
        <row r="295">
          <cell r="A295" t="str">
            <v xml:space="preserve">  </v>
          </cell>
        </row>
        <row r="296">
          <cell r="A296" t="str">
            <v xml:space="preserve">  </v>
          </cell>
        </row>
        <row r="297">
          <cell r="A297" t="str">
            <v xml:space="preserve">  </v>
          </cell>
        </row>
        <row r="298">
          <cell r="A298" t="str">
            <v xml:space="preserve">  </v>
          </cell>
        </row>
        <row r="299">
          <cell r="A299" t="str">
            <v xml:space="preserve">  </v>
          </cell>
        </row>
        <row r="300">
          <cell r="A300" t="str">
            <v xml:space="preserve">  </v>
          </cell>
        </row>
        <row r="301">
          <cell r="A301" t="str">
            <v xml:space="preserve">  </v>
          </cell>
        </row>
        <row r="302">
          <cell r="A302" t="str">
            <v xml:space="preserve">  </v>
          </cell>
        </row>
        <row r="303">
          <cell r="A303" t="str">
            <v xml:space="preserve">  </v>
          </cell>
        </row>
        <row r="304">
          <cell r="A304" t="str">
            <v xml:space="preserve">  </v>
          </cell>
        </row>
        <row r="305">
          <cell r="A305" t="str">
            <v xml:space="preserve">  </v>
          </cell>
        </row>
        <row r="306">
          <cell r="A306" t="str">
            <v xml:space="preserve">  </v>
          </cell>
        </row>
        <row r="307">
          <cell r="A307" t="str">
            <v xml:space="preserve">  </v>
          </cell>
        </row>
        <row r="308">
          <cell r="A308" t="str">
            <v xml:space="preserve">  </v>
          </cell>
        </row>
        <row r="309">
          <cell r="A309" t="str">
            <v xml:space="preserve">  </v>
          </cell>
        </row>
        <row r="310">
          <cell r="A310" t="str">
            <v xml:space="preserve">  </v>
          </cell>
        </row>
        <row r="311">
          <cell r="A311" t="str">
            <v xml:space="preserve">  </v>
          </cell>
        </row>
        <row r="312">
          <cell r="A312" t="str">
            <v xml:space="preserve">  </v>
          </cell>
        </row>
        <row r="313">
          <cell r="A313" t="str">
            <v xml:space="preserve">  </v>
          </cell>
        </row>
        <row r="314">
          <cell r="A314" t="str">
            <v xml:space="preserve">  </v>
          </cell>
        </row>
        <row r="315">
          <cell r="A315" t="str">
            <v xml:space="preserve">  </v>
          </cell>
        </row>
        <row r="316">
          <cell r="A316" t="str">
            <v xml:space="preserve">  </v>
          </cell>
        </row>
        <row r="317">
          <cell r="A317" t="str">
            <v xml:space="preserve">  </v>
          </cell>
        </row>
        <row r="318">
          <cell r="A318" t="str">
            <v xml:space="preserve">  </v>
          </cell>
        </row>
        <row r="319">
          <cell r="A319" t="str">
            <v xml:space="preserve">  </v>
          </cell>
        </row>
        <row r="320">
          <cell r="A320" t="str">
            <v xml:space="preserve">  </v>
          </cell>
        </row>
        <row r="321">
          <cell r="A321" t="str">
            <v xml:space="preserve">  </v>
          </cell>
        </row>
        <row r="322">
          <cell r="A322" t="str">
            <v xml:space="preserve">  </v>
          </cell>
        </row>
        <row r="323">
          <cell r="A323" t="str">
            <v xml:space="preserve">  </v>
          </cell>
        </row>
        <row r="324">
          <cell r="A324" t="str">
            <v xml:space="preserve">  </v>
          </cell>
        </row>
        <row r="325">
          <cell r="A325" t="str">
            <v xml:space="preserve">  </v>
          </cell>
        </row>
        <row r="326">
          <cell r="A326" t="str">
            <v xml:space="preserve">  </v>
          </cell>
        </row>
        <row r="327">
          <cell r="A327" t="str">
            <v xml:space="preserve">  </v>
          </cell>
        </row>
        <row r="328">
          <cell r="A328" t="str">
            <v xml:space="preserve">  </v>
          </cell>
        </row>
        <row r="329">
          <cell r="A329" t="str">
            <v xml:space="preserve">  </v>
          </cell>
        </row>
        <row r="330">
          <cell r="A330" t="str">
            <v xml:space="preserve">  </v>
          </cell>
        </row>
        <row r="331">
          <cell r="A331" t="str">
            <v xml:space="preserve">  </v>
          </cell>
        </row>
        <row r="332">
          <cell r="A332" t="str">
            <v xml:space="preserve">  </v>
          </cell>
        </row>
        <row r="333">
          <cell r="A333" t="str">
            <v xml:space="preserve">  </v>
          </cell>
        </row>
        <row r="334">
          <cell r="A334" t="str">
            <v xml:space="preserve">  </v>
          </cell>
        </row>
        <row r="335">
          <cell r="A335" t="str">
            <v xml:space="preserve">  </v>
          </cell>
        </row>
        <row r="336">
          <cell r="A336" t="str">
            <v xml:space="preserve">  </v>
          </cell>
        </row>
        <row r="337">
          <cell r="A337" t="str">
            <v xml:space="preserve">  </v>
          </cell>
        </row>
        <row r="338">
          <cell r="A338" t="str">
            <v xml:space="preserve">  </v>
          </cell>
        </row>
        <row r="339">
          <cell r="A339" t="str">
            <v xml:space="preserve">  </v>
          </cell>
        </row>
        <row r="340">
          <cell r="A340" t="str">
            <v xml:space="preserve">  </v>
          </cell>
        </row>
        <row r="341">
          <cell r="A341" t="str">
            <v xml:space="preserve">  </v>
          </cell>
        </row>
        <row r="342">
          <cell r="A342" t="str">
            <v xml:space="preserve">  </v>
          </cell>
        </row>
        <row r="343">
          <cell r="A343" t="str">
            <v xml:space="preserve">  </v>
          </cell>
        </row>
        <row r="344">
          <cell r="A344" t="str">
            <v xml:space="preserve">  </v>
          </cell>
        </row>
        <row r="345">
          <cell r="A345" t="str">
            <v xml:space="preserve">  </v>
          </cell>
        </row>
        <row r="346">
          <cell r="A346" t="str">
            <v xml:space="preserve">  </v>
          </cell>
        </row>
        <row r="347">
          <cell r="A347" t="str">
            <v xml:space="preserve">  </v>
          </cell>
        </row>
        <row r="348">
          <cell r="A348" t="str">
            <v xml:space="preserve">  </v>
          </cell>
        </row>
        <row r="349">
          <cell r="A349" t="str">
            <v xml:space="preserve">  </v>
          </cell>
        </row>
        <row r="350">
          <cell r="A350" t="str">
            <v xml:space="preserve">  </v>
          </cell>
        </row>
        <row r="351">
          <cell r="A351" t="str">
            <v xml:space="preserve">  </v>
          </cell>
        </row>
        <row r="352">
          <cell r="A352" t="str">
            <v xml:space="preserve">  </v>
          </cell>
        </row>
        <row r="353">
          <cell r="A353" t="str">
            <v xml:space="preserve">  </v>
          </cell>
        </row>
        <row r="354">
          <cell r="A354" t="str">
            <v xml:space="preserve">  </v>
          </cell>
        </row>
        <row r="355">
          <cell r="A355" t="str">
            <v xml:space="preserve">  </v>
          </cell>
        </row>
        <row r="356">
          <cell r="A356" t="str">
            <v xml:space="preserve">  </v>
          </cell>
        </row>
        <row r="357">
          <cell r="A357" t="str">
            <v xml:space="preserve">  </v>
          </cell>
        </row>
        <row r="358">
          <cell r="A358" t="str">
            <v xml:space="preserve">  </v>
          </cell>
        </row>
        <row r="359">
          <cell r="A359" t="str">
            <v xml:space="preserve">  </v>
          </cell>
        </row>
        <row r="360">
          <cell r="A360" t="str">
            <v xml:space="preserve">  </v>
          </cell>
        </row>
        <row r="361">
          <cell r="A361" t="str">
            <v xml:space="preserve">  </v>
          </cell>
        </row>
        <row r="362">
          <cell r="A362" t="str">
            <v xml:space="preserve">  </v>
          </cell>
        </row>
        <row r="363">
          <cell r="A363" t="str">
            <v xml:space="preserve">  </v>
          </cell>
        </row>
        <row r="364">
          <cell r="A364" t="str">
            <v xml:space="preserve">  </v>
          </cell>
        </row>
        <row r="365">
          <cell r="A365" t="str">
            <v xml:space="preserve">  </v>
          </cell>
        </row>
        <row r="366">
          <cell r="A366" t="str">
            <v xml:space="preserve">  </v>
          </cell>
        </row>
        <row r="367">
          <cell r="A367" t="str">
            <v xml:space="preserve">  </v>
          </cell>
        </row>
        <row r="368">
          <cell r="A368" t="str">
            <v xml:space="preserve">  </v>
          </cell>
        </row>
        <row r="369">
          <cell r="A369" t="str">
            <v xml:space="preserve">  </v>
          </cell>
        </row>
        <row r="370">
          <cell r="A370" t="str">
            <v xml:space="preserve">  </v>
          </cell>
        </row>
        <row r="371">
          <cell r="A371" t="str">
            <v xml:space="preserve">  </v>
          </cell>
        </row>
        <row r="372">
          <cell r="A372" t="str">
            <v xml:space="preserve">  </v>
          </cell>
        </row>
        <row r="373">
          <cell r="A373" t="str">
            <v xml:space="preserve">  </v>
          </cell>
        </row>
        <row r="374">
          <cell r="A374" t="str">
            <v xml:space="preserve">  </v>
          </cell>
        </row>
        <row r="375">
          <cell r="A375" t="str">
            <v xml:space="preserve">  </v>
          </cell>
        </row>
        <row r="376">
          <cell r="A376" t="str">
            <v xml:space="preserve">  </v>
          </cell>
        </row>
        <row r="377">
          <cell r="A377" t="str">
            <v xml:space="preserve">  </v>
          </cell>
        </row>
        <row r="378">
          <cell r="A378" t="str">
            <v xml:space="preserve">  </v>
          </cell>
        </row>
        <row r="379">
          <cell r="A379" t="str">
            <v xml:space="preserve">  </v>
          </cell>
        </row>
        <row r="380">
          <cell r="A380" t="str">
            <v xml:space="preserve">  </v>
          </cell>
        </row>
        <row r="381">
          <cell r="A381" t="str">
            <v xml:space="preserve">  </v>
          </cell>
        </row>
        <row r="382">
          <cell r="A382" t="str">
            <v xml:space="preserve">  </v>
          </cell>
        </row>
        <row r="383">
          <cell r="A383" t="str">
            <v xml:space="preserve">  </v>
          </cell>
        </row>
        <row r="384">
          <cell r="A384" t="str">
            <v xml:space="preserve">  </v>
          </cell>
        </row>
        <row r="385">
          <cell r="A385" t="str">
            <v xml:space="preserve">  </v>
          </cell>
        </row>
        <row r="386">
          <cell r="A386" t="str">
            <v xml:space="preserve">  </v>
          </cell>
        </row>
        <row r="387">
          <cell r="A387" t="str">
            <v xml:space="preserve">  </v>
          </cell>
        </row>
        <row r="388">
          <cell r="A388" t="str">
            <v xml:space="preserve">  </v>
          </cell>
        </row>
        <row r="389">
          <cell r="A389" t="str">
            <v xml:space="preserve">  </v>
          </cell>
        </row>
        <row r="390">
          <cell r="A390" t="str">
            <v xml:space="preserve">  </v>
          </cell>
        </row>
        <row r="391">
          <cell r="A391" t="str">
            <v xml:space="preserve">  </v>
          </cell>
        </row>
        <row r="392">
          <cell r="A392" t="str">
            <v xml:space="preserve">  </v>
          </cell>
        </row>
        <row r="393">
          <cell r="A393" t="str">
            <v xml:space="preserve">  </v>
          </cell>
        </row>
        <row r="394">
          <cell r="A394" t="str">
            <v xml:space="preserve">  </v>
          </cell>
        </row>
        <row r="395">
          <cell r="A395" t="str">
            <v xml:space="preserve">  </v>
          </cell>
        </row>
        <row r="396">
          <cell r="A396" t="str">
            <v xml:space="preserve">  </v>
          </cell>
        </row>
        <row r="397">
          <cell r="A397" t="str">
            <v xml:space="preserve">  </v>
          </cell>
        </row>
        <row r="398">
          <cell r="A398" t="str">
            <v xml:space="preserve">  </v>
          </cell>
        </row>
        <row r="399">
          <cell r="A399" t="str">
            <v xml:space="preserve">  </v>
          </cell>
        </row>
        <row r="400">
          <cell r="A400" t="str">
            <v xml:space="preserve">  </v>
          </cell>
        </row>
        <row r="401">
          <cell r="A401" t="str">
            <v xml:space="preserve">  </v>
          </cell>
        </row>
        <row r="402">
          <cell r="A402" t="str">
            <v xml:space="preserve">  </v>
          </cell>
        </row>
        <row r="403">
          <cell r="A403" t="str">
            <v xml:space="preserve">  </v>
          </cell>
        </row>
        <row r="404">
          <cell r="A404" t="str">
            <v xml:space="preserve">  </v>
          </cell>
        </row>
        <row r="405">
          <cell r="A405" t="str">
            <v xml:space="preserve">  </v>
          </cell>
        </row>
        <row r="406">
          <cell r="A406" t="str">
            <v xml:space="preserve">  </v>
          </cell>
        </row>
        <row r="407">
          <cell r="A407" t="str">
            <v xml:space="preserve">  </v>
          </cell>
        </row>
        <row r="408">
          <cell r="A408" t="str">
            <v xml:space="preserve">  </v>
          </cell>
        </row>
        <row r="409">
          <cell r="A409" t="str">
            <v xml:space="preserve">  </v>
          </cell>
        </row>
        <row r="410">
          <cell r="A410" t="str">
            <v xml:space="preserve">  </v>
          </cell>
        </row>
        <row r="411">
          <cell r="A411" t="str">
            <v xml:space="preserve">  </v>
          </cell>
        </row>
        <row r="412">
          <cell r="A412" t="str">
            <v xml:space="preserve">  </v>
          </cell>
        </row>
        <row r="413">
          <cell r="A413" t="str">
            <v xml:space="preserve">  </v>
          </cell>
        </row>
        <row r="414">
          <cell r="A414" t="str">
            <v xml:space="preserve">  </v>
          </cell>
        </row>
        <row r="415">
          <cell r="A415" t="str">
            <v xml:space="preserve">  </v>
          </cell>
        </row>
        <row r="416">
          <cell r="A416" t="str">
            <v xml:space="preserve">  </v>
          </cell>
        </row>
        <row r="417">
          <cell r="A417" t="str">
            <v xml:space="preserve">  </v>
          </cell>
        </row>
        <row r="418">
          <cell r="A418" t="str">
            <v xml:space="preserve">  </v>
          </cell>
        </row>
        <row r="419">
          <cell r="A419" t="str">
            <v xml:space="preserve">  </v>
          </cell>
        </row>
        <row r="420">
          <cell r="A420" t="str">
            <v xml:space="preserve">  </v>
          </cell>
        </row>
        <row r="421">
          <cell r="A421" t="str">
            <v xml:space="preserve">  </v>
          </cell>
        </row>
        <row r="422">
          <cell r="A422" t="str">
            <v xml:space="preserve">  </v>
          </cell>
        </row>
        <row r="423">
          <cell r="A423" t="str">
            <v xml:space="preserve">  </v>
          </cell>
        </row>
        <row r="424">
          <cell r="A424" t="str">
            <v xml:space="preserve">  </v>
          </cell>
        </row>
        <row r="425">
          <cell r="A425" t="str">
            <v xml:space="preserve">  </v>
          </cell>
        </row>
        <row r="426">
          <cell r="A426" t="str">
            <v xml:space="preserve">  </v>
          </cell>
        </row>
        <row r="427">
          <cell r="A427" t="str">
            <v xml:space="preserve">  </v>
          </cell>
        </row>
        <row r="428">
          <cell r="A428" t="str">
            <v xml:space="preserve">  </v>
          </cell>
        </row>
        <row r="429">
          <cell r="A429" t="str">
            <v xml:space="preserve">  </v>
          </cell>
        </row>
        <row r="430">
          <cell r="A430" t="str">
            <v xml:space="preserve">  </v>
          </cell>
        </row>
        <row r="431">
          <cell r="A431" t="str">
            <v xml:space="preserve">  </v>
          </cell>
        </row>
        <row r="432">
          <cell r="A432" t="str">
            <v xml:space="preserve">  </v>
          </cell>
        </row>
        <row r="433">
          <cell r="A433" t="str">
            <v xml:space="preserve">  </v>
          </cell>
        </row>
        <row r="434">
          <cell r="A434" t="str">
            <v xml:space="preserve">  </v>
          </cell>
        </row>
        <row r="435">
          <cell r="A435" t="str">
            <v xml:space="preserve">  </v>
          </cell>
        </row>
        <row r="436">
          <cell r="A436" t="str">
            <v xml:space="preserve">  </v>
          </cell>
        </row>
        <row r="437">
          <cell r="A437" t="str">
            <v xml:space="preserve">  </v>
          </cell>
        </row>
        <row r="438">
          <cell r="A438" t="str">
            <v xml:space="preserve">  </v>
          </cell>
        </row>
        <row r="439">
          <cell r="A439" t="str">
            <v xml:space="preserve">  </v>
          </cell>
        </row>
        <row r="440">
          <cell r="A440" t="str">
            <v xml:space="preserve">  </v>
          </cell>
        </row>
        <row r="441">
          <cell r="A441" t="str">
            <v xml:space="preserve">  </v>
          </cell>
        </row>
        <row r="442">
          <cell r="A442" t="str">
            <v xml:space="preserve">  </v>
          </cell>
        </row>
        <row r="443">
          <cell r="A443" t="str">
            <v xml:space="preserve">  </v>
          </cell>
        </row>
        <row r="444">
          <cell r="A444" t="str">
            <v xml:space="preserve">  </v>
          </cell>
        </row>
        <row r="445">
          <cell r="A445" t="str">
            <v xml:space="preserve">  </v>
          </cell>
        </row>
        <row r="446">
          <cell r="A446" t="str">
            <v xml:space="preserve">  </v>
          </cell>
        </row>
        <row r="447">
          <cell r="A447" t="str">
            <v xml:space="preserve">  </v>
          </cell>
        </row>
        <row r="448">
          <cell r="A448" t="str">
            <v xml:space="preserve">  </v>
          </cell>
        </row>
        <row r="449">
          <cell r="A449" t="str">
            <v xml:space="preserve">  </v>
          </cell>
        </row>
        <row r="450">
          <cell r="A450" t="str">
            <v xml:space="preserve">  </v>
          </cell>
        </row>
        <row r="451">
          <cell r="A451" t="str">
            <v xml:space="preserve">  </v>
          </cell>
        </row>
        <row r="452">
          <cell r="A452" t="str">
            <v xml:space="preserve">  </v>
          </cell>
        </row>
        <row r="453">
          <cell r="A453" t="str">
            <v xml:space="preserve">  </v>
          </cell>
        </row>
        <row r="454">
          <cell r="A454" t="str">
            <v xml:space="preserve">  </v>
          </cell>
        </row>
        <row r="455">
          <cell r="A455" t="str">
            <v xml:space="preserve">  </v>
          </cell>
        </row>
        <row r="456">
          <cell r="A456" t="str">
            <v xml:space="preserve">  </v>
          </cell>
        </row>
        <row r="457">
          <cell r="A457" t="str">
            <v xml:space="preserve">  </v>
          </cell>
        </row>
        <row r="458">
          <cell r="A458" t="str">
            <v xml:space="preserve">  </v>
          </cell>
        </row>
        <row r="459">
          <cell r="A459" t="str">
            <v xml:space="preserve">  </v>
          </cell>
        </row>
        <row r="460">
          <cell r="A460" t="str">
            <v xml:space="preserve">  </v>
          </cell>
        </row>
        <row r="461">
          <cell r="A461" t="str">
            <v xml:space="preserve">  </v>
          </cell>
        </row>
        <row r="462">
          <cell r="A462" t="str">
            <v xml:space="preserve">  </v>
          </cell>
        </row>
        <row r="463">
          <cell r="A463" t="str">
            <v xml:space="preserve">  </v>
          </cell>
        </row>
        <row r="464">
          <cell r="A464" t="str">
            <v xml:space="preserve">  </v>
          </cell>
        </row>
        <row r="465">
          <cell r="A465" t="str">
            <v xml:space="preserve">  </v>
          </cell>
        </row>
        <row r="466">
          <cell r="A466" t="str">
            <v xml:space="preserve">  </v>
          </cell>
        </row>
        <row r="467">
          <cell r="A467" t="str">
            <v xml:space="preserve">  </v>
          </cell>
        </row>
        <row r="468">
          <cell r="A468" t="str">
            <v xml:space="preserve">  </v>
          </cell>
        </row>
        <row r="469">
          <cell r="A469" t="str">
            <v xml:space="preserve">  </v>
          </cell>
        </row>
        <row r="470">
          <cell r="A470" t="str">
            <v xml:space="preserve">  </v>
          </cell>
        </row>
        <row r="471">
          <cell r="A471" t="str">
            <v xml:space="preserve">  </v>
          </cell>
        </row>
        <row r="472">
          <cell r="A472" t="str">
            <v xml:space="preserve">  </v>
          </cell>
        </row>
        <row r="473">
          <cell r="A473" t="str">
            <v xml:space="preserve">  </v>
          </cell>
        </row>
        <row r="474">
          <cell r="A474" t="str">
            <v xml:space="preserve">  </v>
          </cell>
        </row>
        <row r="475">
          <cell r="A475" t="str">
            <v xml:space="preserve">  </v>
          </cell>
        </row>
        <row r="476">
          <cell r="A476" t="str">
            <v xml:space="preserve">  </v>
          </cell>
        </row>
        <row r="477">
          <cell r="A477" t="str">
            <v xml:space="preserve">  </v>
          </cell>
        </row>
        <row r="478">
          <cell r="A478" t="str">
            <v xml:space="preserve">  </v>
          </cell>
        </row>
        <row r="479">
          <cell r="A479" t="str">
            <v xml:space="preserve">  </v>
          </cell>
        </row>
        <row r="480">
          <cell r="A480" t="str">
            <v xml:space="preserve">  </v>
          </cell>
        </row>
        <row r="481">
          <cell r="A481" t="str">
            <v xml:space="preserve">  </v>
          </cell>
        </row>
        <row r="482">
          <cell r="A482" t="str">
            <v xml:space="preserve">  </v>
          </cell>
        </row>
        <row r="483">
          <cell r="A483" t="str">
            <v xml:space="preserve">  </v>
          </cell>
        </row>
        <row r="484">
          <cell r="A484" t="str">
            <v xml:space="preserve">  </v>
          </cell>
        </row>
        <row r="485">
          <cell r="A485" t="str">
            <v xml:space="preserve">  </v>
          </cell>
        </row>
        <row r="486">
          <cell r="A486" t="str">
            <v xml:space="preserve">  </v>
          </cell>
        </row>
        <row r="487">
          <cell r="A487" t="str">
            <v xml:space="preserve">  </v>
          </cell>
        </row>
        <row r="488">
          <cell r="A488" t="str">
            <v xml:space="preserve">  </v>
          </cell>
        </row>
        <row r="489">
          <cell r="A489" t="str">
            <v xml:space="preserve">  </v>
          </cell>
        </row>
        <row r="490">
          <cell r="A490" t="str">
            <v xml:space="preserve">  </v>
          </cell>
        </row>
        <row r="491">
          <cell r="A491" t="str">
            <v xml:space="preserve">  </v>
          </cell>
        </row>
        <row r="492">
          <cell r="A492" t="str">
            <v xml:space="preserve">  </v>
          </cell>
        </row>
        <row r="493">
          <cell r="A493" t="str">
            <v xml:space="preserve">  </v>
          </cell>
        </row>
        <row r="494">
          <cell r="A494" t="str">
            <v xml:space="preserve">  </v>
          </cell>
        </row>
        <row r="495">
          <cell r="A495" t="str">
            <v xml:space="preserve">  </v>
          </cell>
        </row>
        <row r="496">
          <cell r="A496" t="str">
            <v xml:space="preserve">  </v>
          </cell>
        </row>
        <row r="497">
          <cell r="A497" t="str">
            <v xml:space="preserve">  </v>
          </cell>
        </row>
        <row r="498">
          <cell r="A498" t="str">
            <v xml:space="preserve">  </v>
          </cell>
        </row>
        <row r="499">
          <cell r="A499" t="str">
            <v xml:space="preserve">  </v>
          </cell>
        </row>
        <row r="500">
          <cell r="A500" t="str">
            <v xml:space="preserve">  </v>
          </cell>
        </row>
        <row r="501">
          <cell r="A501" t="str">
            <v xml:space="preserve">  </v>
          </cell>
        </row>
        <row r="502">
          <cell r="A502" t="str">
            <v xml:space="preserve">  </v>
          </cell>
        </row>
        <row r="503">
          <cell r="A503" t="str">
            <v xml:space="preserve">  </v>
          </cell>
        </row>
        <row r="504">
          <cell r="A504" t="str">
            <v xml:space="preserve">  </v>
          </cell>
        </row>
        <row r="505">
          <cell r="A505" t="str">
            <v xml:space="preserve">  </v>
          </cell>
        </row>
        <row r="506">
          <cell r="A506" t="str">
            <v xml:space="preserve">  </v>
          </cell>
        </row>
        <row r="507">
          <cell r="A507" t="str">
            <v xml:space="preserve">  </v>
          </cell>
        </row>
        <row r="508">
          <cell r="A508" t="str">
            <v xml:space="preserve">  </v>
          </cell>
        </row>
        <row r="509">
          <cell r="A509" t="str">
            <v xml:space="preserve">  </v>
          </cell>
        </row>
        <row r="510">
          <cell r="A510" t="str">
            <v xml:space="preserve">  </v>
          </cell>
        </row>
        <row r="511">
          <cell r="A511" t="str">
            <v xml:space="preserve">  </v>
          </cell>
        </row>
        <row r="512">
          <cell r="A512" t="str">
            <v xml:space="preserve">  </v>
          </cell>
        </row>
        <row r="513">
          <cell r="A513" t="str">
            <v xml:space="preserve">  </v>
          </cell>
        </row>
        <row r="514">
          <cell r="A514" t="str">
            <v xml:space="preserve">  </v>
          </cell>
        </row>
        <row r="515">
          <cell r="A515" t="str">
            <v xml:space="preserve">  </v>
          </cell>
        </row>
        <row r="516">
          <cell r="A516" t="str">
            <v xml:space="preserve">  </v>
          </cell>
        </row>
        <row r="517">
          <cell r="A517" t="str">
            <v xml:space="preserve">  </v>
          </cell>
        </row>
        <row r="518">
          <cell r="A518" t="str">
            <v xml:space="preserve">  </v>
          </cell>
        </row>
        <row r="519">
          <cell r="A519" t="str">
            <v xml:space="preserve">  </v>
          </cell>
        </row>
        <row r="520">
          <cell r="A520" t="str">
            <v xml:space="preserve">  </v>
          </cell>
        </row>
        <row r="521">
          <cell r="A521" t="str">
            <v xml:space="preserve">  </v>
          </cell>
        </row>
        <row r="522">
          <cell r="A522" t="str">
            <v xml:space="preserve">  </v>
          </cell>
        </row>
        <row r="523">
          <cell r="A523" t="str">
            <v xml:space="preserve">  </v>
          </cell>
        </row>
        <row r="524">
          <cell r="A524" t="str">
            <v xml:space="preserve">  </v>
          </cell>
        </row>
      </sheetData>
      <sheetData sheetId="41" refreshError="1"/>
      <sheetData sheetId="42" refreshError="1"/>
      <sheetData sheetId="43">
        <row r="12">
          <cell r="A12">
            <v>42736</v>
          </cell>
        </row>
        <row r="13">
          <cell r="A13">
            <v>42767</v>
          </cell>
        </row>
        <row r="14">
          <cell r="A14">
            <v>42795</v>
          </cell>
        </row>
        <row r="15">
          <cell r="A15">
            <v>42826</v>
          </cell>
        </row>
        <row r="16">
          <cell r="A16">
            <v>42856</v>
          </cell>
        </row>
        <row r="17">
          <cell r="A17">
            <v>42887</v>
          </cell>
        </row>
        <row r="18">
          <cell r="A18">
            <v>42917</v>
          </cell>
        </row>
        <row r="19">
          <cell r="A19">
            <v>42948</v>
          </cell>
        </row>
        <row r="20">
          <cell r="A20">
            <v>42979</v>
          </cell>
        </row>
        <row r="21">
          <cell r="A21">
            <v>43009</v>
          </cell>
        </row>
        <row r="22">
          <cell r="A22">
            <v>43040</v>
          </cell>
        </row>
        <row r="23">
          <cell r="A23">
            <v>43070</v>
          </cell>
        </row>
        <row r="24">
          <cell r="A24">
            <v>43101</v>
          </cell>
        </row>
        <row r="25">
          <cell r="A25">
            <v>43132</v>
          </cell>
        </row>
        <row r="26">
          <cell r="A26">
            <v>43160</v>
          </cell>
        </row>
        <row r="27">
          <cell r="A27">
            <v>43191</v>
          </cell>
        </row>
        <row r="28">
          <cell r="A28">
            <v>43221</v>
          </cell>
        </row>
        <row r="29">
          <cell r="A29">
            <v>43252</v>
          </cell>
        </row>
        <row r="30">
          <cell r="A30">
            <v>43282</v>
          </cell>
        </row>
        <row r="31">
          <cell r="A31">
            <v>43313</v>
          </cell>
        </row>
        <row r="32">
          <cell r="A32">
            <v>43344</v>
          </cell>
        </row>
        <row r="33">
          <cell r="A33">
            <v>43374</v>
          </cell>
        </row>
        <row r="34">
          <cell r="A34">
            <v>43405</v>
          </cell>
        </row>
        <row r="35">
          <cell r="A35">
            <v>43435</v>
          </cell>
        </row>
        <row r="36">
          <cell r="A36">
            <v>43466</v>
          </cell>
        </row>
        <row r="37">
          <cell r="A37">
            <v>43497</v>
          </cell>
        </row>
        <row r="38">
          <cell r="A38">
            <v>43525</v>
          </cell>
        </row>
        <row r="39">
          <cell r="A39">
            <v>43556</v>
          </cell>
        </row>
        <row r="40">
          <cell r="A40">
            <v>43586</v>
          </cell>
        </row>
        <row r="41">
          <cell r="A41">
            <v>43617</v>
          </cell>
        </row>
        <row r="42">
          <cell r="A42">
            <v>43647</v>
          </cell>
        </row>
        <row r="43">
          <cell r="A43">
            <v>43678</v>
          </cell>
        </row>
        <row r="44">
          <cell r="A44">
            <v>43709</v>
          </cell>
        </row>
        <row r="45">
          <cell r="A45">
            <v>43739</v>
          </cell>
        </row>
        <row r="46">
          <cell r="A46">
            <v>43770</v>
          </cell>
        </row>
        <row r="47">
          <cell r="A47">
            <v>43800</v>
          </cell>
        </row>
        <row r="48">
          <cell r="A48">
            <v>43831</v>
          </cell>
        </row>
        <row r="49">
          <cell r="A49">
            <v>43862</v>
          </cell>
        </row>
        <row r="50">
          <cell r="A50">
            <v>43891</v>
          </cell>
        </row>
        <row r="51">
          <cell r="A51">
            <v>43922</v>
          </cell>
        </row>
        <row r="52">
          <cell r="A52">
            <v>43952</v>
          </cell>
        </row>
        <row r="53">
          <cell r="A53">
            <v>43983</v>
          </cell>
        </row>
        <row r="54">
          <cell r="A54">
            <v>44013</v>
          </cell>
        </row>
        <row r="55">
          <cell r="A55" t="str">
            <v/>
          </cell>
        </row>
        <row r="56">
          <cell r="A56" t="str">
            <v/>
          </cell>
        </row>
        <row r="57">
          <cell r="A57" t="str">
            <v/>
          </cell>
        </row>
        <row r="58">
          <cell r="A58" t="str">
            <v/>
          </cell>
        </row>
        <row r="59">
          <cell r="A59" t="str">
            <v/>
          </cell>
        </row>
        <row r="60">
          <cell r="A60" t="str">
            <v/>
          </cell>
        </row>
        <row r="61">
          <cell r="A61" t="str">
            <v/>
          </cell>
        </row>
        <row r="62">
          <cell r="A62" t="str">
            <v/>
          </cell>
        </row>
        <row r="63">
          <cell r="A63" t="str">
            <v/>
          </cell>
        </row>
        <row r="64">
          <cell r="A64" t="str">
            <v/>
          </cell>
        </row>
        <row r="65">
          <cell r="A65" t="str">
            <v/>
          </cell>
        </row>
        <row r="66">
          <cell r="A66" t="str">
            <v/>
          </cell>
        </row>
        <row r="67">
          <cell r="A67" t="str">
            <v/>
          </cell>
        </row>
        <row r="68">
          <cell r="A68" t="str">
            <v/>
          </cell>
        </row>
        <row r="69">
          <cell r="A69" t="str">
            <v/>
          </cell>
        </row>
        <row r="70">
          <cell r="A70" t="str">
            <v/>
          </cell>
        </row>
        <row r="71">
          <cell r="A71" t="str">
            <v/>
          </cell>
        </row>
        <row r="72">
          <cell r="A72" t="str">
            <v/>
          </cell>
        </row>
        <row r="73">
          <cell r="A73" t="str">
            <v/>
          </cell>
        </row>
        <row r="74">
          <cell r="A74" t="str">
            <v/>
          </cell>
        </row>
        <row r="75">
          <cell r="A75" t="str">
            <v/>
          </cell>
        </row>
        <row r="76">
          <cell r="A76" t="str">
            <v/>
          </cell>
        </row>
        <row r="77">
          <cell r="A77" t="str">
            <v/>
          </cell>
        </row>
        <row r="78">
          <cell r="A78" t="str">
            <v/>
          </cell>
        </row>
        <row r="79">
          <cell r="A79" t="str">
            <v/>
          </cell>
        </row>
        <row r="80">
          <cell r="A80" t="str">
            <v/>
          </cell>
        </row>
        <row r="81">
          <cell r="A81" t="str">
            <v/>
          </cell>
        </row>
        <row r="82">
          <cell r="A82" t="str">
            <v/>
          </cell>
        </row>
        <row r="83">
          <cell r="A83" t="str">
            <v/>
          </cell>
        </row>
        <row r="84">
          <cell r="A84" t="str">
            <v/>
          </cell>
        </row>
        <row r="85">
          <cell r="A85" t="str">
            <v/>
          </cell>
        </row>
        <row r="86">
          <cell r="A86" t="str">
            <v/>
          </cell>
        </row>
        <row r="87">
          <cell r="A87" t="str">
            <v/>
          </cell>
        </row>
        <row r="88">
          <cell r="A88" t="str">
            <v/>
          </cell>
        </row>
        <row r="89">
          <cell r="A89" t="str">
            <v/>
          </cell>
        </row>
        <row r="90">
          <cell r="A90" t="str">
            <v/>
          </cell>
        </row>
        <row r="91">
          <cell r="A91" t="str">
            <v/>
          </cell>
        </row>
        <row r="92">
          <cell r="A92" t="str">
            <v/>
          </cell>
        </row>
        <row r="93">
          <cell r="A93" t="str">
            <v/>
          </cell>
        </row>
        <row r="94">
          <cell r="A94" t="str">
            <v/>
          </cell>
        </row>
        <row r="95">
          <cell r="A95" t="str">
            <v/>
          </cell>
        </row>
        <row r="96">
          <cell r="A96" t="str">
            <v/>
          </cell>
        </row>
        <row r="97">
          <cell r="A97" t="str">
            <v/>
          </cell>
        </row>
        <row r="98">
          <cell r="A98" t="str">
            <v/>
          </cell>
        </row>
        <row r="99">
          <cell r="A99" t="str">
            <v/>
          </cell>
        </row>
        <row r="100">
          <cell r="A100" t="str">
            <v/>
          </cell>
        </row>
        <row r="101">
          <cell r="A101" t="str">
            <v/>
          </cell>
        </row>
        <row r="102">
          <cell r="A102" t="str">
            <v/>
          </cell>
        </row>
        <row r="103">
          <cell r="A103" t="str">
            <v/>
          </cell>
        </row>
        <row r="104">
          <cell r="A104" t="str">
            <v/>
          </cell>
        </row>
        <row r="105">
          <cell r="A105" t="str">
            <v/>
          </cell>
        </row>
        <row r="106">
          <cell r="A106" t="str">
            <v/>
          </cell>
        </row>
        <row r="107">
          <cell r="A107" t="str">
            <v/>
          </cell>
        </row>
        <row r="108">
          <cell r="A108" t="str">
            <v/>
          </cell>
        </row>
        <row r="109">
          <cell r="A109" t="str">
            <v/>
          </cell>
        </row>
        <row r="110">
          <cell r="A110" t="str">
            <v/>
          </cell>
        </row>
        <row r="111">
          <cell r="A111" t="str">
            <v/>
          </cell>
        </row>
        <row r="112">
          <cell r="A112" t="str">
            <v/>
          </cell>
        </row>
        <row r="113">
          <cell r="A113" t="str">
            <v/>
          </cell>
        </row>
        <row r="114">
          <cell r="A114" t="str">
            <v/>
          </cell>
        </row>
        <row r="115">
          <cell r="A115" t="str">
            <v/>
          </cell>
        </row>
        <row r="116">
          <cell r="A116" t="str">
            <v/>
          </cell>
        </row>
        <row r="117">
          <cell r="A117" t="str">
            <v/>
          </cell>
        </row>
        <row r="118">
          <cell r="A118" t="str">
            <v/>
          </cell>
        </row>
        <row r="119">
          <cell r="A119" t="str">
            <v/>
          </cell>
        </row>
        <row r="120">
          <cell r="A120" t="str">
            <v/>
          </cell>
        </row>
        <row r="121">
          <cell r="A121" t="str">
            <v/>
          </cell>
        </row>
        <row r="122">
          <cell r="A122" t="str">
            <v/>
          </cell>
        </row>
        <row r="123">
          <cell r="A123" t="str">
            <v/>
          </cell>
        </row>
        <row r="124">
          <cell r="A124" t="str">
            <v/>
          </cell>
        </row>
        <row r="125">
          <cell r="A125" t="str">
            <v/>
          </cell>
        </row>
        <row r="126">
          <cell r="A126" t="str">
            <v/>
          </cell>
        </row>
        <row r="127">
          <cell r="A127" t="str">
            <v/>
          </cell>
        </row>
        <row r="128">
          <cell r="A128" t="str">
            <v/>
          </cell>
        </row>
        <row r="129">
          <cell r="A129" t="str">
            <v/>
          </cell>
        </row>
        <row r="130">
          <cell r="A130" t="str">
            <v/>
          </cell>
        </row>
        <row r="131">
          <cell r="A131" t="str">
            <v/>
          </cell>
        </row>
        <row r="132">
          <cell r="A132" t="str">
            <v/>
          </cell>
        </row>
        <row r="133">
          <cell r="A133" t="str">
            <v/>
          </cell>
        </row>
        <row r="134">
          <cell r="A134" t="str">
            <v/>
          </cell>
        </row>
        <row r="135">
          <cell r="A135" t="str">
            <v/>
          </cell>
        </row>
        <row r="136">
          <cell r="A136" t="str">
            <v/>
          </cell>
        </row>
        <row r="137">
          <cell r="A137" t="str">
            <v/>
          </cell>
        </row>
        <row r="138">
          <cell r="A138" t="str">
            <v/>
          </cell>
        </row>
        <row r="139">
          <cell r="A139" t="str">
            <v/>
          </cell>
        </row>
        <row r="140">
          <cell r="A140" t="str">
            <v/>
          </cell>
        </row>
        <row r="141">
          <cell r="A141" t="str">
            <v/>
          </cell>
        </row>
        <row r="142">
          <cell r="A142" t="str">
            <v/>
          </cell>
        </row>
        <row r="143">
          <cell r="A143" t="str">
            <v/>
          </cell>
        </row>
        <row r="144">
          <cell r="A144" t="str">
            <v/>
          </cell>
        </row>
        <row r="145">
          <cell r="A145" t="str">
            <v/>
          </cell>
        </row>
        <row r="146">
          <cell r="A146" t="str">
            <v/>
          </cell>
        </row>
        <row r="147">
          <cell r="A147" t="str">
            <v/>
          </cell>
        </row>
        <row r="148">
          <cell r="A148" t="str">
            <v/>
          </cell>
        </row>
        <row r="149">
          <cell r="A149" t="str">
            <v/>
          </cell>
        </row>
        <row r="150">
          <cell r="A150" t="str">
            <v/>
          </cell>
        </row>
        <row r="151">
          <cell r="A151" t="str">
            <v/>
          </cell>
        </row>
        <row r="152">
          <cell r="A152" t="str">
            <v/>
          </cell>
        </row>
        <row r="153">
          <cell r="A153" t="str">
            <v/>
          </cell>
        </row>
        <row r="154">
          <cell r="A154" t="str">
            <v/>
          </cell>
        </row>
        <row r="155">
          <cell r="A155" t="str">
            <v/>
          </cell>
        </row>
        <row r="156">
          <cell r="A156" t="str">
            <v/>
          </cell>
        </row>
        <row r="157">
          <cell r="A157" t="str">
            <v/>
          </cell>
        </row>
        <row r="158">
          <cell r="A158" t="str">
            <v/>
          </cell>
        </row>
        <row r="159">
          <cell r="A159" t="str">
            <v/>
          </cell>
        </row>
        <row r="160">
          <cell r="A160" t="str">
            <v/>
          </cell>
        </row>
        <row r="161">
          <cell r="A161" t="str">
            <v/>
          </cell>
        </row>
        <row r="162">
          <cell r="A162" t="str">
            <v/>
          </cell>
        </row>
        <row r="163">
          <cell r="A163" t="str">
            <v/>
          </cell>
        </row>
        <row r="164">
          <cell r="A164" t="str">
            <v/>
          </cell>
        </row>
        <row r="165">
          <cell r="A165" t="str">
            <v/>
          </cell>
        </row>
        <row r="166">
          <cell r="A166" t="str">
            <v/>
          </cell>
        </row>
        <row r="167">
          <cell r="A167" t="str">
            <v/>
          </cell>
        </row>
        <row r="168">
          <cell r="A168" t="str">
            <v/>
          </cell>
        </row>
        <row r="169">
          <cell r="A169" t="str">
            <v/>
          </cell>
        </row>
        <row r="170">
          <cell r="A170" t="str">
            <v/>
          </cell>
        </row>
        <row r="171">
          <cell r="A171" t="str">
            <v/>
          </cell>
        </row>
        <row r="172">
          <cell r="A172" t="str">
            <v/>
          </cell>
        </row>
        <row r="173">
          <cell r="A173" t="str">
            <v/>
          </cell>
        </row>
        <row r="174">
          <cell r="A174" t="str">
            <v/>
          </cell>
        </row>
        <row r="175">
          <cell r="A175" t="str">
            <v/>
          </cell>
        </row>
        <row r="176">
          <cell r="A176" t="str">
            <v/>
          </cell>
        </row>
        <row r="177">
          <cell r="A177" t="str">
            <v/>
          </cell>
        </row>
        <row r="178">
          <cell r="A178" t="str">
            <v/>
          </cell>
        </row>
        <row r="179">
          <cell r="A179" t="str">
            <v/>
          </cell>
        </row>
        <row r="180">
          <cell r="A180" t="str">
            <v/>
          </cell>
        </row>
        <row r="181">
          <cell r="A181" t="str">
            <v/>
          </cell>
        </row>
        <row r="182">
          <cell r="A182" t="str">
            <v/>
          </cell>
        </row>
        <row r="183">
          <cell r="A183" t="str">
            <v/>
          </cell>
        </row>
        <row r="184">
          <cell r="A184" t="str">
            <v/>
          </cell>
        </row>
        <row r="185">
          <cell r="A185" t="str">
            <v/>
          </cell>
        </row>
        <row r="186">
          <cell r="A186" t="str">
            <v/>
          </cell>
        </row>
        <row r="187">
          <cell r="A187" t="str">
            <v/>
          </cell>
        </row>
        <row r="188">
          <cell r="A188" t="str">
            <v/>
          </cell>
        </row>
        <row r="189">
          <cell r="A189" t="str">
            <v/>
          </cell>
        </row>
        <row r="190">
          <cell r="A190" t="str">
            <v/>
          </cell>
        </row>
        <row r="191">
          <cell r="A191" t="str">
            <v/>
          </cell>
        </row>
        <row r="192">
          <cell r="A192" t="str">
            <v/>
          </cell>
        </row>
        <row r="193">
          <cell r="A193" t="str">
            <v/>
          </cell>
        </row>
        <row r="194">
          <cell r="A194" t="str">
            <v/>
          </cell>
        </row>
        <row r="195">
          <cell r="A195" t="str">
            <v/>
          </cell>
        </row>
        <row r="196">
          <cell r="A196" t="str">
            <v/>
          </cell>
        </row>
        <row r="197">
          <cell r="A197" t="str">
            <v/>
          </cell>
        </row>
        <row r="198">
          <cell r="A198" t="str">
            <v/>
          </cell>
        </row>
        <row r="199">
          <cell r="A199" t="str">
            <v/>
          </cell>
        </row>
        <row r="200">
          <cell r="A200" t="str">
            <v/>
          </cell>
        </row>
        <row r="201">
          <cell r="A201" t="str">
            <v/>
          </cell>
        </row>
        <row r="202">
          <cell r="A202" t="str">
            <v/>
          </cell>
        </row>
        <row r="203">
          <cell r="A203" t="str">
            <v/>
          </cell>
        </row>
        <row r="204">
          <cell r="A204" t="str">
            <v/>
          </cell>
        </row>
        <row r="205">
          <cell r="A205" t="str">
            <v/>
          </cell>
        </row>
        <row r="206">
          <cell r="A206" t="str">
            <v/>
          </cell>
        </row>
        <row r="207">
          <cell r="A207" t="str">
            <v/>
          </cell>
        </row>
        <row r="208">
          <cell r="A208" t="str">
            <v/>
          </cell>
        </row>
        <row r="209">
          <cell r="A209" t="str">
            <v/>
          </cell>
        </row>
        <row r="210">
          <cell r="A210" t="str">
            <v/>
          </cell>
        </row>
        <row r="211">
          <cell r="A211" t="str">
            <v/>
          </cell>
        </row>
        <row r="212">
          <cell r="A212" t="str">
            <v/>
          </cell>
        </row>
        <row r="213">
          <cell r="A213" t="str">
            <v/>
          </cell>
        </row>
        <row r="214">
          <cell r="A214" t="str">
            <v/>
          </cell>
        </row>
        <row r="215">
          <cell r="A215" t="str">
            <v/>
          </cell>
        </row>
        <row r="216">
          <cell r="A216" t="str">
            <v/>
          </cell>
        </row>
        <row r="217">
          <cell r="A217" t="str">
            <v/>
          </cell>
        </row>
        <row r="218">
          <cell r="A218" t="str">
            <v/>
          </cell>
        </row>
        <row r="219">
          <cell r="A219" t="str">
            <v/>
          </cell>
        </row>
        <row r="220">
          <cell r="A220" t="str">
            <v/>
          </cell>
        </row>
        <row r="221">
          <cell r="A221" t="str">
            <v/>
          </cell>
        </row>
        <row r="222">
          <cell r="A222" t="str">
            <v/>
          </cell>
        </row>
        <row r="223">
          <cell r="A223" t="str">
            <v/>
          </cell>
        </row>
        <row r="224">
          <cell r="A224" t="str">
            <v/>
          </cell>
        </row>
        <row r="225">
          <cell r="A225" t="str">
            <v/>
          </cell>
        </row>
        <row r="226">
          <cell r="A226" t="str">
            <v/>
          </cell>
        </row>
        <row r="227">
          <cell r="A227" t="str">
            <v/>
          </cell>
        </row>
        <row r="228">
          <cell r="A228" t="str">
            <v/>
          </cell>
        </row>
        <row r="229">
          <cell r="A229" t="str">
            <v/>
          </cell>
        </row>
        <row r="230">
          <cell r="A230" t="str">
            <v/>
          </cell>
        </row>
        <row r="231">
          <cell r="A231" t="str">
            <v/>
          </cell>
        </row>
        <row r="232">
          <cell r="A232" t="str">
            <v/>
          </cell>
        </row>
        <row r="233">
          <cell r="A233" t="str">
            <v/>
          </cell>
        </row>
        <row r="234">
          <cell r="A234" t="str">
            <v/>
          </cell>
        </row>
        <row r="235">
          <cell r="A235" t="str">
            <v/>
          </cell>
        </row>
        <row r="236">
          <cell r="A236" t="str">
            <v/>
          </cell>
        </row>
        <row r="237">
          <cell r="A237" t="str">
            <v/>
          </cell>
        </row>
        <row r="238">
          <cell r="A238" t="str">
            <v/>
          </cell>
        </row>
        <row r="239">
          <cell r="A239" t="str">
            <v/>
          </cell>
        </row>
        <row r="240">
          <cell r="A240" t="str">
            <v/>
          </cell>
        </row>
        <row r="241">
          <cell r="A241" t="str">
            <v/>
          </cell>
        </row>
        <row r="242">
          <cell r="A242" t="str">
            <v/>
          </cell>
        </row>
        <row r="243">
          <cell r="A243" t="str">
            <v/>
          </cell>
        </row>
      </sheetData>
      <sheetData sheetId="44" refreshError="1"/>
      <sheetData sheetId="45" refreshError="1"/>
      <sheetData sheetId="46" refreshError="1"/>
      <sheetData sheetId="47">
        <row r="4">
          <cell r="C4" t="str">
            <v>2550-55-2660-60-3200</v>
          </cell>
          <cell r="M4" t="str">
            <v xml:space="preserve"> Pay Band  5200-20200  PB-1  Grade Pay No-2  Grade Pay-1700</v>
          </cell>
          <cell r="T4" t="str">
            <v>-1S (Rs. 4750-7440)  Grade Pay No.-1  Grade Pay  1300</v>
          </cell>
        </row>
        <row r="5">
          <cell r="C5" t="str">
            <v>2610-60-3150-65- 3540</v>
          </cell>
          <cell r="M5" t="str">
            <v xml:space="preserve"> Pay Band  5200-20200  PB-1  Grade Pay No-2  Grade Pay-1700</v>
          </cell>
          <cell r="T5" t="str">
            <v>-1S (Rs. 4750-7440)  Grade Pay No.-2  Grade Pay  1400</v>
          </cell>
        </row>
        <row r="6">
          <cell r="C6" t="str">
            <v>2650-65-3300-70- 4000</v>
          </cell>
          <cell r="M6" t="str">
            <v xml:space="preserve"> Pay Band  5200-20200  PB-1  Grade Pay No-3  Grade Pay-1750</v>
          </cell>
          <cell r="T6" t="str">
            <v>-1S (Rs. 4750-7440)  Grade Pay No.-3  Grade Pay  1650</v>
          </cell>
        </row>
        <row r="7">
          <cell r="C7" t="str">
            <v>2750-70-3800-75- 4400</v>
          </cell>
          <cell r="M7" t="str">
            <v xml:space="preserve"> Pay Band  5200-20200  PB-1  Grade Pay No-4  Grade Pay-1900</v>
          </cell>
          <cell r="T7" t="str">
            <v>PB-1 (5200-20200)  Grade Pay No.-4  Grade Pay  1800</v>
          </cell>
        </row>
        <row r="8">
          <cell r="C8" t="str">
            <v>2950-75-4075-80- 4475</v>
          </cell>
          <cell r="M8" t="str">
            <v xml:space="preserve"> Pay Band  5200-20200  PB-1  Grade Pay No-5  Grade Pay-2000</v>
          </cell>
          <cell r="T8" t="str">
            <v>PB-1 (5200-20200)  Grade Pay No.-5  Grade Pay  1850</v>
          </cell>
        </row>
        <row r="9">
          <cell r="C9" t="str">
            <v>3050-75-3950-80- 4590</v>
          </cell>
          <cell r="M9" t="str">
            <v xml:space="preserve"> Pay Band  5200-20200  PB-1  Grade Pay No-9  Grade Pay-2400</v>
          </cell>
          <cell r="T9" t="str">
            <v>PB-1 (5200-20200)  Grade Pay No.-6  Grade Pay  1900</v>
          </cell>
        </row>
        <row r="10">
          <cell r="C10" t="str">
            <v>3200-85-4900</v>
          </cell>
          <cell r="M10" t="str">
            <v xml:space="preserve"> Pay Band  5200-20200  PB-1  Grade Pay No-9A  Grade Pay-2400</v>
          </cell>
          <cell r="T10" t="str">
            <v>PB-1 (5200-20200)  Grade Pay No.-7  Grade Pay  2000</v>
          </cell>
        </row>
        <row r="11">
          <cell r="C11" t="str">
            <v>3400-90-5200</v>
          </cell>
          <cell r="M11" t="str">
            <v xml:space="preserve"> Pay Band  5200-20200  PB-1  Grade Pay No-9B  Grade Pay-2400</v>
          </cell>
          <cell r="T11" t="str">
            <v>PB-1 (5200-20200)  Grade Pay No.-8  Grade Pay  2100</v>
          </cell>
        </row>
        <row r="12">
          <cell r="C12" t="str">
            <v>4000-100-6000</v>
          </cell>
          <cell r="M12" t="str">
            <v xml:space="preserve"> Pay Band  5200-20200  PB-1  Grade Pay No-10  Grade Pay-2800</v>
          </cell>
          <cell r="T12" t="str">
            <v>PB-1 (5200-20200)  Grade Pay No.-9  Grade Pay  2400</v>
          </cell>
        </row>
        <row r="13">
          <cell r="C13" t="str">
            <v>4500-125-7000</v>
          </cell>
          <cell r="M13" t="str">
            <v xml:space="preserve"> Pay Band  5200-20200  PB-1  Grade Pay No-10 A  Grade Pay-2800</v>
          </cell>
          <cell r="T13" t="str">
            <v>PB-1 (5200-20200)  Grade Pay No.-10  Grade Pay  2800</v>
          </cell>
        </row>
        <row r="14">
          <cell r="C14" t="str">
            <v>5000-150-8000</v>
          </cell>
          <cell r="M14" t="str">
            <v xml:space="preserve"> Pay Band  9300-34800  PB-2  Grade Pay No-11  Grade Pay-3600</v>
          </cell>
          <cell r="T14" t="str">
            <v>PB-2 (9300-34800)  Grade Pay No.-11  Grade Pay  3200</v>
          </cell>
        </row>
        <row r="15">
          <cell r="C15" t="str">
            <v>5500-175-9000</v>
          </cell>
          <cell r="M15" t="str">
            <v xml:space="preserve"> Pay Band  9300-34800  PB-2  Grade Pay No-12  Grade Pay-4200</v>
          </cell>
          <cell r="T15" t="str">
            <v>PB-2 (9300-34800)  Grade Pay No.-12  Grade Pay  3600</v>
          </cell>
        </row>
        <row r="16">
          <cell r="C16" t="str">
            <v>6500-200-10500</v>
          </cell>
          <cell r="M16" t="str">
            <v xml:space="preserve"> Pay Band  9300-34800  PB-2  Grade Pay No-14  Grade Pay-4800</v>
          </cell>
          <cell r="T16" t="str">
            <v>PB-2 (9300-34800)  Grade Pay No.-13  Grade Pay  4200</v>
          </cell>
        </row>
        <row r="17">
          <cell r="C17" t="str">
            <v>7500-250-12000</v>
          </cell>
          <cell r="M17" t="str">
            <v xml:space="preserve"> Pay Band  15600- 39100  PB-3  Grade Pay No-15  Grade Pay-5400</v>
          </cell>
          <cell r="T17" t="str">
            <v>PB-2 (9300-34800  Grade Pay No.-14  Grade Pay  4800</v>
          </cell>
        </row>
        <row r="18">
          <cell r="C18" t="str">
            <v>8000-275-13500</v>
          </cell>
          <cell r="M18" t="str">
            <v xml:space="preserve"> Pay Band  9300-34800  PB-2  Grade Pay No-15  Grade Pay-5400</v>
          </cell>
          <cell r="T18" t="str">
            <v>PB-2 (9300-34800  Grade Pay No.-14  Grade Pay  4800</v>
          </cell>
        </row>
        <row r="19">
          <cell r="C19" t="str">
            <v>8000-275-13500</v>
          </cell>
          <cell r="M19" t="str">
            <v xml:space="preserve"> Pay Band  15600- 39100  PB-3  Grade Pay No-15  Grade Pay-5400</v>
          </cell>
          <cell r="T19" t="str">
            <v>PB-3 (15600-39100)  Grade Pay No.-15  Grade Pay  5400</v>
          </cell>
        </row>
        <row r="20">
          <cell r="C20" t="str">
            <v>9000-300-14400</v>
          </cell>
          <cell r="M20" t="str">
            <v xml:space="preserve"> Pay Band  15600- 39100  PB-3  Grade Pay No-16  Grade Pay-6000</v>
          </cell>
          <cell r="T20" t="str">
            <v>PB-3 (15600-39100)  Grade Pay No.-16  Grade Pay  6000</v>
          </cell>
        </row>
        <row r="21">
          <cell r="C21" t="str">
            <v>10000-325-15200</v>
          </cell>
          <cell r="M21" t="str">
            <v xml:space="preserve"> Pay Band  15600- 39100  PB-3  Grade Pay No-17  Grade Pay-6600</v>
          </cell>
          <cell r="T21" t="str">
            <v>PB-3 (15600-39100)  Grade Pay No.-17  Grade Pay  6600</v>
          </cell>
        </row>
        <row r="22">
          <cell r="C22" t="str">
            <v>10650-325-15850</v>
          </cell>
          <cell r="M22" t="str">
            <v xml:space="preserve"> Pay Band  15600- 39100  PB-3  Grade Pay No-18  Grade Pay-6800</v>
          </cell>
          <cell r="T22" t="str">
            <v>PB-3 (15600-39100)  Grade Pay No.-18  Grade Pay  6800</v>
          </cell>
        </row>
        <row r="23">
          <cell r="C23" t="str">
            <v>13300-350-16200</v>
          </cell>
          <cell r="M23" t="str">
            <v xml:space="preserve"> Pay Band  15600- 39100  PB-3  Grade Pay No-19  Grade Pay-7200</v>
          </cell>
          <cell r="T23" t="str">
            <v>PB-3 (15600-39100)  Grade Pay No.-19  Grade Pay  7200</v>
          </cell>
        </row>
        <row r="24">
          <cell r="C24" t="str">
            <v>12000-375-16500</v>
          </cell>
          <cell r="M24" t="str">
            <v xml:space="preserve"> Pay Band  15600-39100  PB-3  Grade Pay No-20  Grade Pay-7600</v>
          </cell>
          <cell r="T24" t="str">
            <v>PB-3 (15600-39100)  Grade Pay No.-20  Grade Pay  7600</v>
          </cell>
        </row>
        <row r="25">
          <cell r="C25" t="str">
            <v>13500-400-17500</v>
          </cell>
          <cell r="M25" t="str">
            <v xml:space="preserve"> Pay Band  15600- 39100  PB-3  Grade Pay No-21  Grade Pay-. 8200</v>
          </cell>
          <cell r="T25" t="str">
            <v>PB-3 (15600-39100)  Grade Pay No.-21  Grade Pay  8200</v>
          </cell>
        </row>
        <row r="26">
          <cell r="C26" t="str">
            <v>14300-400-18300</v>
          </cell>
          <cell r="M26" t="str">
            <v xml:space="preserve"> Pay Band  37400- 67000  PB-4  Grade Pay No-22  Grade Pay-8700</v>
          </cell>
          <cell r="T26" t="str">
            <v>PB-4 (37400-67000)  Grade Pay No.-22  Grade Pay  8700</v>
          </cell>
        </row>
        <row r="27">
          <cell r="C27" t="str">
            <v>16400-450-20000</v>
          </cell>
          <cell r="M27" t="str">
            <v xml:space="preserve"> Pay Band  37400- 67000  PB-4  Grade Pay No-23  Grade Pay-8900</v>
          </cell>
          <cell r="T27" t="str">
            <v>PB-4 (37400-67000)  Grade Pay No.-23  Grade Pay  8900</v>
          </cell>
        </row>
        <row r="28">
          <cell r="C28" t="str">
            <v>-</v>
          </cell>
          <cell r="M28" t="str">
            <v xml:space="preserve"> Pay Band  37400- 67000  PB-4  Grade Pay No-23-A  Grade Pay-9500</v>
          </cell>
          <cell r="T28" t="str">
            <v>PB-4 (37400-67000)  Grade Pay No.-23A  Grade Pay  9500</v>
          </cell>
        </row>
        <row r="29">
          <cell r="C29" t="str">
            <v>18400-500-22400</v>
          </cell>
          <cell r="M29" t="str">
            <v xml:space="preserve"> Pay Band  37400- 67000  PB-4  Grade Pay No-24  Grade Pay-10000</v>
          </cell>
          <cell r="T29" t="str">
            <v>PB-4 (37400-67000)  Grade Pay No.-24  Grade Pay  10000</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ow r="2">
          <cell r="S2" t="str">
            <v>Fin._Year</v>
          </cell>
        </row>
        <row r="3">
          <cell r="S3" t="str">
            <v>1985-86</v>
          </cell>
        </row>
        <row r="4">
          <cell r="S4" t="str">
            <v>1986-87</v>
          </cell>
        </row>
        <row r="5">
          <cell r="S5" t="str">
            <v>1987-88</v>
          </cell>
        </row>
        <row r="6">
          <cell r="S6" t="str">
            <v>1988-89</v>
          </cell>
        </row>
        <row r="7">
          <cell r="S7" t="str">
            <v>1989-90</v>
          </cell>
        </row>
        <row r="8">
          <cell r="S8" t="str">
            <v>1990-91</v>
          </cell>
        </row>
        <row r="9">
          <cell r="S9" t="str">
            <v>1991-92</v>
          </cell>
        </row>
        <row r="10">
          <cell r="S10" t="str">
            <v>1992-93</v>
          </cell>
        </row>
        <row r="11">
          <cell r="S11" t="str">
            <v>1993-94</v>
          </cell>
        </row>
        <row r="12">
          <cell r="S12" t="str">
            <v>1994-95</v>
          </cell>
        </row>
        <row r="13">
          <cell r="S13" t="str">
            <v>1995-96</v>
          </cell>
        </row>
        <row r="14">
          <cell r="S14" t="str">
            <v>1996-97</v>
          </cell>
        </row>
        <row r="15">
          <cell r="S15" t="str">
            <v>1997-98</v>
          </cell>
        </row>
        <row r="16">
          <cell r="S16" t="str">
            <v>1998-99</v>
          </cell>
        </row>
        <row r="17">
          <cell r="S17" t="str">
            <v>1999-00</v>
          </cell>
        </row>
        <row r="18">
          <cell r="S18" t="str">
            <v>2000-01</v>
          </cell>
        </row>
        <row r="19">
          <cell r="S19" t="str">
            <v>2001-02</v>
          </cell>
        </row>
        <row r="20">
          <cell r="S20" t="str">
            <v>2002-03</v>
          </cell>
        </row>
        <row r="21">
          <cell r="S21" t="str">
            <v>2003-04</v>
          </cell>
        </row>
        <row r="22">
          <cell r="S22" t="str">
            <v>2004-05</v>
          </cell>
        </row>
        <row r="23">
          <cell r="S23" t="str">
            <v>2005-06</v>
          </cell>
        </row>
        <row r="24">
          <cell r="S24" t="str">
            <v>2006-07</v>
          </cell>
        </row>
        <row r="25">
          <cell r="S25" t="str">
            <v>2007-08</v>
          </cell>
        </row>
        <row r="26">
          <cell r="S26" t="str">
            <v>2008-09</v>
          </cell>
        </row>
        <row r="27">
          <cell r="S27" t="str">
            <v>2009-10</v>
          </cell>
        </row>
        <row r="28">
          <cell r="S28" t="str">
            <v>2010-11</v>
          </cell>
        </row>
        <row r="29">
          <cell r="S29" t="str">
            <v>2011-12</v>
          </cell>
        </row>
        <row r="30">
          <cell r="S30" t="str">
            <v>2012-13</v>
          </cell>
        </row>
        <row r="31">
          <cell r="S31" t="str">
            <v>2013-14</v>
          </cell>
        </row>
        <row r="32">
          <cell r="S32" t="str">
            <v>2014-15</v>
          </cell>
        </row>
        <row r="33">
          <cell r="S33" t="str">
            <v>2015-16</v>
          </cell>
        </row>
        <row r="34">
          <cell r="S34" t="str">
            <v>2016-17</v>
          </cell>
        </row>
        <row r="35">
          <cell r="S35" t="str">
            <v>2017-18</v>
          </cell>
        </row>
        <row r="36">
          <cell r="S36" t="str">
            <v>2017-18</v>
          </cell>
        </row>
      </sheetData>
      <sheetData sheetId="56" refreshError="1"/>
      <sheetData sheetId="57" refreshError="1"/>
      <sheetData sheetId="58">
        <row r="4">
          <cell r="M4">
            <v>42826</v>
          </cell>
        </row>
        <row r="5">
          <cell r="M5">
            <v>42856</v>
          </cell>
        </row>
        <row r="6">
          <cell r="M6">
            <v>42887</v>
          </cell>
        </row>
        <row r="7">
          <cell r="M7">
            <v>42917</v>
          </cell>
        </row>
        <row r="8">
          <cell r="M8">
            <v>42948</v>
          </cell>
        </row>
        <row r="9">
          <cell r="M9">
            <v>42979</v>
          </cell>
        </row>
        <row r="10">
          <cell r="M10">
            <v>43009</v>
          </cell>
        </row>
        <row r="11">
          <cell r="M11">
            <v>43040</v>
          </cell>
        </row>
        <row r="12">
          <cell r="M12">
            <v>43070</v>
          </cell>
        </row>
        <row r="13">
          <cell r="M13">
            <v>43101</v>
          </cell>
        </row>
        <row r="14">
          <cell r="M14">
            <v>43132</v>
          </cell>
        </row>
        <row r="15">
          <cell r="M15">
            <v>43160</v>
          </cell>
        </row>
      </sheetData>
      <sheetData sheetId="59" refreshError="1"/>
      <sheetData sheetId="60">
        <row r="13">
          <cell r="Z13">
            <v>42736</v>
          </cell>
        </row>
        <row r="14">
          <cell r="Z14">
            <v>42767</v>
          </cell>
        </row>
        <row r="15">
          <cell r="Z15">
            <v>42795</v>
          </cell>
        </row>
        <row r="16">
          <cell r="Z16">
            <v>42826</v>
          </cell>
        </row>
        <row r="17">
          <cell r="Z17">
            <v>42856</v>
          </cell>
        </row>
        <row r="18">
          <cell r="Z18">
            <v>42887</v>
          </cell>
        </row>
        <row r="19">
          <cell r="Z19">
            <v>42917</v>
          </cell>
        </row>
        <row r="20">
          <cell r="Z20">
            <v>42948</v>
          </cell>
        </row>
        <row r="21">
          <cell r="Z21">
            <v>42979</v>
          </cell>
        </row>
        <row r="22">
          <cell r="Z22">
            <v>43009</v>
          </cell>
        </row>
        <row r="23">
          <cell r="Z23">
            <v>43040</v>
          </cell>
        </row>
        <row r="24">
          <cell r="Z24">
            <v>43070</v>
          </cell>
        </row>
        <row r="25">
          <cell r="Z25">
            <v>43101</v>
          </cell>
        </row>
        <row r="26">
          <cell r="Z26">
            <v>43132</v>
          </cell>
        </row>
        <row r="27">
          <cell r="Z27">
            <v>43160</v>
          </cell>
        </row>
      </sheetData>
      <sheetData sheetId="6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sheetPr codeName="Sheet41"/>
  <dimension ref="A1:CQ225"/>
  <sheetViews>
    <sheetView topLeftCell="AC12" workbookViewId="0">
      <selection activeCell="AI15" sqref="AI15:AI38"/>
    </sheetView>
  </sheetViews>
  <sheetFormatPr defaultColWidth="9.140625" defaultRowHeight="15.75"/>
  <cols>
    <col min="1" max="1" width="17.42578125" style="32" bestFit="1" customWidth="1"/>
    <col min="2" max="2" width="31.5703125" style="32" bestFit="1" customWidth="1"/>
    <col min="3" max="3" width="22.5703125" style="32" customWidth="1"/>
    <col min="4" max="4" width="14.42578125" style="32" customWidth="1"/>
    <col min="5" max="5" width="18" style="32" customWidth="1"/>
    <col min="6" max="6" width="14.7109375" style="32" customWidth="1"/>
    <col min="7" max="7" width="11.85546875" style="32" bestFit="1" customWidth="1"/>
    <col min="8" max="10" width="11.85546875" style="32" customWidth="1"/>
    <col min="11" max="11" width="14.7109375" style="32" customWidth="1"/>
    <col min="12" max="12" width="13" style="32" customWidth="1"/>
    <col min="13" max="13" width="14.42578125" style="32" customWidth="1"/>
    <col min="14" max="14" width="10.7109375" style="32" customWidth="1"/>
    <col min="15" max="15" width="13.5703125" style="32" customWidth="1"/>
    <col min="16" max="16" width="10.7109375" style="33" customWidth="1"/>
    <col min="17" max="18" width="10.7109375" style="32" customWidth="1"/>
    <col min="19" max="19" width="9.140625" style="32"/>
    <col min="20" max="20" width="10.7109375" style="32" bestFit="1" customWidth="1"/>
    <col min="21" max="21" width="13.7109375" style="32" bestFit="1" customWidth="1"/>
    <col min="22" max="22" width="15.85546875" style="32" customWidth="1"/>
    <col min="23" max="23" width="31.42578125" style="32" bestFit="1" customWidth="1"/>
    <col min="24" max="24" width="13.28515625" style="35" bestFit="1" customWidth="1"/>
    <col min="25" max="25" width="10.5703125" style="36" bestFit="1" customWidth="1"/>
    <col min="26" max="26" width="10.42578125" style="36" bestFit="1" customWidth="1"/>
    <col min="27" max="27" width="15.42578125" style="36" customWidth="1"/>
    <col min="28" max="28" width="10.7109375" style="36" bestFit="1" customWidth="1"/>
    <col min="29" max="29" width="14.85546875" style="36" customWidth="1"/>
    <col min="30" max="31" width="10.7109375" style="36" bestFit="1" customWidth="1"/>
    <col min="32" max="32" width="18.28515625" style="36" customWidth="1"/>
    <col min="33" max="33" width="8.5703125" style="36" customWidth="1"/>
    <col min="34" max="35" width="9.5703125" style="36" customWidth="1"/>
    <col min="36" max="36" width="9.85546875" style="36" bestFit="1" customWidth="1"/>
    <col min="37" max="37" width="7" style="36" bestFit="1" customWidth="1"/>
    <col min="38" max="38" width="10.5703125" style="36" customWidth="1"/>
    <col min="39" max="39" width="9.5703125" style="36" customWidth="1"/>
    <col min="40" max="40" width="11.7109375" style="36" bestFit="1" customWidth="1"/>
    <col min="41" max="44" width="9.5703125" style="36" customWidth="1"/>
    <col min="45" max="46" width="9.140625" style="36"/>
    <col min="47" max="83" width="9.140625" style="32"/>
    <col min="84" max="84" width="18.5703125" style="32" bestFit="1" customWidth="1"/>
    <col min="85" max="86" width="9.140625" style="32"/>
    <col min="87" max="87" width="10.140625" style="32" customWidth="1"/>
    <col min="88" max="89" width="9.140625" style="32"/>
    <col min="90" max="90" width="11.42578125" style="32" bestFit="1" customWidth="1"/>
    <col min="91" max="16384" width="9.140625" style="32"/>
  </cols>
  <sheetData>
    <row r="1" spans="1:95">
      <c r="T1" s="34"/>
    </row>
    <row r="13" spans="1:95" ht="45">
      <c r="D13" s="37" t="s">
        <v>15</v>
      </c>
      <c r="E13" s="37" t="s">
        <v>16</v>
      </c>
      <c r="F13" s="37" t="s">
        <v>17</v>
      </c>
      <c r="G13" s="38" t="s">
        <v>18</v>
      </c>
      <c r="H13" s="38" t="s">
        <v>19</v>
      </c>
      <c r="I13" s="38" t="s">
        <v>20</v>
      </c>
      <c r="J13" s="38" t="s">
        <v>21</v>
      </c>
      <c r="K13" s="38" t="s">
        <v>22</v>
      </c>
      <c r="L13" s="38" t="s">
        <v>23</v>
      </c>
      <c r="M13" s="38" t="s">
        <v>24</v>
      </c>
      <c r="N13" s="38"/>
      <c r="O13" s="38"/>
      <c r="P13" s="39" t="str">
        <f>C16</f>
        <v>9300-34800</v>
      </c>
      <c r="Q13" s="40">
        <f>C15</f>
        <v>4800</v>
      </c>
      <c r="R13" s="40">
        <f>C23</f>
        <v>63351</v>
      </c>
      <c r="S13" s="40"/>
      <c r="T13" s="40"/>
      <c r="U13" s="40"/>
      <c r="V13" s="41" t="s">
        <v>25</v>
      </c>
      <c r="W13" s="42"/>
      <c r="X13" s="42"/>
      <c r="Y13" s="42"/>
      <c r="Z13" s="43"/>
      <c r="AA13" s="44" t="s">
        <v>26</v>
      </c>
      <c r="AB13" s="44"/>
      <c r="AC13" s="44"/>
      <c r="AD13" s="44"/>
      <c r="AE13" s="44">
        <f>COUNTIF(AE15:AE38,"&gt;0")</f>
        <v>1</v>
      </c>
      <c r="AF13" s="45"/>
      <c r="AG13" s="46"/>
      <c r="AH13" s="47">
        <f>$D$77</f>
        <v>14</v>
      </c>
      <c r="AI13" s="46"/>
      <c r="AJ13" s="46"/>
      <c r="AK13" s="40">
        <v>27570</v>
      </c>
      <c r="AL13" s="48">
        <f>B21</f>
        <v>34800</v>
      </c>
      <c r="AM13" s="48">
        <f>IF(ISERROR(AL13),"",AL13)</f>
        <v>34800</v>
      </c>
      <c r="AN13" s="49"/>
      <c r="AO13" s="49"/>
      <c r="AP13" s="49"/>
      <c r="AQ13" s="49"/>
      <c r="AR13" s="49"/>
      <c r="AS13" s="49"/>
      <c r="AT13" s="49"/>
      <c r="AU13" s="49"/>
      <c r="AV13" s="49"/>
      <c r="AW13" s="49"/>
      <c r="AX13" s="49"/>
      <c r="AY13" s="49"/>
      <c r="AZ13" s="49"/>
      <c r="BA13" s="49"/>
      <c r="BB13" s="49"/>
      <c r="BC13" s="49"/>
      <c r="BD13" s="49"/>
      <c r="BE13" s="49"/>
      <c r="BF13" s="49"/>
      <c r="BG13" s="49"/>
      <c r="BH13" s="49"/>
      <c r="BI13" s="49"/>
      <c r="BJ13" s="49"/>
      <c r="BK13" s="49"/>
      <c r="BL13" s="49"/>
      <c r="BM13" s="49"/>
      <c r="BN13" s="49"/>
      <c r="BO13" s="49"/>
      <c r="BP13" s="49"/>
      <c r="BQ13" s="49"/>
      <c r="BR13" s="49"/>
      <c r="BS13" s="49"/>
      <c r="BT13" s="49"/>
      <c r="BU13" s="49"/>
      <c r="BV13" s="49"/>
      <c r="BW13" s="49"/>
      <c r="BX13" s="49"/>
      <c r="BY13" s="49"/>
      <c r="BZ13" s="49"/>
      <c r="CA13" s="49"/>
      <c r="CF13" s="50" t="s">
        <v>27</v>
      </c>
      <c r="CG13" s="46" t="s">
        <v>28</v>
      </c>
      <c r="CH13" s="46"/>
      <c r="CI13" s="46"/>
      <c r="CJ13" s="46"/>
      <c r="CK13" s="46"/>
      <c r="CL13" s="49" t="s">
        <v>29</v>
      </c>
      <c r="CM13" s="49">
        <f>B20</f>
        <v>27570</v>
      </c>
      <c r="CN13" s="49"/>
      <c r="CO13" s="51" t="s">
        <v>30</v>
      </c>
      <c r="CP13" s="52" t="s">
        <v>31</v>
      </c>
      <c r="CQ13" s="51" t="s">
        <v>30</v>
      </c>
    </row>
    <row r="14" spans="1:95" s="53" customFormat="1" ht="63">
      <c r="A14" s="53" t="s">
        <v>32</v>
      </c>
      <c r="B14" s="53" t="s">
        <v>347</v>
      </c>
      <c r="C14" s="54" t="s">
        <v>348</v>
      </c>
      <c r="D14" s="55" t="s">
        <v>33</v>
      </c>
      <c r="E14" s="56">
        <v>2</v>
      </c>
      <c r="F14" s="56">
        <v>1700</v>
      </c>
      <c r="G14" s="57">
        <v>5200</v>
      </c>
      <c r="H14" s="58">
        <v>20200</v>
      </c>
      <c r="I14" s="53">
        <f t="shared" ref="I14:J38" si="0">G14*3</f>
        <v>15600</v>
      </c>
      <c r="J14" s="53">
        <f t="shared" si="0"/>
        <v>60600</v>
      </c>
      <c r="K14" s="53" t="str">
        <f t="shared" ref="K14:K38" si="1">CONCATENATE(I14,"-",J14)</f>
        <v>15600-60600</v>
      </c>
      <c r="L14" s="53">
        <f t="shared" ref="L14:L38" si="2">F14*3</f>
        <v>5100</v>
      </c>
      <c r="M14" s="53" t="str">
        <f t="shared" ref="M14:M38" si="3">CONCATENATE(D14,"  ",$F$13,"  ","Rs.","  ",F14,")")</f>
        <v>5200-20200  (Grade Pay  Rs.  1700)</v>
      </c>
      <c r="N14" s="58"/>
      <c r="O14" s="58"/>
      <c r="P14" s="59" t="s">
        <v>34</v>
      </c>
      <c r="Q14" s="60" t="s">
        <v>35</v>
      </c>
      <c r="R14" s="60" t="s">
        <v>36</v>
      </c>
      <c r="S14" s="60" t="s">
        <v>37</v>
      </c>
      <c r="T14" s="60" t="s">
        <v>37</v>
      </c>
      <c r="U14" s="60" t="s">
        <v>38</v>
      </c>
      <c r="V14" s="61" t="s">
        <v>39</v>
      </c>
      <c r="W14" s="61" t="s">
        <v>40</v>
      </c>
      <c r="X14" s="61"/>
      <c r="Y14" s="61"/>
      <c r="Z14" s="61">
        <f>(MAX(Z15:Z35))</f>
        <v>64000</v>
      </c>
      <c r="AA14" s="62" t="s">
        <v>39</v>
      </c>
      <c r="AB14" s="62" t="s">
        <v>40</v>
      </c>
      <c r="AC14" s="61"/>
      <c r="AD14" s="61"/>
      <c r="AE14" s="61">
        <f>INDEX($AD$15:$AD$38,MATCH($AH$13,$AH$15:$AH$38,0))</f>
        <v>65000</v>
      </c>
      <c r="AF14" s="61">
        <f>IF($AE$13&gt;1,AE14,(MAX($AE$15:$AE$38)))</f>
        <v>65000</v>
      </c>
      <c r="AG14" s="63" t="s">
        <v>41</v>
      </c>
      <c r="AH14" s="63" t="s">
        <v>42</v>
      </c>
      <c r="AI14" s="63" t="s">
        <v>43</v>
      </c>
      <c r="AJ14" s="61">
        <v>1</v>
      </c>
      <c r="AK14" s="60">
        <v>2</v>
      </c>
      <c r="AL14" s="61">
        <v>3</v>
      </c>
      <c r="AM14" s="60">
        <v>4</v>
      </c>
      <c r="AN14" s="61">
        <v>5</v>
      </c>
      <c r="AO14" s="60">
        <v>6</v>
      </c>
      <c r="AP14" s="61">
        <v>7</v>
      </c>
      <c r="AQ14" s="60">
        <v>8</v>
      </c>
      <c r="AR14" s="61">
        <v>9</v>
      </c>
      <c r="AS14" s="60">
        <v>10</v>
      </c>
      <c r="AT14" s="61">
        <v>11</v>
      </c>
      <c r="AU14" s="60">
        <v>12</v>
      </c>
      <c r="AV14" s="61">
        <v>13</v>
      </c>
      <c r="AW14" s="60">
        <v>14</v>
      </c>
      <c r="AX14" s="61">
        <v>15</v>
      </c>
      <c r="AY14" s="60">
        <v>16</v>
      </c>
      <c r="AZ14" s="61">
        <v>17</v>
      </c>
      <c r="BA14" s="60">
        <v>18</v>
      </c>
      <c r="BB14" s="61">
        <v>19</v>
      </c>
      <c r="BC14" s="60">
        <v>20</v>
      </c>
      <c r="BD14" s="61">
        <v>21</v>
      </c>
      <c r="BE14" s="60">
        <v>22</v>
      </c>
      <c r="BF14" s="61">
        <v>23</v>
      </c>
      <c r="BG14" s="60">
        <v>24</v>
      </c>
      <c r="BH14" s="61">
        <v>25</v>
      </c>
      <c r="BI14" s="60">
        <v>26</v>
      </c>
      <c r="BJ14" s="61">
        <v>27</v>
      </c>
      <c r="BK14" s="60">
        <v>28</v>
      </c>
      <c r="BL14" s="61">
        <v>29</v>
      </c>
      <c r="BM14" s="60">
        <v>30</v>
      </c>
      <c r="BN14" s="61">
        <v>31</v>
      </c>
      <c r="BO14" s="60">
        <v>32</v>
      </c>
      <c r="BP14" s="61">
        <v>33</v>
      </c>
      <c r="BQ14" s="60">
        <v>34</v>
      </c>
      <c r="BR14" s="61">
        <v>35</v>
      </c>
      <c r="BS14" s="60">
        <v>36</v>
      </c>
      <c r="BT14" s="61">
        <v>37</v>
      </c>
      <c r="BU14" s="60">
        <v>38</v>
      </c>
      <c r="BV14" s="61">
        <v>39</v>
      </c>
      <c r="BW14" s="60">
        <v>40</v>
      </c>
      <c r="BX14" s="63" t="s">
        <v>41</v>
      </c>
      <c r="BY14" s="63" t="s">
        <v>42</v>
      </c>
      <c r="BZ14" s="63" t="s">
        <v>43</v>
      </c>
      <c r="CA14" s="63" t="s">
        <v>44</v>
      </c>
      <c r="CB14" s="54" t="s">
        <v>45</v>
      </c>
      <c r="CF14" s="64" t="s">
        <v>46</v>
      </c>
      <c r="CG14" s="65">
        <v>42370</v>
      </c>
      <c r="CH14" s="46">
        <v>1</v>
      </c>
      <c r="CI14" s="46">
        <v>9867</v>
      </c>
      <c r="CJ14" s="46">
        <f>CI14</f>
        <v>9867</v>
      </c>
      <c r="CK14" s="46"/>
      <c r="CL14" s="49" t="s">
        <v>47</v>
      </c>
      <c r="CM14" s="66">
        <v>1.19</v>
      </c>
      <c r="CN14" s="49"/>
      <c r="CO14" s="67">
        <v>0.2</v>
      </c>
      <c r="CP14" s="32">
        <v>75582</v>
      </c>
      <c r="CQ14" s="67">
        <f>CO14</f>
        <v>0.2</v>
      </c>
    </row>
    <row r="15" spans="1:95">
      <c r="A15" s="32" t="s">
        <v>41</v>
      </c>
      <c r="B15" s="32">
        <f>INDEX($F$14:$F$38,MATCH(B14,$M$14:$M$38,0))</f>
        <v>5400</v>
      </c>
      <c r="C15" s="32">
        <v>4800</v>
      </c>
      <c r="D15" s="68" t="s">
        <v>33</v>
      </c>
      <c r="E15" s="69">
        <v>2</v>
      </c>
      <c r="F15" s="69">
        <v>1700</v>
      </c>
      <c r="G15" s="70">
        <v>5200</v>
      </c>
      <c r="H15" s="71">
        <v>20200</v>
      </c>
      <c r="I15" s="32">
        <f t="shared" si="0"/>
        <v>15600</v>
      </c>
      <c r="J15" s="32">
        <f t="shared" si="0"/>
        <v>60600</v>
      </c>
      <c r="K15" s="32" t="str">
        <f t="shared" si="1"/>
        <v>15600-60600</v>
      </c>
      <c r="L15" s="32">
        <f t="shared" si="2"/>
        <v>5100</v>
      </c>
      <c r="M15" s="32" t="str">
        <f t="shared" si="3"/>
        <v>5200-20200  (Grade Pay  Rs.  1700)</v>
      </c>
      <c r="N15" s="71"/>
      <c r="O15" s="71"/>
      <c r="P15" s="72" t="s">
        <v>33</v>
      </c>
      <c r="Q15" s="40">
        <v>1700</v>
      </c>
      <c r="R15" s="40">
        <v>6900</v>
      </c>
      <c r="S15" s="40">
        <v>2.57</v>
      </c>
      <c r="T15" s="40">
        <v>2.57</v>
      </c>
      <c r="U15" s="73">
        <v>17700</v>
      </c>
      <c r="V15" s="74" t="b">
        <f t="shared" ref="V15:V38" si="4">IF($P$13=P15,IF($Q$13=Q15,"YES","NO"))</f>
        <v>0</v>
      </c>
      <c r="W15" s="74">
        <f t="shared" ref="W15:W38" si="5">IF(V15="YES",$R$13,0)</f>
        <v>0</v>
      </c>
      <c r="X15" s="74">
        <v>1</v>
      </c>
      <c r="Y15" s="75">
        <f t="shared" ref="Y15:Y38" si="6">SMALL(AJ15:BW15,COUNTIF(AJ15:BW15,"&lt;"&amp;W15)+1)</f>
        <v>17700</v>
      </c>
      <c r="Z15" s="40">
        <f t="shared" ref="Z15:Z38" si="7">IF(W15=0,0,Y15)</f>
        <v>0</v>
      </c>
      <c r="AA15" s="76" t="b">
        <f t="shared" ref="AA15:AA38" si="8">IF($C$16=AF15,IF($C$15=AG15,"YES","NO"))</f>
        <v>0</v>
      </c>
      <c r="AB15" s="76">
        <f t="shared" ref="AB15:AB38" si="9">IF(AA15="YES",$C$23,0)</f>
        <v>0</v>
      </c>
      <c r="AC15" s="74">
        <v>1</v>
      </c>
      <c r="AD15" s="75">
        <f t="shared" ref="AD15:AD38" si="10">SMALL(AJ15:BW15,COUNTIF(AJ15:BW15,"&lt;"&amp;AB15)+1)</f>
        <v>17700</v>
      </c>
      <c r="AE15" s="40">
        <f t="shared" ref="AE15:AE38" si="11">IF(AB15=0,0,AD15)</f>
        <v>0</v>
      </c>
      <c r="AF15" s="40" t="s">
        <v>33</v>
      </c>
      <c r="AG15" s="77">
        <v>1700</v>
      </c>
      <c r="AH15" s="77">
        <v>2</v>
      </c>
      <c r="AI15" s="77" t="s">
        <v>48</v>
      </c>
      <c r="AJ15" s="40">
        <f t="shared" ref="AJ15:AJ38" si="12">U15</f>
        <v>17700</v>
      </c>
      <c r="AK15" s="78">
        <f t="shared" ref="AK15:AK38" si="13">ROUND((U15*1.03),-2)</f>
        <v>18200</v>
      </c>
      <c r="AL15" s="78">
        <f t="shared" ref="AL15:BW21" si="14">ROUND((AK15*1.03),-2)</f>
        <v>18700</v>
      </c>
      <c r="AM15" s="78">
        <f t="shared" si="14"/>
        <v>19300</v>
      </c>
      <c r="AN15" s="78">
        <f t="shared" si="14"/>
        <v>19900</v>
      </c>
      <c r="AO15" s="78">
        <f t="shared" si="14"/>
        <v>20500</v>
      </c>
      <c r="AP15" s="78">
        <f t="shared" si="14"/>
        <v>21100</v>
      </c>
      <c r="AQ15" s="78">
        <f t="shared" si="14"/>
        <v>21700</v>
      </c>
      <c r="AR15" s="78">
        <f t="shared" si="14"/>
        <v>22400</v>
      </c>
      <c r="AS15" s="78">
        <f t="shared" si="14"/>
        <v>23100</v>
      </c>
      <c r="AT15" s="78">
        <f t="shared" si="14"/>
        <v>23800</v>
      </c>
      <c r="AU15" s="78">
        <f t="shared" si="14"/>
        <v>24500</v>
      </c>
      <c r="AV15" s="78">
        <f t="shared" si="14"/>
        <v>25200</v>
      </c>
      <c r="AW15" s="78">
        <f t="shared" si="14"/>
        <v>26000</v>
      </c>
      <c r="AX15" s="78">
        <f t="shared" si="14"/>
        <v>26800</v>
      </c>
      <c r="AY15" s="78">
        <f t="shared" si="14"/>
        <v>27600</v>
      </c>
      <c r="AZ15" s="78">
        <f t="shared" si="14"/>
        <v>28400</v>
      </c>
      <c r="BA15" s="78">
        <f t="shared" si="14"/>
        <v>29300</v>
      </c>
      <c r="BB15" s="78">
        <f t="shared" si="14"/>
        <v>30200</v>
      </c>
      <c r="BC15" s="78">
        <f t="shared" si="14"/>
        <v>31100</v>
      </c>
      <c r="BD15" s="78">
        <f t="shared" si="14"/>
        <v>32000</v>
      </c>
      <c r="BE15" s="78">
        <f t="shared" si="14"/>
        <v>33000</v>
      </c>
      <c r="BF15" s="78">
        <f t="shared" si="14"/>
        <v>34000</v>
      </c>
      <c r="BG15" s="78">
        <f t="shared" si="14"/>
        <v>35000</v>
      </c>
      <c r="BH15" s="78">
        <f t="shared" si="14"/>
        <v>36100</v>
      </c>
      <c r="BI15" s="78">
        <f t="shared" si="14"/>
        <v>37200</v>
      </c>
      <c r="BJ15" s="78">
        <f t="shared" si="14"/>
        <v>38300</v>
      </c>
      <c r="BK15" s="78">
        <f t="shared" si="14"/>
        <v>39400</v>
      </c>
      <c r="BL15" s="78">
        <f t="shared" si="14"/>
        <v>40600</v>
      </c>
      <c r="BM15" s="78">
        <f t="shared" si="14"/>
        <v>41800</v>
      </c>
      <c r="BN15" s="78">
        <f t="shared" si="14"/>
        <v>43100</v>
      </c>
      <c r="BO15" s="78">
        <f t="shared" si="14"/>
        <v>44400</v>
      </c>
      <c r="BP15" s="78">
        <f t="shared" si="14"/>
        <v>45700</v>
      </c>
      <c r="BQ15" s="78">
        <f t="shared" si="14"/>
        <v>47100</v>
      </c>
      <c r="BR15" s="78">
        <f t="shared" si="14"/>
        <v>48500</v>
      </c>
      <c r="BS15" s="78">
        <f t="shared" si="14"/>
        <v>50000</v>
      </c>
      <c r="BT15" s="78">
        <f t="shared" si="14"/>
        <v>51500</v>
      </c>
      <c r="BU15" s="78">
        <f t="shared" si="14"/>
        <v>53000</v>
      </c>
      <c r="BV15" s="78">
        <f t="shared" si="14"/>
        <v>54600</v>
      </c>
      <c r="BW15" s="78">
        <f t="shared" si="14"/>
        <v>56200</v>
      </c>
      <c r="BX15" s="77">
        <v>1700</v>
      </c>
      <c r="BY15" s="77">
        <v>2</v>
      </c>
      <c r="BZ15" s="77" t="s">
        <v>48</v>
      </c>
      <c r="CA15" s="49"/>
      <c r="CB15" s="32" t="str">
        <f>BZ16</f>
        <v>L-2</v>
      </c>
      <c r="CF15" s="50" t="s">
        <v>49</v>
      </c>
      <c r="CG15" s="65">
        <v>42401</v>
      </c>
      <c r="CH15" s="46">
        <v>2</v>
      </c>
      <c r="CI15" s="46">
        <f>CI14</f>
        <v>9867</v>
      </c>
      <c r="CJ15" s="46">
        <f t="shared" ref="CJ15:CJ25" si="15">CJ14+CI15</f>
        <v>19734</v>
      </c>
      <c r="CK15" s="46"/>
      <c r="CL15" s="49" t="s">
        <v>50</v>
      </c>
      <c r="CM15" s="49">
        <f>ROUND(CM13*CM14,0)+CM13</f>
        <v>60378</v>
      </c>
      <c r="CN15" s="49"/>
      <c r="CO15" s="51"/>
      <c r="CP15" s="32">
        <v>28400</v>
      </c>
      <c r="CQ15" s="51"/>
    </row>
    <row r="16" spans="1:95">
      <c r="A16" s="32" t="s">
        <v>51</v>
      </c>
      <c r="B16" s="32" t="str">
        <f>INDEX($D$14:$D$38,MATCH(B14,$M$14:$M$38,0))</f>
        <v>9300-34800</v>
      </c>
      <c r="C16" s="32" t="str">
        <f>E77</f>
        <v>9300-34800</v>
      </c>
      <c r="D16" s="68" t="s">
        <v>33</v>
      </c>
      <c r="E16" s="79">
        <v>3</v>
      </c>
      <c r="F16" s="79">
        <v>1750</v>
      </c>
      <c r="G16" s="70">
        <v>5200</v>
      </c>
      <c r="H16" s="71">
        <v>20200</v>
      </c>
      <c r="I16" s="32">
        <f t="shared" si="0"/>
        <v>15600</v>
      </c>
      <c r="J16" s="32">
        <f t="shared" si="0"/>
        <v>60600</v>
      </c>
      <c r="K16" s="32" t="str">
        <f t="shared" si="1"/>
        <v>15600-60600</v>
      </c>
      <c r="L16" s="32">
        <f t="shared" si="2"/>
        <v>5250</v>
      </c>
      <c r="M16" s="32" t="str">
        <f t="shared" si="3"/>
        <v>5200-20200  (Grade Pay  Rs.  1750)</v>
      </c>
      <c r="N16" s="71"/>
      <c r="O16" s="71"/>
      <c r="P16" s="72" t="s">
        <v>33</v>
      </c>
      <c r="Q16" s="40">
        <v>1750</v>
      </c>
      <c r="R16" s="40">
        <v>7000</v>
      </c>
      <c r="S16" s="40">
        <v>2.57</v>
      </c>
      <c r="T16" s="40">
        <v>2.57</v>
      </c>
      <c r="U16" s="73">
        <v>17900</v>
      </c>
      <c r="V16" s="74" t="b">
        <f t="shared" si="4"/>
        <v>0</v>
      </c>
      <c r="W16" s="74">
        <f t="shared" si="5"/>
        <v>0</v>
      </c>
      <c r="X16" s="74">
        <v>2</v>
      </c>
      <c r="Y16" s="75">
        <f t="shared" si="6"/>
        <v>17900</v>
      </c>
      <c r="Z16" s="40">
        <f t="shared" si="7"/>
        <v>0</v>
      </c>
      <c r="AA16" s="76" t="b">
        <f t="shared" si="8"/>
        <v>0</v>
      </c>
      <c r="AB16" s="76">
        <f t="shared" si="9"/>
        <v>0</v>
      </c>
      <c r="AC16" s="74">
        <v>2</v>
      </c>
      <c r="AD16" s="75">
        <f t="shared" si="10"/>
        <v>17900</v>
      </c>
      <c r="AE16" s="40">
        <f t="shared" si="11"/>
        <v>0</v>
      </c>
      <c r="AF16" s="40" t="s">
        <v>33</v>
      </c>
      <c r="AG16" s="77">
        <v>1750</v>
      </c>
      <c r="AH16" s="77">
        <v>3</v>
      </c>
      <c r="AI16" s="77" t="s">
        <v>52</v>
      </c>
      <c r="AJ16" s="40">
        <f t="shared" si="12"/>
        <v>17900</v>
      </c>
      <c r="AK16" s="78">
        <f t="shared" si="13"/>
        <v>18400</v>
      </c>
      <c r="AL16" s="78">
        <f t="shared" si="14"/>
        <v>19000</v>
      </c>
      <c r="AM16" s="78">
        <f t="shared" si="14"/>
        <v>19600</v>
      </c>
      <c r="AN16" s="78">
        <f t="shared" si="14"/>
        <v>20200</v>
      </c>
      <c r="AO16" s="78">
        <f t="shared" si="14"/>
        <v>20800</v>
      </c>
      <c r="AP16" s="78">
        <f t="shared" si="14"/>
        <v>21400</v>
      </c>
      <c r="AQ16" s="78">
        <f t="shared" si="14"/>
        <v>22000</v>
      </c>
      <c r="AR16" s="78">
        <f t="shared" si="14"/>
        <v>22700</v>
      </c>
      <c r="AS16" s="78">
        <f t="shared" si="14"/>
        <v>23400</v>
      </c>
      <c r="AT16" s="78">
        <f t="shared" si="14"/>
        <v>24100</v>
      </c>
      <c r="AU16" s="78">
        <f t="shared" si="14"/>
        <v>24800</v>
      </c>
      <c r="AV16" s="78">
        <f t="shared" si="14"/>
        <v>25500</v>
      </c>
      <c r="AW16" s="78">
        <f t="shared" si="14"/>
        <v>26300</v>
      </c>
      <c r="AX16" s="78">
        <f t="shared" si="14"/>
        <v>27100</v>
      </c>
      <c r="AY16" s="78">
        <f t="shared" si="14"/>
        <v>27900</v>
      </c>
      <c r="AZ16" s="78">
        <f t="shared" si="14"/>
        <v>28700</v>
      </c>
      <c r="BA16" s="78">
        <f t="shared" si="14"/>
        <v>29600</v>
      </c>
      <c r="BB16" s="78">
        <f t="shared" si="14"/>
        <v>30500</v>
      </c>
      <c r="BC16" s="78">
        <f t="shared" si="14"/>
        <v>31400</v>
      </c>
      <c r="BD16" s="78">
        <f t="shared" si="14"/>
        <v>32300</v>
      </c>
      <c r="BE16" s="78">
        <f t="shared" si="14"/>
        <v>33300</v>
      </c>
      <c r="BF16" s="78">
        <f t="shared" si="14"/>
        <v>34300</v>
      </c>
      <c r="BG16" s="78">
        <f t="shared" si="14"/>
        <v>35300</v>
      </c>
      <c r="BH16" s="78">
        <f t="shared" si="14"/>
        <v>36400</v>
      </c>
      <c r="BI16" s="78">
        <f t="shared" si="14"/>
        <v>37500</v>
      </c>
      <c r="BJ16" s="78">
        <f t="shared" si="14"/>
        <v>38600</v>
      </c>
      <c r="BK16" s="78">
        <f t="shared" si="14"/>
        <v>39800</v>
      </c>
      <c r="BL16" s="78">
        <f t="shared" si="14"/>
        <v>41000</v>
      </c>
      <c r="BM16" s="78">
        <f t="shared" si="14"/>
        <v>42200</v>
      </c>
      <c r="BN16" s="78">
        <f t="shared" si="14"/>
        <v>43500</v>
      </c>
      <c r="BO16" s="78">
        <f t="shared" si="14"/>
        <v>44800</v>
      </c>
      <c r="BP16" s="78">
        <f t="shared" si="14"/>
        <v>46100</v>
      </c>
      <c r="BQ16" s="78">
        <f t="shared" si="14"/>
        <v>47500</v>
      </c>
      <c r="BR16" s="78">
        <f t="shared" si="14"/>
        <v>48900</v>
      </c>
      <c r="BS16" s="78">
        <f t="shared" si="14"/>
        <v>50400</v>
      </c>
      <c r="BT16" s="78">
        <f t="shared" si="14"/>
        <v>51900</v>
      </c>
      <c r="BU16" s="78">
        <f t="shared" si="14"/>
        <v>53500</v>
      </c>
      <c r="BV16" s="78">
        <f t="shared" si="14"/>
        <v>55100</v>
      </c>
      <c r="BW16" s="78">
        <f t="shared" si="14"/>
        <v>56800</v>
      </c>
      <c r="BX16" s="77">
        <v>1750</v>
      </c>
      <c r="BY16" s="77">
        <v>3</v>
      </c>
      <c r="BZ16" s="77" t="s">
        <v>52</v>
      </c>
      <c r="CA16" s="49" t="s">
        <v>53</v>
      </c>
      <c r="CB16" s="32" t="str">
        <f t="shared" ref="CB16:CB37" si="16">BZ17</f>
        <v>L-3</v>
      </c>
      <c r="CF16" s="64" t="s">
        <v>54</v>
      </c>
      <c r="CG16" s="65">
        <v>42430</v>
      </c>
      <c r="CH16" s="46">
        <v>3</v>
      </c>
      <c r="CI16" s="46">
        <f>CI15</f>
        <v>9867</v>
      </c>
      <c r="CJ16" s="46">
        <f t="shared" si="15"/>
        <v>29601</v>
      </c>
      <c r="CK16" s="46"/>
      <c r="CL16" s="49"/>
      <c r="CM16" s="49"/>
      <c r="CN16" s="49"/>
      <c r="CO16" s="51"/>
      <c r="CP16" s="51">
        <f>IF(CH33=CH32,ROUND(CP14*CQ14,0),ROUND(CP15*CQ14,0))</f>
        <v>5680</v>
      </c>
      <c r="CQ16" s="51"/>
    </row>
    <row r="17" spans="1:92">
      <c r="A17" s="32" t="s">
        <v>55</v>
      </c>
      <c r="B17" s="32">
        <f>INDEX($T$15:$T$35,MATCH(B15,$Q$15:$Q$35,0))</f>
        <v>2.57</v>
      </c>
      <c r="C17" s="32">
        <v>2.57</v>
      </c>
      <c r="D17" s="68" t="s">
        <v>33</v>
      </c>
      <c r="E17" s="79">
        <v>4</v>
      </c>
      <c r="F17" s="79">
        <v>1900</v>
      </c>
      <c r="G17" s="70">
        <v>5200</v>
      </c>
      <c r="H17" s="71">
        <v>20200</v>
      </c>
      <c r="I17" s="32">
        <f t="shared" si="0"/>
        <v>15600</v>
      </c>
      <c r="J17" s="32">
        <f t="shared" si="0"/>
        <v>60600</v>
      </c>
      <c r="K17" s="32" t="str">
        <f t="shared" si="1"/>
        <v>15600-60600</v>
      </c>
      <c r="L17" s="32">
        <f t="shared" si="2"/>
        <v>5700</v>
      </c>
      <c r="M17" s="32" t="str">
        <f t="shared" si="3"/>
        <v>5200-20200  (Grade Pay  Rs.  1900)</v>
      </c>
      <c r="N17" s="71"/>
      <c r="O17" s="71"/>
      <c r="P17" s="72" t="s">
        <v>33</v>
      </c>
      <c r="Q17" s="40">
        <v>1900</v>
      </c>
      <c r="R17" s="40">
        <v>7580</v>
      </c>
      <c r="S17" s="40">
        <v>2.57</v>
      </c>
      <c r="T17" s="40">
        <v>2.57</v>
      </c>
      <c r="U17" s="73">
        <v>18200</v>
      </c>
      <c r="V17" s="74" t="b">
        <f t="shared" si="4"/>
        <v>0</v>
      </c>
      <c r="W17" s="74">
        <f t="shared" si="5"/>
        <v>0</v>
      </c>
      <c r="X17" s="74">
        <v>3</v>
      </c>
      <c r="Y17" s="75">
        <f t="shared" si="6"/>
        <v>18200</v>
      </c>
      <c r="Z17" s="40">
        <f t="shared" si="7"/>
        <v>0</v>
      </c>
      <c r="AA17" s="76" t="b">
        <f t="shared" si="8"/>
        <v>0</v>
      </c>
      <c r="AB17" s="76">
        <f t="shared" si="9"/>
        <v>0</v>
      </c>
      <c r="AC17" s="74">
        <v>3</v>
      </c>
      <c r="AD17" s="75">
        <f t="shared" si="10"/>
        <v>18200</v>
      </c>
      <c r="AE17" s="40">
        <f t="shared" si="11"/>
        <v>0</v>
      </c>
      <c r="AF17" s="40" t="s">
        <v>33</v>
      </c>
      <c r="AG17" s="77">
        <v>1900</v>
      </c>
      <c r="AH17" s="77">
        <v>4</v>
      </c>
      <c r="AI17" s="77" t="s">
        <v>56</v>
      </c>
      <c r="AJ17" s="40">
        <f t="shared" si="12"/>
        <v>18200</v>
      </c>
      <c r="AK17" s="78">
        <f t="shared" si="13"/>
        <v>18700</v>
      </c>
      <c r="AL17" s="78">
        <f t="shared" si="14"/>
        <v>19300</v>
      </c>
      <c r="AM17" s="78">
        <f t="shared" si="14"/>
        <v>19900</v>
      </c>
      <c r="AN17" s="78">
        <f t="shared" si="14"/>
        <v>20500</v>
      </c>
      <c r="AO17" s="78">
        <f t="shared" si="14"/>
        <v>21100</v>
      </c>
      <c r="AP17" s="78">
        <f t="shared" si="14"/>
        <v>21700</v>
      </c>
      <c r="AQ17" s="78">
        <f t="shared" si="14"/>
        <v>22400</v>
      </c>
      <c r="AR17" s="78">
        <f t="shared" si="14"/>
        <v>23100</v>
      </c>
      <c r="AS17" s="78">
        <f t="shared" si="14"/>
        <v>23800</v>
      </c>
      <c r="AT17" s="78">
        <f t="shared" si="14"/>
        <v>24500</v>
      </c>
      <c r="AU17" s="78">
        <f t="shared" si="14"/>
        <v>25200</v>
      </c>
      <c r="AV17" s="78">
        <f t="shared" si="14"/>
        <v>26000</v>
      </c>
      <c r="AW17" s="78">
        <f t="shared" si="14"/>
        <v>26800</v>
      </c>
      <c r="AX17" s="78">
        <f t="shared" si="14"/>
        <v>27600</v>
      </c>
      <c r="AY17" s="78">
        <f t="shared" si="14"/>
        <v>28400</v>
      </c>
      <c r="AZ17" s="78">
        <f t="shared" si="14"/>
        <v>29300</v>
      </c>
      <c r="BA17" s="78">
        <f t="shared" si="14"/>
        <v>30200</v>
      </c>
      <c r="BB17" s="78">
        <f t="shared" si="14"/>
        <v>31100</v>
      </c>
      <c r="BC17" s="78">
        <f t="shared" si="14"/>
        <v>32000</v>
      </c>
      <c r="BD17" s="78">
        <f t="shared" si="14"/>
        <v>33000</v>
      </c>
      <c r="BE17" s="78">
        <f t="shared" si="14"/>
        <v>34000</v>
      </c>
      <c r="BF17" s="78">
        <f t="shared" si="14"/>
        <v>35000</v>
      </c>
      <c r="BG17" s="78">
        <f t="shared" si="14"/>
        <v>36100</v>
      </c>
      <c r="BH17" s="78">
        <f t="shared" si="14"/>
        <v>37200</v>
      </c>
      <c r="BI17" s="78">
        <f t="shared" si="14"/>
        <v>38300</v>
      </c>
      <c r="BJ17" s="78">
        <f t="shared" si="14"/>
        <v>39400</v>
      </c>
      <c r="BK17" s="78">
        <f t="shared" si="14"/>
        <v>40600</v>
      </c>
      <c r="BL17" s="78">
        <f t="shared" si="14"/>
        <v>41800</v>
      </c>
      <c r="BM17" s="78">
        <f t="shared" si="14"/>
        <v>43100</v>
      </c>
      <c r="BN17" s="78">
        <f t="shared" si="14"/>
        <v>44400</v>
      </c>
      <c r="BO17" s="78">
        <f t="shared" si="14"/>
        <v>45700</v>
      </c>
      <c r="BP17" s="78">
        <f t="shared" si="14"/>
        <v>47100</v>
      </c>
      <c r="BQ17" s="78">
        <f t="shared" si="14"/>
        <v>48500</v>
      </c>
      <c r="BR17" s="78">
        <f t="shared" si="14"/>
        <v>50000</v>
      </c>
      <c r="BS17" s="78">
        <f t="shared" si="14"/>
        <v>51500</v>
      </c>
      <c r="BT17" s="78">
        <f t="shared" si="14"/>
        <v>53000</v>
      </c>
      <c r="BU17" s="78">
        <f t="shared" si="14"/>
        <v>54600</v>
      </c>
      <c r="BV17" s="78">
        <f t="shared" si="14"/>
        <v>56200</v>
      </c>
      <c r="BW17" s="78">
        <f t="shared" si="14"/>
        <v>57900</v>
      </c>
      <c r="BX17" s="77">
        <v>1900</v>
      </c>
      <c r="BY17" s="77">
        <v>4</v>
      </c>
      <c r="BZ17" s="77" t="s">
        <v>56</v>
      </c>
      <c r="CA17" s="49" t="s">
        <v>53</v>
      </c>
      <c r="CB17" s="32" t="str">
        <f t="shared" si="16"/>
        <v>L-4</v>
      </c>
      <c r="CF17" s="64" t="s">
        <v>57</v>
      </c>
      <c r="CG17" s="65">
        <v>42461</v>
      </c>
      <c r="CH17" s="46">
        <v>4</v>
      </c>
      <c r="CI17" s="46">
        <f>CI16</f>
        <v>9867</v>
      </c>
      <c r="CJ17" s="46">
        <f t="shared" si="15"/>
        <v>39468</v>
      </c>
      <c r="CK17" s="46"/>
      <c r="CL17" s="543" t="s">
        <v>58</v>
      </c>
      <c r="CM17" s="543"/>
      <c r="CN17" s="49"/>
    </row>
    <row r="18" spans="1:92">
      <c r="A18" s="32" t="s">
        <v>59</v>
      </c>
      <c r="B18" s="32">
        <f>INDEX($R$15:$R$35,MATCH($B$15,$Q$15:$Q$35,0))</f>
        <v>21000</v>
      </c>
      <c r="C18" s="32">
        <f>INDEX($R$15:$R$35,MATCH($C$15,$Q$15:$Q$35,0))</f>
        <v>18750</v>
      </c>
      <c r="D18" s="68" t="s">
        <v>33</v>
      </c>
      <c r="E18" s="79">
        <v>5</v>
      </c>
      <c r="F18" s="79">
        <v>2000</v>
      </c>
      <c r="G18" s="70">
        <v>5200</v>
      </c>
      <c r="H18" s="71">
        <v>20200</v>
      </c>
      <c r="I18" s="32">
        <f t="shared" si="0"/>
        <v>15600</v>
      </c>
      <c r="J18" s="32">
        <f t="shared" si="0"/>
        <v>60600</v>
      </c>
      <c r="K18" s="32" t="str">
        <f t="shared" si="1"/>
        <v>15600-60600</v>
      </c>
      <c r="L18" s="32">
        <f t="shared" si="2"/>
        <v>6000</v>
      </c>
      <c r="M18" s="32" t="str">
        <f t="shared" si="3"/>
        <v>5200-20200  (Grade Pay  Rs.  2000)</v>
      </c>
      <c r="N18" s="71"/>
      <c r="O18" s="71"/>
      <c r="P18" s="72" t="s">
        <v>33</v>
      </c>
      <c r="Q18" s="40">
        <v>2000</v>
      </c>
      <c r="R18" s="40">
        <v>7960</v>
      </c>
      <c r="S18" s="40">
        <v>2.57</v>
      </c>
      <c r="T18" s="40">
        <v>2.57</v>
      </c>
      <c r="U18" s="73">
        <v>19200</v>
      </c>
      <c r="V18" s="74" t="b">
        <f t="shared" si="4"/>
        <v>0</v>
      </c>
      <c r="W18" s="74">
        <f t="shared" si="5"/>
        <v>0</v>
      </c>
      <c r="X18" s="74">
        <v>4</v>
      </c>
      <c r="Y18" s="75">
        <f t="shared" si="6"/>
        <v>19200</v>
      </c>
      <c r="Z18" s="40">
        <f t="shared" si="7"/>
        <v>0</v>
      </c>
      <c r="AA18" s="76" t="b">
        <f t="shared" si="8"/>
        <v>0</v>
      </c>
      <c r="AB18" s="76">
        <f t="shared" si="9"/>
        <v>0</v>
      </c>
      <c r="AC18" s="74">
        <v>4</v>
      </c>
      <c r="AD18" s="75">
        <f t="shared" si="10"/>
        <v>19200</v>
      </c>
      <c r="AE18" s="40">
        <f t="shared" si="11"/>
        <v>0</v>
      </c>
      <c r="AF18" s="40" t="s">
        <v>33</v>
      </c>
      <c r="AG18" s="77">
        <v>2000</v>
      </c>
      <c r="AH18" s="77">
        <v>5</v>
      </c>
      <c r="AI18" s="77" t="s">
        <v>60</v>
      </c>
      <c r="AJ18" s="40">
        <f t="shared" si="12"/>
        <v>19200</v>
      </c>
      <c r="AK18" s="78">
        <f t="shared" si="13"/>
        <v>19800</v>
      </c>
      <c r="AL18" s="78">
        <f t="shared" si="14"/>
        <v>20400</v>
      </c>
      <c r="AM18" s="78">
        <f t="shared" si="14"/>
        <v>21000</v>
      </c>
      <c r="AN18" s="78">
        <f t="shared" si="14"/>
        <v>21600</v>
      </c>
      <c r="AO18" s="78">
        <f t="shared" si="14"/>
        <v>22200</v>
      </c>
      <c r="AP18" s="78">
        <f t="shared" si="14"/>
        <v>22900</v>
      </c>
      <c r="AQ18" s="78">
        <f t="shared" si="14"/>
        <v>23600</v>
      </c>
      <c r="AR18" s="78">
        <f t="shared" si="14"/>
        <v>24300</v>
      </c>
      <c r="AS18" s="78">
        <f t="shared" si="14"/>
        <v>25000</v>
      </c>
      <c r="AT18" s="78">
        <f t="shared" si="14"/>
        <v>25800</v>
      </c>
      <c r="AU18" s="78">
        <f t="shared" si="14"/>
        <v>26600</v>
      </c>
      <c r="AV18" s="78">
        <f t="shared" si="14"/>
        <v>27400</v>
      </c>
      <c r="AW18" s="78">
        <f t="shared" si="14"/>
        <v>28200</v>
      </c>
      <c r="AX18" s="78">
        <f t="shared" si="14"/>
        <v>29000</v>
      </c>
      <c r="AY18" s="78">
        <f t="shared" si="14"/>
        <v>29900</v>
      </c>
      <c r="AZ18" s="78">
        <f t="shared" si="14"/>
        <v>30800</v>
      </c>
      <c r="BA18" s="78">
        <f t="shared" si="14"/>
        <v>31700</v>
      </c>
      <c r="BB18" s="78">
        <f t="shared" si="14"/>
        <v>32700</v>
      </c>
      <c r="BC18" s="78">
        <f t="shared" si="14"/>
        <v>33700</v>
      </c>
      <c r="BD18" s="78">
        <f t="shared" si="14"/>
        <v>34700</v>
      </c>
      <c r="BE18" s="78">
        <f t="shared" si="14"/>
        <v>35700</v>
      </c>
      <c r="BF18" s="78">
        <f t="shared" si="14"/>
        <v>36800</v>
      </c>
      <c r="BG18" s="78">
        <f t="shared" si="14"/>
        <v>37900</v>
      </c>
      <c r="BH18" s="78">
        <f t="shared" si="14"/>
        <v>39000</v>
      </c>
      <c r="BI18" s="78">
        <f t="shared" si="14"/>
        <v>40200</v>
      </c>
      <c r="BJ18" s="78">
        <f t="shared" si="14"/>
        <v>41400</v>
      </c>
      <c r="BK18" s="78">
        <f t="shared" si="14"/>
        <v>42600</v>
      </c>
      <c r="BL18" s="78">
        <f t="shared" si="14"/>
        <v>43900</v>
      </c>
      <c r="BM18" s="78">
        <f t="shared" si="14"/>
        <v>45200</v>
      </c>
      <c r="BN18" s="78">
        <f t="shared" si="14"/>
        <v>46600</v>
      </c>
      <c r="BO18" s="78">
        <f t="shared" si="14"/>
        <v>48000</v>
      </c>
      <c r="BP18" s="78">
        <f t="shared" si="14"/>
        <v>49400</v>
      </c>
      <c r="BQ18" s="78">
        <f t="shared" si="14"/>
        <v>50900</v>
      </c>
      <c r="BR18" s="78">
        <f t="shared" si="14"/>
        <v>52400</v>
      </c>
      <c r="BS18" s="78">
        <f t="shared" si="14"/>
        <v>54000</v>
      </c>
      <c r="BT18" s="78">
        <f t="shared" si="14"/>
        <v>55600</v>
      </c>
      <c r="BU18" s="78">
        <f t="shared" si="14"/>
        <v>57300</v>
      </c>
      <c r="BV18" s="78">
        <f t="shared" si="14"/>
        <v>59000</v>
      </c>
      <c r="BW18" s="78">
        <f t="shared" si="14"/>
        <v>60800</v>
      </c>
      <c r="BX18" s="77">
        <v>2000</v>
      </c>
      <c r="BY18" s="77">
        <v>5</v>
      </c>
      <c r="BZ18" s="77" t="s">
        <v>60</v>
      </c>
      <c r="CA18" s="49" t="s">
        <v>53</v>
      </c>
      <c r="CB18" s="32" t="str">
        <f t="shared" si="16"/>
        <v>L-5</v>
      </c>
      <c r="CF18" s="50" t="s">
        <v>61</v>
      </c>
      <c r="CG18" s="65">
        <v>42491</v>
      </c>
      <c r="CH18" s="46">
        <v>5</v>
      </c>
      <c r="CI18" s="46">
        <f>CI17</f>
        <v>9867</v>
      </c>
      <c r="CJ18" s="46">
        <f t="shared" si="15"/>
        <v>49335</v>
      </c>
      <c r="CK18" s="46"/>
      <c r="CL18" s="49"/>
      <c r="CM18" s="49"/>
      <c r="CN18" s="49"/>
    </row>
    <row r="19" spans="1:92">
      <c r="A19" s="32" t="s">
        <v>62</v>
      </c>
      <c r="B19" s="32">
        <f>INDEX($U$15:$U$35,MATCH($B$15,$Q$15:$Q$35,0))</f>
        <v>33800</v>
      </c>
      <c r="C19" s="32">
        <f>INDEX($U$15:$U$35,MATCH($B$15,$Q$15:$Q$35,0))</f>
        <v>33800</v>
      </c>
      <c r="D19" s="68" t="s">
        <v>33</v>
      </c>
      <c r="E19" s="79">
        <v>9</v>
      </c>
      <c r="F19" s="79">
        <v>2400</v>
      </c>
      <c r="G19" s="70">
        <v>5200</v>
      </c>
      <c r="H19" s="71">
        <v>20200</v>
      </c>
      <c r="I19" s="32">
        <f t="shared" si="0"/>
        <v>15600</v>
      </c>
      <c r="J19" s="32">
        <f t="shared" si="0"/>
        <v>60600</v>
      </c>
      <c r="K19" s="32" t="str">
        <f t="shared" si="1"/>
        <v>15600-60600</v>
      </c>
      <c r="L19" s="32">
        <f t="shared" si="2"/>
        <v>7200</v>
      </c>
      <c r="M19" s="32" t="str">
        <f t="shared" si="3"/>
        <v>5200-20200  (Grade Pay  Rs.  2400)</v>
      </c>
      <c r="N19" s="71"/>
      <c r="O19" s="71"/>
      <c r="P19" s="72" t="s">
        <v>33</v>
      </c>
      <c r="Q19" s="80">
        <v>2400</v>
      </c>
      <c r="R19" s="40">
        <v>9840</v>
      </c>
      <c r="S19" s="40">
        <v>2.57</v>
      </c>
      <c r="T19" s="40">
        <v>2.57</v>
      </c>
      <c r="U19" s="73">
        <v>20800</v>
      </c>
      <c r="V19" s="74" t="b">
        <f t="shared" si="4"/>
        <v>0</v>
      </c>
      <c r="W19" s="74">
        <f t="shared" si="5"/>
        <v>0</v>
      </c>
      <c r="X19" s="74">
        <v>5</v>
      </c>
      <c r="Y19" s="75">
        <f t="shared" si="6"/>
        <v>20800</v>
      </c>
      <c r="Z19" s="40">
        <f t="shared" si="7"/>
        <v>0</v>
      </c>
      <c r="AA19" s="76" t="b">
        <f t="shared" si="8"/>
        <v>0</v>
      </c>
      <c r="AB19" s="76">
        <f t="shared" si="9"/>
        <v>0</v>
      </c>
      <c r="AC19" s="74">
        <v>5</v>
      </c>
      <c r="AD19" s="75">
        <f t="shared" si="10"/>
        <v>20800</v>
      </c>
      <c r="AE19" s="40">
        <f t="shared" si="11"/>
        <v>0</v>
      </c>
      <c r="AF19" s="40" t="s">
        <v>33</v>
      </c>
      <c r="AG19" s="77">
        <v>2400</v>
      </c>
      <c r="AH19" s="77">
        <v>9</v>
      </c>
      <c r="AI19" s="77" t="s">
        <v>63</v>
      </c>
      <c r="AJ19" s="40">
        <f t="shared" si="12"/>
        <v>20800</v>
      </c>
      <c r="AK19" s="78">
        <f t="shared" si="13"/>
        <v>21400</v>
      </c>
      <c r="AL19" s="78">
        <f t="shared" si="14"/>
        <v>22000</v>
      </c>
      <c r="AM19" s="78">
        <f t="shared" si="14"/>
        <v>22700</v>
      </c>
      <c r="AN19" s="78">
        <f t="shared" si="14"/>
        <v>23400</v>
      </c>
      <c r="AO19" s="78">
        <f t="shared" si="14"/>
        <v>24100</v>
      </c>
      <c r="AP19" s="78">
        <f t="shared" si="14"/>
        <v>24800</v>
      </c>
      <c r="AQ19" s="78">
        <f t="shared" si="14"/>
        <v>25500</v>
      </c>
      <c r="AR19" s="78">
        <f t="shared" si="14"/>
        <v>26300</v>
      </c>
      <c r="AS19" s="78">
        <f t="shared" si="14"/>
        <v>27100</v>
      </c>
      <c r="AT19" s="78">
        <f t="shared" si="14"/>
        <v>27900</v>
      </c>
      <c r="AU19" s="78">
        <f t="shared" si="14"/>
        <v>28700</v>
      </c>
      <c r="AV19" s="78">
        <f t="shared" si="14"/>
        <v>29600</v>
      </c>
      <c r="AW19" s="78">
        <f t="shared" si="14"/>
        <v>30500</v>
      </c>
      <c r="AX19" s="78">
        <f t="shared" si="14"/>
        <v>31400</v>
      </c>
      <c r="AY19" s="81">
        <f t="shared" si="14"/>
        <v>32300</v>
      </c>
      <c r="AZ19" s="78">
        <f t="shared" si="14"/>
        <v>33300</v>
      </c>
      <c r="BA19" s="78">
        <f t="shared" si="14"/>
        <v>34300</v>
      </c>
      <c r="BB19" s="78">
        <f t="shared" si="14"/>
        <v>35300</v>
      </c>
      <c r="BC19" s="78">
        <f t="shared" si="14"/>
        <v>36400</v>
      </c>
      <c r="BD19" s="78">
        <f t="shared" si="14"/>
        <v>37500</v>
      </c>
      <c r="BE19" s="78">
        <f t="shared" si="14"/>
        <v>38600</v>
      </c>
      <c r="BF19" s="78">
        <f t="shared" si="14"/>
        <v>39800</v>
      </c>
      <c r="BG19" s="78">
        <f t="shared" si="14"/>
        <v>41000</v>
      </c>
      <c r="BH19" s="78">
        <f t="shared" si="14"/>
        <v>42200</v>
      </c>
      <c r="BI19" s="78">
        <f t="shared" si="14"/>
        <v>43500</v>
      </c>
      <c r="BJ19" s="78">
        <f t="shared" si="14"/>
        <v>44800</v>
      </c>
      <c r="BK19" s="78">
        <f t="shared" si="14"/>
        <v>46100</v>
      </c>
      <c r="BL19" s="78">
        <f t="shared" si="14"/>
        <v>47500</v>
      </c>
      <c r="BM19" s="78">
        <f t="shared" si="14"/>
        <v>48900</v>
      </c>
      <c r="BN19" s="78">
        <f t="shared" si="14"/>
        <v>50400</v>
      </c>
      <c r="BO19" s="78">
        <f t="shared" si="14"/>
        <v>51900</v>
      </c>
      <c r="BP19" s="78">
        <f t="shared" si="14"/>
        <v>53500</v>
      </c>
      <c r="BQ19" s="78">
        <f t="shared" si="14"/>
        <v>55100</v>
      </c>
      <c r="BR19" s="78">
        <f t="shared" si="14"/>
        <v>56800</v>
      </c>
      <c r="BS19" s="78">
        <f t="shared" si="14"/>
        <v>58500</v>
      </c>
      <c r="BT19" s="78">
        <f t="shared" si="14"/>
        <v>60300</v>
      </c>
      <c r="BU19" s="78">
        <f t="shared" si="14"/>
        <v>62100</v>
      </c>
      <c r="BV19" s="78">
        <f t="shared" si="14"/>
        <v>64000</v>
      </c>
      <c r="BW19" s="78">
        <f t="shared" si="14"/>
        <v>65900</v>
      </c>
      <c r="BX19" s="77">
        <v>2400</v>
      </c>
      <c r="BY19" s="77">
        <v>9</v>
      </c>
      <c r="BZ19" s="77" t="s">
        <v>63</v>
      </c>
      <c r="CA19" s="49" t="s">
        <v>53</v>
      </c>
      <c r="CB19" s="32" t="str">
        <f t="shared" si="16"/>
        <v>L-6</v>
      </c>
      <c r="CF19" s="64" t="s">
        <v>64</v>
      </c>
      <c r="CG19" s="65">
        <v>42522</v>
      </c>
      <c r="CH19" s="46">
        <v>6</v>
      </c>
      <c r="CI19" s="46">
        <f>CI18</f>
        <v>9867</v>
      </c>
      <c r="CJ19" s="46">
        <f t="shared" si="15"/>
        <v>59202</v>
      </c>
      <c r="CK19" s="46"/>
      <c r="CL19" s="49"/>
      <c r="CM19" s="78">
        <f>ROUND((B23*1.03),-2)</f>
        <v>73000</v>
      </c>
      <c r="CN19" s="49"/>
    </row>
    <row r="20" spans="1:92">
      <c r="A20" s="32" t="s">
        <v>65</v>
      </c>
      <c r="B20" s="32">
        <v>27570</v>
      </c>
      <c r="C20" s="32">
        <v>24650</v>
      </c>
      <c r="D20" s="68" t="s">
        <v>33</v>
      </c>
      <c r="E20" s="79">
        <v>9</v>
      </c>
      <c r="F20" s="79">
        <v>2400</v>
      </c>
      <c r="G20" s="70">
        <v>5200</v>
      </c>
      <c r="H20" s="71">
        <v>20200</v>
      </c>
      <c r="I20" s="32">
        <f t="shared" si="0"/>
        <v>15600</v>
      </c>
      <c r="J20" s="32">
        <f t="shared" si="0"/>
        <v>60600</v>
      </c>
      <c r="K20" s="32" t="str">
        <f t="shared" si="1"/>
        <v>15600-60600</v>
      </c>
      <c r="L20" s="32">
        <f t="shared" si="2"/>
        <v>7200</v>
      </c>
      <c r="M20" s="32" t="str">
        <f t="shared" si="3"/>
        <v>5200-20200  (Grade Pay  Rs.  2400)</v>
      </c>
      <c r="N20" s="71"/>
      <c r="O20" s="71"/>
      <c r="P20" s="72" t="s">
        <v>33</v>
      </c>
      <c r="Q20" s="40">
        <v>2400</v>
      </c>
      <c r="R20" s="40">
        <v>11170</v>
      </c>
      <c r="S20" s="40">
        <v>2.57</v>
      </c>
      <c r="T20" s="40">
        <v>2.57</v>
      </c>
      <c r="U20" s="73">
        <v>21500</v>
      </c>
      <c r="V20" s="74" t="b">
        <f t="shared" si="4"/>
        <v>0</v>
      </c>
      <c r="W20" s="74">
        <f t="shared" si="5"/>
        <v>0</v>
      </c>
      <c r="X20" s="74">
        <v>6</v>
      </c>
      <c r="Y20" s="75">
        <f t="shared" si="6"/>
        <v>21500</v>
      </c>
      <c r="Z20" s="40">
        <f t="shared" si="7"/>
        <v>0</v>
      </c>
      <c r="AA20" s="76" t="b">
        <f t="shared" si="8"/>
        <v>0</v>
      </c>
      <c r="AB20" s="76">
        <f t="shared" si="9"/>
        <v>0</v>
      </c>
      <c r="AC20" s="74">
        <v>6</v>
      </c>
      <c r="AD20" s="75">
        <f t="shared" si="10"/>
        <v>21500</v>
      </c>
      <c r="AE20" s="40">
        <f t="shared" si="11"/>
        <v>0</v>
      </c>
      <c r="AF20" s="40" t="s">
        <v>33</v>
      </c>
      <c r="AG20" s="77">
        <v>2400</v>
      </c>
      <c r="AH20" s="77" t="s">
        <v>66</v>
      </c>
      <c r="AI20" s="77" t="s">
        <v>67</v>
      </c>
      <c r="AJ20" s="40">
        <f t="shared" si="12"/>
        <v>21500</v>
      </c>
      <c r="AK20" s="78">
        <f t="shared" si="13"/>
        <v>22100</v>
      </c>
      <c r="AL20" s="78">
        <f t="shared" si="14"/>
        <v>22800</v>
      </c>
      <c r="AM20" s="78">
        <f t="shared" si="14"/>
        <v>23500</v>
      </c>
      <c r="AN20" s="78">
        <f t="shared" si="14"/>
        <v>24200</v>
      </c>
      <c r="AO20" s="78">
        <f t="shared" si="14"/>
        <v>24900</v>
      </c>
      <c r="AP20" s="78">
        <f t="shared" si="14"/>
        <v>25600</v>
      </c>
      <c r="AQ20" s="78">
        <f t="shared" si="14"/>
        <v>26400</v>
      </c>
      <c r="AR20" s="78">
        <f t="shared" si="14"/>
        <v>27200</v>
      </c>
      <c r="AS20" s="78">
        <f t="shared" si="14"/>
        <v>28000</v>
      </c>
      <c r="AT20" s="78">
        <f t="shared" si="14"/>
        <v>28800</v>
      </c>
      <c r="AU20" s="78">
        <f t="shared" si="14"/>
        <v>29700</v>
      </c>
      <c r="AV20" s="78">
        <f t="shared" si="14"/>
        <v>30600</v>
      </c>
      <c r="AW20" s="78">
        <f t="shared" si="14"/>
        <v>31500</v>
      </c>
      <c r="AX20" s="78">
        <f t="shared" si="14"/>
        <v>32400</v>
      </c>
      <c r="AY20" s="78">
        <f t="shared" si="14"/>
        <v>33400</v>
      </c>
      <c r="AZ20" s="78">
        <f t="shared" si="14"/>
        <v>34400</v>
      </c>
      <c r="BA20" s="78">
        <f t="shared" si="14"/>
        <v>35400</v>
      </c>
      <c r="BB20" s="78">
        <f t="shared" si="14"/>
        <v>36500</v>
      </c>
      <c r="BC20" s="78">
        <f t="shared" si="14"/>
        <v>37600</v>
      </c>
      <c r="BD20" s="78">
        <f t="shared" si="14"/>
        <v>38700</v>
      </c>
      <c r="BE20" s="78">
        <f t="shared" si="14"/>
        <v>39900</v>
      </c>
      <c r="BF20" s="78">
        <f t="shared" si="14"/>
        <v>41100</v>
      </c>
      <c r="BG20" s="78">
        <f t="shared" si="14"/>
        <v>42300</v>
      </c>
      <c r="BH20" s="78">
        <f t="shared" si="14"/>
        <v>43600</v>
      </c>
      <c r="BI20" s="78">
        <f t="shared" si="14"/>
        <v>44900</v>
      </c>
      <c r="BJ20" s="78">
        <f t="shared" si="14"/>
        <v>46200</v>
      </c>
      <c r="BK20" s="78">
        <f t="shared" si="14"/>
        <v>47600</v>
      </c>
      <c r="BL20" s="78">
        <f t="shared" si="14"/>
        <v>49000</v>
      </c>
      <c r="BM20" s="78">
        <f t="shared" si="14"/>
        <v>50500</v>
      </c>
      <c r="BN20" s="78">
        <f t="shared" si="14"/>
        <v>52000</v>
      </c>
      <c r="BO20" s="78">
        <f t="shared" si="14"/>
        <v>53600</v>
      </c>
      <c r="BP20" s="78">
        <f t="shared" si="14"/>
        <v>55200</v>
      </c>
      <c r="BQ20" s="78">
        <f t="shared" si="14"/>
        <v>56900</v>
      </c>
      <c r="BR20" s="78">
        <f t="shared" si="14"/>
        <v>58600</v>
      </c>
      <c r="BS20" s="78">
        <f t="shared" si="14"/>
        <v>60400</v>
      </c>
      <c r="BT20" s="78">
        <f t="shared" si="14"/>
        <v>62200</v>
      </c>
      <c r="BU20" s="78">
        <f t="shared" si="14"/>
        <v>64100</v>
      </c>
      <c r="BV20" s="78">
        <f t="shared" si="14"/>
        <v>66000</v>
      </c>
      <c r="BW20" s="78">
        <f t="shared" si="14"/>
        <v>68000</v>
      </c>
      <c r="BX20" s="77">
        <v>2400</v>
      </c>
      <c r="BY20" s="77" t="s">
        <v>66</v>
      </c>
      <c r="BZ20" s="77" t="s">
        <v>67</v>
      </c>
      <c r="CA20" s="49" t="s">
        <v>53</v>
      </c>
      <c r="CB20" s="32" t="str">
        <f t="shared" si="16"/>
        <v>L-7</v>
      </c>
      <c r="CF20" s="64" t="s">
        <v>68</v>
      </c>
      <c r="CG20" s="65">
        <v>42552</v>
      </c>
      <c r="CH20" s="46">
        <v>7</v>
      </c>
      <c r="CI20" s="82">
        <v>9694</v>
      </c>
      <c r="CJ20" s="46">
        <f t="shared" si="15"/>
        <v>68896</v>
      </c>
      <c r="CK20" s="46"/>
      <c r="CL20" s="49"/>
      <c r="CM20" s="49"/>
      <c r="CN20" s="49"/>
    </row>
    <row r="21" spans="1:92">
      <c r="A21" s="32" t="s">
        <v>69</v>
      </c>
      <c r="B21" s="83">
        <f>INDEX($H$14:$H$38,MATCH($Q$13,$F$14:$F$38,0))</f>
        <v>34800</v>
      </c>
      <c r="C21" s="83">
        <f>INDEX($H$14:$H$38,MATCH($C$15,$F$14:$F$38,0))</f>
        <v>34800</v>
      </c>
      <c r="D21" s="68" t="s">
        <v>33</v>
      </c>
      <c r="E21" s="79">
        <v>9</v>
      </c>
      <c r="F21" s="79">
        <v>2400</v>
      </c>
      <c r="G21" s="70">
        <v>5200</v>
      </c>
      <c r="H21" s="71">
        <v>20200</v>
      </c>
      <c r="I21" s="32">
        <f t="shared" si="0"/>
        <v>15600</v>
      </c>
      <c r="J21" s="32">
        <f t="shared" si="0"/>
        <v>60600</v>
      </c>
      <c r="K21" s="32" t="str">
        <f t="shared" si="1"/>
        <v>15600-60600</v>
      </c>
      <c r="L21" s="32">
        <f t="shared" si="2"/>
        <v>7200</v>
      </c>
      <c r="M21" s="32" t="str">
        <f t="shared" si="3"/>
        <v>5200-20200  (Grade Pay  Rs.  2400)</v>
      </c>
      <c r="N21" s="71"/>
      <c r="O21" s="71"/>
      <c r="P21" s="72" t="s">
        <v>14</v>
      </c>
      <c r="Q21" s="40">
        <v>3600</v>
      </c>
      <c r="R21" s="40">
        <v>12900</v>
      </c>
      <c r="S21" s="40">
        <v>2.62</v>
      </c>
      <c r="T21" s="40">
        <v>2.57</v>
      </c>
      <c r="U21" s="73">
        <v>22400</v>
      </c>
      <c r="V21" s="74" t="str">
        <f t="shared" si="4"/>
        <v>NO</v>
      </c>
      <c r="W21" s="74">
        <f t="shared" si="5"/>
        <v>0</v>
      </c>
      <c r="X21" s="74">
        <v>7</v>
      </c>
      <c r="Y21" s="75">
        <f t="shared" si="6"/>
        <v>22400</v>
      </c>
      <c r="Z21" s="40">
        <f t="shared" si="7"/>
        <v>0</v>
      </c>
      <c r="AA21" s="76" t="b">
        <f t="shared" si="8"/>
        <v>0</v>
      </c>
      <c r="AB21" s="76">
        <f t="shared" si="9"/>
        <v>0</v>
      </c>
      <c r="AC21" s="74">
        <v>7</v>
      </c>
      <c r="AD21" s="75">
        <f t="shared" si="10"/>
        <v>22400</v>
      </c>
      <c r="AE21" s="40">
        <f t="shared" si="11"/>
        <v>0</v>
      </c>
      <c r="AF21" s="40" t="s">
        <v>33</v>
      </c>
      <c r="AG21" s="77">
        <v>2400</v>
      </c>
      <c r="AH21" s="77" t="s">
        <v>70</v>
      </c>
      <c r="AI21" s="77" t="s">
        <v>71</v>
      </c>
      <c r="AJ21" s="40">
        <f t="shared" si="12"/>
        <v>22400</v>
      </c>
      <c r="AK21" s="78">
        <f t="shared" si="13"/>
        <v>23100</v>
      </c>
      <c r="AL21" s="78">
        <f t="shared" si="14"/>
        <v>23800</v>
      </c>
      <c r="AM21" s="78">
        <f t="shared" si="14"/>
        <v>24500</v>
      </c>
      <c r="AN21" s="78">
        <f t="shared" si="14"/>
        <v>25200</v>
      </c>
      <c r="AO21" s="78">
        <f t="shared" si="14"/>
        <v>26000</v>
      </c>
      <c r="AP21" s="78">
        <f t="shared" si="14"/>
        <v>26800</v>
      </c>
      <c r="AQ21" s="78">
        <f t="shared" si="14"/>
        <v>27600</v>
      </c>
      <c r="AR21" s="78">
        <f t="shared" si="14"/>
        <v>28400</v>
      </c>
      <c r="AS21" s="78">
        <f t="shared" si="14"/>
        <v>29300</v>
      </c>
      <c r="AT21" s="78">
        <f t="shared" si="14"/>
        <v>30200</v>
      </c>
      <c r="AU21" s="78">
        <f t="shared" si="14"/>
        <v>31100</v>
      </c>
      <c r="AV21" s="78">
        <f t="shared" si="14"/>
        <v>32000</v>
      </c>
      <c r="AW21" s="78">
        <f t="shared" si="14"/>
        <v>33000</v>
      </c>
      <c r="AX21" s="78">
        <f t="shared" si="14"/>
        <v>34000</v>
      </c>
      <c r="AY21" s="78">
        <f t="shared" si="14"/>
        <v>35000</v>
      </c>
      <c r="AZ21" s="78">
        <f t="shared" si="14"/>
        <v>36100</v>
      </c>
      <c r="BA21" s="78">
        <f t="shared" si="14"/>
        <v>37200</v>
      </c>
      <c r="BB21" s="78">
        <f t="shared" si="14"/>
        <v>38300</v>
      </c>
      <c r="BC21" s="78">
        <f t="shared" si="14"/>
        <v>39400</v>
      </c>
      <c r="BD21" s="78">
        <f t="shared" si="14"/>
        <v>40600</v>
      </c>
      <c r="BE21" s="78">
        <f t="shared" si="14"/>
        <v>41800</v>
      </c>
      <c r="BF21" s="78">
        <f t="shared" si="14"/>
        <v>43100</v>
      </c>
      <c r="BG21" s="78">
        <f t="shared" si="14"/>
        <v>44400</v>
      </c>
      <c r="BH21" s="78">
        <f t="shared" si="14"/>
        <v>45700</v>
      </c>
      <c r="BI21" s="78">
        <f t="shared" si="14"/>
        <v>47100</v>
      </c>
      <c r="BJ21" s="78">
        <f t="shared" si="14"/>
        <v>48500</v>
      </c>
      <c r="BK21" s="78">
        <f t="shared" si="14"/>
        <v>50000</v>
      </c>
      <c r="BL21" s="78">
        <f t="shared" si="14"/>
        <v>51500</v>
      </c>
      <c r="BM21" s="78">
        <f t="shared" ref="BM21:BW21" si="17">ROUND((BL21*1.03),-2)</f>
        <v>53000</v>
      </c>
      <c r="BN21" s="78">
        <f t="shared" si="17"/>
        <v>54600</v>
      </c>
      <c r="BO21" s="78">
        <f t="shared" si="17"/>
        <v>56200</v>
      </c>
      <c r="BP21" s="78">
        <f t="shared" si="17"/>
        <v>57900</v>
      </c>
      <c r="BQ21" s="78">
        <f t="shared" si="17"/>
        <v>59600</v>
      </c>
      <c r="BR21" s="78">
        <f t="shared" si="17"/>
        <v>61400</v>
      </c>
      <c r="BS21" s="78">
        <f t="shared" si="17"/>
        <v>63200</v>
      </c>
      <c r="BT21" s="78">
        <f t="shared" si="17"/>
        <v>65100</v>
      </c>
      <c r="BU21" s="78">
        <f t="shared" si="17"/>
        <v>67100</v>
      </c>
      <c r="BV21" s="78">
        <f t="shared" si="17"/>
        <v>69100</v>
      </c>
      <c r="BW21" s="78">
        <f t="shared" si="17"/>
        <v>71200</v>
      </c>
      <c r="BX21" s="77">
        <v>2400</v>
      </c>
      <c r="BY21" s="77" t="s">
        <v>70</v>
      </c>
      <c r="BZ21" s="77" t="s">
        <v>71</v>
      </c>
      <c r="CA21" s="49" t="s">
        <v>53</v>
      </c>
      <c r="CB21" s="32" t="str">
        <f t="shared" si="16"/>
        <v>L-8</v>
      </c>
      <c r="CF21" s="64" t="s">
        <v>72</v>
      </c>
      <c r="CG21" s="65">
        <v>42583</v>
      </c>
      <c r="CH21" s="46">
        <v>8</v>
      </c>
      <c r="CI21" s="46">
        <f>CI20</f>
        <v>9694</v>
      </c>
      <c r="CJ21" s="46">
        <f t="shared" si="15"/>
        <v>78590</v>
      </c>
      <c r="CK21" s="46"/>
      <c r="CL21" s="49"/>
      <c r="CM21" s="49"/>
      <c r="CN21" s="49"/>
    </row>
    <row r="22" spans="1:92">
      <c r="A22" s="32" t="s">
        <v>73</v>
      </c>
      <c r="B22" s="83">
        <f>INDEX($G$14:$G$38,MATCH($Q$13,$F$14:$F$38,0))</f>
        <v>9300</v>
      </c>
      <c r="C22" s="83">
        <f>INDEX($G$14:$G$38,MATCH($C$15,$F$14:$F$38,0))</f>
        <v>9300</v>
      </c>
      <c r="D22" s="68" t="s">
        <v>33</v>
      </c>
      <c r="E22" s="79">
        <v>10</v>
      </c>
      <c r="F22" s="79">
        <v>2800</v>
      </c>
      <c r="G22" s="70">
        <v>5200</v>
      </c>
      <c r="H22" s="71">
        <v>20200</v>
      </c>
      <c r="I22" s="32">
        <f t="shared" si="0"/>
        <v>15600</v>
      </c>
      <c r="J22" s="32">
        <f t="shared" si="0"/>
        <v>60600</v>
      </c>
      <c r="K22" s="32" t="str">
        <f t="shared" si="1"/>
        <v>15600-60600</v>
      </c>
      <c r="L22" s="32">
        <f t="shared" si="2"/>
        <v>8400</v>
      </c>
      <c r="M22" s="32" t="str">
        <f t="shared" si="3"/>
        <v>5200-20200  (Grade Pay  Rs.  2800)</v>
      </c>
      <c r="N22" s="71"/>
      <c r="O22" s="71"/>
      <c r="P22" s="72" t="s">
        <v>14</v>
      </c>
      <c r="Q22" s="80">
        <v>4200</v>
      </c>
      <c r="R22" s="40">
        <v>14430</v>
      </c>
      <c r="S22" s="40">
        <v>2.62</v>
      </c>
      <c r="T22" s="40">
        <v>2.57</v>
      </c>
      <c r="U22" s="73">
        <v>26300</v>
      </c>
      <c r="V22" s="74" t="str">
        <f t="shared" si="4"/>
        <v>NO</v>
      </c>
      <c r="W22" s="74">
        <f t="shared" si="5"/>
        <v>0</v>
      </c>
      <c r="X22" s="74">
        <v>8</v>
      </c>
      <c r="Y22" s="75">
        <f t="shared" si="6"/>
        <v>26300</v>
      </c>
      <c r="Z22" s="40">
        <f t="shared" si="7"/>
        <v>0</v>
      </c>
      <c r="AA22" s="76" t="b">
        <f t="shared" si="8"/>
        <v>0</v>
      </c>
      <c r="AB22" s="76">
        <f t="shared" si="9"/>
        <v>0</v>
      </c>
      <c r="AC22" s="74">
        <v>8</v>
      </c>
      <c r="AD22" s="75">
        <f t="shared" si="10"/>
        <v>26300</v>
      </c>
      <c r="AE22" s="40">
        <f t="shared" si="11"/>
        <v>0</v>
      </c>
      <c r="AF22" s="40" t="s">
        <v>33</v>
      </c>
      <c r="AG22" s="77">
        <v>2800</v>
      </c>
      <c r="AH22" s="77">
        <v>10</v>
      </c>
      <c r="AI22" s="77" t="s">
        <v>74</v>
      </c>
      <c r="AJ22" s="40">
        <f t="shared" si="12"/>
        <v>26300</v>
      </c>
      <c r="AK22" s="78">
        <f t="shared" si="13"/>
        <v>27100</v>
      </c>
      <c r="AL22" s="78">
        <f t="shared" ref="AL22:BW28" si="18">ROUND((AK22*1.03),-2)</f>
        <v>27900</v>
      </c>
      <c r="AM22" s="78">
        <f t="shared" si="18"/>
        <v>28700</v>
      </c>
      <c r="AN22" s="78">
        <f t="shared" si="18"/>
        <v>29600</v>
      </c>
      <c r="AO22" s="78">
        <f t="shared" si="18"/>
        <v>30500</v>
      </c>
      <c r="AP22" s="78">
        <f t="shared" si="18"/>
        <v>31400</v>
      </c>
      <c r="AQ22" s="78">
        <f t="shared" si="18"/>
        <v>32300</v>
      </c>
      <c r="AR22" s="78">
        <f t="shared" si="18"/>
        <v>33300</v>
      </c>
      <c r="AS22" s="78">
        <f t="shared" si="18"/>
        <v>34300</v>
      </c>
      <c r="AT22" s="78">
        <f t="shared" si="18"/>
        <v>35300</v>
      </c>
      <c r="AU22" s="78">
        <f t="shared" si="18"/>
        <v>36400</v>
      </c>
      <c r="AV22" s="78">
        <f t="shared" si="18"/>
        <v>37500</v>
      </c>
      <c r="AW22" s="78">
        <f t="shared" si="18"/>
        <v>38600</v>
      </c>
      <c r="AX22" s="78">
        <f t="shared" si="18"/>
        <v>39800</v>
      </c>
      <c r="AY22" s="78">
        <f t="shared" si="18"/>
        <v>41000</v>
      </c>
      <c r="AZ22" s="78">
        <f t="shared" si="18"/>
        <v>42200</v>
      </c>
      <c r="BA22" s="78">
        <f t="shared" si="18"/>
        <v>43500</v>
      </c>
      <c r="BB22" s="78">
        <f t="shared" si="18"/>
        <v>44800</v>
      </c>
      <c r="BC22" s="78">
        <f t="shared" si="18"/>
        <v>46100</v>
      </c>
      <c r="BD22" s="78">
        <f t="shared" si="18"/>
        <v>47500</v>
      </c>
      <c r="BE22" s="81">
        <f t="shared" si="18"/>
        <v>48900</v>
      </c>
      <c r="BF22" s="84">
        <f t="shared" si="18"/>
        <v>50400</v>
      </c>
      <c r="BG22" s="78">
        <f t="shared" si="18"/>
        <v>51900</v>
      </c>
      <c r="BH22" s="78">
        <f t="shared" si="18"/>
        <v>53500</v>
      </c>
      <c r="BI22" s="78">
        <f t="shared" si="18"/>
        <v>55100</v>
      </c>
      <c r="BJ22" s="78">
        <f t="shared" si="18"/>
        <v>56800</v>
      </c>
      <c r="BK22" s="78">
        <f t="shared" si="18"/>
        <v>58500</v>
      </c>
      <c r="BL22" s="78">
        <f t="shared" si="18"/>
        <v>60300</v>
      </c>
      <c r="BM22" s="78">
        <f t="shared" si="18"/>
        <v>62100</v>
      </c>
      <c r="BN22" s="78">
        <f t="shared" si="18"/>
        <v>64000</v>
      </c>
      <c r="BO22" s="78">
        <f t="shared" si="18"/>
        <v>65900</v>
      </c>
      <c r="BP22" s="78">
        <f t="shared" si="18"/>
        <v>67900</v>
      </c>
      <c r="BQ22" s="78">
        <f t="shared" si="18"/>
        <v>69900</v>
      </c>
      <c r="BR22" s="78">
        <f t="shared" si="18"/>
        <v>72000</v>
      </c>
      <c r="BS22" s="78">
        <f t="shared" si="18"/>
        <v>74200</v>
      </c>
      <c r="BT22" s="78">
        <f t="shared" si="18"/>
        <v>76400</v>
      </c>
      <c r="BU22" s="78">
        <f t="shared" si="18"/>
        <v>78700</v>
      </c>
      <c r="BV22" s="78">
        <f t="shared" si="18"/>
        <v>81100</v>
      </c>
      <c r="BW22" s="78">
        <f t="shared" si="18"/>
        <v>83500</v>
      </c>
      <c r="BX22" s="77">
        <v>2800</v>
      </c>
      <c r="BY22" s="77">
        <v>10</v>
      </c>
      <c r="BZ22" s="77" t="s">
        <v>74</v>
      </c>
      <c r="CA22" s="49" t="s">
        <v>53</v>
      </c>
      <c r="CB22" s="32" t="str">
        <f t="shared" si="16"/>
        <v>L-9</v>
      </c>
      <c r="CF22" s="50" t="s">
        <v>75</v>
      </c>
      <c r="CG22" s="65">
        <v>42614</v>
      </c>
      <c r="CH22" s="46">
        <v>9</v>
      </c>
      <c r="CI22" s="46">
        <f>CI21</f>
        <v>9694</v>
      </c>
      <c r="CJ22" s="46">
        <f t="shared" si="15"/>
        <v>88284</v>
      </c>
      <c r="CK22" s="46"/>
      <c r="CL22" s="85">
        <v>0</v>
      </c>
      <c r="CM22" s="85">
        <v>0</v>
      </c>
      <c r="CN22" s="49"/>
    </row>
    <row r="23" spans="1:92">
      <c r="A23" s="32" t="s">
        <v>76</v>
      </c>
      <c r="B23" s="32">
        <f>IF(B22&gt;B20,0,IF(B20&gt;B21,0,ROUND($B$20*$B$17,0)))</f>
        <v>70855</v>
      </c>
      <c r="C23" s="32">
        <f>J106</f>
        <v>63351</v>
      </c>
      <c r="D23" s="68" t="s">
        <v>33</v>
      </c>
      <c r="E23" s="79">
        <v>10</v>
      </c>
      <c r="F23" s="79">
        <v>2800</v>
      </c>
      <c r="G23" s="70">
        <v>5200</v>
      </c>
      <c r="H23" s="71">
        <v>20200</v>
      </c>
      <c r="I23" s="32">
        <f t="shared" si="0"/>
        <v>15600</v>
      </c>
      <c r="J23" s="32">
        <f t="shared" si="0"/>
        <v>60600</v>
      </c>
      <c r="K23" s="32" t="str">
        <f t="shared" si="1"/>
        <v>15600-60600</v>
      </c>
      <c r="L23" s="32">
        <f t="shared" si="2"/>
        <v>8400</v>
      </c>
      <c r="M23" s="32" t="str">
        <f t="shared" si="3"/>
        <v>5200-20200  (Grade Pay  Rs.  2800)</v>
      </c>
      <c r="N23" s="71"/>
      <c r="O23" s="71"/>
      <c r="P23" s="72" t="s">
        <v>14</v>
      </c>
      <c r="Q23" s="40">
        <v>4800</v>
      </c>
      <c r="R23" s="40">
        <v>18750</v>
      </c>
      <c r="S23" s="40">
        <v>2.62</v>
      </c>
      <c r="T23" s="40">
        <v>2.57</v>
      </c>
      <c r="U23" s="73">
        <v>28700</v>
      </c>
      <c r="V23" s="74" t="str">
        <f t="shared" si="4"/>
        <v>YES</v>
      </c>
      <c r="W23" s="74">
        <f t="shared" si="5"/>
        <v>63351</v>
      </c>
      <c r="X23" s="74">
        <v>9</v>
      </c>
      <c r="Y23" s="75">
        <f t="shared" si="6"/>
        <v>64000</v>
      </c>
      <c r="Z23" s="40">
        <f t="shared" si="7"/>
        <v>64000</v>
      </c>
      <c r="AA23" s="76" t="b">
        <f t="shared" si="8"/>
        <v>0</v>
      </c>
      <c r="AB23" s="76">
        <f t="shared" si="9"/>
        <v>0</v>
      </c>
      <c r="AC23" s="74">
        <v>9</v>
      </c>
      <c r="AD23" s="75">
        <f t="shared" si="10"/>
        <v>28700</v>
      </c>
      <c r="AE23" s="40">
        <f t="shared" si="11"/>
        <v>0</v>
      </c>
      <c r="AF23" s="40" t="s">
        <v>33</v>
      </c>
      <c r="AG23" s="77">
        <v>2800</v>
      </c>
      <c r="AH23" s="77" t="s">
        <v>77</v>
      </c>
      <c r="AI23" s="77" t="s">
        <v>78</v>
      </c>
      <c r="AJ23" s="40">
        <f t="shared" si="12"/>
        <v>28700</v>
      </c>
      <c r="AK23" s="78">
        <f t="shared" si="13"/>
        <v>29600</v>
      </c>
      <c r="AL23" s="78">
        <f t="shared" si="18"/>
        <v>30500</v>
      </c>
      <c r="AM23" s="78">
        <f t="shared" si="18"/>
        <v>31400</v>
      </c>
      <c r="AN23" s="78">
        <f t="shared" si="18"/>
        <v>32300</v>
      </c>
      <c r="AO23" s="78">
        <f t="shared" si="18"/>
        <v>33300</v>
      </c>
      <c r="AP23" s="78">
        <f t="shared" si="18"/>
        <v>34300</v>
      </c>
      <c r="AQ23" s="78">
        <f t="shared" si="18"/>
        <v>35300</v>
      </c>
      <c r="AR23" s="78">
        <f t="shared" si="18"/>
        <v>36400</v>
      </c>
      <c r="AS23" s="78">
        <f t="shared" si="18"/>
        <v>37500</v>
      </c>
      <c r="AT23" s="78">
        <f t="shared" si="18"/>
        <v>38600</v>
      </c>
      <c r="AU23" s="78">
        <f t="shared" si="18"/>
        <v>39800</v>
      </c>
      <c r="AV23" s="78">
        <f t="shared" si="18"/>
        <v>41000</v>
      </c>
      <c r="AW23" s="78">
        <f t="shared" si="18"/>
        <v>42200</v>
      </c>
      <c r="AX23" s="78">
        <f t="shared" si="18"/>
        <v>43500</v>
      </c>
      <c r="AY23" s="78">
        <f t="shared" si="18"/>
        <v>44800</v>
      </c>
      <c r="AZ23" s="78">
        <f t="shared" si="18"/>
        <v>46100</v>
      </c>
      <c r="BA23" s="78">
        <f t="shared" si="18"/>
        <v>47500</v>
      </c>
      <c r="BB23" s="78">
        <f t="shared" si="18"/>
        <v>48900</v>
      </c>
      <c r="BC23" s="78">
        <f t="shared" si="18"/>
        <v>50400</v>
      </c>
      <c r="BD23" s="78">
        <f t="shared" si="18"/>
        <v>51900</v>
      </c>
      <c r="BE23" s="78">
        <f t="shared" si="18"/>
        <v>53500</v>
      </c>
      <c r="BF23" s="78">
        <f t="shared" si="18"/>
        <v>55100</v>
      </c>
      <c r="BG23" s="78">
        <f t="shared" si="18"/>
        <v>56800</v>
      </c>
      <c r="BH23" s="78">
        <f t="shared" si="18"/>
        <v>58500</v>
      </c>
      <c r="BI23" s="78">
        <f t="shared" si="18"/>
        <v>60300</v>
      </c>
      <c r="BJ23" s="78">
        <f t="shared" si="18"/>
        <v>62100</v>
      </c>
      <c r="BK23" s="78">
        <f t="shared" si="18"/>
        <v>64000</v>
      </c>
      <c r="BL23" s="78">
        <f t="shared" si="18"/>
        <v>65900</v>
      </c>
      <c r="BM23" s="78">
        <f t="shared" si="18"/>
        <v>67900</v>
      </c>
      <c r="BN23" s="78">
        <f t="shared" si="18"/>
        <v>69900</v>
      </c>
      <c r="BO23" s="78">
        <f t="shared" si="18"/>
        <v>72000</v>
      </c>
      <c r="BP23" s="78">
        <f t="shared" si="18"/>
        <v>74200</v>
      </c>
      <c r="BQ23" s="78">
        <f t="shared" si="18"/>
        <v>76400</v>
      </c>
      <c r="BR23" s="78">
        <f t="shared" si="18"/>
        <v>78700</v>
      </c>
      <c r="BS23" s="78">
        <f t="shared" si="18"/>
        <v>81100</v>
      </c>
      <c r="BT23" s="78">
        <f t="shared" si="18"/>
        <v>83500</v>
      </c>
      <c r="BU23" s="78">
        <f t="shared" si="18"/>
        <v>86000</v>
      </c>
      <c r="BV23" s="78">
        <f t="shared" si="18"/>
        <v>88600</v>
      </c>
      <c r="BW23" s="78">
        <f t="shared" si="18"/>
        <v>91300</v>
      </c>
      <c r="BX23" s="77">
        <v>2800</v>
      </c>
      <c r="BY23" s="77" t="s">
        <v>77</v>
      </c>
      <c r="BZ23" s="77" t="s">
        <v>78</v>
      </c>
      <c r="CA23" s="49" t="s">
        <v>53</v>
      </c>
      <c r="CB23" s="32" t="str">
        <f t="shared" si="16"/>
        <v>L-10</v>
      </c>
      <c r="CF23" s="64" t="s">
        <v>79</v>
      </c>
      <c r="CG23" s="65">
        <v>42644</v>
      </c>
      <c r="CH23" s="46">
        <v>10</v>
      </c>
      <c r="CI23" s="46">
        <f>CI22</f>
        <v>9694</v>
      </c>
      <c r="CJ23" s="46">
        <f t="shared" si="15"/>
        <v>97978</v>
      </c>
      <c r="CK23" s="46"/>
      <c r="CL23" s="85">
        <v>0.1</v>
      </c>
      <c r="CM23" s="85">
        <v>0.1</v>
      </c>
      <c r="CN23" s="49"/>
    </row>
    <row r="24" spans="1:92">
      <c r="A24" s="32" t="s">
        <v>80</v>
      </c>
      <c r="B24" s="32">
        <f>Z14</f>
        <v>64000</v>
      </c>
      <c r="C24" s="32" t="str">
        <f>AG14</f>
        <v>Existing Grade Pay</v>
      </c>
      <c r="D24" s="68" t="s">
        <v>14</v>
      </c>
      <c r="E24" s="79">
        <v>11</v>
      </c>
      <c r="F24" s="79">
        <v>3600</v>
      </c>
      <c r="G24" s="70">
        <v>9300</v>
      </c>
      <c r="H24" s="71">
        <v>34800</v>
      </c>
      <c r="I24" s="32">
        <f t="shared" si="0"/>
        <v>27900</v>
      </c>
      <c r="J24" s="32">
        <f t="shared" si="0"/>
        <v>104400</v>
      </c>
      <c r="K24" s="32" t="str">
        <f t="shared" si="1"/>
        <v>27900-104400</v>
      </c>
      <c r="L24" s="32">
        <f t="shared" si="2"/>
        <v>10800</v>
      </c>
      <c r="M24" s="32" t="str">
        <f t="shared" si="3"/>
        <v>9300-34800  (Grade Pay  Rs.  3600)</v>
      </c>
      <c r="N24" s="71"/>
      <c r="O24" s="71"/>
      <c r="P24" s="72" t="s">
        <v>14</v>
      </c>
      <c r="Q24" s="40">
        <v>5400</v>
      </c>
      <c r="R24" s="40">
        <v>21000</v>
      </c>
      <c r="S24" s="40">
        <v>2.62</v>
      </c>
      <c r="T24" s="40">
        <v>2.57</v>
      </c>
      <c r="U24" s="73">
        <v>33800</v>
      </c>
      <c r="V24" s="74" t="str">
        <f t="shared" si="4"/>
        <v>NO</v>
      </c>
      <c r="W24" s="74">
        <f t="shared" si="5"/>
        <v>0</v>
      </c>
      <c r="X24" s="74">
        <v>10</v>
      </c>
      <c r="Y24" s="75">
        <f t="shared" si="6"/>
        <v>33800</v>
      </c>
      <c r="Z24" s="40">
        <f t="shared" si="7"/>
        <v>0</v>
      </c>
      <c r="AA24" s="76" t="str">
        <f t="shared" si="8"/>
        <v>NO</v>
      </c>
      <c r="AB24" s="76">
        <f t="shared" si="9"/>
        <v>0</v>
      </c>
      <c r="AC24" s="74">
        <v>10</v>
      </c>
      <c r="AD24" s="75">
        <f t="shared" si="10"/>
        <v>33800</v>
      </c>
      <c r="AE24" s="40">
        <f t="shared" si="11"/>
        <v>0</v>
      </c>
      <c r="AF24" s="40" t="s">
        <v>14</v>
      </c>
      <c r="AG24" s="77">
        <v>3600</v>
      </c>
      <c r="AH24" s="77">
        <v>11</v>
      </c>
      <c r="AI24" s="77" t="s">
        <v>81</v>
      </c>
      <c r="AJ24" s="40">
        <f t="shared" si="12"/>
        <v>33800</v>
      </c>
      <c r="AK24" s="78">
        <f t="shared" si="13"/>
        <v>34800</v>
      </c>
      <c r="AL24" s="78">
        <f t="shared" si="18"/>
        <v>35800</v>
      </c>
      <c r="AM24" s="78">
        <f t="shared" si="18"/>
        <v>36900</v>
      </c>
      <c r="AN24" s="78">
        <f t="shared" si="18"/>
        <v>38000</v>
      </c>
      <c r="AO24" s="78">
        <f t="shared" si="18"/>
        <v>39100</v>
      </c>
      <c r="AP24" s="78">
        <f t="shared" si="18"/>
        <v>40300</v>
      </c>
      <c r="AQ24" s="78">
        <f t="shared" si="18"/>
        <v>41500</v>
      </c>
      <c r="AR24" s="78">
        <f t="shared" si="18"/>
        <v>42700</v>
      </c>
      <c r="AS24" s="78">
        <f t="shared" si="18"/>
        <v>44000</v>
      </c>
      <c r="AT24" s="78">
        <f t="shared" si="18"/>
        <v>45300</v>
      </c>
      <c r="AU24" s="78">
        <f t="shared" si="18"/>
        <v>46700</v>
      </c>
      <c r="AV24" s="78">
        <f t="shared" si="18"/>
        <v>48100</v>
      </c>
      <c r="AW24" s="78">
        <f t="shared" si="18"/>
        <v>49500</v>
      </c>
      <c r="AX24" s="78">
        <f t="shared" si="18"/>
        <v>51000</v>
      </c>
      <c r="AY24" s="78">
        <f t="shared" si="18"/>
        <v>52500</v>
      </c>
      <c r="AZ24" s="78">
        <f t="shared" si="18"/>
        <v>54100</v>
      </c>
      <c r="BA24" s="78">
        <f t="shared" si="18"/>
        <v>55700</v>
      </c>
      <c r="BB24" s="78">
        <f t="shared" si="18"/>
        <v>57400</v>
      </c>
      <c r="BC24" s="78">
        <f t="shared" si="18"/>
        <v>59100</v>
      </c>
      <c r="BD24" s="78">
        <f t="shared" si="18"/>
        <v>60900</v>
      </c>
      <c r="BE24" s="78">
        <f t="shared" si="18"/>
        <v>62700</v>
      </c>
      <c r="BF24" s="78">
        <f t="shared" si="18"/>
        <v>64600</v>
      </c>
      <c r="BG24" s="78">
        <f t="shared" si="18"/>
        <v>66500</v>
      </c>
      <c r="BH24" s="78">
        <f t="shared" si="18"/>
        <v>68500</v>
      </c>
      <c r="BI24" s="78">
        <f t="shared" si="18"/>
        <v>70600</v>
      </c>
      <c r="BJ24" s="78">
        <f t="shared" si="18"/>
        <v>72700</v>
      </c>
      <c r="BK24" s="78">
        <f t="shared" si="18"/>
        <v>74900</v>
      </c>
      <c r="BL24" s="78">
        <f t="shared" si="18"/>
        <v>77100</v>
      </c>
      <c r="BM24" s="78">
        <f t="shared" si="18"/>
        <v>79400</v>
      </c>
      <c r="BN24" s="78">
        <f t="shared" si="18"/>
        <v>81800</v>
      </c>
      <c r="BO24" s="78">
        <f t="shared" si="18"/>
        <v>84300</v>
      </c>
      <c r="BP24" s="78">
        <f t="shared" si="18"/>
        <v>86800</v>
      </c>
      <c r="BQ24" s="78">
        <f t="shared" si="18"/>
        <v>89400</v>
      </c>
      <c r="BR24" s="78">
        <f t="shared" si="18"/>
        <v>92100</v>
      </c>
      <c r="BS24" s="78">
        <f t="shared" si="18"/>
        <v>94900</v>
      </c>
      <c r="BT24" s="78">
        <f t="shared" si="18"/>
        <v>97700</v>
      </c>
      <c r="BU24" s="78">
        <f t="shared" si="18"/>
        <v>100600</v>
      </c>
      <c r="BV24" s="78">
        <f t="shared" si="18"/>
        <v>103600</v>
      </c>
      <c r="BW24" s="78">
        <f t="shared" si="18"/>
        <v>106700</v>
      </c>
      <c r="BX24" s="77">
        <v>3600</v>
      </c>
      <c r="BY24" s="77">
        <v>11</v>
      </c>
      <c r="BZ24" s="77" t="s">
        <v>81</v>
      </c>
      <c r="CA24" s="49"/>
      <c r="CB24" s="32" t="str">
        <f t="shared" si="16"/>
        <v>L-11</v>
      </c>
      <c r="CF24" s="64" t="s">
        <v>82</v>
      </c>
      <c r="CG24" s="65">
        <v>42675</v>
      </c>
      <c r="CH24" s="46">
        <v>11</v>
      </c>
      <c r="CI24" s="46">
        <f>CI23</f>
        <v>9694</v>
      </c>
      <c r="CJ24" s="46">
        <f t="shared" si="15"/>
        <v>107672</v>
      </c>
      <c r="CK24" s="46"/>
      <c r="CL24" s="85">
        <v>0.2</v>
      </c>
      <c r="CM24" s="85">
        <v>0.2</v>
      </c>
      <c r="CN24" s="49"/>
    </row>
    <row r="25" spans="1:92">
      <c r="D25" s="68" t="s">
        <v>14</v>
      </c>
      <c r="E25" s="79">
        <v>12</v>
      </c>
      <c r="F25" s="79">
        <v>4200</v>
      </c>
      <c r="G25" s="70">
        <v>9300</v>
      </c>
      <c r="H25" s="71">
        <v>34800</v>
      </c>
      <c r="I25" s="32">
        <f t="shared" si="0"/>
        <v>27900</v>
      </c>
      <c r="J25" s="32">
        <f t="shared" si="0"/>
        <v>104400</v>
      </c>
      <c r="K25" s="32" t="str">
        <f t="shared" si="1"/>
        <v>27900-104400</v>
      </c>
      <c r="L25" s="32">
        <f t="shared" si="2"/>
        <v>12600</v>
      </c>
      <c r="M25" s="32" t="str">
        <f t="shared" si="3"/>
        <v>9300-34800  (Grade Pay  Rs.  4200)</v>
      </c>
      <c r="N25" s="71"/>
      <c r="O25" s="71"/>
      <c r="P25" s="72" t="s">
        <v>83</v>
      </c>
      <c r="Q25" s="40">
        <v>5400</v>
      </c>
      <c r="R25" s="40">
        <v>21000</v>
      </c>
      <c r="S25" s="40">
        <v>2.67</v>
      </c>
      <c r="T25" s="40">
        <v>2.57</v>
      </c>
      <c r="U25" s="73">
        <v>37800</v>
      </c>
      <c r="V25" s="74" t="b">
        <f t="shared" si="4"/>
        <v>0</v>
      </c>
      <c r="W25" s="74">
        <f t="shared" si="5"/>
        <v>0</v>
      </c>
      <c r="X25" s="74">
        <v>11</v>
      </c>
      <c r="Y25" s="75">
        <f t="shared" si="6"/>
        <v>37800</v>
      </c>
      <c r="Z25" s="40">
        <f t="shared" si="7"/>
        <v>0</v>
      </c>
      <c r="AA25" s="76" t="str">
        <f t="shared" si="8"/>
        <v>NO</v>
      </c>
      <c r="AB25" s="76">
        <f t="shared" si="9"/>
        <v>0</v>
      </c>
      <c r="AC25" s="74">
        <v>11</v>
      </c>
      <c r="AD25" s="75">
        <f t="shared" si="10"/>
        <v>37800</v>
      </c>
      <c r="AE25" s="40">
        <f t="shared" si="11"/>
        <v>0</v>
      </c>
      <c r="AF25" s="40" t="s">
        <v>14</v>
      </c>
      <c r="AG25" s="77">
        <v>4200</v>
      </c>
      <c r="AH25" s="77">
        <v>12</v>
      </c>
      <c r="AI25" s="77" t="s">
        <v>84</v>
      </c>
      <c r="AJ25" s="40">
        <f t="shared" si="12"/>
        <v>37800</v>
      </c>
      <c r="AK25" s="78">
        <f t="shared" si="13"/>
        <v>38900</v>
      </c>
      <c r="AL25" s="78">
        <f t="shared" si="18"/>
        <v>40100</v>
      </c>
      <c r="AM25" s="78">
        <f t="shared" si="18"/>
        <v>41300</v>
      </c>
      <c r="AN25" s="78">
        <f t="shared" si="18"/>
        <v>42500</v>
      </c>
      <c r="AO25" s="78">
        <f t="shared" si="18"/>
        <v>43800</v>
      </c>
      <c r="AP25" s="78">
        <f t="shared" si="18"/>
        <v>45100</v>
      </c>
      <c r="AQ25" s="78">
        <f t="shared" si="18"/>
        <v>46500</v>
      </c>
      <c r="AR25" s="78">
        <f t="shared" si="18"/>
        <v>47900</v>
      </c>
      <c r="AS25" s="78">
        <f t="shared" si="18"/>
        <v>49300</v>
      </c>
      <c r="AT25" s="78">
        <f t="shared" si="18"/>
        <v>50800</v>
      </c>
      <c r="AU25" s="78">
        <f t="shared" si="18"/>
        <v>52300</v>
      </c>
      <c r="AV25" s="78">
        <f t="shared" si="18"/>
        <v>53900</v>
      </c>
      <c r="AW25" s="78">
        <f t="shared" si="18"/>
        <v>55500</v>
      </c>
      <c r="AX25" s="78">
        <f t="shared" si="18"/>
        <v>57200</v>
      </c>
      <c r="AY25" s="78">
        <f t="shared" si="18"/>
        <v>58900</v>
      </c>
      <c r="AZ25" s="78">
        <f t="shared" si="18"/>
        <v>60700</v>
      </c>
      <c r="BA25" s="78">
        <f t="shared" si="18"/>
        <v>62500</v>
      </c>
      <c r="BB25" s="78">
        <f t="shared" si="18"/>
        <v>64400</v>
      </c>
      <c r="BC25" s="78">
        <f t="shared" si="18"/>
        <v>66300</v>
      </c>
      <c r="BD25" s="78">
        <f t="shared" si="18"/>
        <v>68300</v>
      </c>
      <c r="BE25" s="78">
        <f t="shared" si="18"/>
        <v>70300</v>
      </c>
      <c r="BF25" s="78">
        <f t="shared" si="18"/>
        <v>72400</v>
      </c>
      <c r="BG25" s="78">
        <f t="shared" si="18"/>
        <v>74600</v>
      </c>
      <c r="BH25" s="78">
        <f t="shared" si="18"/>
        <v>76800</v>
      </c>
      <c r="BI25" s="78">
        <f t="shared" si="18"/>
        <v>79100</v>
      </c>
      <c r="BJ25" s="78">
        <f t="shared" si="18"/>
        <v>81500</v>
      </c>
      <c r="BK25" s="78">
        <f t="shared" si="18"/>
        <v>83900</v>
      </c>
      <c r="BL25" s="78">
        <f t="shared" si="18"/>
        <v>86400</v>
      </c>
      <c r="BM25" s="78">
        <f t="shared" si="18"/>
        <v>89000</v>
      </c>
      <c r="BN25" s="78">
        <f t="shared" si="18"/>
        <v>91700</v>
      </c>
      <c r="BO25" s="78">
        <f t="shared" si="18"/>
        <v>94500</v>
      </c>
      <c r="BP25" s="78">
        <f t="shared" si="18"/>
        <v>97300</v>
      </c>
      <c r="BQ25" s="78">
        <f t="shared" si="18"/>
        <v>100200</v>
      </c>
      <c r="BR25" s="78">
        <f t="shared" si="18"/>
        <v>103200</v>
      </c>
      <c r="BS25" s="78">
        <f t="shared" si="18"/>
        <v>106300</v>
      </c>
      <c r="BT25" s="78">
        <f t="shared" si="18"/>
        <v>109500</v>
      </c>
      <c r="BU25" s="78">
        <f t="shared" si="18"/>
        <v>112800</v>
      </c>
      <c r="BV25" s="78">
        <f t="shared" si="18"/>
        <v>116200</v>
      </c>
      <c r="BW25" s="78">
        <f t="shared" si="18"/>
        <v>119700</v>
      </c>
      <c r="BX25" s="77">
        <v>4200</v>
      </c>
      <c r="BY25" s="77">
        <v>12</v>
      </c>
      <c r="BZ25" s="77" t="s">
        <v>84</v>
      </c>
      <c r="CA25" s="49"/>
      <c r="CB25" s="32" t="str">
        <f t="shared" si="16"/>
        <v>L-12</v>
      </c>
      <c r="CF25" s="50" t="s">
        <v>85</v>
      </c>
      <c r="CG25" s="65">
        <v>42705</v>
      </c>
      <c r="CH25" s="46">
        <v>12</v>
      </c>
      <c r="CI25" s="46">
        <f>CI24</f>
        <v>9694</v>
      </c>
      <c r="CJ25" s="46">
        <f t="shared" si="15"/>
        <v>117366</v>
      </c>
      <c r="CK25" s="46"/>
      <c r="CL25" s="85">
        <v>0.3</v>
      </c>
      <c r="CM25" s="85">
        <v>0.3</v>
      </c>
      <c r="CN25" s="49"/>
    </row>
    <row r="26" spans="1:92">
      <c r="D26" s="68" t="s">
        <v>14</v>
      </c>
      <c r="E26" s="79">
        <v>14</v>
      </c>
      <c r="F26" s="79">
        <v>4800</v>
      </c>
      <c r="G26" s="70">
        <v>9300</v>
      </c>
      <c r="H26" s="71">
        <v>34800</v>
      </c>
      <c r="I26" s="32">
        <f t="shared" si="0"/>
        <v>27900</v>
      </c>
      <c r="J26" s="32">
        <f t="shared" si="0"/>
        <v>104400</v>
      </c>
      <c r="K26" s="32" t="str">
        <f t="shared" si="1"/>
        <v>27900-104400</v>
      </c>
      <c r="L26" s="32">
        <f t="shared" si="2"/>
        <v>14400</v>
      </c>
      <c r="M26" s="32" t="str">
        <f t="shared" si="3"/>
        <v>9300-34800  (Grade Pay  Rs.  4800)</v>
      </c>
      <c r="N26" s="71"/>
      <c r="O26" s="71"/>
      <c r="P26" s="72" t="s">
        <v>83</v>
      </c>
      <c r="Q26" s="86">
        <v>6000</v>
      </c>
      <c r="R26" s="40">
        <v>22740</v>
      </c>
      <c r="S26" s="40">
        <v>2.67</v>
      </c>
      <c r="T26" s="40">
        <v>2.57</v>
      </c>
      <c r="U26" s="73">
        <v>44300</v>
      </c>
      <c r="V26" s="74" t="b">
        <f t="shared" si="4"/>
        <v>0</v>
      </c>
      <c r="W26" s="74">
        <f t="shared" si="5"/>
        <v>0</v>
      </c>
      <c r="X26" s="74">
        <v>12</v>
      </c>
      <c r="Y26" s="75">
        <f t="shared" si="6"/>
        <v>44300</v>
      </c>
      <c r="Z26" s="40">
        <f t="shared" si="7"/>
        <v>0</v>
      </c>
      <c r="AA26" s="76" t="str">
        <f t="shared" si="8"/>
        <v>YES</v>
      </c>
      <c r="AB26" s="76">
        <f t="shared" si="9"/>
        <v>63351</v>
      </c>
      <c r="AC26" s="74">
        <v>12</v>
      </c>
      <c r="AD26" s="75">
        <f t="shared" si="10"/>
        <v>65000</v>
      </c>
      <c r="AE26" s="40">
        <f t="shared" si="11"/>
        <v>65000</v>
      </c>
      <c r="AF26" s="40" t="s">
        <v>14</v>
      </c>
      <c r="AG26" s="77">
        <v>4800</v>
      </c>
      <c r="AH26" s="77">
        <v>14</v>
      </c>
      <c r="AI26" s="77" t="s">
        <v>86</v>
      </c>
      <c r="AJ26" s="40">
        <f t="shared" si="12"/>
        <v>44300</v>
      </c>
      <c r="AK26" s="78">
        <f t="shared" si="13"/>
        <v>45600</v>
      </c>
      <c r="AL26" s="78">
        <f t="shared" si="18"/>
        <v>47000</v>
      </c>
      <c r="AM26" s="78">
        <f t="shared" si="18"/>
        <v>48400</v>
      </c>
      <c r="AN26" s="78">
        <f t="shared" si="18"/>
        <v>49900</v>
      </c>
      <c r="AO26" s="78">
        <f t="shared" si="18"/>
        <v>51400</v>
      </c>
      <c r="AP26" s="78">
        <f t="shared" si="18"/>
        <v>52900</v>
      </c>
      <c r="AQ26" s="78">
        <f t="shared" si="18"/>
        <v>54500</v>
      </c>
      <c r="AR26" s="78">
        <f t="shared" si="18"/>
        <v>56100</v>
      </c>
      <c r="AS26" s="78">
        <f t="shared" si="18"/>
        <v>57800</v>
      </c>
      <c r="AT26" s="78">
        <f t="shared" si="18"/>
        <v>59500</v>
      </c>
      <c r="AU26" s="78">
        <f t="shared" si="18"/>
        <v>61300</v>
      </c>
      <c r="AV26" s="78">
        <f t="shared" si="18"/>
        <v>63100</v>
      </c>
      <c r="AW26" s="78">
        <f t="shared" si="18"/>
        <v>65000</v>
      </c>
      <c r="AX26" s="78">
        <f t="shared" si="18"/>
        <v>67000</v>
      </c>
      <c r="AY26" s="78">
        <f t="shared" si="18"/>
        <v>69000</v>
      </c>
      <c r="AZ26" s="78">
        <f t="shared" si="18"/>
        <v>71100</v>
      </c>
      <c r="BA26" s="78">
        <f t="shared" si="18"/>
        <v>73200</v>
      </c>
      <c r="BB26" s="78">
        <f t="shared" si="18"/>
        <v>75400</v>
      </c>
      <c r="BC26" s="78">
        <f t="shared" si="18"/>
        <v>77700</v>
      </c>
      <c r="BD26" s="78">
        <f t="shared" si="18"/>
        <v>80000</v>
      </c>
      <c r="BE26" s="78">
        <f t="shared" si="18"/>
        <v>82400</v>
      </c>
      <c r="BF26" s="84">
        <f t="shared" si="18"/>
        <v>84900</v>
      </c>
      <c r="BG26" s="78">
        <f t="shared" si="18"/>
        <v>87400</v>
      </c>
      <c r="BH26" s="78">
        <f t="shared" si="18"/>
        <v>90000</v>
      </c>
      <c r="BI26" s="78">
        <f t="shared" si="18"/>
        <v>92700</v>
      </c>
      <c r="BJ26" s="78">
        <f t="shared" si="18"/>
        <v>95500</v>
      </c>
      <c r="BK26" s="78">
        <f t="shared" si="18"/>
        <v>98400</v>
      </c>
      <c r="BL26" s="78">
        <f t="shared" si="18"/>
        <v>101400</v>
      </c>
      <c r="BM26" s="78">
        <f t="shared" si="18"/>
        <v>104400</v>
      </c>
      <c r="BN26" s="78">
        <f t="shared" si="18"/>
        <v>107500</v>
      </c>
      <c r="BO26" s="78">
        <f t="shared" si="18"/>
        <v>110700</v>
      </c>
      <c r="BP26" s="78">
        <f t="shared" si="18"/>
        <v>114000</v>
      </c>
      <c r="BQ26" s="78">
        <f t="shared" si="18"/>
        <v>117400</v>
      </c>
      <c r="BR26" s="78">
        <f t="shared" si="18"/>
        <v>120900</v>
      </c>
      <c r="BS26" s="78">
        <f t="shared" si="18"/>
        <v>124500</v>
      </c>
      <c r="BT26" s="78">
        <f t="shared" si="18"/>
        <v>128200</v>
      </c>
      <c r="BU26" s="78">
        <f t="shared" si="18"/>
        <v>132000</v>
      </c>
      <c r="BV26" s="78">
        <f t="shared" si="18"/>
        <v>136000</v>
      </c>
      <c r="BW26" s="78">
        <f t="shared" si="18"/>
        <v>140100</v>
      </c>
      <c r="BX26" s="77">
        <v>4800</v>
      </c>
      <c r="BY26" s="77">
        <v>14</v>
      </c>
      <c r="BZ26" s="77" t="s">
        <v>86</v>
      </c>
      <c r="CA26" s="49" t="s">
        <v>53</v>
      </c>
      <c r="CB26" s="32" t="str">
        <f t="shared" si="16"/>
        <v>L-13</v>
      </c>
      <c r="CF26" s="64" t="s">
        <v>87</v>
      </c>
      <c r="CG26" s="46"/>
      <c r="CH26" s="46"/>
      <c r="CI26" s="46"/>
      <c r="CJ26" s="46"/>
      <c r="CK26" s="46"/>
      <c r="CL26" s="49" t="s">
        <v>88</v>
      </c>
      <c r="CM26" s="66">
        <v>0.2</v>
      </c>
      <c r="CN26" s="49"/>
    </row>
    <row r="27" spans="1:92" ht="30">
      <c r="D27" s="68" t="s">
        <v>14</v>
      </c>
      <c r="E27" s="79">
        <v>15</v>
      </c>
      <c r="F27" s="79">
        <v>5400</v>
      </c>
      <c r="G27" s="70">
        <v>15600</v>
      </c>
      <c r="H27" s="71">
        <v>39100</v>
      </c>
      <c r="I27" s="32">
        <f t="shared" si="0"/>
        <v>46800</v>
      </c>
      <c r="J27" s="32">
        <f t="shared" si="0"/>
        <v>117300</v>
      </c>
      <c r="K27" s="32" t="str">
        <f t="shared" si="1"/>
        <v>46800-117300</v>
      </c>
      <c r="L27" s="32">
        <f t="shared" si="2"/>
        <v>16200</v>
      </c>
      <c r="M27" s="32" t="str">
        <f t="shared" si="3"/>
        <v>9300-34800  (Grade Pay  Rs.  5400)</v>
      </c>
      <c r="N27" s="71"/>
      <c r="O27" s="71"/>
      <c r="P27" s="72" t="s">
        <v>83</v>
      </c>
      <c r="Q27" s="80">
        <v>6600</v>
      </c>
      <c r="R27" s="40">
        <v>25200</v>
      </c>
      <c r="S27" s="40">
        <v>2.67</v>
      </c>
      <c r="T27" s="40">
        <v>2.57</v>
      </c>
      <c r="U27" s="73">
        <v>53100</v>
      </c>
      <c r="V27" s="74" t="b">
        <f t="shared" si="4"/>
        <v>0</v>
      </c>
      <c r="W27" s="74">
        <f t="shared" si="5"/>
        <v>0</v>
      </c>
      <c r="X27" s="74">
        <v>13</v>
      </c>
      <c r="Y27" s="75">
        <f t="shared" si="6"/>
        <v>53100</v>
      </c>
      <c r="Z27" s="40">
        <f t="shared" si="7"/>
        <v>0</v>
      </c>
      <c r="AA27" s="76" t="str">
        <f t="shared" si="8"/>
        <v>NO</v>
      </c>
      <c r="AB27" s="76">
        <f t="shared" si="9"/>
        <v>0</v>
      </c>
      <c r="AC27" s="74">
        <v>13</v>
      </c>
      <c r="AD27" s="75">
        <f t="shared" si="10"/>
        <v>53100</v>
      </c>
      <c r="AE27" s="40">
        <f t="shared" si="11"/>
        <v>0</v>
      </c>
      <c r="AF27" s="40" t="s">
        <v>14</v>
      </c>
      <c r="AG27" s="77">
        <v>5400</v>
      </c>
      <c r="AH27" s="77">
        <v>15</v>
      </c>
      <c r="AI27" s="77" t="s">
        <v>89</v>
      </c>
      <c r="AJ27" s="40">
        <f t="shared" si="12"/>
        <v>53100</v>
      </c>
      <c r="AK27" s="78">
        <f t="shared" si="13"/>
        <v>54700</v>
      </c>
      <c r="AL27" s="78">
        <f t="shared" si="18"/>
        <v>56300</v>
      </c>
      <c r="AM27" s="78">
        <f t="shared" si="18"/>
        <v>58000</v>
      </c>
      <c r="AN27" s="81">
        <f t="shared" si="18"/>
        <v>59700</v>
      </c>
      <c r="AO27" s="78">
        <f t="shared" si="18"/>
        <v>61500</v>
      </c>
      <c r="AP27" s="78">
        <f t="shared" si="18"/>
        <v>63300</v>
      </c>
      <c r="AQ27" s="78">
        <f t="shared" si="18"/>
        <v>65200</v>
      </c>
      <c r="AR27" s="78">
        <f t="shared" si="18"/>
        <v>67200</v>
      </c>
      <c r="AS27" s="78">
        <f t="shared" si="18"/>
        <v>69200</v>
      </c>
      <c r="AT27" s="78">
        <f t="shared" si="18"/>
        <v>71300</v>
      </c>
      <c r="AU27" s="78">
        <f t="shared" si="18"/>
        <v>73400</v>
      </c>
      <c r="AV27" s="78">
        <f t="shared" si="18"/>
        <v>75600</v>
      </c>
      <c r="AW27" s="78">
        <f t="shared" si="18"/>
        <v>77900</v>
      </c>
      <c r="AX27" s="78">
        <f t="shared" si="18"/>
        <v>80200</v>
      </c>
      <c r="AY27" s="78">
        <f t="shared" si="18"/>
        <v>82600</v>
      </c>
      <c r="AZ27" s="78">
        <f t="shared" si="18"/>
        <v>85100</v>
      </c>
      <c r="BA27" s="78">
        <f t="shared" si="18"/>
        <v>87700</v>
      </c>
      <c r="BB27" s="78">
        <f t="shared" si="18"/>
        <v>90300</v>
      </c>
      <c r="BC27" s="78">
        <f t="shared" si="18"/>
        <v>93000</v>
      </c>
      <c r="BD27" s="78">
        <f t="shared" si="18"/>
        <v>95800</v>
      </c>
      <c r="BE27" s="78">
        <f t="shared" si="18"/>
        <v>98700</v>
      </c>
      <c r="BF27" s="78">
        <f t="shared" si="18"/>
        <v>101700</v>
      </c>
      <c r="BG27" s="78">
        <f t="shared" si="18"/>
        <v>104800</v>
      </c>
      <c r="BH27" s="78">
        <f t="shared" si="18"/>
        <v>107900</v>
      </c>
      <c r="BI27" s="78">
        <f t="shared" si="18"/>
        <v>111100</v>
      </c>
      <c r="BJ27" s="78">
        <f t="shared" si="18"/>
        <v>114400</v>
      </c>
      <c r="BK27" s="78">
        <f t="shared" si="18"/>
        <v>117800</v>
      </c>
      <c r="BL27" s="78">
        <f t="shared" si="18"/>
        <v>121300</v>
      </c>
      <c r="BM27" s="78">
        <f t="shared" si="18"/>
        <v>124900</v>
      </c>
      <c r="BN27" s="78">
        <f t="shared" si="18"/>
        <v>128600</v>
      </c>
      <c r="BO27" s="78">
        <f t="shared" si="18"/>
        <v>132500</v>
      </c>
      <c r="BP27" s="78">
        <f t="shared" si="18"/>
        <v>136500</v>
      </c>
      <c r="BQ27" s="78">
        <f t="shared" si="18"/>
        <v>140600</v>
      </c>
      <c r="BR27" s="78">
        <f t="shared" si="18"/>
        <v>144800</v>
      </c>
      <c r="BS27" s="78">
        <f t="shared" si="18"/>
        <v>149100</v>
      </c>
      <c r="BT27" s="78">
        <f t="shared" si="18"/>
        <v>153600</v>
      </c>
      <c r="BU27" s="78">
        <f t="shared" si="18"/>
        <v>158200</v>
      </c>
      <c r="BV27" s="78">
        <f t="shared" si="18"/>
        <v>162900</v>
      </c>
      <c r="BW27" s="78">
        <f t="shared" si="18"/>
        <v>167800</v>
      </c>
      <c r="BX27" s="77">
        <v>5400</v>
      </c>
      <c r="BY27" s="77">
        <v>15</v>
      </c>
      <c r="BZ27" s="77" t="s">
        <v>89</v>
      </c>
      <c r="CA27" s="49"/>
      <c r="CB27" s="32" t="str">
        <f t="shared" si="16"/>
        <v>L-14</v>
      </c>
      <c r="CF27" s="50" t="s">
        <v>90</v>
      </c>
      <c r="CG27" s="46" t="s">
        <v>91</v>
      </c>
      <c r="CH27" s="87">
        <v>42370</v>
      </c>
      <c r="CI27" s="46" t="s">
        <v>92</v>
      </c>
      <c r="CJ27" s="46"/>
      <c r="CK27" s="46"/>
      <c r="CL27" s="49" t="s">
        <v>93</v>
      </c>
      <c r="CM27" s="88">
        <f>VLOOKUP(CM26,CL22:CM25,2)</f>
        <v>0.2</v>
      </c>
      <c r="CN27" s="49"/>
    </row>
    <row r="28" spans="1:92" ht="30">
      <c r="D28" s="68" t="s">
        <v>83</v>
      </c>
      <c r="E28" s="79">
        <v>15</v>
      </c>
      <c r="F28" s="79">
        <v>5400</v>
      </c>
      <c r="G28" s="70">
        <v>15600</v>
      </c>
      <c r="H28" s="71">
        <v>39100</v>
      </c>
      <c r="I28" s="32">
        <f t="shared" si="0"/>
        <v>46800</v>
      </c>
      <c r="J28" s="32">
        <f t="shared" si="0"/>
        <v>117300</v>
      </c>
      <c r="K28" s="32" t="str">
        <f t="shared" si="1"/>
        <v>46800-117300</v>
      </c>
      <c r="L28" s="32">
        <f t="shared" si="2"/>
        <v>16200</v>
      </c>
      <c r="M28" s="32" t="str">
        <f t="shared" si="3"/>
        <v>15600-39100  (Grade Pay  Rs.  5400)</v>
      </c>
      <c r="N28" s="71"/>
      <c r="O28" s="71"/>
      <c r="P28" s="72" t="s">
        <v>83</v>
      </c>
      <c r="Q28" s="40">
        <v>6800</v>
      </c>
      <c r="R28" s="40">
        <v>26610</v>
      </c>
      <c r="S28" s="40">
        <v>2.67</v>
      </c>
      <c r="T28" s="40">
        <v>2.57</v>
      </c>
      <c r="U28" s="73">
        <v>56100</v>
      </c>
      <c r="V28" s="74" t="b">
        <f t="shared" si="4"/>
        <v>0</v>
      </c>
      <c r="W28" s="74">
        <f t="shared" si="5"/>
        <v>0</v>
      </c>
      <c r="X28" s="74">
        <v>14</v>
      </c>
      <c r="Y28" s="75">
        <f t="shared" si="6"/>
        <v>56100</v>
      </c>
      <c r="Z28" s="40">
        <f t="shared" si="7"/>
        <v>0</v>
      </c>
      <c r="AA28" s="76" t="b">
        <f t="shared" si="8"/>
        <v>0</v>
      </c>
      <c r="AB28" s="76">
        <f t="shared" si="9"/>
        <v>0</v>
      </c>
      <c r="AC28" s="74">
        <v>14</v>
      </c>
      <c r="AD28" s="75">
        <f t="shared" si="10"/>
        <v>56100</v>
      </c>
      <c r="AE28" s="40">
        <f t="shared" si="11"/>
        <v>0</v>
      </c>
      <c r="AF28" s="40" t="s">
        <v>83</v>
      </c>
      <c r="AG28" s="77">
        <v>5400</v>
      </c>
      <c r="AH28" s="77">
        <v>15</v>
      </c>
      <c r="AI28" s="77" t="s">
        <v>94</v>
      </c>
      <c r="AJ28" s="40">
        <f t="shared" si="12"/>
        <v>56100</v>
      </c>
      <c r="AK28" s="78">
        <f t="shared" si="13"/>
        <v>57800</v>
      </c>
      <c r="AL28" s="78">
        <f t="shared" si="18"/>
        <v>59500</v>
      </c>
      <c r="AM28" s="78">
        <f t="shared" si="18"/>
        <v>61300</v>
      </c>
      <c r="AN28" s="78">
        <f t="shared" si="18"/>
        <v>63100</v>
      </c>
      <c r="AO28" s="78">
        <f t="shared" si="18"/>
        <v>65000</v>
      </c>
      <c r="AP28" s="78">
        <f t="shared" si="18"/>
        <v>67000</v>
      </c>
      <c r="AQ28" s="78">
        <f t="shared" si="18"/>
        <v>69000</v>
      </c>
      <c r="AR28" s="78">
        <f t="shared" si="18"/>
        <v>71100</v>
      </c>
      <c r="AS28" s="78">
        <f t="shared" si="18"/>
        <v>73200</v>
      </c>
      <c r="AT28" s="78">
        <f t="shared" si="18"/>
        <v>75400</v>
      </c>
      <c r="AU28" s="78">
        <f t="shared" si="18"/>
        <v>77700</v>
      </c>
      <c r="AV28" s="78">
        <f t="shared" si="18"/>
        <v>80000</v>
      </c>
      <c r="AW28" s="78">
        <f t="shared" si="18"/>
        <v>82400</v>
      </c>
      <c r="AX28" s="78">
        <f t="shared" si="18"/>
        <v>84900</v>
      </c>
      <c r="AY28" s="78">
        <f t="shared" si="18"/>
        <v>87400</v>
      </c>
      <c r="AZ28" s="78">
        <f t="shared" si="18"/>
        <v>90000</v>
      </c>
      <c r="BA28" s="78">
        <f t="shared" si="18"/>
        <v>92700</v>
      </c>
      <c r="BB28" s="78">
        <f t="shared" si="18"/>
        <v>95500</v>
      </c>
      <c r="BC28" s="78">
        <f t="shared" si="18"/>
        <v>98400</v>
      </c>
      <c r="BD28" s="78">
        <f t="shared" si="18"/>
        <v>101400</v>
      </c>
      <c r="BE28" s="78">
        <f t="shared" si="18"/>
        <v>104400</v>
      </c>
      <c r="BF28" s="78">
        <f t="shared" si="18"/>
        <v>107500</v>
      </c>
      <c r="BG28" s="78">
        <f t="shared" si="18"/>
        <v>110700</v>
      </c>
      <c r="BH28" s="78">
        <f t="shared" si="18"/>
        <v>114000</v>
      </c>
      <c r="BI28" s="78">
        <f t="shared" si="18"/>
        <v>117400</v>
      </c>
      <c r="BJ28" s="78">
        <f t="shared" si="18"/>
        <v>120900</v>
      </c>
      <c r="BK28" s="78">
        <f t="shared" si="18"/>
        <v>124500</v>
      </c>
      <c r="BL28" s="78">
        <f t="shared" si="18"/>
        <v>128200</v>
      </c>
      <c r="BM28" s="78">
        <f t="shared" ref="BM28:BW28" si="19">ROUND((BL28*1.03),-2)</f>
        <v>132000</v>
      </c>
      <c r="BN28" s="78">
        <f t="shared" si="19"/>
        <v>136000</v>
      </c>
      <c r="BO28" s="78">
        <f t="shared" si="19"/>
        <v>140100</v>
      </c>
      <c r="BP28" s="78">
        <f t="shared" si="19"/>
        <v>144300</v>
      </c>
      <c r="BQ28" s="78">
        <f t="shared" si="19"/>
        <v>148600</v>
      </c>
      <c r="BR28" s="78">
        <f t="shared" si="19"/>
        <v>153100</v>
      </c>
      <c r="BS28" s="78">
        <f t="shared" si="19"/>
        <v>157700</v>
      </c>
      <c r="BT28" s="78">
        <f t="shared" si="19"/>
        <v>162400</v>
      </c>
      <c r="BU28" s="78">
        <f t="shared" si="19"/>
        <v>167300</v>
      </c>
      <c r="BV28" s="78">
        <f t="shared" si="19"/>
        <v>172300</v>
      </c>
      <c r="BW28" s="78">
        <f t="shared" si="19"/>
        <v>177500</v>
      </c>
      <c r="BX28" s="77">
        <v>5400</v>
      </c>
      <c r="BY28" s="77">
        <v>15</v>
      </c>
      <c r="BZ28" s="77" t="s">
        <v>94</v>
      </c>
      <c r="CA28" s="49"/>
      <c r="CB28" s="32" t="str">
        <f t="shared" si="16"/>
        <v>L-15</v>
      </c>
      <c r="CF28" s="50" t="s">
        <v>95</v>
      </c>
      <c r="CG28" s="46" t="s">
        <v>96</v>
      </c>
      <c r="CH28" s="87">
        <v>42767</v>
      </c>
      <c r="CI28" s="46" t="e">
        <f>VLOOKUP(CH29,CH14:CJ25,3)</f>
        <v>#REF!</v>
      </c>
      <c r="CJ28" s="46"/>
      <c r="CK28" s="46"/>
      <c r="CL28" s="46"/>
      <c r="CM28" s="46"/>
      <c r="CN28" s="49"/>
    </row>
    <row r="29" spans="1:92" ht="30">
      <c r="D29" s="68" t="s">
        <v>83</v>
      </c>
      <c r="E29" s="79">
        <v>16</v>
      </c>
      <c r="F29" s="79">
        <v>6000</v>
      </c>
      <c r="G29" s="70">
        <v>15600</v>
      </c>
      <c r="H29" s="71">
        <v>39100</v>
      </c>
      <c r="I29" s="32">
        <f t="shared" si="0"/>
        <v>46800</v>
      </c>
      <c r="J29" s="32">
        <f t="shared" si="0"/>
        <v>117300</v>
      </c>
      <c r="K29" s="32" t="str">
        <f t="shared" si="1"/>
        <v>46800-117300</v>
      </c>
      <c r="L29" s="32">
        <f t="shared" si="2"/>
        <v>18000</v>
      </c>
      <c r="M29" s="32" t="str">
        <f t="shared" si="3"/>
        <v>15600-39100  (Grade Pay  Rs.  6000)</v>
      </c>
      <c r="N29" s="71"/>
      <c r="O29" s="71"/>
      <c r="P29" s="72" t="s">
        <v>83</v>
      </c>
      <c r="Q29" s="86">
        <v>7200</v>
      </c>
      <c r="R29" s="40">
        <v>28220</v>
      </c>
      <c r="S29" s="40">
        <v>2.67</v>
      </c>
      <c r="T29" s="40">
        <v>2.57</v>
      </c>
      <c r="U29" s="73">
        <v>60700</v>
      </c>
      <c r="V29" s="74" t="b">
        <f t="shared" si="4"/>
        <v>0</v>
      </c>
      <c r="W29" s="74">
        <f t="shared" si="5"/>
        <v>0</v>
      </c>
      <c r="X29" s="74">
        <v>15</v>
      </c>
      <c r="Y29" s="75">
        <f t="shared" si="6"/>
        <v>60700</v>
      </c>
      <c r="Z29" s="40">
        <f t="shared" si="7"/>
        <v>0</v>
      </c>
      <c r="AA29" s="76" t="b">
        <f t="shared" si="8"/>
        <v>0</v>
      </c>
      <c r="AB29" s="76">
        <f t="shared" si="9"/>
        <v>0</v>
      </c>
      <c r="AC29" s="74">
        <v>15</v>
      </c>
      <c r="AD29" s="75">
        <f t="shared" si="10"/>
        <v>60700</v>
      </c>
      <c r="AE29" s="40">
        <f t="shared" si="11"/>
        <v>0</v>
      </c>
      <c r="AF29" s="40" t="s">
        <v>83</v>
      </c>
      <c r="AG29" s="77">
        <v>6000</v>
      </c>
      <c r="AH29" s="77">
        <v>16</v>
      </c>
      <c r="AI29" s="77" t="s">
        <v>97</v>
      </c>
      <c r="AJ29" s="40">
        <f t="shared" si="12"/>
        <v>60700</v>
      </c>
      <c r="AK29" s="78">
        <f t="shared" si="13"/>
        <v>62500</v>
      </c>
      <c r="AL29" s="78">
        <f t="shared" ref="AL29:BW38" si="20">ROUND((AK29*1.03),-2)</f>
        <v>64400</v>
      </c>
      <c r="AM29" s="78">
        <f t="shared" si="20"/>
        <v>66300</v>
      </c>
      <c r="AN29" s="78">
        <f t="shared" si="20"/>
        <v>68300</v>
      </c>
      <c r="AO29" s="78">
        <f t="shared" si="20"/>
        <v>70300</v>
      </c>
      <c r="AP29" s="78">
        <f t="shared" si="20"/>
        <v>72400</v>
      </c>
      <c r="AQ29" s="78">
        <f t="shared" si="20"/>
        <v>74600</v>
      </c>
      <c r="AR29" s="78">
        <f t="shared" si="20"/>
        <v>76800</v>
      </c>
      <c r="AS29" s="78">
        <f t="shared" si="20"/>
        <v>79100</v>
      </c>
      <c r="AT29" s="78">
        <f t="shared" si="20"/>
        <v>81500</v>
      </c>
      <c r="AU29" s="78">
        <f t="shared" si="20"/>
        <v>83900</v>
      </c>
      <c r="AV29" s="78">
        <f t="shared" si="20"/>
        <v>86400</v>
      </c>
      <c r="AW29" s="78">
        <f t="shared" si="20"/>
        <v>89000</v>
      </c>
      <c r="AX29" s="78">
        <f t="shared" si="20"/>
        <v>91700</v>
      </c>
      <c r="AY29" s="78">
        <f t="shared" si="20"/>
        <v>94500</v>
      </c>
      <c r="AZ29" s="78">
        <f t="shared" si="20"/>
        <v>97300</v>
      </c>
      <c r="BA29" s="78">
        <f t="shared" si="20"/>
        <v>100200</v>
      </c>
      <c r="BB29" s="78">
        <f t="shared" si="20"/>
        <v>103200</v>
      </c>
      <c r="BC29" s="78">
        <f t="shared" si="20"/>
        <v>106300</v>
      </c>
      <c r="BD29" s="78">
        <f t="shared" si="20"/>
        <v>109500</v>
      </c>
      <c r="BE29" s="78">
        <f t="shared" si="20"/>
        <v>112800</v>
      </c>
      <c r="BF29" s="78">
        <f t="shared" si="20"/>
        <v>116200</v>
      </c>
      <c r="BG29" s="78">
        <f t="shared" si="20"/>
        <v>119700</v>
      </c>
      <c r="BH29" s="78">
        <f t="shared" si="20"/>
        <v>123300</v>
      </c>
      <c r="BI29" s="78">
        <f t="shared" si="20"/>
        <v>127000</v>
      </c>
      <c r="BJ29" s="78">
        <f t="shared" si="20"/>
        <v>130800</v>
      </c>
      <c r="BK29" s="78">
        <f t="shared" si="20"/>
        <v>134700</v>
      </c>
      <c r="BL29" s="78">
        <f t="shared" si="20"/>
        <v>138700</v>
      </c>
      <c r="BM29" s="78">
        <f t="shared" si="20"/>
        <v>142900</v>
      </c>
      <c r="BN29" s="78">
        <f t="shared" si="20"/>
        <v>147200</v>
      </c>
      <c r="BO29" s="78">
        <f t="shared" si="20"/>
        <v>151600</v>
      </c>
      <c r="BP29" s="78">
        <f t="shared" si="20"/>
        <v>156100</v>
      </c>
      <c r="BQ29" s="78">
        <f t="shared" si="20"/>
        <v>160800</v>
      </c>
      <c r="BR29" s="78">
        <f t="shared" si="20"/>
        <v>165600</v>
      </c>
      <c r="BS29" s="78">
        <f t="shared" si="20"/>
        <v>170600</v>
      </c>
      <c r="BT29" s="78">
        <f t="shared" si="20"/>
        <v>175700</v>
      </c>
      <c r="BU29" s="78">
        <f t="shared" si="20"/>
        <v>181000</v>
      </c>
      <c r="BV29" s="78">
        <f t="shared" si="20"/>
        <v>186400</v>
      </c>
      <c r="BW29" s="78">
        <f t="shared" si="20"/>
        <v>192000</v>
      </c>
      <c r="BX29" s="77">
        <v>6000</v>
      </c>
      <c r="BY29" s="77">
        <v>16</v>
      </c>
      <c r="BZ29" s="77" t="s">
        <v>97</v>
      </c>
      <c r="CA29" s="49"/>
      <c r="CB29" s="32" t="str">
        <f t="shared" si="16"/>
        <v>L-16</v>
      </c>
      <c r="CF29" s="64" t="s">
        <v>98</v>
      </c>
      <c r="CG29" s="46" t="s">
        <v>99</v>
      </c>
      <c r="CH29" s="46" t="e">
        <v>#REF!</v>
      </c>
      <c r="CI29" s="46"/>
      <c r="CJ29" s="46"/>
      <c r="CK29" s="46"/>
      <c r="CL29" s="46"/>
      <c r="CM29" s="46"/>
      <c r="CN29" s="49"/>
    </row>
    <row r="30" spans="1:92">
      <c r="D30" s="68" t="s">
        <v>83</v>
      </c>
      <c r="E30" s="79">
        <v>17</v>
      </c>
      <c r="F30" s="79">
        <v>6600</v>
      </c>
      <c r="G30" s="70">
        <v>15600</v>
      </c>
      <c r="H30" s="71">
        <v>39100</v>
      </c>
      <c r="I30" s="32">
        <f t="shared" si="0"/>
        <v>46800</v>
      </c>
      <c r="J30" s="32">
        <f t="shared" si="0"/>
        <v>117300</v>
      </c>
      <c r="K30" s="32" t="str">
        <f t="shared" si="1"/>
        <v>46800-117300</v>
      </c>
      <c r="L30" s="32">
        <f t="shared" si="2"/>
        <v>19800</v>
      </c>
      <c r="M30" s="32" t="str">
        <f t="shared" si="3"/>
        <v>15600-39100  (Grade Pay  Rs.  6600)</v>
      </c>
      <c r="N30" s="71"/>
      <c r="O30" s="71"/>
      <c r="P30" s="72" t="s">
        <v>83</v>
      </c>
      <c r="Q30" s="40">
        <v>7600</v>
      </c>
      <c r="R30" s="40">
        <v>29920</v>
      </c>
      <c r="S30" s="40">
        <v>2.67</v>
      </c>
      <c r="T30" s="40">
        <v>2.57</v>
      </c>
      <c r="U30" s="73">
        <v>67300</v>
      </c>
      <c r="V30" s="74" t="b">
        <f t="shared" si="4"/>
        <v>0</v>
      </c>
      <c r="W30" s="74">
        <f t="shared" si="5"/>
        <v>0</v>
      </c>
      <c r="X30" s="74">
        <v>16</v>
      </c>
      <c r="Y30" s="75">
        <f t="shared" si="6"/>
        <v>67300</v>
      </c>
      <c r="Z30" s="40">
        <f t="shared" si="7"/>
        <v>0</v>
      </c>
      <c r="AA30" s="76" t="b">
        <f t="shared" si="8"/>
        <v>0</v>
      </c>
      <c r="AB30" s="76">
        <f t="shared" si="9"/>
        <v>0</v>
      </c>
      <c r="AC30" s="74">
        <v>16</v>
      </c>
      <c r="AD30" s="75">
        <f t="shared" si="10"/>
        <v>67300</v>
      </c>
      <c r="AE30" s="40">
        <f t="shared" si="11"/>
        <v>0</v>
      </c>
      <c r="AF30" s="40" t="s">
        <v>83</v>
      </c>
      <c r="AG30" s="77">
        <v>6600</v>
      </c>
      <c r="AH30" s="77">
        <v>17</v>
      </c>
      <c r="AI30" s="77" t="s">
        <v>100</v>
      </c>
      <c r="AJ30" s="40">
        <f t="shared" si="12"/>
        <v>67300</v>
      </c>
      <c r="AK30" s="78">
        <f t="shared" si="13"/>
        <v>69300</v>
      </c>
      <c r="AL30" s="78">
        <f t="shared" si="20"/>
        <v>71400</v>
      </c>
      <c r="AM30" s="78">
        <f t="shared" si="20"/>
        <v>73500</v>
      </c>
      <c r="AN30" s="78">
        <f t="shared" si="20"/>
        <v>75700</v>
      </c>
      <c r="AO30" s="78">
        <f t="shared" si="20"/>
        <v>78000</v>
      </c>
      <c r="AP30" s="78">
        <f t="shared" si="20"/>
        <v>80300</v>
      </c>
      <c r="AQ30" s="78">
        <f t="shared" si="20"/>
        <v>82700</v>
      </c>
      <c r="AR30" s="78">
        <f t="shared" si="20"/>
        <v>85200</v>
      </c>
      <c r="AS30" s="78">
        <f t="shared" si="20"/>
        <v>87800</v>
      </c>
      <c r="AT30" s="78">
        <f t="shared" si="20"/>
        <v>90400</v>
      </c>
      <c r="AU30" s="78">
        <f t="shared" si="20"/>
        <v>93100</v>
      </c>
      <c r="AV30" s="78">
        <f t="shared" si="20"/>
        <v>95900</v>
      </c>
      <c r="AW30" s="78">
        <f t="shared" si="20"/>
        <v>98800</v>
      </c>
      <c r="AX30" s="78">
        <f t="shared" si="20"/>
        <v>101800</v>
      </c>
      <c r="AY30" s="78">
        <f t="shared" si="20"/>
        <v>104900</v>
      </c>
      <c r="AZ30" s="78">
        <f t="shared" si="20"/>
        <v>108000</v>
      </c>
      <c r="BA30" s="78">
        <f t="shared" si="20"/>
        <v>111200</v>
      </c>
      <c r="BB30" s="78">
        <f t="shared" si="20"/>
        <v>114500</v>
      </c>
      <c r="BC30" s="78">
        <f t="shared" si="20"/>
        <v>117900</v>
      </c>
      <c r="BD30" s="78">
        <f t="shared" si="20"/>
        <v>121400</v>
      </c>
      <c r="BE30" s="78">
        <f t="shared" si="20"/>
        <v>125000</v>
      </c>
      <c r="BF30" s="78">
        <f t="shared" si="20"/>
        <v>128800</v>
      </c>
      <c r="BG30" s="78">
        <f t="shared" si="20"/>
        <v>132700</v>
      </c>
      <c r="BH30" s="78">
        <f t="shared" si="20"/>
        <v>136700</v>
      </c>
      <c r="BI30" s="78">
        <f t="shared" si="20"/>
        <v>140800</v>
      </c>
      <c r="BJ30" s="78">
        <f t="shared" si="20"/>
        <v>145000</v>
      </c>
      <c r="BK30" s="78">
        <f t="shared" si="20"/>
        <v>149400</v>
      </c>
      <c r="BL30" s="78">
        <f t="shared" si="20"/>
        <v>153900</v>
      </c>
      <c r="BM30" s="78">
        <f t="shared" si="20"/>
        <v>158500</v>
      </c>
      <c r="BN30" s="78">
        <f t="shared" si="20"/>
        <v>163300</v>
      </c>
      <c r="BO30" s="78">
        <f t="shared" si="20"/>
        <v>168200</v>
      </c>
      <c r="BP30" s="78">
        <f t="shared" si="20"/>
        <v>173200</v>
      </c>
      <c r="BQ30" s="78">
        <f t="shared" si="20"/>
        <v>178400</v>
      </c>
      <c r="BR30" s="78">
        <f t="shared" si="20"/>
        <v>183800</v>
      </c>
      <c r="BS30" s="78">
        <f t="shared" si="20"/>
        <v>189300</v>
      </c>
      <c r="BT30" s="78">
        <f t="shared" si="20"/>
        <v>195000</v>
      </c>
      <c r="BU30" s="78"/>
      <c r="BV30" s="78"/>
      <c r="BW30" s="78"/>
      <c r="BX30" s="77">
        <v>6600</v>
      </c>
      <c r="BY30" s="77">
        <v>17</v>
      </c>
      <c r="BZ30" s="77" t="s">
        <v>100</v>
      </c>
      <c r="CA30" s="49"/>
      <c r="CB30" s="32" t="str">
        <f t="shared" si="16"/>
        <v>L-l 7</v>
      </c>
      <c r="CF30" s="64" t="s">
        <v>101</v>
      </c>
      <c r="CG30" s="46"/>
      <c r="CH30" s="46"/>
      <c r="CI30" s="89" t="e">
        <f>CONCATENATE("Expected Arrear from"," ",TEXT(CH27,"mm/yy"),"  ","to"," ",TEXT(CH28,"mm/yy"),"  ","Rs.",CI28,"  ")</f>
        <v>#REF!</v>
      </c>
      <c r="CJ30" s="46"/>
      <c r="CK30" s="46"/>
      <c r="CL30" s="46"/>
      <c r="CM30" s="46"/>
      <c r="CN30" s="49"/>
    </row>
    <row r="31" spans="1:92">
      <c r="D31" s="68" t="s">
        <v>83</v>
      </c>
      <c r="E31" s="79">
        <v>18</v>
      </c>
      <c r="F31" s="79">
        <v>6800</v>
      </c>
      <c r="G31" s="70">
        <v>15600</v>
      </c>
      <c r="H31" s="71">
        <v>39100</v>
      </c>
      <c r="I31" s="32">
        <f t="shared" si="0"/>
        <v>46800</v>
      </c>
      <c r="J31" s="32">
        <f t="shared" si="0"/>
        <v>117300</v>
      </c>
      <c r="K31" s="32" t="str">
        <f t="shared" si="1"/>
        <v>46800-117300</v>
      </c>
      <c r="L31" s="32">
        <f t="shared" si="2"/>
        <v>20400</v>
      </c>
      <c r="M31" s="32" t="str">
        <f t="shared" si="3"/>
        <v>15600-39100  (Grade Pay  Rs.  6800)</v>
      </c>
      <c r="N31" s="71"/>
      <c r="O31" s="71"/>
      <c r="P31" s="72" t="s">
        <v>83</v>
      </c>
      <c r="Q31" s="90">
        <v>8200</v>
      </c>
      <c r="R31" s="89">
        <v>33310</v>
      </c>
      <c r="S31" s="40">
        <v>2.67</v>
      </c>
      <c r="T31" s="40">
        <v>2.57</v>
      </c>
      <c r="U31" s="73">
        <v>71000</v>
      </c>
      <c r="V31" s="74" t="b">
        <f t="shared" si="4"/>
        <v>0</v>
      </c>
      <c r="W31" s="74">
        <f t="shared" si="5"/>
        <v>0</v>
      </c>
      <c r="X31" s="74">
        <v>17</v>
      </c>
      <c r="Y31" s="75">
        <f t="shared" si="6"/>
        <v>71000</v>
      </c>
      <c r="Z31" s="40">
        <f t="shared" si="7"/>
        <v>0</v>
      </c>
      <c r="AA31" s="76" t="b">
        <f t="shared" si="8"/>
        <v>0</v>
      </c>
      <c r="AB31" s="76">
        <f t="shared" si="9"/>
        <v>0</v>
      </c>
      <c r="AC31" s="74">
        <v>17</v>
      </c>
      <c r="AD31" s="75">
        <f t="shared" si="10"/>
        <v>71000</v>
      </c>
      <c r="AE31" s="40">
        <f t="shared" si="11"/>
        <v>0</v>
      </c>
      <c r="AF31" s="40" t="s">
        <v>83</v>
      </c>
      <c r="AG31" s="77">
        <v>6800</v>
      </c>
      <c r="AH31" s="77">
        <v>18</v>
      </c>
      <c r="AI31" s="77" t="s">
        <v>102</v>
      </c>
      <c r="AJ31" s="40">
        <f t="shared" si="12"/>
        <v>71000</v>
      </c>
      <c r="AK31" s="78">
        <f t="shared" si="13"/>
        <v>73100</v>
      </c>
      <c r="AL31" s="78">
        <f t="shared" si="20"/>
        <v>75300</v>
      </c>
      <c r="AM31" s="78">
        <f t="shared" si="20"/>
        <v>77600</v>
      </c>
      <c r="AN31" s="78">
        <f t="shared" si="20"/>
        <v>79900</v>
      </c>
      <c r="AO31" s="78">
        <f t="shared" si="20"/>
        <v>82300</v>
      </c>
      <c r="AP31" s="78">
        <f t="shared" si="20"/>
        <v>84800</v>
      </c>
      <c r="AQ31" s="78">
        <f t="shared" si="20"/>
        <v>87300</v>
      </c>
      <c r="AR31" s="78">
        <f t="shared" si="20"/>
        <v>89900</v>
      </c>
      <c r="AS31" s="78">
        <f t="shared" si="20"/>
        <v>92600</v>
      </c>
      <c r="AT31" s="78">
        <f t="shared" si="20"/>
        <v>95400</v>
      </c>
      <c r="AU31" s="78">
        <f t="shared" si="20"/>
        <v>98300</v>
      </c>
      <c r="AV31" s="78">
        <f t="shared" si="20"/>
        <v>101200</v>
      </c>
      <c r="AW31" s="78">
        <f t="shared" si="20"/>
        <v>104200</v>
      </c>
      <c r="AX31" s="78">
        <f t="shared" si="20"/>
        <v>107300</v>
      </c>
      <c r="AY31" s="78">
        <f t="shared" si="20"/>
        <v>110500</v>
      </c>
      <c r="AZ31" s="78">
        <f t="shared" si="20"/>
        <v>113800</v>
      </c>
      <c r="BA31" s="78">
        <f t="shared" si="20"/>
        <v>117200</v>
      </c>
      <c r="BB31" s="78">
        <f t="shared" si="20"/>
        <v>120700</v>
      </c>
      <c r="BC31" s="78">
        <f t="shared" si="20"/>
        <v>124300</v>
      </c>
      <c r="BD31" s="78">
        <f t="shared" si="20"/>
        <v>128000</v>
      </c>
      <c r="BE31" s="78">
        <f t="shared" si="20"/>
        <v>131800</v>
      </c>
      <c r="BF31" s="78">
        <f t="shared" si="20"/>
        <v>135800</v>
      </c>
      <c r="BG31" s="78">
        <f t="shared" si="20"/>
        <v>139900</v>
      </c>
      <c r="BH31" s="78">
        <f t="shared" si="20"/>
        <v>144100</v>
      </c>
      <c r="BI31" s="78">
        <f t="shared" si="20"/>
        <v>148400</v>
      </c>
      <c r="BJ31" s="78">
        <f t="shared" si="20"/>
        <v>152900</v>
      </c>
      <c r="BK31" s="78">
        <f t="shared" si="20"/>
        <v>157500</v>
      </c>
      <c r="BL31" s="78">
        <f t="shared" si="20"/>
        <v>162200</v>
      </c>
      <c r="BM31" s="78">
        <f t="shared" si="20"/>
        <v>167100</v>
      </c>
      <c r="BN31" s="78">
        <f t="shared" si="20"/>
        <v>172100</v>
      </c>
      <c r="BO31" s="78">
        <f t="shared" si="20"/>
        <v>177300</v>
      </c>
      <c r="BP31" s="78">
        <f t="shared" si="20"/>
        <v>182600</v>
      </c>
      <c r="BQ31" s="78">
        <f t="shared" si="20"/>
        <v>188100</v>
      </c>
      <c r="BR31" s="78">
        <f t="shared" si="20"/>
        <v>193700</v>
      </c>
      <c r="BS31" s="78">
        <f t="shared" si="20"/>
        <v>199500</v>
      </c>
      <c r="BT31" s="78"/>
      <c r="BU31" s="78"/>
      <c r="BV31" s="78"/>
      <c r="BW31" s="78"/>
      <c r="BX31" s="77">
        <v>6800</v>
      </c>
      <c r="BY31" s="77">
        <v>18</v>
      </c>
      <c r="BZ31" s="77" t="s">
        <v>102</v>
      </c>
      <c r="CA31" s="49"/>
      <c r="CB31" s="32" t="str">
        <f t="shared" si="16"/>
        <v>L-18</v>
      </c>
      <c r="CF31" s="64" t="s">
        <v>103</v>
      </c>
      <c r="CG31" s="49"/>
      <c r="CH31" s="49"/>
      <c r="CI31" s="49"/>
      <c r="CJ31" s="49"/>
      <c r="CK31" s="49"/>
      <c r="CL31" s="49"/>
      <c r="CM31" s="49"/>
      <c r="CN31" s="49"/>
    </row>
    <row r="32" spans="1:92" ht="45">
      <c r="D32" s="68" t="s">
        <v>83</v>
      </c>
      <c r="E32" s="79">
        <v>19</v>
      </c>
      <c r="F32" s="79">
        <v>7200</v>
      </c>
      <c r="G32" s="70">
        <v>15600</v>
      </c>
      <c r="H32" s="71">
        <v>39100</v>
      </c>
      <c r="I32" s="32">
        <f t="shared" si="0"/>
        <v>46800</v>
      </c>
      <c r="J32" s="32">
        <f t="shared" si="0"/>
        <v>117300</v>
      </c>
      <c r="K32" s="32" t="str">
        <f t="shared" si="1"/>
        <v>46800-117300</v>
      </c>
      <c r="L32" s="32">
        <f t="shared" si="2"/>
        <v>21600</v>
      </c>
      <c r="M32" s="32" t="str">
        <f t="shared" si="3"/>
        <v>15600-39100  (Grade Pay  Rs.  7200)</v>
      </c>
      <c r="N32" s="71"/>
      <c r="O32" s="71"/>
      <c r="P32" s="72" t="s">
        <v>104</v>
      </c>
      <c r="Q32" s="40">
        <v>8700</v>
      </c>
      <c r="R32" s="40">
        <v>46100</v>
      </c>
      <c r="S32" s="40">
        <v>2.57</v>
      </c>
      <c r="T32" s="40">
        <v>2.57</v>
      </c>
      <c r="U32" s="73">
        <v>75300</v>
      </c>
      <c r="V32" s="74" t="b">
        <f t="shared" si="4"/>
        <v>0</v>
      </c>
      <c r="W32" s="74">
        <f t="shared" si="5"/>
        <v>0</v>
      </c>
      <c r="X32" s="74">
        <v>18</v>
      </c>
      <c r="Y32" s="75">
        <f t="shared" si="6"/>
        <v>75300</v>
      </c>
      <c r="Z32" s="40">
        <f t="shared" si="7"/>
        <v>0</v>
      </c>
      <c r="AA32" s="76" t="b">
        <f t="shared" si="8"/>
        <v>0</v>
      </c>
      <c r="AB32" s="76">
        <f t="shared" si="9"/>
        <v>0</v>
      </c>
      <c r="AC32" s="74">
        <v>18</v>
      </c>
      <c r="AD32" s="75">
        <f t="shared" si="10"/>
        <v>75300</v>
      </c>
      <c r="AE32" s="40">
        <f t="shared" si="11"/>
        <v>0</v>
      </c>
      <c r="AF32" s="40" t="s">
        <v>83</v>
      </c>
      <c r="AG32" s="77">
        <v>7200</v>
      </c>
      <c r="AH32" s="77">
        <v>19</v>
      </c>
      <c r="AI32" s="77" t="s">
        <v>105</v>
      </c>
      <c r="AJ32" s="40">
        <f t="shared" si="12"/>
        <v>75300</v>
      </c>
      <c r="AK32" s="78">
        <f t="shared" si="13"/>
        <v>77600</v>
      </c>
      <c r="AL32" s="78">
        <f t="shared" si="20"/>
        <v>79900</v>
      </c>
      <c r="AM32" s="78">
        <f t="shared" si="20"/>
        <v>82300</v>
      </c>
      <c r="AN32" s="78">
        <f t="shared" si="20"/>
        <v>84800</v>
      </c>
      <c r="AO32" s="78">
        <f t="shared" si="20"/>
        <v>87300</v>
      </c>
      <c r="AP32" s="78">
        <f t="shared" si="20"/>
        <v>89900</v>
      </c>
      <c r="AQ32" s="78">
        <f t="shared" si="20"/>
        <v>92600</v>
      </c>
      <c r="AR32" s="78">
        <f t="shared" si="20"/>
        <v>95400</v>
      </c>
      <c r="AS32" s="78">
        <f t="shared" si="20"/>
        <v>98300</v>
      </c>
      <c r="AT32" s="78">
        <f t="shared" si="20"/>
        <v>101200</v>
      </c>
      <c r="AU32" s="78">
        <f t="shared" si="20"/>
        <v>104200</v>
      </c>
      <c r="AV32" s="78">
        <f t="shared" si="20"/>
        <v>107300</v>
      </c>
      <c r="AW32" s="78">
        <f t="shared" si="20"/>
        <v>110500</v>
      </c>
      <c r="AX32" s="78">
        <f t="shared" si="20"/>
        <v>113800</v>
      </c>
      <c r="AY32" s="78">
        <f t="shared" si="20"/>
        <v>117200</v>
      </c>
      <c r="AZ32" s="78">
        <f t="shared" si="20"/>
        <v>120700</v>
      </c>
      <c r="BA32" s="78">
        <f t="shared" si="20"/>
        <v>124300</v>
      </c>
      <c r="BB32" s="78">
        <f t="shared" si="20"/>
        <v>128000</v>
      </c>
      <c r="BC32" s="78">
        <f t="shared" si="20"/>
        <v>131800</v>
      </c>
      <c r="BD32" s="78">
        <f t="shared" si="20"/>
        <v>135800</v>
      </c>
      <c r="BE32" s="78">
        <f t="shared" si="20"/>
        <v>139900</v>
      </c>
      <c r="BF32" s="78">
        <f t="shared" si="20"/>
        <v>144100</v>
      </c>
      <c r="BG32" s="78">
        <f t="shared" si="20"/>
        <v>148400</v>
      </c>
      <c r="BH32" s="78">
        <f t="shared" si="20"/>
        <v>152900</v>
      </c>
      <c r="BI32" s="78">
        <f t="shared" si="20"/>
        <v>157500</v>
      </c>
      <c r="BJ32" s="78">
        <f t="shared" si="20"/>
        <v>162200</v>
      </c>
      <c r="BK32" s="78">
        <f t="shared" si="20"/>
        <v>167100</v>
      </c>
      <c r="BL32" s="78">
        <f t="shared" si="20"/>
        <v>172100</v>
      </c>
      <c r="BM32" s="78">
        <f t="shared" si="20"/>
        <v>177300</v>
      </c>
      <c r="BN32" s="78">
        <f t="shared" si="20"/>
        <v>182600</v>
      </c>
      <c r="BO32" s="78">
        <f t="shared" si="20"/>
        <v>188100</v>
      </c>
      <c r="BP32" s="78">
        <f t="shared" si="20"/>
        <v>193700</v>
      </c>
      <c r="BQ32" s="78">
        <f t="shared" si="20"/>
        <v>199500</v>
      </c>
      <c r="BR32" s="40"/>
      <c r="BS32" s="40"/>
      <c r="BT32" s="40"/>
      <c r="BU32" s="40"/>
      <c r="BV32" s="40"/>
      <c r="BW32" s="40"/>
      <c r="BX32" s="77">
        <v>7200</v>
      </c>
      <c r="BY32" s="77">
        <v>19</v>
      </c>
      <c r="BZ32" s="77" t="s">
        <v>105</v>
      </c>
      <c r="CA32" s="49"/>
      <c r="CB32" s="32" t="str">
        <f t="shared" si="16"/>
        <v>L-19</v>
      </c>
      <c r="CF32" s="64" t="s">
        <v>106</v>
      </c>
      <c r="CG32" s="46"/>
      <c r="CH32" s="544" t="s">
        <v>115</v>
      </c>
      <c r="CI32" s="544"/>
      <c r="CJ32" s="544"/>
      <c r="CK32" s="91"/>
      <c r="CL32" s="91"/>
      <c r="CM32" s="91"/>
      <c r="CN32" s="46" t="s">
        <v>107</v>
      </c>
    </row>
    <row r="33" spans="4:92">
      <c r="D33" s="68" t="s">
        <v>83</v>
      </c>
      <c r="E33" s="79">
        <v>20</v>
      </c>
      <c r="F33" s="79">
        <v>7600</v>
      </c>
      <c r="G33" s="70">
        <v>15600</v>
      </c>
      <c r="H33" s="71">
        <v>39100</v>
      </c>
      <c r="I33" s="32">
        <f t="shared" si="0"/>
        <v>46800</v>
      </c>
      <c r="J33" s="32">
        <f t="shared" si="0"/>
        <v>117300</v>
      </c>
      <c r="K33" s="32" t="str">
        <f t="shared" si="1"/>
        <v>46800-117300</v>
      </c>
      <c r="L33" s="32">
        <f t="shared" si="2"/>
        <v>22800</v>
      </c>
      <c r="M33" s="32" t="str">
        <f t="shared" si="3"/>
        <v>15600-39100  (Grade Pay  Rs.  7600)</v>
      </c>
      <c r="N33" s="71"/>
      <c r="O33" s="71"/>
      <c r="P33" s="72" t="s">
        <v>104</v>
      </c>
      <c r="Q33" s="80">
        <v>8900</v>
      </c>
      <c r="R33" s="40">
        <v>48590</v>
      </c>
      <c r="S33" s="40">
        <v>2.67</v>
      </c>
      <c r="T33" s="40">
        <v>2.57</v>
      </c>
      <c r="U33" s="73">
        <v>79900</v>
      </c>
      <c r="V33" s="74" t="b">
        <f t="shared" si="4"/>
        <v>0</v>
      </c>
      <c r="W33" s="74">
        <f t="shared" si="5"/>
        <v>0</v>
      </c>
      <c r="X33" s="74">
        <v>19</v>
      </c>
      <c r="Y33" s="75">
        <f t="shared" si="6"/>
        <v>79900</v>
      </c>
      <c r="Z33" s="40">
        <f t="shared" si="7"/>
        <v>0</v>
      </c>
      <c r="AA33" s="76" t="b">
        <f t="shared" si="8"/>
        <v>0</v>
      </c>
      <c r="AB33" s="76">
        <f t="shared" si="9"/>
        <v>0</v>
      </c>
      <c r="AC33" s="74">
        <v>19</v>
      </c>
      <c r="AD33" s="75">
        <f t="shared" si="10"/>
        <v>79900</v>
      </c>
      <c r="AE33" s="40">
        <f t="shared" si="11"/>
        <v>0</v>
      </c>
      <c r="AF33" s="40" t="s">
        <v>83</v>
      </c>
      <c r="AG33" s="77">
        <v>7600</v>
      </c>
      <c r="AH33" s="77">
        <v>20</v>
      </c>
      <c r="AI33" s="77" t="s">
        <v>108</v>
      </c>
      <c r="AJ33" s="40">
        <f t="shared" si="12"/>
        <v>79900</v>
      </c>
      <c r="AK33" s="78">
        <f t="shared" si="13"/>
        <v>82300</v>
      </c>
      <c r="AL33" s="78">
        <f t="shared" si="20"/>
        <v>84800</v>
      </c>
      <c r="AM33" s="78">
        <f t="shared" si="20"/>
        <v>87300</v>
      </c>
      <c r="AN33" s="78">
        <f t="shared" si="20"/>
        <v>89900</v>
      </c>
      <c r="AO33" s="78">
        <f t="shared" si="20"/>
        <v>92600</v>
      </c>
      <c r="AP33" s="81">
        <f t="shared" si="20"/>
        <v>95400</v>
      </c>
      <c r="AQ33" s="78">
        <f t="shared" si="20"/>
        <v>98300</v>
      </c>
      <c r="AR33" s="78">
        <f t="shared" si="20"/>
        <v>101200</v>
      </c>
      <c r="AS33" s="78">
        <f t="shared" si="20"/>
        <v>104200</v>
      </c>
      <c r="AT33" s="78">
        <f t="shared" si="20"/>
        <v>107300</v>
      </c>
      <c r="AU33" s="78">
        <f t="shared" si="20"/>
        <v>110500</v>
      </c>
      <c r="AV33" s="78">
        <f t="shared" si="20"/>
        <v>113800</v>
      </c>
      <c r="AW33" s="78">
        <f t="shared" si="20"/>
        <v>117200</v>
      </c>
      <c r="AX33" s="78">
        <f t="shared" si="20"/>
        <v>120700</v>
      </c>
      <c r="AY33" s="78">
        <f t="shared" si="20"/>
        <v>124300</v>
      </c>
      <c r="AZ33" s="78">
        <f t="shared" si="20"/>
        <v>128000</v>
      </c>
      <c r="BA33" s="78">
        <f t="shared" si="20"/>
        <v>131800</v>
      </c>
      <c r="BB33" s="78">
        <f t="shared" si="20"/>
        <v>135800</v>
      </c>
      <c r="BC33" s="78">
        <f t="shared" si="20"/>
        <v>139900</v>
      </c>
      <c r="BD33" s="78">
        <f t="shared" si="20"/>
        <v>144100</v>
      </c>
      <c r="BE33" s="78">
        <f t="shared" si="20"/>
        <v>148400</v>
      </c>
      <c r="BF33" s="78">
        <f t="shared" si="20"/>
        <v>152900</v>
      </c>
      <c r="BG33" s="78">
        <f t="shared" si="20"/>
        <v>157500</v>
      </c>
      <c r="BH33" s="78">
        <f t="shared" si="20"/>
        <v>162200</v>
      </c>
      <c r="BI33" s="78">
        <f t="shared" si="20"/>
        <v>167100</v>
      </c>
      <c r="BJ33" s="78">
        <f t="shared" si="20"/>
        <v>172100</v>
      </c>
      <c r="BK33" s="78">
        <f t="shared" si="20"/>
        <v>177300</v>
      </c>
      <c r="BL33" s="78">
        <f t="shared" si="20"/>
        <v>182600</v>
      </c>
      <c r="BM33" s="78">
        <f t="shared" si="20"/>
        <v>188100</v>
      </c>
      <c r="BN33" s="78">
        <f t="shared" si="20"/>
        <v>193700</v>
      </c>
      <c r="BO33" s="78">
        <f t="shared" si="20"/>
        <v>199500</v>
      </c>
      <c r="BP33" s="40"/>
      <c r="BQ33" s="40"/>
      <c r="BR33" s="40"/>
      <c r="BS33" s="40"/>
      <c r="BT33" s="40"/>
      <c r="BU33" s="40"/>
      <c r="BV33" s="40"/>
      <c r="BW33" s="40"/>
      <c r="BX33" s="77">
        <v>7600</v>
      </c>
      <c r="BY33" s="77">
        <v>20</v>
      </c>
      <c r="BZ33" s="77" t="s">
        <v>108</v>
      </c>
      <c r="CA33" s="49"/>
      <c r="CB33" s="32" t="str">
        <f t="shared" si="16"/>
        <v>L-20</v>
      </c>
      <c r="CF33" s="64" t="s">
        <v>109</v>
      </c>
      <c r="CG33" s="46" t="s">
        <v>110</v>
      </c>
      <c r="CH33" s="49" t="s">
        <v>111</v>
      </c>
      <c r="CI33" s="46"/>
      <c r="CJ33" s="46"/>
      <c r="CK33" s="46"/>
      <c r="CL33" s="46"/>
      <c r="CM33" s="46"/>
      <c r="CN33" s="49">
        <v>71900</v>
      </c>
    </row>
    <row r="34" spans="4:92">
      <c r="D34" s="68" t="s">
        <v>83</v>
      </c>
      <c r="E34" s="79">
        <v>21</v>
      </c>
      <c r="F34" s="79">
        <v>8200</v>
      </c>
      <c r="G34" s="70">
        <v>15600</v>
      </c>
      <c r="H34" s="71">
        <v>39100</v>
      </c>
      <c r="I34" s="32">
        <f t="shared" si="0"/>
        <v>46800</v>
      </c>
      <c r="J34" s="32">
        <f t="shared" si="0"/>
        <v>117300</v>
      </c>
      <c r="K34" s="32" t="str">
        <f t="shared" si="1"/>
        <v>46800-117300</v>
      </c>
      <c r="L34" s="32">
        <f t="shared" si="2"/>
        <v>24600</v>
      </c>
      <c r="M34" s="32" t="str">
        <f t="shared" si="3"/>
        <v>15600-39100  (Grade Pay  Rs.  8200)</v>
      </c>
      <c r="N34" s="71"/>
      <c r="O34" s="71"/>
      <c r="P34" s="72" t="s">
        <v>104</v>
      </c>
      <c r="Q34" s="40">
        <v>9500</v>
      </c>
      <c r="R34" s="40">
        <v>53600</v>
      </c>
      <c r="S34" s="40">
        <v>2.67</v>
      </c>
      <c r="T34" s="40">
        <v>2.57</v>
      </c>
      <c r="U34" s="73">
        <v>88900</v>
      </c>
      <c r="V34" s="74" t="b">
        <f t="shared" si="4"/>
        <v>0</v>
      </c>
      <c r="W34" s="74">
        <f t="shared" si="5"/>
        <v>0</v>
      </c>
      <c r="X34" s="74">
        <v>20</v>
      </c>
      <c r="Y34" s="75">
        <f t="shared" si="6"/>
        <v>88900</v>
      </c>
      <c r="Z34" s="40">
        <f t="shared" si="7"/>
        <v>0</v>
      </c>
      <c r="AA34" s="76" t="b">
        <f t="shared" si="8"/>
        <v>0</v>
      </c>
      <c r="AB34" s="76">
        <f t="shared" si="9"/>
        <v>0</v>
      </c>
      <c r="AC34" s="74">
        <v>20</v>
      </c>
      <c r="AD34" s="75">
        <f t="shared" si="10"/>
        <v>88900</v>
      </c>
      <c r="AE34" s="40">
        <f t="shared" si="11"/>
        <v>0</v>
      </c>
      <c r="AF34" s="40" t="s">
        <v>83</v>
      </c>
      <c r="AG34" s="77">
        <v>8200</v>
      </c>
      <c r="AH34" s="77">
        <v>21</v>
      </c>
      <c r="AI34" s="77" t="s">
        <v>112</v>
      </c>
      <c r="AJ34" s="40">
        <f t="shared" si="12"/>
        <v>88900</v>
      </c>
      <c r="AK34" s="78">
        <f t="shared" si="13"/>
        <v>91600</v>
      </c>
      <c r="AL34" s="78">
        <f t="shared" si="20"/>
        <v>94300</v>
      </c>
      <c r="AM34" s="78">
        <f t="shared" si="20"/>
        <v>97100</v>
      </c>
      <c r="AN34" s="78">
        <f t="shared" si="20"/>
        <v>100000</v>
      </c>
      <c r="AO34" s="78">
        <f t="shared" si="20"/>
        <v>103000</v>
      </c>
      <c r="AP34" s="78">
        <f t="shared" si="20"/>
        <v>106100</v>
      </c>
      <c r="AQ34" s="78">
        <f t="shared" si="20"/>
        <v>109300</v>
      </c>
      <c r="AR34" s="78">
        <f t="shared" si="20"/>
        <v>112600</v>
      </c>
      <c r="AS34" s="78">
        <f t="shared" si="20"/>
        <v>116000</v>
      </c>
      <c r="AT34" s="78">
        <f t="shared" si="20"/>
        <v>119500</v>
      </c>
      <c r="AU34" s="78">
        <f t="shared" si="20"/>
        <v>123100</v>
      </c>
      <c r="AV34" s="78">
        <f t="shared" si="20"/>
        <v>126800</v>
      </c>
      <c r="AW34" s="78">
        <f t="shared" si="20"/>
        <v>130600</v>
      </c>
      <c r="AX34" s="78">
        <f t="shared" si="20"/>
        <v>134500</v>
      </c>
      <c r="AY34" s="78">
        <f t="shared" si="20"/>
        <v>138500</v>
      </c>
      <c r="AZ34" s="78">
        <f t="shared" si="20"/>
        <v>142700</v>
      </c>
      <c r="BA34" s="78">
        <f t="shared" si="20"/>
        <v>147000</v>
      </c>
      <c r="BB34" s="78">
        <f t="shared" si="20"/>
        <v>151400</v>
      </c>
      <c r="BC34" s="78">
        <f t="shared" si="20"/>
        <v>155900</v>
      </c>
      <c r="BD34" s="78">
        <f t="shared" si="20"/>
        <v>160600</v>
      </c>
      <c r="BE34" s="78">
        <f t="shared" si="20"/>
        <v>165400</v>
      </c>
      <c r="BF34" s="78">
        <f t="shared" si="20"/>
        <v>170400</v>
      </c>
      <c r="BG34" s="78">
        <f t="shared" si="20"/>
        <v>175500</v>
      </c>
      <c r="BH34" s="78">
        <f t="shared" si="20"/>
        <v>180800</v>
      </c>
      <c r="BI34" s="78">
        <f t="shared" si="20"/>
        <v>186200</v>
      </c>
      <c r="BJ34" s="78">
        <f t="shared" si="20"/>
        <v>191800</v>
      </c>
      <c r="BK34" s="78">
        <f t="shared" si="20"/>
        <v>197600</v>
      </c>
      <c r="BL34" s="78">
        <f t="shared" si="20"/>
        <v>203500</v>
      </c>
      <c r="BM34" s="40"/>
      <c r="BN34" s="40"/>
      <c r="BO34" s="40"/>
      <c r="BP34" s="40"/>
      <c r="BQ34" s="40"/>
      <c r="BR34" s="40"/>
      <c r="BS34" s="40"/>
      <c r="BT34" s="40"/>
      <c r="BU34" s="40"/>
      <c r="BV34" s="40"/>
      <c r="BW34" s="40"/>
      <c r="BX34" s="77">
        <v>8200</v>
      </c>
      <c r="BY34" s="77">
        <v>21</v>
      </c>
      <c r="BZ34" s="77" t="s">
        <v>112</v>
      </c>
      <c r="CA34" s="49"/>
      <c r="CB34" s="32" t="str">
        <f t="shared" si="16"/>
        <v>L-21</v>
      </c>
      <c r="CF34" s="64" t="s">
        <v>113</v>
      </c>
      <c r="CG34" s="46" t="s">
        <v>114</v>
      </c>
      <c r="CH34" s="49" t="s">
        <v>115</v>
      </c>
      <c r="CI34" s="46"/>
      <c r="CJ34" s="46"/>
      <c r="CK34" s="46"/>
      <c r="CL34" s="46"/>
      <c r="CM34" s="46"/>
      <c r="CN34" s="49">
        <v>27570</v>
      </c>
    </row>
    <row r="35" spans="4:92">
      <c r="D35" s="68" t="s">
        <v>104</v>
      </c>
      <c r="E35" s="79">
        <v>22</v>
      </c>
      <c r="F35" s="79">
        <v>8700</v>
      </c>
      <c r="G35" s="70">
        <v>37400</v>
      </c>
      <c r="H35" s="71">
        <v>67000</v>
      </c>
      <c r="I35" s="32">
        <f t="shared" si="0"/>
        <v>112200</v>
      </c>
      <c r="J35" s="32">
        <f t="shared" si="0"/>
        <v>201000</v>
      </c>
      <c r="K35" s="32" t="str">
        <f t="shared" si="1"/>
        <v>112200-201000</v>
      </c>
      <c r="L35" s="32">
        <f t="shared" si="2"/>
        <v>26100</v>
      </c>
      <c r="M35" s="32" t="str">
        <f t="shared" si="3"/>
        <v>37400-67000  (Grade Pay  Rs.  8700)</v>
      </c>
      <c r="N35" s="71"/>
      <c r="O35" s="71"/>
      <c r="P35" s="72" t="s">
        <v>104</v>
      </c>
      <c r="Q35" s="40">
        <v>10000</v>
      </c>
      <c r="R35" s="40">
        <v>54700</v>
      </c>
      <c r="S35" s="40">
        <v>2.72</v>
      </c>
      <c r="T35" s="40">
        <v>2.57</v>
      </c>
      <c r="U35" s="73">
        <v>123100</v>
      </c>
      <c r="V35" s="74" t="b">
        <f t="shared" si="4"/>
        <v>0</v>
      </c>
      <c r="W35" s="74">
        <f t="shared" si="5"/>
        <v>0</v>
      </c>
      <c r="X35" s="74">
        <v>21</v>
      </c>
      <c r="Y35" s="75">
        <f t="shared" si="6"/>
        <v>123100</v>
      </c>
      <c r="Z35" s="40">
        <f t="shared" si="7"/>
        <v>0</v>
      </c>
      <c r="AA35" s="76" t="b">
        <f t="shared" si="8"/>
        <v>0</v>
      </c>
      <c r="AB35" s="76">
        <f t="shared" si="9"/>
        <v>0</v>
      </c>
      <c r="AC35" s="74">
        <v>21</v>
      </c>
      <c r="AD35" s="75">
        <f t="shared" si="10"/>
        <v>123100</v>
      </c>
      <c r="AE35" s="40">
        <f t="shared" si="11"/>
        <v>0</v>
      </c>
      <c r="AF35" s="40" t="s">
        <v>104</v>
      </c>
      <c r="AG35" s="77">
        <v>8700</v>
      </c>
      <c r="AH35" s="77">
        <v>22</v>
      </c>
      <c r="AI35" s="77" t="s">
        <v>116</v>
      </c>
      <c r="AJ35" s="40">
        <f t="shared" si="12"/>
        <v>123100</v>
      </c>
      <c r="AK35" s="78">
        <f>ROUND((U35*1.03),-2)</f>
        <v>126800</v>
      </c>
      <c r="AL35" s="78">
        <f t="shared" si="20"/>
        <v>130600</v>
      </c>
      <c r="AM35" s="78">
        <f t="shared" si="20"/>
        <v>134500</v>
      </c>
      <c r="AN35" s="78">
        <f t="shared" si="20"/>
        <v>138500</v>
      </c>
      <c r="AO35" s="78">
        <f t="shared" si="20"/>
        <v>142700</v>
      </c>
      <c r="AP35" s="78">
        <f t="shared" si="20"/>
        <v>147000</v>
      </c>
      <c r="AQ35" s="78">
        <f t="shared" si="20"/>
        <v>151400</v>
      </c>
      <c r="AR35" s="78">
        <f t="shared" si="20"/>
        <v>155900</v>
      </c>
      <c r="AS35" s="78">
        <f t="shared" si="20"/>
        <v>160600</v>
      </c>
      <c r="AT35" s="78">
        <f t="shared" si="20"/>
        <v>165400</v>
      </c>
      <c r="AU35" s="78">
        <f t="shared" si="20"/>
        <v>170400</v>
      </c>
      <c r="AV35" s="78">
        <f t="shared" si="20"/>
        <v>175500</v>
      </c>
      <c r="AW35" s="78">
        <f t="shared" si="20"/>
        <v>180800</v>
      </c>
      <c r="AX35" s="78">
        <f t="shared" si="20"/>
        <v>186200</v>
      </c>
      <c r="AY35" s="78">
        <f t="shared" si="20"/>
        <v>191800</v>
      </c>
      <c r="AZ35" s="78">
        <f t="shared" si="20"/>
        <v>197600</v>
      </c>
      <c r="BA35" s="78">
        <f t="shared" si="20"/>
        <v>203500</v>
      </c>
      <c r="BB35" s="78"/>
      <c r="BC35" s="78"/>
      <c r="BD35" s="78"/>
      <c r="BE35" s="40"/>
      <c r="BF35" s="40"/>
      <c r="BG35" s="40"/>
      <c r="BH35" s="40"/>
      <c r="BI35" s="40"/>
      <c r="BJ35" s="40"/>
      <c r="BK35" s="40"/>
      <c r="BL35" s="40"/>
      <c r="BM35" s="40"/>
      <c r="BN35" s="40"/>
      <c r="BO35" s="40"/>
      <c r="BP35" s="40"/>
      <c r="BQ35" s="40"/>
      <c r="BR35" s="40"/>
      <c r="BS35" s="40"/>
      <c r="BT35" s="40"/>
      <c r="BU35" s="40"/>
      <c r="BV35" s="40"/>
      <c r="BW35" s="40"/>
      <c r="BX35" s="77">
        <v>8700</v>
      </c>
      <c r="BY35" s="77">
        <v>22</v>
      </c>
      <c r="BZ35" s="77" t="s">
        <v>116</v>
      </c>
      <c r="CA35" s="49"/>
      <c r="CB35" s="32" t="str">
        <f t="shared" si="16"/>
        <v>L-22</v>
      </c>
      <c r="CF35" s="50" t="s">
        <v>117</v>
      </c>
      <c r="CG35" s="46"/>
      <c r="CH35" s="49" t="s">
        <v>118</v>
      </c>
      <c r="CI35" s="46"/>
      <c r="CJ35" s="46"/>
      <c r="CK35" s="46"/>
      <c r="CL35" s="46"/>
      <c r="CM35" s="46"/>
      <c r="CN35" s="46">
        <f>IF(CH33=CH32,ROUND(CN33*CO14,0),ROUND(CN34*CO14,0))</f>
        <v>5514</v>
      </c>
    </row>
    <row r="36" spans="4:92">
      <c r="D36" s="68" t="s">
        <v>104</v>
      </c>
      <c r="E36" s="79">
        <v>23</v>
      </c>
      <c r="F36" s="79">
        <v>8900</v>
      </c>
      <c r="G36" s="70">
        <v>37400</v>
      </c>
      <c r="H36" s="71">
        <v>67000</v>
      </c>
      <c r="I36" s="32">
        <f t="shared" si="0"/>
        <v>112200</v>
      </c>
      <c r="J36" s="32">
        <f t="shared" si="0"/>
        <v>201000</v>
      </c>
      <c r="K36" s="32" t="str">
        <f t="shared" si="1"/>
        <v>112200-201000</v>
      </c>
      <c r="L36" s="32">
        <f t="shared" si="2"/>
        <v>26700</v>
      </c>
      <c r="M36" s="32" t="str">
        <f t="shared" si="3"/>
        <v>37400-67000  (Grade Pay  Rs.  8900)</v>
      </c>
      <c r="N36" s="71"/>
      <c r="O36" s="71"/>
      <c r="P36" s="39"/>
      <c r="Q36" s="40"/>
      <c r="R36" s="40"/>
      <c r="S36" s="40"/>
      <c r="T36" s="40"/>
      <c r="U36" s="73">
        <v>129700</v>
      </c>
      <c r="V36" s="74" t="b">
        <f t="shared" si="4"/>
        <v>0</v>
      </c>
      <c r="W36" s="74">
        <f t="shared" si="5"/>
        <v>0</v>
      </c>
      <c r="X36" s="74">
        <v>21</v>
      </c>
      <c r="Y36" s="75">
        <f t="shared" si="6"/>
        <v>129700</v>
      </c>
      <c r="Z36" s="40">
        <f t="shared" si="7"/>
        <v>0</v>
      </c>
      <c r="AA36" s="76" t="b">
        <f t="shared" si="8"/>
        <v>0</v>
      </c>
      <c r="AB36" s="76">
        <f t="shared" si="9"/>
        <v>0</v>
      </c>
      <c r="AC36" s="74">
        <v>21</v>
      </c>
      <c r="AD36" s="75">
        <f t="shared" si="10"/>
        <v>129700</v>
      </c>
      <c r="AE36" s="40">
        <f t="shared" si="11"/>
        <v>0</v>
      </c>
      <c r="AF36" s="40" t="s">
        <v>104</v>
      </c>
      <c r="AG36" s="77">
        <v>8900</v>
      </c>
      <c r="AH36" s="77">
        <v>23</v>
      </c>
      <c r="AI36" s="77" t="s">
        <v>119</v>
      </c>
      <c r="AJ36" s="40">
        <f t="shared" si="12"/>
        <v>129700</v>
      </c>
      <c r="AK36" s="78">
        <f t="shared" si="13"/>
        <v>133600</v>
      </c>
      <c r="AL36" s="78">
        <f t="shared" si="20"/>
        <v>137600</v>
      </c>
      <c r="AM36" s="78">
        <f t="shared" si="20"/>
        <v>141700</v>
      </c>
      <c r="AN36" s="78">
        <f t="shared" si="20"/>
        <v>146000</v>
      </c>
      <c r="AO36" s="78">
        <f t="shared" si="20"/>
        <v>150400</v>
      </c>
      <c r="AP36" s="78">
        <f t="shared" si="20"/>
        <v>154900</v>
      </c>
      <c r="AQ36" s="78">
        <f t="shared" si="20"/>
        <v>159500</v>
      </c>
      <c r="AR36" s="78">
        <f t="shared" si="20"/>
        <v>164300</v>
      </c>
      <c r="AS36" s="78">
        <f t="shared" si="20"/>
        <v>169200</v>
      </c>
      <c r="AT36" s="78">
        <f t="shared" si="20"/>
        <v>174300</v>
      </c>
      <c r="AU36" s="78">
        <f t="shared" si="20"/>
        <v>179500</v>
      </c>
      <c r="AV36" s="78">
        <f t="shared" si="20"/>
        <v>184900</v>
      </c>
      <c r="AW36" s="78">
        <f t="shared" si="20"/>
        <v>190400</v>
      </c>
      <c r="AX36" s="78">
        <f t="shared" si="20"/>
        <v>196100</v>
      </c>
      <c r="AY36" s="78">
        <f t="shared" si="20"/>
        <v>202000</v>
      </c>
      <c r="AZ36" s="78">
        <f t="shared" si="20"/>
        <v>208100</v>
      </c>
      <c r="BA36" s="78"/>
      <c r="BB36" s="78"/>
      <c r="BC36" s="78"/>
      <c r="BD36" s="78"/>
      <c r="BE36" s="40"/>
      <c r="BF36" s="40"/>
      <c r="BG36" s="40"/>
      <c r="BH36" s="40"/>
      <c r="BI36" s="40"/>
      <c r="BJ36" s="40"/>
      <c r="BK36" s="40"/>
      <c r="BL36" s="40"/>
      <c r="BM36" s="40"/>
      <c r="BN36" s="40"/>
      <c r="BO36" s="40"/>
      <c r="BP36" s="40"/>
      <c r="BQ36" s="40"/>
      <c r="BR36" s="40"/>
      <c r="BS36" s="40"/>
      <c r="BT36" s="40"/>
      <c r="BU36" s="40"/>
      <c r="BV36" s="40"/>
      <c r="BW36" s="40"/>
      <c r="BX36" s="77">
        <v>8900</v>
      </c>
      <c r="BY36" s="77">
        <v>23</v>
      </c>
      <c r="BZ36" s="77" t="s">
        <v>119</v>
      </c>
      <c r="CA36" s="49"/>
      <c r="CB36" s="32" t="str">
        <f t="shared" si="16"/>
        <v>L-23</v>
      </c>
      <c r="CF36" s="64" t="s">
        <v>120</v>
      </c>
    </row>
    <row r="37" spans="4:92">
      <c r="D37" s="68" t="s">
        <v>104</v>
      </c>
      <c r="E37" s="68" t="s">
        <v>121</v>
      </c>
      <c r="F37" s="79">
        <v>9500</v>
      </c>
      <c r="G37" s="70">
        <v>37400</v>
      </c>
      <c r="H37" s="71">
        <v>67000</v>
      </c>
      <c r="I37" s="32">
        <f t="shared" si="0"/>
        <v>112200</v>
      </c>
      <c r="J37" s="32">
        <f t="shared" si="0"/>
        <v>201000</v>
      </c>
      <c r="K37" s="32" t="str">
        <f t="shared" si="1"/>
        <v>112200-201000</v>
      </c>
      <c r="L37" s="32">
        <f t="shared" si="2"/>
        <v>28500</v>
      </c>
      <c r="M37" s="32" t="str">
        <f t="shared" si="3"/>
        <v>37400-67000  (Grade Pay  Rs.  9500)</v>
      </c>
      <c r="N37" s="71"/>
      <c r="O37" s="71"/>
      <c r="P37" s="39"/>
      <c r="Q37" s="40"/>
      <c r="R37" s="40"/>
      <c r="S37" s="40"/>
      <c r="T37" s="40"/>
      <c r="U37" s="73">
        <v>145800</v>
      </c>
      <c r="V37" s="74" t="b">
        <f t="shared" si="4"/>
        <v>0</v>
      </c>
      <c r="W37" s="74">
        <f t="shared" si="5"/>
        <v>0</v>
      </c>
      <c r="X37" s="74">
        <v>21</v>
      </c>
      <c r="Y37" s="75">
        <f t="shared" si="6"/>
        <v>145800</v>
      </c>
      <c r="Z37" s="40">
        <f t="shared" si="7"/>
        <v>0</v>
      </c>
      <c r="AA37" s="76" t="b">
        <f t="shared" si="8"/>
        <v>0</v>
      </c>
      <c r="AB37" s="76">
        <f t="shared" si="9"/>
        <v>0</v>
      </c>
      <c r="AC37" s="74">
        <v>21</v>
      </c>
      <c r="AD37" s="75">
        <f t="shared" si="10"/>
        <v>145800</v>
      </c>
      <c r="AE37" s="40">
        <f t="shared" si="11"/>
        <v>0</v>
      </c>
      <c r="AF37" s="40" t="s">
        <v>104</v>
      </c>
      <c r="AG37" s="77">
        <v>9500</v>
      </c>
      <c r="AH37" s="77" t="s">
        <v>121</v>
      </c>
      <c r="AI37" s="77" t="s">
        <v>122</v>
      </c>
      <c r="AJ37" s="40">
        <f t="shared" si="12"/>
        <v>145800</v>
      </c>
      <c r="AK37" s="78">
        <f t="shared" si="13"/>
        <v>150200</v>
      </c>
      <c r="AL37" s="78">
        <f t="shared" si="20"/>
        <v>154700</v>
      </c>
      <c r="AM37" s="78">
        <f t="shared" si="20"/>
        <v>159300</v>
      </c>
      <c r="AN37" s="78">
        <f t="shared" si="20"/>
        <v>164100</v>
      </c>
      <c r="AO37" s="78">
        <f t="shared" si="20"/>
        <v>169000</v>
      </c>
      <c r="AP37" s="78">
        <f t="shared" si="20"/>
        <v>174100</v>
      </c>
      <c r="AQ37" s="78">
        <f t="shared" si="20"/>
        <v>179300</v>
      </c>
      <c r="AR37" s="78">
        <f t="shared" si="20"/>
        <v>184700</v>
      </c>
      <c r="AS37" s="78">
        <f t="shared" si="20"/>
        <v>190200</v>
      </c>
      <c r="AT37" s="78">
        <f t="shared" si="20"/>
        <v>195900</v>
      </c>
      <c r="AU37" s="78">
        <f t="shared" si="20"/>
        <v>201800</v>
      </c>
      <c r="AV37" s="78">
        <f t="shared" si="20"/>
        <v>207900</v>
      </c>
      <c r="AW37" s="78">
        <f t="shared" si="20"/>
        <v>214100</v>
      </c>
      <c r="AX37" s="78"/>
      <c r="AY37" s="78"/>
      <c r="AZ37" s="78"/>
      <c r="BA37" s="78"/>
      <c r="BB37" s="78"/>
      <c r="BC37" s="78"/>
      <c r="BD37" s="78"/>
      <c r="BE37" s="40"/>
      <c r="BF37" s="40"/>
      <c r="BG37" s="40"/>
      <c r="BH37" s="40"/>
      <c r="BI37" s="40"/>
      <c r="BJ37" s="40"/>
      <c r="BK37" s="40"/>
      <c r="BL37" s="40"/>
      <c r="BM37" s="40"/>
      <c r="BN37" s="40"/>
      <c r="BO37" s="40"/>
      <c r="BP37" s="40"/>
      <c r="BQ37" s="40"/>
      <c r="BR37" s="40"/>
      <c r="BS37" s="40"/>
      <c r="BT37" s="40"/>
      <c r="BU37" s="40"/>
      <c r="BV37" s="40"/>
      <c r="BW37" s="40"/>
      <c r="BX37" s="77">
        <v>9500</v>
      </c>
      <c r="BY37" s="77" t="s">
        <v>121</v>
      </c>
      <c r="BZ37" s="77" t="s">
        <v>122</v>
      </c>
      <c r="CA37" s="49"/>
      <c r="CB37" s="32" t="str">
        <f t="shared" si="16"/>
        <v>L-24</v>
      </c>
      <c r="CF37" s="64" t="s">
        <v>123</v>
      </c>
    </row>
    <row r="38" spans="4:92">
      <c r="D38" s="68" t="s">
        <v>104</v>
      </c>
      <c r="E38" s="79">
        <v>24</v>
      </c>
      <c r="F38" s="79">
        <v>10000</v>
      </c>
      <c r="G38" s="70">
        <v>37400</v>
      </c>
      <c r="H38" s="71">
        <v>67000</v>
      </c>
      <c r="I38" s="32">
        <f t="shared" si="0"/>
        <v>112200</v>
      </c>
      <c r="J38" s="32">
        <f t="shared" si="0"/>
        <v>201000</v>
      </c>
      <c r="K38" s="32" t="str">
        <f t="shared" si="1"/>
        <v>112200-201000</v>
      </c>
      <c r="L38" s="32">
        <f t="shared" si="2"/>
        <v>30000</v>
      </c>
      <c r="M38" s="32" t="str">
        <f t="shared" si="3"/>
        <v>37400-67000  (Grade Pay  Rs.  10000)</v>
      </c>
      <c r="N38" s="71"/>
      <c r="O38" s="71"/>
      <c r="P38" s="39"/>
      <c r="Q38" s="40"/>
      <c r="R38" s="40"/>
      <c r="S38" s="40"/>
      <c r="T38" s="40"/>
      <c r="U38" s="73">
        <v>148800</v>
      </c>
      <c r="V38" s="74" t="b">
        <f t="shared" si="4"/>
        <v>0</v>
      </c>
      <c r="W38" s="74">
        <f t="shared" si="5"/>
        <v>0</v>
      </c>
      <c r="X38" s="74">
        <v>21</v>
      </c>
      <c r="Y38" s="75">
        <f t="shared" si="6"/>
        <v>148800</v>
      </c>
      <c r="Z38" s="40">
        <f t="shared" si="7"/>
        <v>0</v>
      </c>
      <c r="AA38" s="76" t="b">
        <f t="shared" si="8"/>
        <v>0</v>
      </c>
      <c r="AB38" s="76">
        <f t="shared" si="9"/>
        <v>0</v>
      </c>
      <c r="AC38" s="74">
        <v>21</v>
      </c>
      <c r="AD38" s="75">
        <f t="shared" si="10"/>
        <v>148800</v>
      </c>
      <c r="AE38" s="40">
        <f t="shared" si="11"/>
        <v>0</v>
      </c>
      <c r="AF38" s="40" t="s">
        <v>104</v>
      </c>
      <c r="AG38" s="77">
        <v>10000</v>
      </c>
      <c r="AH38" s="77">
        <v>24</v>
      </c>
      <c r="AI38" s="77" t="s">
        <v>124</v>
      </c>
      <c r="AJ38" s="40">
        <f t="shared" si="12"/>
        <v>148800</v>
      </c>
      <c r="AK38" s="78">
        <f t="shared" si="13"/>
        <v>153300</v>
      </c>
      <c r="AL38" s="78">
        <f t="shared" si="20"/>
        <v>157900</v>
      </c>
      <c r="AM38" s="78">
        <f t="shared" si="20"/>
        <v>162600</v>
      </c>
      <c r="AN38" s="78">
        <f t="shared" si="20"/>
        <v>167500</v>
      </c>
      <c r="AO38" s="78">
        <f t="shared" si="20"/>
        <v>172500</v>
      </c>
      <c r="AP38" s="78">
        <f t="shared" si="20"/>
        <v>177700</v>
      </c>
      <c r="AQ38" s="78">
        <f t="shared" si="20"/>
        <v>183000</v>
      </c>
      <c r="AR38" s="78">
        <f t="shared" si="20"/>
        <v>188500</v>
      </c>
      <c r="AS38" s="78">
        <f t="shared" si="20"/>
        <v>194200</v>
      </c>
      <c r="AT38" s="78">
        <f t="shared" si="20"/>
        <v>200000</v>
      </c>
      <c r="AU38" s="78">
        <f t="shared" si="20"/>
        <v>206000</v>
      </c>
      <c r="AV38" s="78">
        <f t="shared" si="20"/>
        <v>212200</v>
      </c>
      <c r="AW38" s="78">
        <f t="shared" si="20"/>
        <v>218600</v>
      </c>
      <c r="AX38" s="78"/>
      <c r="AY38" s="78"/>
      <c r="AZ38" s="78"/>
      <c r="BA38" s="78"/>
      <c r="BB38" s="78"/>
      <c r="BC38" s="78"/>
      <c r="BD38" s="78"/>
      <c r="BE38" s="40"/>
      <c r="BF38" s="40"/>
      <c r="BG38" s="40"/>
      <c r="BH38" s="40"/>
      <c r="BI38" s="40"/>
      <c r="BJ38" s="40"/>
      <c r="BK38" s="40"/>
      <c r="BL38" s="40"/>
      <c r="BM38" s="40"/>
      <c r="BN38" s="40"/>
      <c r="BO38" s="40"/>
      <c r="BP38" s="40"/>
      <c r="BQ38" s="40"/>
      <c r="BR38" s="40"/>
      <c r="BS38" s="40"/>
      <c r="BT38" s="40"/>
      <c r="BU38" s="40"/>
      <c r="BV38" s="40"/>
      <c r="BW38" s="40"/>
      <c r="BX38" s="77">
        <v>10000</v>
      </c>
      <c r="BY38" s="77">
        <v>24</v>
      </c>
      <c r="BZ38" s="77" t="s">
        <v>124</v>
      </c>
      <c r="CA38" s="49"/>
      <c r="CB38" s="32" t="str">
        <f>BZ38</f>
        <v>L-24</v>
      </c>
      <c r="CF38" s="64" t="s">
        <v>125</v>
      </c>
    </row>
    <row r="39" spans="4:92">
      <c r="P39" s="39"/>
      <c r="Q39" s="40"/>
      <c r="R39" s="40"/>
      <c r="S39" s="40"/>
      <c r="T39" s="40"/>
      <c r="U39" s="40"/>
      <c r="V39" s="40"/>
      <c r="W39" s="40"/>
      <c r="X39" s="40"/>
      <c r="Y39" s="40"/>
      <c r="Z39" s="40"/>
      <c r="AA39" s="40"/>
      <c r="AB39" s="40"/>
      <c r="AC39" s="40"/>
      <c r="AD39" s="40"/>
      <c r="AE39" s="40"/>
      <c r="AF39" s="40"/>
      <c r="AG39" s="40"/>
      <c r="AH39" s="40"/>
      <c r="AI39" s="40"/>
      <c r="AJ39" s="74">
        <v>1</v>
      </c>
      <c r="AK39" s="40">
        <v>2</v>
      </c>
      <c r="AL39" s="74">
        <v>3</v>
      </c>
      <c r="AM39" s="40">
        <v>4</v>
      </c>
      <c r="AN39" s="74">
        <v>5</v>
      </c>
      <c r="AO39" s="40">
        <v>6</v>
      </c>
      <c r="AP39" s="74">
        <v>7</v>
      </c>
      <c r="AQ39" s="40">
        <v>8</v>
      </c>
      <c r="AR39" s="74">
        <v>9</v>
      </c>
      <c r="AS39" s="40">
        <v>10</v>
      </c>
      <c r="AT39" s="74">
        <v>11</v>
      </c>
      <c r="AU39" s="40">
        <v>12</v>
      </c>
      <c r="AV39" s="74">
        <v>13</v>
      </c>
      <c r="AW39" s="40">
        <v>14</v>
      </c>
      <c r="AX39" s="74">
        <v>15</v>
      </c>
      <c r="AY39" s="40">
        <v>16</v>
      </c>
      <c r="AZ39" s="74">
        <v>17</v>
      </c>
      <c r="BA39" s="40">
        <v>18</v>
      </c>
      <c r="BB39" s="74">
        <v>19</v>
      </c>
      <c r="BC39" s="40">
        <v>20</v>
      </c>
      <c r="BD39" s="74">
        <v>21</v>
      </c>
      <c r="BE39" s="40">
        <v>22</v>
      </c>
      <c r="BF39" s="74">
        <v>23</v>
      </c>
      <c r="BG39" s="40">
        <v>24</v>
      </c>
      <c r="BH39" s="74">
        <v>25</v>
      </c>
      <c r="BI39" s="40">
        <v>26</v>
      </c>
      <c r="BJ39" s="74">
        <v>27</v>
      </c>
      <c r="BK39" s="40">
        <v>28</v>
      </c>
      <c r="BL39" s="74">
        <v>29</v>
      </c>
      <c r="BM39" s="40">
        <v>30</v>
      </c>
      <c r="BN39" s="74">
        <v>31</v>
      </c>
      <c r="BO39" s="40">
        <v>32</v>
      </c>
      <c r="BP39" s="74">
        <v>33</v>
      </c>
      <c r="BQ39" s="40">
        <v>34</v>
      </c>
      <c r="BR39" s="74">
        <v>35</v>
      </c>
      <c r="BS39" s="40">
        <v>36</v>
      </c>
      <c r="BT39" s="74">
        <v>37</v>
      </c>
      <c r="BU39" s="40">
        <v>38</v>
      </c>
      <c r="BV39" s="74">
        <v>39</v>
      </c>
      <c r="BW39" s="40">
        <v>40</v>
      </c>
      <c r="BX39" s="49"/>
      <c r="BY39" s="49"/>
      <c r="BZ39" s="49"/>
      <c r="CA39" s="49"/>
      <c r="CF39" s="92" t="s">
        <v>126</v>
      </c>
    </row>
    <row r="40" spans="4:92">
      <c r="CF40" s="64" t="s">
        <v>127</v>
      </c>
    </row>
    <row r="41" spans="4:92">
      <c r="AD41" s="521" t="s">
        <v>128</v>
      </c>
      <c r="AE41" s="521"/>
      <c r="AF41" s="521"/>
      <c r="AG41" s="32">
        <f>INDEX($I$151:$I$167,MATCH(E137,$G$151:$G$167,0))</f>
        <v>67000</v>
      </c>
      <c r="AI41" s="36" t="str">
        <f>AG42</f>
        <v>L-12</v>
      </c>
      <c r="AJ41" s="36">
        <f>INDEX(AJ15:AJ38,MATCH($AI$41,$AI$15:$AI$38,0))</f>
        <v>44300</v>
      </c>
      <c r="AK41" s="36">
        <f t="shared" ref="AK41:BW41" si="21">INDEX(AK15:AK38,MATCH($AI$41,$AI$15:$AI$38,0))</f>
        <v>45600</v>
      </c>
      <c r="AL41" s="36">
        <f t="shared" si="21"/>
        <v>47000</v>
      </c>
      <c r="AM41" s="36">
        <f t="shared" si="21"/>
        <v>48400</v>
      </c>
      <c r="AN41" s="36">
        <f t="shared" si="21"/>
        <v>49900</v>
      </c>
      <c r="AO41" s="36">
        <f t="shared" si="21"/>
        <v>51400</v>
      </c>
      <c r="AP41" s="36">
        <f t="shared" si="21"/>
        <v>52900</v>
      </c>
      <c r="AQ41" s="36">
        <f t="shared" si="21"/>
        <v>54500</v>
      </c>
      <c r="AR41" s="36">
        <f t="shared" si="21"/>
        <v>56100</v>
      </c>
      <c r="AS41" s="36">
        <f t="shared" si="21"/>
        <v>57800</v>
      </c>
      <c r="AT41" s="36">
        <f t="shared" si="21"/>
        <v>59500</v>
      </c>
      <c r="AU41" s="36">
        <f t="shared" si="21"/>
        <v>61300</v>
      </c>
      <c r="AV41" s="36">
        <f t="shared" si="21"/>
        <v>63100</v>
      </c>
      <c r="AW41" s="36">
        <f t="shared" si="21"/>
        <v>65000</v>
      </c>
      <c r="AX41" s="36">
        <f t="shared" si="21"/>
        <v>67000</v>
      </c>
      <c r="AY41" s="36">
        <f t="shared" si="21"/>
        <v>69000</v>
      </c>
      <c r="AZ41" s="36">
        <f t="shared" si="21"/>
        <v>71100</v>
      </c>
      <c r="BA41" s="36">
        <f t="shared" si="21"/>
        <v>73200</v>
      </c>
      <c r="BB41" s="36">
        <f t="shared" si="21"/>
        <v>75400</v>
      </c>
      <c r="BC41" s="36">
        <f t="shared" si="21"/>
        <v>77700</v>
      </c>
      <c r="BD41" s="36">
        <f t="shared" si="21"/>
        <v>80000</v>
      </c>
      <c r="BE41" s="36">
        <f t="shared" si="21"/>
        <v>82400</v>
      </c>
      <c r="BF41" s="36">
        <f t="shared" si="21"/>
        <v>84900</v>
      </c>
      <c r="BG41" s="36">
        <f t="shared" si="21"/>
        <v>87400</v>
      </c>
      <c r="BH41" s="36">
        <f t="shared" si="21"/>
        <v>90000</v>
      </c>
      <c r="BI41" s="36">
        <f t="shared" si="21"/>
        <v>92700</v>
      </c>
      <c r="BJ41" s="36">
        <f t="shared" si="21"/>
        <v>95500</v>
      </c>
      <c r="BK41" s="36">
        <f t="shared" si="21"/>
        <v>98400</v>
      </c>
      <c r="BL41" s="36">
        <f t="shared" si="21"/>
        <v>101400</v>
      </c>
      <c r="BM41" s="36">
        <f t="shared" si="21"/>
        <v>104400</v>
      </c>
      <c r="BN41" s="36">
        <f t="shared" si="21"/>
        <v>107500</v>
      </c>
      <c r="BO41" s="36">
        <f t="shared" si="21"/>
        <v>110700</v>
      </c>
      <c r="BP41" s="36">
        <f t="shared" si="21"/>
        <v>114000</v>
      </c>
      <c r="BQ41" s="36">
        <f t="shared" si="21"/>
        <v>117400</v>
      </c>
      <c r="BR41" s="36">
        <f t="shared" si="21"/>
        <v>120900</v>
      </c>
      <c r="BS41" s="36">
        <f t="shared" si="21"/>
        <v>124500</v>
      </c>
      <c r="BT41" s="36">
        <f t="shared" si="21"/>
        <v>128200</v>
      </c>
      <c r="BU41" s="36">
        <f t="shared" si="21"/>
        <v>132000</v>
      </c>
      <c r="BV41" s="36">
        <f t="shared" si="21"/>
        <v>136000</v>
      </c>
      <c r="BW41" s="36">
        <f t="shared" si="21"/>
        <v>140100</v>
      </c>
      <c r="CF41" s="50" t="s">
        <v>129</v>
      </c>
    </row>
    <row r="42" spans="4:92" ht="18.75" customHeight="1">
      <c r="AA42" s="545" t="s">
        <v>130</v>
      </c>
      <c r="AB42" s="545"/>
      <c r="AC42" s="546"/>
      <c r="AD42" s="521" t="s">
        <v>131</v>
      </c>
      <c r="AE42" s="521"/>
      <c r="AF42" s="521"/>
      <c r="AG42" s="93" t="s">
        <v>86</v>
      </c>
      <c r="AI42" s="36" t="str">
        <f>AG43</f>
        <v>L-13</v>
      </c>
      <c r="AJ42" s="36">
        <f>INDEX(AJ15:AJ38,MATCH($AI$42,$AI$15:$AI$38,0))</f>
        <v>53100</v>
      </c>
      <c r="AK42" s="36">
        <f t="shared" ref="AK42:BW42" si="22">INDEX(AK15:AK38,MATCH($AI$42,$AI$15:$AI$38,0))</f>
        <v>54700</v>
      </c>
      <c r="AL42" s="36">
        <f t="shared" si="22"/>
        <v>56300</v>
      </c>
      <c r="AM42" s="36">
        <f t="shared" si="22"/>
        <v>58000</v>
      </c>
      <c r="AN42" s="36">
        <f t="shared" si="22"/>
        <v>59700</v>
      </c>
      <c r="AO42" s="36">
        <f t="shared" si="22"/>
        <v>61500</v>
      </c>
      <c r="AP42" s="36">
        <f t="shared" si="22"/>
        <v>63300</v>
      </c>
      <c r="AQ42" s="36">
        <f t="shared" si="22"/>
        <v>65200</v>
      </c>
      <c r="AR42" s="36">
        <f t="shared" si="22"/>
        <v>67200</v>
      </c>
      <c r="AS42" s="36">
        <f t="shared" si="22"/>
        <v>69200</v>
      </c>
      <c r="AT42" s="36">
        <f t="shared" si="22"/>
        <v>71300</v>
      </c>
      <c r="AU42" s="36">
        <f t="shared" si="22"/>
        <v>73400</v>
      </c>
      <c r="AV42" s="36">
        <f t="shared" si="22"/>
        <v>75600</v>
      </c>
      <c r="AW42" s="36">
        <f t="shared" si="22"/>
        <v>77900</v>
      </c>
      <c r="AX42" s="36">
        <f t="shared" si="22"/>
        <v>80200</v>
      </c>
      <c r="AY42" s="36">
        <f t="shared" si="22"/>
        <v>82600</v>
      </c>
      <c r="AZ42" s="36">
        <f t="shared" si="22"/>
        <v>85100</v>
      </c>
      <c r="BA42" s="36">
        <f t="shared" si="22"/>
        <v>87700</v>
      </c>
      <c r="BB42" s="36">
        <f t="shared" si="22"/>
        <v>90300</v>
      </c>
      <c r="BC42" s="36">
        <f t="shared" si="22"/>
        <v>93000</v>
      </c>
      <c r="BD42" s="36">
        <f t="shared" si="22"/>
        <v>95800</v>
      </c>
      <c r="BE42" s="36">
        <f t="shared" si="22"/>
        <v>98700</v>
      </c>
      <c r="BF42" s="36">
        <f t="shared" si="22"/>
        <v>101700</v>
      </c>
      <c r="BG42" s="36">
        <f t="shared" si="22"/>
        <v>104800</v>
      </c>
      <c r="BH42" s="36">
        <f t="shared" si="22"/>
        <v>107900</v>
      </c>
      <c r="BI42" s="36">
        <f t="shared" si="22"/>
        <v>111100</v>
      </c>
      <c r="BJ42" s="36">
        <f t="shared" si="22"/>
        <v>114400</v>
      </c>
      <c r="BK42" s="36">
        <f t="shared" si="22"/>
        <v>117800</v>
      </c>
      <c r="BL42" s="36">
        <f t="shared" si="22"/>
        <v>121300</v>
      </c>
      <c r="BM42" s="36">
        <f t="shared" si="22"/>
        <v>124900</v>
      </c>
      <c r="BN42" s="36">
        <f t="shared" si="22"/>
        <v>128600</v>
      </c>
      <c r="BO42" s="36">
        <f t="shared" si="22"/>
        <v>132500</v>
      </c>
      <c r="BP42" s="36">
        <f t="shared" si="22"/>
        <v>136500</v>
      </c>
      <c r="BQ42" s="36">
        <f t="shared" si="22"/>
        <v>140600</v>
      </c>
      <c r="BR42" s="36">
        <f t="shared" si="22"/>
        <v>144800</v>
      </c>
      <c r="BS42" s="36">
        <f t="shared" si="22"/>
        <v>149100</v>
      </c>
      <c r="BT42" s="36">
        <f t="shared" si="22"/>
        <v>153600</v>
      </c>
      <c r="BU42" s="36">
        <f t="shared" si="22"/>
        <v>158200</v>
      </c>
      <c r="BV42" s="36">
        <f t="shared" si="22"/>
        <v>162900</v>
      </c>
      <c r="BW42" s="36">
        <f t="shared" si="22"/>
        <v>167800</v>
      </c>
      <c r="CF42" s="64" t="s">
        <v>132</v>
      </c>
    </row>
    <row r="43" spans="4:92" ht="15.75" customHeight="1">
      <c r="AA43" s="545"/>
      <c r="AB43" s="545"/>
      <c r="AC43" s="546"/>
      <c r="AD43" s="521" t="s">
        <v>80</v>
      </c>
      <c r="AE43" s="521"/>
      <c r="AF43" s="521"/>
      <c r="AG43" s="94" t="str">
        <f>IF(AB46="YES",AC46,INDEX($CB$15:$CB$38,MATCH($AG$42,$AI$15:$AI$38,0)))</f>
        <v>L-13</v>
      </c>
      <c r="CF43" s="64" t="s">
        <v>133</v>
      </c>
    </row>
    <row r="44" spans="4:92" ht="15.75" customHeight="1">
      <c r="AA44" s="545"/>
      <c r="AB44" s="545"/>
      <c r="AC44" s="546"/>
      <c r="AD44" s="521" t="s">
        <v>134</v>
      </c>
      <c r="AE44" s="521"/>
      <c r="AF44" s="521"/>
      <c r="AG44" s="74" t="str">
        <f>N135</f>
        <v>YES</v>
      </c>
      <c r="CF44" s="50" t="s">
        <v>135</v>
      </c>
    </row>
    <row r="45" spans="4:92">
      <c r="Z45" s="36" t="s">
        <v>136</v>
      </c>
      <c r="AA45" s="95" t="s">
        <v>137</v>
      </c>
      <c r="AB45" s="95" t="s">
        <v>39</v>
      </c>
      <c r="AC45" s="36" t="s">
        <v>138</v>
      </c>
      <c r="AD45" s="521" t="s">
        <v>139</v>
      </c>
      <c r="AE45" s="521"/>
      <c r="AF45" s="521"/>
      <c r="AG45" s="96">
        <f>IF($Z$46="NO",0,IF($AG$44="YES",ROUND((AG41*3%),-2),0))</f>
        <v>2000</v>
      </c>
      <c r="CF45" s="64" t="s">
        <v>140</v>
      </c>
    </row>
    <row r="46" spans="4:92">
      <c r="Z46" s="36" t="s">
        <v>204</v>
      </c>
      <c r="AA46" s="36">
        <v>8200</v>
      </c>
      <c r="AB46" s="36" t="s">
        <v>307</v>
      </c>
      <c r="AC46" s="94" t="str">
        <f>INDEX($CB$15:$CB$38,MATCH(AA46,$AG$15:$AG$38,0))</f>
        <v>L-21</v>
      </c>
      <c r="AD46" s="521" t="s">
        <v>141</v>
      </c>
      <c r="AE46" s="521"/>
      <c r="AF46" s="521"/>
      <c r="AG46" s="96">
        <f>AG41+AG45</f>
        <v>69000</v>
      </c>
      <c r="CF46" s="64" t="s">
        <v>142</v>
      </c>
    </row>
    <row r="47" spans="4:92">
      <c r="AD47" s="521" t="s">
        <v>143</v>
      </c>
      <c r="AE47" s="521"/>
      <c r="AF47" s="521"/>
      <c r="AG47" s="97">
        <f>SMALL($AJ$42:$BW$42,1+COUNTIF($AJ$42:$BW$42,"&lt;="&amp;AG46))</f>
        <v>69200</v>
      </c>
    </row>
    <row r="50" spans="1:20" ht="110.25">
      <c r="A50" s="98" t="s">
        <v>144</v>
      </c>
      <c r="B50" s="98" t="s">
        <v>145</v>
      </c>
      <c r="C50" s="98" t="s">
        <v>41</v>
      </c>
      <c r="D50" s="98" t="s">
        <v>42</v>
      </c>
      <c r="E50" s="98" t="s">
        <v>146</v>
      </c>
      <c r="F50" s="98" t="s">
        <v>147</v>
      </c>
      <c r="G50" s="98" t="s">
        <v>148</v>
      </c>
      <c r="H50" s="98" t="s">
        <v>149</v>
      </c>
      <c r="I50" s="99" t="s">
        <v>41</v>
      </c>
      <c r="J50" s="99" t="s">
        <v>150</v>
      </c>
      <c r="K50" s="99" t="s">
        <v>151</v>
      </c>
      <c r="L50" s="98"/>
      <c r="M50" s="98"/>
      <c r="N50" s="98"/>
      <c r="O50" s="98"/>
      <c r="P50" s="98"/>
      <c r="Q50" s="98"/>
      <c r="R50" s="98"/>
    </row>
    <row r="51" spans="1:20">
      <c r="A51" s="100" t="s">
        <v>152</v>
      </c>
      <c r="B51" s="100" t="s">
        <v>153</v>
      </c>
      <c r="C51" s="100" t="s">
        <v>154</v>
      </c>
      <c r="D51" s="100" t="s">
        <v>155</v>
      </c>
      <c r="E51" s="100"/>
      <c r="F51" s="100" t="s">
        <v>156</v>
      </c>
      <c r="G51" s="100"/>
      <c r="I51" s="101">
        <v>2</v>
      </c>
      <c r="J51" s="101">
        <v>4</v>
      </c>
      <c r="K51" s="101">
        <v>6</v>
      </c>
      <c r="L51" s="102"/>
      <c r="M51" s="102"/>
      <c r="N51" s="102"/>
      <c r="O51" s="102"/>
      <c r="P51" s="103"/>
      <c r="Q51" s="102"/>
      <c r="R51" s="102"/>
    </row>
    <row r="52" spans="1:20">
      <c r="A52" s="100" t="s">
        <v>152</v>
      </c>
      <c r="B52" s="104" t="s">
        <v>157</v>
      </c>
      <c r="C52" s="105">
        <v>1700</v>
      </c>
      <c r="D52" s="105">
        <v>2</v>
      </c>
      <c r="E52" s="100" t="s">
        <v>33</v>
      </c>
      <c r="F52" s="100" t="s">
        <v>48</v>
      </c>
      <c r="G52" s="100" t="str">
        <f t="shared" ref="G52:G75" si="23">CONCATENATE(B52,"  ","Grade Pay","  ","Rs.","  ",C52,"  ","GP NO-",D52," ","")</f>
        <v xml:space="preserve">PB-1 (5200-20200)  Grade Pay  Rs.  1700  GP NO-2 </v>
      </c>
      <c r="H52" s="49" t="str">
        <f t="shared" ref="H52:H75" si="24">IF(CA15="","",CA15)</f>
        <v/>
      </c>
      <c r="I52" s="101">
        <v>1700</v>
      </c>
      <c r="J52" s="101">
        <v>6670</v>
      </c>
      <c r="K52" s="101">
        <v>12400</v>
      </c>
      <c r="L52" s="532" t="s">
        <v>150</v>
      </c>
      <c r="M52" s="532"/>
      <c r="N52" s="532"/>
      <c r="O52" s="532"/>
      <c r="P52" s="106">
        <v>13200</v>
      </c>
      <c r="Q52" s="100"/>
      <c r="R52" s="100"/>
      <c r="T52" s="107" t="s">
        <v>158</v>
      </c>
    </row>
    <row r="53" spans="1:20">
      <c r="A53" s="100" t="s">
        <v>153</v>
      </c>
      <c r="B53" s="104" t="s">
        <v>157</v>
      </c>
      <c r="C53" s="105">
        <v>1750</v>
      </c>
      <c r="D53" s="105">
        <v>3</v>
      </c>
      <c r="E53" s="100" t="str">
        <f t="shared" ref="E53:E60" si="25">E52</f>
        <v>5200-20200</v>
      </c>
      <c r="F53" s="100" t="s">
        <v>52</v>
      </c>
      <c r="G53" s="100" t="str">
        <f t="shared" si="23"/>
        <v xml:space="preserve">PB-1 (5200-20200)  Grade Pay  Rs.  1750  GP NO-3 </v>
      </c>
      <c r="H53" s="49" t="str">
        <f t="shared" si="24"/>
        <v>PP</v>
      </c>
      <c r="I53" s="101">
        <v>1750</v>
      </c>
      <c r="J53" s="101">
        <v>7000</v>
      </c>
      <c r="K53" s="101">
        <v>12600</v>
      </c>
      <c r="L53" s="532" t="s">
        <v>41</v>
      </c>
      <c r="M53" s="532"/>
      <c r="N53" s="532"/>
      <c r="O53" s="532"/>
      <c r="P53" s="108">
        <v>3600</v>
      </c>
      <c r="Q53" s="100"/>
      <c r="R53" s="100"/>
      <c r="T53" s="107" t="s">
        <v>159</v>
      </c>
    </row>
    <row r="54" spans="1:20">
      <c r="A54" s="100" t="s">
        <v>154</v>
      </c>
      <c r="B54" s="104" t="s">
        <v>157</v>
      </c>
      <c r="C54" s="105">
        <v>1900</v>
      </c>
      <c r="D54" s="105">
        <v>4</v>
      </c>
      <c r="E54" s="100" t="str">
        <f t="shared" si="25"/>
        <v>5200-20200</v>
      </c>
      <c r="F54" s="100" t="s">
        <v>56</v>
      </c>
      <c r="G54" s="100" t="str">
        <f t="shared" si="23"/>
        <v xml:space="preserve">PB-1 (5200-20200)  Grade Pay  Rs.  1900  GP NO-4 </v>
      </c>
      <c r="H54" s="49" t="str">
        <f t="shared" si="24"/>
        <v>PP</v>
      </c>
      <c r="I54" s="101">
        <v>1900</v>
      </c>
      <c r="J54" s="101">
        <v>7400</v>
      </c>
      <c r="K54" s="101">
        <v>12800</v>
      </c>
      <c r="L54" s="532" t="s">
        <v>42</v>
      </c>
      <c r="M54" s="532"/>
      <c r="N54" s="532"/>
      <c r="O54" s="532"/>
      <c r="P54" s="108">
        <v>11</v>
      </c>
      <c r="Q54" s="100"/>
      <c r="R54" s="100"/>
      <c r="T54" s="107" t="s">
        <v>160</v>
      </c>
    </row>
    <row r="55" spans="1:20">
      <c r="A55" s="100" t="s">
        <v>155</v>
      </c>
      <c r="B55" s="104" t="s">
        <v>157</v>
      </c>
      <c r="C55" s="105">
        <v>2000</v>
      </c>
      <c r="D55" s="105">
        <v>5</v>
      </c>
      <c r="E55" s="100" t="str">
        <f t="shared" si="25"/>
        <v>5200-20200</v>
      </c>
      <c r="F55" s="100" t="s">
        <v>60</v>
      </c>
      <c r="G55" s="100" t="str">
        <f t="shared" si="23"/>
        <v xml:space="preserve">PB-1 (5200-20200)  Grade Pay  Rs.  2000  GP NO-5 </v>
      </c>
      <c r="H55" s="49" t="str">
        <f t="shared" si="24"/>
        <v>PP</v>
      </c>
      <c r="I55" s="101">
        <v>2000</v>
      </c>
      <c r="J55" s="101">
        <v>7790</v>
      </c>
      <c r="K55" s="101">
        <v>13500</v>
      </c>
      <c r="L55" s="532" t="s">
        <v>146</v>
      </c>
      <c r="M55" s="532"/>
      <c r="N55" s="532"/>
      <c r="O55" s="532"/>
      <c r="P55" s="108" t="s">
        <v>14</v>
      </c>
      <c r="Q55" s="100"/>
      <c r="R55" s="100"/>
      <c r="T55" s="107" t="s">
        <v>161</v>
      </c>
    </row>
    <row r="56" spans="1:20">
      <c r="A56" s="100" t="s">
        <v>156</v>
      </c>
      <c r="B56" s="104" t="s">
        <v>157</v>
      </c>
      <c r="C56" s="105">
        <v>2400</v>
      </c>
      <c r="D56" s="105">
        <v>9</v>
      </c>
      <c r="E56" s="100" t="str">
        <f t="shared" si="25"/>
        <v>5200-20200</v>
      </c>
      <c r="F56" s="100" t="s">
        <v>63</v>
      </c>
      <c r="G56" s="100" t="str">
        <f t="shared" si="23"/>
        <v xml:space="preserve">PB-1 (5200-20200)  Grade Pay  Rs.  2400  GP NO-9 </v>
      </c>
      <c r="H56" s="49" t="str">
        <f t="shared" si="24"/>
        <v>PP</v>
      </c>
      <c r="I56" s="101">
        <v>2400</v>
      </c>
      <c r="J56" s="101">
        <v>8910</v>
      </c>
      <c r="K56" s="101">
        <v>14600</v>
      </c>
      <c r="L56" s="532"/>
      <c r="M56" s="532"/>
      <c r="N56" s="532"/>
      <c r="O56" s="532"/>
      <c r="P56" s="108"/>
      <c r="Q56" s="100"/>
      <c r="R56" s="100"/>
      <c r="T56" s="107"/>
    </row>
    <row r="57" spans="1:20">
      <c r="A57" s="100" t="s">
        <v>162</v>
      </c>
      <c r="B57" s="104" t="s">
        <v>157</v>
      </c>
      <c r="C57" s="105">
        <v>2400</v>
      </c>
      <c r="D57" s="105" t="s">
        <v>66</v>
      </c>
      <c r="E57" s="100" t="str">
        <f t="shared" si="25"/>
        <v>5200-20200</v>
      </c>
      <c r="F57" s="100" t="s">
        <v>67</v>
      </c>
      <c r="G57" s="100" t="str">
        <f t="shared" si="23"/>
        <v xml:space="preserve">PB-1 (5200-20200)  Grade Pay  Rs.  2400  GP NO-9A </v>
      </c>
      <c r="H57" s="49" t="str">
        <f t="shared" si="24"/>
        <v>PP</v>
      </c>
      <c r="I57" s="101">
        <v>2400</v>
      </c>
      <c r="J57" s="101">
        <v>8910</v>
      </c>
      <c r="K57" s="101">
        <v>15100</v>
      </c>
      <c r="L57" s="532" t="s">
        <v>163</v>
      </c>
      <c r="M57" s="532"/>
      <c r="N57" s="532"/>
      <c r="O57" s="532"/>
      <c r="P57" s="106">
        <v>23700</v>
      </c>
      <c r="Q57" s="100"/>
      <c r="R57" s="100"/>
      <c r="T57" s="107"/>
    </row>
    <row r="58" spans="1:20">
      <c r="A58" s="100" t="s">
        <v>164</v>
      </c>
      <c r="B58" s="104" t="s">
        <v>157</v>
      </c>
      <c r="C58" s="105">
        <v>2400</v>
      </c>
      <c r="D58" s="105" t="s">
        <v>70</v>
      </c>
      <c r="E58" s="100" t="str">
        <f t="shared" si="25"/>
        <v>5200-20200</v>
      </c>
      <c r="F58" s="100" t="s">
        <v>71</v>
      </c>
      <c r="G58" s="100" t="str">
        <f t="shared" si="23"/>
        <v xml:space="preserve">PB-1 (5200-20200)  Grade Pay  Rs.  2400  GP NO-9B </v>
      </c>
      <c r="H58" s="49" t="str">
        <f t="shared" si="24"/>
        <v>PP</v>
      </c>
      <c r="I58" s="101">
        <v>2400</v>
      </c>
      <c r="J58" s="101">
        <v>8910</v>
      </c>
      <c r="K58" s="101">
        <v>15700</v>
      </c>
      <c r="L58" s="532" t="s">
        <v>147</v>
      </c>
      <c r="M58" s="532"/>
      <c r="N58" s="532"/>
      <c r="O58" s="532"/>
      <c r="P58" s="108" t="s">
        <v>81</v>
      </c>
      <c r="Q58" s="100"/>
      <c r="R58" s="100"/>
    </row>
    <row r="59" spans="1:20">
      <c r="A59" s="100" t="s">
        <v>165</v>
      </c>
      <c r="B59" s="104" t="s">
        <v>157</v>
      </c>
      <c r="C59" s="105">
        <v>2800</v>
      </c>
      <c r="D59" s="105">
        <v>10</v>
      </c>
      <c r="E59" s="100" t="str">
        <f t="shared" si="25"/>
        <v>5200-20200</v>
      </c>
      <c r="F59" s="100" t="s">
        <v>74</v>
      </c>
      <c r="G59" s="100" t="str">
        <f t="shared" si="23"/>
        <v xml:space="preserve">PB-1 (5200-20200)  Grade Pay  Rs.  2800  GP NO-10 </v>
      </c>
      <c r="H59" s="49" t="str">
        <f t="shared" si="24"/>
        <v>PP</v>
      </c>
      <c r="I59" s="101">
        <v>2800</v>
      </c>
      <c r="J59" s="101">
        <v>11820</v>
      </c>
      <c r="K59" s="101">
        <v>18500</v>
      </c>
      <c r="L59" s="100"/>
      <c r="M59" s="100"/>
      <c r="N59" s="100"/>
      <c r="O59" s="100"/>
      <c r="P59" s="109"/>
      <c r="Q59" s="100"/>
      <c r="R59" s="100"/>
    </row>
    <row r="60" spans="1:20">
      <c r="A60" s="100" t="s">
        <v>166</v>
      </c>
      <c r="B60" s="104" t="s">
        <v>157</v>
      </c>
      <c r="C60" s="105">
        <v>2800</v>
      </c>
      <c r="D60" s="105" t="s">
        <v>77</v>
      </c>
      <c r="E60" s="100" t="str">
        <f t="shared" si="25"/>
        <v>5200-20200</v>
      </c>
      <c r="F60" s="100" t="s">
        <v>78</v>
      </c>
      <c r="G60" s="100" t="str">
        <f t="shared" si="23"/>
        <v xml:space="preserve">PB-1 (5200-20200)  Grade Pay  Rs.  2800  GP NO-10A </v>
      </c>
      <c r="H60" s="49" t="str">
        <f t="shared" si="24"/>
        <v>PP</v>
      </c>
      <c r="I60" s="101">
        <v>2800</v>
      </c>
      <c r="J60" s="101">
        <v>11820</v>
      </c>
      <c r="K60" s="101">
        <v>20100</v>
      </c>
      <c r="L60" s="100"/>
      <c r="M60" s="100"/>
      <c r="N60" s="100"/>
      <c r="O60" s="100"/>
      <c r="P60" s="109"/>
      <c r="Q60" s="100"/>
      <c r="R60" s="100"/>
    </row>
    <row r="61" spans="1:20">
      <c r="A61" s="100" t="s">
        <v>167</v>
      </c>
      <c r="B61" s="110" t="s">
        <v>168</v>
      </c>
      <c r="C61" s="105">
        <v>3600</v>
      </c>
      <c r="D61" s="105">
        <v>11</v>
      </c>
      <c r="E61" s="100" t="s">
        <v>14</v>
      </c>
      <c r="F61" s="100" t="s">
        <v>81</v>
      </c>
      <c r="G61" s="100" t="str">
        <f t="shared" si="23"/>
        <v xml:space="preserve">PB-2 (9300-34800)  Grade Pay  Rs.  3600  GP NO-11 </v>
      </c>
      <c r="H61" s="49" t="str">
        <f t="shared" si="24"/>
        <v/>
      </c>
      <c r="I61" s="101">
        <v>3600</v>
      </c>
      <c r="J61" s="101">
        <v>13200</v>
      </c>
      <c r="K61" s="101">
        <v>23700</v>
      </c>
      <c r="L61" s="100"/>
      <c r="M61" s="100"/>
      <c r="N61" s="100"/>
      <c r="O61" s="100"/>
      <c r="P61" s="109"/>
      <c r="Q61" s="100"/>
      <c r="R61" s="100"/>
    </row>
    <row r="62" spans="1:20">
      <c r="A62" s="100" t="s">
        <v>169</v>
      </c>
      <c r="B62" s="110" t="s">
        <v>168</v>
      </c>
      <c r="C62" s="105">
        <v>4200</v>
      </c>
      <c r="D62" s="105">
        <v>12</v>
      </c>
      <c r="E62" s="100" t="str">
        <f>E61</f>
        <v>9300-34800</v>
      </c>
      <c r="F62" s="100" t="s">
        <v>84</v>
      </c>
      <c r="G62" s="100" t="str">
        <f t="shared" si="23"/>
        <v xml:space="preserve">PB-2 (9300-34800)  Grade Pay  Rs.  4200  GP NO-12 </v>
      </c>
      <c r="H62" s="49" t="str">
        <f t="shared" si="24"/>
        <v/>
      </c>
      <c r="I62" s="101">
        <v>4200</v>
      </c>
      <c r="J62" s="101">
        <v>14660</v>
      </c>
      <c r="K62" s="101">
        <v>26500</v>
      </c>
      <c r="L62" s="100"/>
      <c r="M62" s="100"/>
      <c r="N62" s="100"/>
      <c r="O62" s="100"/>
      <c r="P62" s="109"/>
      <c r="Q62" s="100"/>
      <c r="R62" s="100"/>
    </row>
    <row r="63" spans="1:20">
      <c r="A63" s="100" t="s">
        <v>170</v>
      </c>
      <c r="B63" s="110" t="s">
        <v>168</v>
      </c>
      <c r="C63" s="105">
        <v>4800</v>
      </c>
      <c r="D63" s="105">
        <v>14</v>
      </c>
      <c r="E63" s="100" t="str">
        <f>E62</f>
        <v>9300-34800</v>
      </c>
      <c r="F63" s="100" t="s">
        <v>86</v>
      </c>
      <c r="G63" s="100" t="str">
        <f t="shared" si="23"/>
        <v xml:space="preserve">PB-2 (9300-34800)  Grade Pay  Rs.  4800  GP NO-14 </v>
      </c>
      <c r="H63" s="49" t="str">
        <f t="shared" si="24"/>
        <v>PP</v>
      </c>
      <c r="I63" s="101">
        <v>4800</v>
      </c>
      <c r="J63" s="101">
        <v>17230</v>
      </c>
      <c r="K63" s="101">
        <v>31100</v>
      </c>
      <c r="L63" s="100"/>
      <c r="M63" s="100"/>
      <c r="N63" s="100"/>
      <c r="O63" s="100"/>
      <c r="P63" s="109"/>
      <c r="Q63" s="100"/>
      <c r="R63" s="100"/>
    </row>
    <row r="64" spans="1:20">
      <c r="A64" s="100" t="s">
        <v>171</v>
      </c>
      <c r="B64" s="110" t="s">
        <v>168</v>
      </c>
      <c r="C64" s="105">
        <v>5400</v>
      </c>
      <c r="D64" s="105">
        <v>15</v>
      </c>
      <c r="E64" s="100" t="str">
        <f>E63</f>
        <v>9300-34800</v>
      </c>
      <c r="F64" s="100" t="s">
        <v>89</v>
      </c>
      <c r="G64" s="100" t="str">
        <f t="shared" si="23"/>
        <v xml:space="preserve">PB-2 (9300-34800)  Grade Pay  Rs.  5400  GP NO-15 </v>
      </c>
      <c r="H64" s="49" t="str">
        <f t="shared" si="24"/>
        <v/>
      </c>
      <c r="I64" s="101" t="s">
        <v>172</v>
      </c>
      <c r="J64" s="101" t="s">
        <v>173</v>
      </c>
      <c r="K64" s="101" t="s">
        <v>173</v>
      </c>
      <c r="L64" s="100"/>
      <c r="M64" s="100"/>
      <c r="N64" s="100"/>
      <c r="O64" s="100"/>
      <c r="P64" s="109"/>
      <c r="Q64" s="100"/>
      <c r="R64" s="100"/>
    </row>
    <row r="65" spans="1:18">
      <c r="A65" s="100" t="s">
        <v>174</v>
      </c>
      <c r="B65" s="111" t="s">
        <v>175</v>
      </c>
      <c r="C65" s="105">
        <v>5400</v>
      </c>
      <c r="D65" s="105">
        <v>15</v>
      </c>
      <c r="E65" s="100" t="s">
        <v>83</v>
      </c>
      <c r="F65" s="100" t="s">
        <v>94</v>
      </c>
      <c r="G65" s="100" t="str">
        <f t="shared" si="23"/>
        <v xml:space="preserve">PB-3 (15600-39100)  Grade Pay  Rs.  5400  GP NO-15 </v>
      </c>
      <c r="H65" s="49" t="str">
        <f t="shared" si="24"/>
        <v/>
      </c>
      <c r="I65" s="101">
        <v>5400</v>
      </c>
      <c r="J65" s="101">
        <v>22180</v>
      </c>
      <c r="K65" s="101">
        <v>39300</v>
      </c>
      <c r="L65" s="100"/>
      <c r="M65" s="100"/>
      <c r="N65" s="100"/>
      <c r="O65" s="100"/>
      <c r="P65" s="109"/>
      <c r="Q65" s="100"/>
      <c r="R65" s="100"/>
    </row>
    <row r="66" spans="1:18">
      <c r="A66" s="100" t="s">
        <v>176</v>
      </c>
      <c r="B66" s="111" t="s">
        <v>175</v>
      </c>
      <c r="C66" s="105">
        <v>6000</v>
      </c>
      <c r="D66" s="105">
        <v>16</v>
      </c>
      <c r="E66" s="100" t="str">
        <f t="shared" ref="E66:E71" si="26">E65</f>
        <v>15600-39100</v>
      </c>
      <c r="F66" s="100" t="s">
        <v>97</v>
      </c>
      <c r="G66" s="100" t="str">
        <f t="shared" si="23"/>
        <v xml:space="preserve">PB-3 (15600-39100)  Grade Pay  Rs.  6000  GP NO-16 </v>
      </c>
      <c r="H66" s="49" t="str">
        <f t="shared" si="24"/>
        <v/>
      </c>
      <c r="I66" s="101">
        <v>6000</v>
      </c>
      <c r="J66" s="101">
        <v>24030</v>
      </c>
      <c r="K66" s="101">
        <v>42500</v>
      </c>
      <c r="L66" s="100"/>
      <c r="M66" s="100"/>
      <c r="N66" s="100"/>
      <c r="O66" s="100"/>
      <c r="P66" s="109"/>
      <c r="Q66" s="100"/>
      <c r="R66" s="100"/>
    </row>
    <row r="67" spans="1:18">
      <c r="A67" s="100" t="s">
        <v>177</v>
      </c>
      <c r="B67" s="111" t="s">
        <v>175</v>
      </c>
      <c r="C67" s="105">
        <v>6600</v>
      </c>
      <c r="D67" s="105">
        <v>17</v>
      </c>
      <c r="E67" s="100" t="str">
        <f t="shared" si="26"/>
        <v>15600-39100</v>
      </c>
      <c r="F67" s="100" t="s">
        <v>100</v>
      </c>
      <c r="G67" s="100" t="str">
        <f t="shared" si="23"/>
        <v xml:space="preserve">PB-3 (15600-39100)  Grade Pay  Rs.  6600  GP NO-17 </v>
      </c>
      <c r="H67" s="49" t="str">
        <f t="shared" si="24"/>
        <v/>
      </c>
      <c r="I67" s="101">
        <v>6600</v>
      </c>
      <c r="J67" s="101">
        <v>26670</v>
      </c>
      <c r="K67" s="101">
        <v>47200</v>
      </c>
      <c r="L67" s="100"/>
      <c r="M67" s="100"/>
      <c r="N67" s="100"/>
      <c r="O67" s="100"/>
      <c r="P67" s="109"/>
      <c r="Q67" s="100"/>
      <c r="R67" s="100"/>
    </row>
    <row r="68" spans="1:18">
      <c r="A68" s="100" t="s">
        <v>178</v>
      </c>
      <c r="B68" s="111" t="s">
        <v>175</v>
      </c>
      <c r="C68" s="105">
        <v>6800</v>
      </c>
      <c r="D68" s="105">
        <v>18</v>
      </c>
      <c r="E68" s="100" t="str">
        <f t="shared" si="26"/>
        <v>15600-39100</v>
      </c>
      <c r="F68" s="100" t="s">
        <v>179</v>
      </c>
      <c r="G68" s="100" t="str">
        <f t="shared" si="23"/>
        <v xml:space="preserve">PB-3 (15600-39100)  Grade Pay  Rs.  6800  GP NO-18 </v>
      </c>
      <c r="H68" s="49" t="str">
        <f t="shared" si="24"/>
        <v/>
      </c>
      <c r="I68" s="101">
        <v>6800</v>
      </c>
      <c r="J68" s="101">
        <v>28120</v>
      </c>
      <c r="K68" s="101">
        <v>49700</v>
      </c>
      <c r="L68" s="100"/>
      <c r="M68" s="100"/>
      <c r="N68" s="100"/>
      <c r="O68" s="100"/>
      <c r="P68" s="109"/>
      <c r="Q68" s="100"/>
      <c r="R68" s="100"/>
    </row>
    <row r="69" spans="1:18">
      <c r="A69" s="100" t="s">
        <v>180</v>
      </c>
      <c r="B69" s="111" t="s">
        <v>175</v>
      </c>
      <c r="C69" s="105">
        <v>7200</v>
      </c>
      <c r="D69" s="105">
        <v>19</v>
      </c>
      <c r="E69" s="100" t="str">
        <f t="shared" si="26"/>
        <v>15600-39100</v>
      </c>
      <c r="F69" s="100" t="s">
        <v>105</v>
      </c>
      <c r="G69" s="100" t="str">
        <f t="shared" si="23"/>
        <v xml:space="preserve">PB-3 (15600-39100)  Grade Pay  Rs.  7200  GP NO-19 </v>
      </c>
      <c r="H69" s="49" t="str">
        <f t="shared" si="24"/>
        <v/>
      </c>
      <c r="I69" s="101">
        <v>7200</v>
      </c>
      <c r="J69" s="101">
        <v>29840</v>
      </c>
      <c r="K69" s="101">
        <v>52800</v>
      </c>
      <c r="L69" s="100"/>
      <c r="M69" s="100"/>
      <c r="N69" s="100"/>
      <c r="O69" s="100"/>
      <c r="P69" s="109"/>
      <c r="Q69" s="100"/>
      <c r="R69" s="100"/>
    </row>
    <row r="70" spans="1:18">
      <c r="A70" s="100" t="s">
        <v>181</v>
      </c>
      <c r="B70" s="111" t="s">
        <v>175</v>
      </c>
      <c r="C70" s="105">
        <v>7600</v>
      </c>
      <c r="D70" s="105">
        <v>20</v>
      </c>
      <c r="E70" s="100" t="str">
        <f t="shared" si="26"/>
        <v>15600-39100</v>
      </c>
      <c r="F70" s="100" t="s">
        <v>108</v>
      </c>
      <c r="G70" s="100" t="str">
        <f t="shared" si="23"/>
        <v xml:space="preserve">PB-3 (15600-39100)  Grade Pay  Rs.  7600  GP NO-20 </v>
      </c>
      <c r="H70" s="49" t="str">
        <f t="shared" si="24"/>
        <v/>
      </c>
      <c r="I70" s="101">
        <v>7600</v>
      </c>
      <c r="J70" s="101">
        <v>31620</v>
      </c>
      <c r="K70" s="101">
        <v>56000</v>
      </c>
      <c r="L70" s="100"/>
      <c r="M70" s="100"/>
      <c r="N70" s="100"/>
      <c r="O70" s="100"/>
      <c r="P70" s="109"/>
      <c r="Q70" s="100"/>
      <c r="R70" s="100"/>
    </row>
    <row r="71" spans="1:18">
      <c r="A71" s="100" t="s">
        <v>182</v>
      </c>
      <c r="B71" s="111" t="s">
        <v>175</v>
      </c>
      <c r="C71" s="105">
        <v>8200</v>
      </c>
      <c r="D71" s="105">
        <v>21</v>
      </c>
      <c r="E71" s="100" t="str">
        <f t="shared" si="26"/>
        <v>15600-39100</v>
      </c>
      <c r="F71" s="100" t="s">
        <v>112</v>
      </c>
      <c r="G71" s="100" t="str">
        <f t="shared" si="23"/>
        <v xml:space="preserve">PB-3 (15600-39100)  Grade Pay  Rs.  8200  GP NO-21 </v>
      </c>
      <c r="H71" s="49" t="str">
        <f t="shared" si="24"/>
        <v/>
      </c>
      <c r="I71" s="101">
        <v>8200</v>
      </c>
      <c r="J71" s="101">
        <v>35180</v>
      </c>
      <c r="K71" s="101">
        <v>62300</v>
      </c>
      <c r="L71" s="100"/>
      <c r="M71" s="100"/>
      <c r="N71" s="100"/>
      <c r="O71" s="100"/>
      <c r="P71" s="109"/>
      <c r="Q71" s="100"/>
      <c r="R71" s="100"/>
    </row>
    <row r="72" spans="1:18">
      <c r="A72" s="100" t="s">
        <v>183</v>
      </c>
      <c r="B72" s="110" t="s">
        <v>184</v>
      </c>
      <c r="C72" s="105">
        <v>8700</v>
      </c>
      <c r="D72" s="105">
        <v>22</v>
      </c>
      <c r="E72" s="100" t="s">
        <v>104</v>
      </c>
      <c r="F72" s="100" t="s">
        <v>116</v>
      </c>
      <c r="G72" s="100" t="str">
        <f t="shared" si="23"/>
        <v xml:space="preserve">PB-4 (37400-67000)  Grade Pay  Rs.  8700  GP NO-22 </v>
      </c>
      <c r="H72" s="49" t="str">
        <f t="shared" si="24"/>
        <v/>
      </c>
      <c r="I72" s="101">
        <v>8700</v>
      </c>
      <c r="J72" s="101">
        <v>48710</v>
      </c>
      <c r="K72" s="101">
        <v>86200</v>
      </c>
      <c r="L72" s="100"/>
      <c r="M72" s="100"/>
      <c r="N72" s="100"/>
      <c r="O72" s="100"/>
      <c r="P72" s="109"/>
      <c r="Q72" s="100"/>
      <c r="R72" s="100"/>
    </row>
    <row r="73" spans="1:18">
      <c r="A73" s="100" t="s">
        <v>185</v>
      </c>
      <c r="B73" s="110" t="s">
        <v>184</v>
      </c>
      <c r="C73" s="105">
        <v>8900</v>
      </c>
      <c r="D73" s="105">
        <v>23</v>
      </c>
      <c r="E73" s="100" t="str">
        <f>E72</f>
        <v>37400-67000</v>
      </c>
      <c r="F73" s="100" t="s">
        <v>119</v>
      </c>
      <c r="G73" s="100" t="str">
        <f t="shared" si="23"/>
        <v xml:space="preserve">PB-4 (37400-67000)  Grade Pay  Rs.  8900  GP NO-23 </v>
      </c>
      <c r="H73" s="49" t="str">
        <f t="shared" si="24"/>
        <v/>
      </c>
      <c r="I73" s="101">
        <v>8900</v>
      </c>
      <c r="J73" s="101">
        <v>51350</v>
      </c>
      <c r="K73" s="101">
        <v>90800</v>
      </c>
      <c r="L73" s="100"/>
      <c r="M73" s="100"/>
      <c r="N73" s="100"/>
      <c r="O73" s="100"/>
      <c r="P73" s="109"/>
      <c r="Q73" s="100"/>
      <c r="R73" s="100"/>
    </row>
    <row r="74" spans="1:18">
      <c r="A74" s="100" t="s">
        <v>186</v>
      </c>
      <c r="B74" s="110" t="s">
        <v>184</v>
      </c>
      <c r="C74" s="105">
        <v>9500</v>
      </c>
      <c r="D74" s="105" t="s">
        <v>121</v>
      </c>
      <c r="E74" s="100" t="str">
        <f>E73</f>
        <v>37400-67000</v>
      </c>
      <c r="F74" s="100" t="s">
        <v>122</v>
      </c>
      <c r="G74" s="100" t="str">
        <f t="shared" si="23"/>
        <v xml:space="preserve">PB-4 (37400-67000)  Grade Pay  Rs.  9500  GP NO-23A </v>
      </c>
      <c r="H74" s="49" t="str">
        <f t="shared" si="24"/>
        <v/>
      </c>
      <c r="I74" s="101">
        <v>9500</v>
      </c>
      <c r="J74" s="101">
        <v>54120</v>
      </c>
      <c r="K74" s="101">
        <v>102100</v>
      </c>
      <c r="L74" s="100"/>
      <c r="M74" s="100"/>
      <c r="N74" s="100"/>
      <c r="O74" s="100"/>
      <c r="P74" s="109"/>
      <c r="Q74" s="100"/>
      <c r="R74" s="100"/>
    </row>
    <row r="75" spans="1:18">
      <c r="A75" s="100" t="s">
        <v>187</v>
      </c>
      <c r="B75" s="110" t="s">
        <v>184</v>
      </c>
      <c r="C75" s="105">
        <v>10000</v>
      </c>
      <c r="D75" s="105">
        <v>24</v>
      </c>
      <c r="E75" s="100" t="str">
        <f>E74</f>
        <v>37400-67000</v>
      </c>
      <c r="F75" s="100" t="s">
        <v>124</v>
      </c>
      <c r="G75" s="100" t="str">
        <f t="shared" si="23"/>
        <v xml:space="preserve">PB-4 (37400-67000)  Grade Pay  Rs.  10000  GP NO-24 </v>
      </c>
      <c r="H75" s="49" t="str">
        <f t="shared" si="24"/>
        <v/>
      </c>
      <c r="I75" s="101">
        <v>10000</v>
      </c>
      <c r="J75" s="101">
        <v>57820</v>
      </c>
      <c r="K75" s="101">
        <v>104200</v>
      </c>
      <c r="L75" s="100"/>
      <c r="M75" s="100"/>
      <c r="N75" s="100"/>
      <c r="O75" s="100"/>
      <c r="P75" s="109"/>
      <c r="Q75" s="100"/>
      <c r="R75" s="100"/>
    </row>
    <row r="76" spans="1:18">
      <c r="A76" s="100"/>
      <c r="B76" s="520" t="s">
        <v>188</v>
      </c>
      <c r="C76" s="533"/>
      <c r="D76" s="533"/>
      <c r="E76" s="533"/>
      <c r="F76" s="533"/>
      <c r="G76" s="534"/>
      <c r="H76" s="112"/>
      <c r="I76" s="112"/>
      <c r="J76" s="112"/>
      <c r="K76" s="100"/>
      <c r="L76" s="102"/>
      <c r="M76" s="102"/>
      <c r="N76" s="102"/>
      <c r="O76" s="102"/>
      <c r="P76" s="103"/>
      <c r="Q76" s="102"/>
      <c r="R76" s="102"/>
    </row>
    <row r="77" spans="1:18" ht="31.5">
      <c r="A77" s="113" t="s">
        <v>160</v>
      </c>
      <c r="B77" s="114" t="s">
        <v>348</v>
      </c>
      <c r="C77" s="113">
        <v>4800</v>
      </c>
      <c r="D77" s="113">
        <v>14</v>
      </c>
      <c r="E77" s="113" t="s">
        <v>14</v>
      </c>
      <c r="F77" s="113"/>
      <c r="G77" s="113" t="s">
        <v>86</v>
      </c>
      <c r="H77" s="113"/>
      <c r="I77" s="113"/>
      <c r="J77" s="113"/>
      <c r="K77" s="100"/>
      <c r="L77" s="102"/>
      <c r="M77" s="102"/>
      <c r="N77" s="102"/>
      <c r="O77" s="102"/>
      <c r="P77" s="103"/>
      <c r="Q77" s="102"/>
      <c r="R77" s="102"/>
    </row>
    <row r="78" spans="1:18">
      <c r="I78" s="32" t="b">
        <f>ISERROR(MATCH(P52,J52:J75,0))</f>
        <v>0</v>
      </c>
    </row>
    <row r="80" spans="1:18">
      <c r="B80" s="115" t="s">
        <v>189</v>
      </c>
      <c r="C80" s="115">
        <v>647805</v>
      </c>
      <c r="D80" s="115"/>
      <c r="E80" s="115"/>
      <c r="F80" s="116" t="s">
        <v>190</v>
      </c>
      <c r="G80" s="116" t="s">
        <v>191</v>
      </c>
      <c r="H80" s="116" t="s">
        <v>192</v>
      </c>
      <c r="I80" s="117"/>
      <c r="J80" s="116"/>
    </row>
    <row r="81" spans="2:10">
      <c r="B81" s="118" t="s">
        <v>193</v>
      </c>
      <c r="C81" s="118"/>
      <c r="D81" s="118"/>
      <c r="E81" s="118"/>
      <c r="F81" s="119" t="s">
        <v>194</v>
      </c>
      <c r="G81" s="119" t="s">
        <v>195</v>
      </c>
      <c r="H81" s="120">
        <v>42371</v>
      </c>
      <c r="I81" s="117" t="str">
        <f>IF($F$85=F81,$C$87,$C$88)</f>
        <v>√</v>
      </c>
      <c r="J81" s="119"/>
    </row>
    <row r="82" spans="2:10">
      <c r="B82" s="118" t="s">
        <v>196</v>
      </c>
      <c r="C82" s="118"/>
      <c r="D82" s="118"/>
      <c r="E82" s="118"/>
      <c r="F82" s="119" t="s">
        <v>197</v>
      </c>
      <c r="G82" s="119" t="s">
        <v>198</v>
      </c>
      <c r="H82" s="120">
        <f>H81</f>
        <v>42371</v>
      </c>
      <c r="I82" s="117" t="str">
        <f>IF($F$85=F82,$C$87,$C$88)</f>
        <v>X</v>
      </c>
      <c r="J82" s="119"/>
    </row>
    <row r="83" spans="2:10" ht="18">
      <c r="B83" s="121" t="s">
        <v>199</v>
      </c>
      <c r="C83" s="118"/>
      <c r="D83" s="118"/>
      <c r="E83" s="118"/>
      <c r="F83" s="119" t="s">
        <v>200</v>
      </c>
      <c r="G83" s="119" t="s">
        <v>201</v>
      </c>
      <c r="H83" s="120">
        <f>H82</f>
        <v>42371</v>
      </c>
      <c r="I83" s="117" t="str">
        <f>IF($F$85=F83,$C$87,$C$88)</f>
        <v>X</v>
      </c>
      <c r="J83" s="119"/>
    </row>
    <row r="84" spans="2:10" ht="18">
      <c r="B84" s="118" t="s">
        <v>202</v>
      </c>
      <c r="C84" s="121"/>
      <c r="D84" s="121"/>
      <c r="E84" s="121"/>
      <c r="F84" s="119" t="s">
        <v>203</v>
      </c>
      <c r="G84" s="116"/>
      <c r="H84" s="122">
        <f>H83</f>
        <v>42371</v>
      </c>
      <c r="I84" s="117" t="str">
        <f>IF($F$85=F84,$C$87,$C$88)</f>
        <v>X</v>
      </c>
      <c r="J84" s="116"/>
    </row>
    <row r="85" spans="2:10">
      <c r="B85" s="123" t="s">
        <v>344</v>
      </c>
      <c r="C85" s="115"/>
      <c r="D85" s="115"/>
      <c r="E85" s="115"/>
      <c r="F85" s="124" t="s">
        <v>194</v>
      </c>
      <c r="G85" s="116">
        <f>INDEX($F$159:$F$163,MATCH($A$165,$A$159:$A$163,0))</f>
        <v>43647</v>
      </c>
      <c r="H85" s="124">
        <v>42371</v>
      </c>
      <c r="I85" s="124" t="s">
        <v>205</v>
      </c>
      <c r="J85" s="116"/>
    </row>
    <row r="87" spans="2:10">
      <c r="B87" s="125" t="s">
        <v>204</v>
      </c>
      <c r="C87" s="117" t="s">
        <v>205</v>
      </c>
    </row>
    <row r="88" spans="2:10">
      <c r="B88" s="117"/>
      <c r="C88" s="117" t="s">
        <v>206</v>
      </c>
    </row>
    <row r="90" spans="2:10">
      <c r="B90" s="535" t="s">
        <v>207</v>
      </c>
      <c r="C90" s="536"/>
      <c r="D90" s="536"/>
      <c r="E90" s="536"/>
      <c r="F90" s="536"/>
      <c r="G90" s="537"/>
      <c r="H90" s="126"/>
      <c r="I90" s="126"/>
      <c r="J90" s="126"/>
    </row>
    <row r="91" spans="2:10">
      <c r="B91" s="100" t="s">
        <v>208</v>
      </c>
      <c r="C91" s="100" t="s">
        <v>209</v>
      </c>
      <c r="D91" s="100" t="s">
        <v>210</v>
      </c>
      <c r="E91" s="100" t="s">
        <v>211</v>
      </c>
      <c r="F91" s="49" t="s">
        <v>212</v>
      </c>
      <c r="G91" s="49" t="s">
        <v>213</v>
      </c>
      <c r="H91" s="127"/>
      <c r="I91" s="127"/>
      <c r="J91" s="127"/>
    </row>
    <row r="92" spans="2:10">
      <c r="B92" s="100">
        <v>24650</v>
      </c>
      <c r="C92" s="100">
        <v>0</v>
      </c>
      <c r="D92" s="128">
        <v>1.25</v>
      </c>
      <c r="E92" s="100">
        <f>IF(F92="NO",0,IF(C92=0,0,IF(G92="",0,IF(B92=C92,0,B92+ROUND(B92*D92,0)-(C92+ROUND(C92*D92,0))))))</f>
        <v>0</v>
      </c>
      <c r="F92" s="100" t="s">
        <v>307</v>
      </c>
      <c r="G92" s="49" t="str">
        <f>INDEX($H$52:$H$75,MATCH($C$77,$C$52:$C$75,0))</f>
        <v>PP</v>
      </c>
      <c r="H92" s="127"/>
      <c r="I92" s="127"/>
      <c r="J92" s="127"/>
    </row>
    <row r="93" spans="2:10">
      <c r="B93" s="49" t="s">
        <v>207</v>
      </c>
      <c r="C93" s="100">
        <v>0</v>
      </c>
      <c r="D93" s="129" t="s">
        <v>214</v>
      </c>
      <c r="E93" s="129">
        <f>ABS(E92)</f>
        <v>0</v>
      </c>
      <c r="F93" s="49">
        <v>0</v>
      </c>
      <c r="G93" s="49"/>
      <c r="H93" s="127"/>
      <c r="I93" s="127"/>
      <c r="J93" s="127"/>
    </row>
    <row r="94" spans="2:10">
      <c r="B94" s="32" t="s">
        <v>215</v>
      </c>
      <c r="C94" s="32" t="s">
        <v>216</v>
      </c>
    </row>
    <row r="95" spans="2:10">
      <c r="C95" s="32" t="s">
        <v>217</v>
      </c>
    </row>
    <row r="96" spans="2:10">
      <c r="B96" s="32" t="s">
        <v>218</v>
      </c>
      <c r="C96" s="32" t="str">
        <f>CONCATENATE(C94,"  ",F93,"  ",C95)</f>
        <v>The difference of Rs.  0  shall be Personal Pay and which is to be absorbed in future increases in Pay (as per FD order no. F.14(1)FD/Rules/2013 dt. 09-12-17)</v>
      </c>
    </row>
    <row r="97" spans="1:13">
      <c r="B97" s="32" t="s">
        <v>219</v>
      </c>
      <c r="C97" s="130" t="s">
        <v>349</v>
      </c>
    </row>
    <row r="98" spans="1:13">
      <c r="B98" s="32" t="s">
        <v>220</v>
      </c>
      <c r="C98" s="32" t="str">
        <f>IF(G92="PP",C96,"")</f>
        <v>The difference of Rs.  0  shall be Personal Pay and which is to be absorbed in future increases in Pay (as per FD order no. F.14(1)FD/Rules/2013 dt. 09-12-17)</v>
      </c>
    </row>
    <row r="99" spans="1:13">
      <c r="C99" s="32" t="str">
        <f>IF(E92&gt;0,C98,IF($C$97="---N.A.----",$C$97,$E$92))</f>
        <v>---N.A.----</v>
      </c>
    </row>
    <row r="100" spans="1:13">
      <c r="B100" s="32" t="s">
        <v>221</v>
      </c>
      <c r="C100" s="32" t="s">
        <v>221</v>
      </c>
    </row>
    <row r="101" spans="1:13">
      <c r="B101" s="32" t="s">
        <v>222</v>
      </c>
      <c r="C101" s="32" t="s">
        <v>222</v>
      </c>
      <c r="E101" s="32">
        <f>IF(B101=C101,0,1)</f>
        <v>0</v>
      </c>
    </row>
    <row r="102" spans="1:13">
      <c r="A102" s="538" t="s">
        <v>223</v>
      </c>
      <c r="B102" s="539"/>
      <c r="C102" s="539"/>
      <c r="D102" s="539"/>
      <c r="E102" s="539"/>
      <c r="F102" s="539"/>
      <c r="G102" s="540"/>
      <c r="H102" s="131"/>
      <c r="I102" s="541" t="s">
        <v>224</v>
      </c>
      <c r="J102" s="541"/>
      <c r="K102" s="541"/>
      <c r="L102" s="541"/>
      <c r="M102" s="541"/>
    </row>
    <row r="103" spans="1:13">
      <c r="A103" s="101"/>
      <c r="B103" s="101"/>
      <c r="C103" s="101"/>
      <c r="D103" s="101"/>
      <c r="E103" s="101"/>
      <c r="F103" s="101"/>
      <c r="G103" s="101"/>
      <c r="H103" s="132"/>
      <c r="I103" s="133" t="s">
        <v>225</v>
      </c>
      <c r="J103" s="133" t="s">
        <v>226</v>
      </c>
      <c r="K103" s="133" t="s">
        <v>227</v>
      </c>
      <c r="L103" s="133" t="s">
        <v>228</v>
      </c>
      <c r="M103" s="133" t="s">
        <v>229</v>
      </c>
    </row>
    <row r="104" spans="1:13" ht="96" customHeight="1">
      <c r="A104" s="99" t="s">
        <v>230</v>
      </c>
      <c r="B104" s="99" t="s">
        <v>41</v>
      </c>
      <c r="C104" s="99" t="s">
        <v>42</v>
      </c>
      <c r="D104" s="99" t="s">
        <v>150</v>
      </c>
      <c r="E104" s="99" t="s">
        <v>231</v>
      </c>
      <c r="F104" s="99" t="s">
        <v>151</v>
      </c>
      <c r="G104" s="99" t="s">
        <v>232</v>
      </c>
      <c r="H104" s="134"/>
      <c r="I104" s="100" t="s">
        <v>307</v>
      </c>
      <c r="J104" s="100">
        <v>24650</v>
      </c>
      <c r="K104" s="133">
        <f>IF(I104="YES",ROUND(J104*25%,0),0)</f>
        <v>0</v>
      </c>
      <c r="L104" s="133">
        <f>ROUND(K104*125%,0)</f>
        <v>0</v>
      </c>
      <c r="M104" s="133"/>
    </row>
    <row r="105" spans="1:13">
      <c r="A105" s="101">
        <v>1</v>
      </c>
      <c r="B105" s="101">
        <v>2</v>
      </c>
      <c r="C105" s="101">
        <v>3</v>
      </c>
      <c r="D105" s="101">
        <v>4</v>
      </c>
      <c r="E105" s="101">
        <v>5</v>
      </c>
      <c r="F105" s="101">
        <v>6</v>
      </c>
      <c r="G105" s="101">
        <v>7</v>
      </c>
      <c r="H105" s="132"/>
      <c r="I105" s="133" t="s">
        <v>233</v>
      </c>
      <c r="J105" s="133">
        <f>ROUND(J104*2.57,0)</f>
        <v>63351</v>
      </c>
      <c r="K105" s="133"/>
      <c r="L105" s="133"/>
      <c r="M105" s="133"/>
    </row>
    <row r="106" spans="1:13">
      <c r="A106" s="101">
        <v>1</v>
      </c>
      <c r="B106" s="101">
        <v>1700</v>
      </c>
      <c r="C106" s="101">
        <v>2</v>
      </c>
      <c r="D106" s="101">
        <v>6670</v>
      </c>
      <c r="E106" s="101" t="s">
        <v>48</v>
      </c>
      <c r="F106" s="101">
        <v>12400</v>
      </c>
      <c r="G106" s="101"/>
      <c r="H106" s="132"/>
      <c r="I106" s="133" t="s">
        <v>234</v>
      </c>
      <c r="J106" s="135">
        <f>IF(K104=0,J105,ROUNDUP(SUM(J105+L104),-1))</f>
        <v>63351</v>
      </c>
      <c r="K106" s="133"/>
      <c r="L106" s="133"/>
      <c r="M106" s="133"/>
    </row>
    <row r="107" spans="1:13">
      <c r="A107" s="101">
        <v>2</v>
      </c>
      <c r="B107" s="101">
        <v>1750</v>
      </c>
      <c r="C107" s="101">
        <v>3</v>
      </c>
      <c r="D107" s="101">
        <v>7000</v>
      </c>
      <c r="E107" s="101" t="s">
        <v>52</v>
      </c>
      <c r="F107" s="101">
        <v>12600</v>
      </c>
      <c r="G107" s="101"/>
      <c r="H107" s="132"/>
      <c r="I107" s="133" t="s">
        <v>235</v>
      </c>
      <c r="J107" s="133">
        <v>65000</v>
      </c>
      <c r="K107" s="133"/>
      <c r="L107" s="133"/>
      <c r="M107" s="133"/>
    </row>
    <row r="108" spans="1:13">
      <c r="A108" s="101">
        <v>3</v>
      </c>
      <c r="B108" s="101">
        <v>1900</v>
      </c>
      <c r="C108" s="101">
        <v>4</v>
      </c>
      <c r="D108" s="101">
        <v>7400</v>
      </c>
      <c r="E108" s="101" t="s">
        <v>56</v>
      </c>
      <c r="F108" s="101">
        <v>12800</v>
      </c>
      <c r="G108" s="101"/>
      <c r="H108" s="132"/>
      <c r="I108" s="133" t="s">
        <v>218</v>
      </c>
      <c r="J108" s="133" t="s">
        <v>236</v>
      </c>
      <c r="K108" s="136"/>
      <c r="L108" s="136"/>
      <c r="M108" s="136"/>
    </row>
    <row r="109" spans="1:13">
      <c r="A109" s="101">
        <v>4</v>
      </c>
      <c r="B109" s="101">
        <v>2000</v>
      </c>
      <c r="C109" s="101">
        <v>5</v>
      </c>
      <c r="D109" s="101">
        <v>7790</v>
      </c>
      <c r="E109" s="101" t="s">
        <v>60</v>
      </c>
      <c r="F109" s="101">
        <v>13500</v>
      </c>
      <c r="G109" s="101"/>
      <c r="H109" s="132"/>
      <c r="I109" s="133" t="s">
        <v>219</v>
      </c>
      <c r="J109" s="133" t="str">
        <f>CONCATENATE("(","including DA @ 125% on NPA amt.","  ",K104,"  ","Rs.",L104,"  ",")")</f>
        <v>(including DA @ 125% on NPA amt.  0  Rs.0  )</v>
      </c>
      <c r="K109" s="136"/>
      <c r="L109" s="136"/>
      <c r="M109" s="136"/>
    </row>
    <row r="110" spans="1:13">
      <c r="A110" s="101">
        <v>5</v>
      </c>
      <c r="B110" s="101">
        <v>2400</v>
      </c>
      <c r="C110" s="101">
        <v>9</v>
      </c>
      <c r="D110" s="101">
        <v>8910</v>
      </c>
      <c r="E110" s="101" t="s">
        <v>63</v>
      </c>
      <c r="F110" s="101">
        <v>14600</v>
      </c>
      <c r="G110" s="101"/>
      <c r="H110" s="132"/>
      <c r="I110" s="133" t="s">
        <v>237</v>
      </c>
      <c r="J110" s="133" t="str">
        <f>CONCATENATE(J108,"  ",J109)</f>
        <v>Amount arrived at by multiplying basic pay as at SI.No. 5{A) by 2.57 (rounded in Rs.)  (including DA @ 125% on NPA amt.  0  Rs.0  )</v>
      </c>
      <c r="K110" s="136"/>
      <c r="L110" s="136"/>
      <c r="M110" s="136"/>
    </row>
    <row r="111" spans="1:13">
      <c r="A111" s="101">
        <v>6</v>
      </c>
      <c r="B111" s="101">
        <v>2400</v>
      </c>
      <c r="C111" s="101" t="s">
        <v>66</v>
      </c>
      <c r="D111" s="101">
        <v>8910</v>
      </c>
      <c r="E111" s="101" t="s">
        <v>67</v>
      </c>
      <c r="F111" s="101">
        <v>15100</v>
      </c>
      <c r="G111" s="101"/>
      <c r="H111" s="132"/>
      <c r="I111" s="133" t="s">
        <v>220</v>
      </c>
      <c r="J111" s="133" t="str">
        <f>IF($I$104="YES",J110,J108)</f>
        <v>Amount arrived at by multiplying basic pay as at SI.No. 5{A) by 2.57 (rounded in Rs.)</v>
      </c>
      <c r="K111" s="136"/>
      <c r="L111" s="136"/>
      <c r="M111" s="136"/>
    </row>
    <row r="112" spans="1:13">
      <c r="A112" s="101">
        <v>7</v>
      </c>
      <c r="B112" s="101">
        <v>2400</v>
      </c>
      <c r="C112" s="101" t="s">
        <v>70</v>
      </c>
      <c r="D112" s="101">
        <v>8910</v>
      </c>
      <c r="E112" s="101" t="s">
        <v>71</v>
      </c>
      <c r="F112" s="101">
        <v>15700</v>
      </c>
      <c r="G112" s="101"/>
      <c r="H112" s="132"/>
      <c r="I112" s="133"/>
      <c r="J112" s="133"/>
      <c r="K112" s="136"/>
      <c r="L112" s="136"/>
      <c r="M112" s="136"/>
    </row>
    <row r="113" spans="1:13">
      <c r="A113" s="101">
        <v>8</v>
      </c>
      <c r="B113" s="101">
        <v>2800</v>
      </c>
      <c r="C113" s="101">
        <v>10</v>
      </c>
      <c r="D113" s="101">
        <v>11820</v>
      </c>
      <c r="E113" s="101" t="s">
        <v>74</v>
      </c>
      <c r="F113" s="101">
        <v>18500</v>
      </c>
      <c r="G113" s="101"/>
      <c r="H113" s="132"/>
      <c r="I113" s="133" t="s">
        <v>238</v>
      </c>
      <c r="J113" s="133"/>
      <c r="K113" s="136"/>
      <c r="L113" s="136"/>
      <c r="M113" s="136"/>
    </row>
    <row r="114" spans="1:13">
      <c r="A114" s="101">
        <v>9</v>
      </c>
      <c r="B114" s="101">
        <v>2800</v>
      </c>
      <c r="C114" s="101" t="s">
        <v>77</v>
      </c>
      <c r="D114" s="101">
        <v>11820</v>
      </c>
      <c r="E114" s="101" t="s">
        <v>78</v>
      </c>
      <c r="F114" s="101">
        <v>20100</v>
      </c>
      <c r="G114" s="101"/>
      <c r="H114" s="132"/>
      <c r="I114" s="133" t="s">
        <v>235</v>
      </c>
      <c r="J114" s="133">
        <f>J107</f>
        <v>65000</v>
      </c>
      <c r="K114" s="136"/>
      <c r="L114" s="136"/>
      <c r="M114" s="136"/>
    </row>
    <row r="115" spans="1:13">
      <c r="A115" s="101">
        <v>10</v>
      </c>
      <c r="B115" s="101">
        <v>3600</v>
      </c>
      <c r="C115" s="101">
        <v>11</v>
      </c>
      <c r="D115" s="101">
        <v>13200</v>
      </c>
      <c r="E115" s="101" t="s">
        <v>81</v>
      </c>
      <c r="F115" s="101">
        <v>23700</v>
      </c>
      <c r="G115" s="101"/>
      <c r="H115" s="132"/>
      <c r="I115" s="133" t="s">
        <v>239</v>
      </c>
      <c r="J115" s="133">
        <f>K104</f>
        <v>0</v>
      </c>
      <c r="K115" s="136"/>
      <c r="L115" s="136"/>
      <c r="M115" s="136"/>
    </row>
    <row r="116" spans="1:13">
      <c r="A116" s="101">
        <v>11</v>
      </c>
      <c r="B116" s="101">
        <v>4200</v>
      </c>
      <c r="C116" s="101">
        <v>12</v>
      </c>
      <c r="D116" s="101">
        <v>14660</v>
      </c>
      <c r="E116" s="101" t="s">
        <v>84</v>
      </c>
      <c r="F116" s="101">
        <v>26500</v>
      </c>
      <c r="G116" s="101"/>
      <c r="H116" s="132"/>
      <c r="I116" s="133" t="s">
        <v>240</v>
      </c>
      <c r="J116" s="133">
        <f>SUM(J114:J115)</f>
        <v>65000</v>
      </c>
      <c r="K116" s="136"/>
      <c r="L116" s="136"/>
      <c r="M116" s="136"/>
    </row>
    <row r="117" spans="1:13">
      <c r="A117" s="101">
        <v>12</v>
      </c>
      <c r="B117" s="101">
        <v>4800</v>
      </c>
      <c r="C117" s="101">
        <v>14</v>
      </c>
      <c r="D117" s="101">
        <v>17230</v>
      </c>
      <c r="E117" s="101" t="s">
        <v>86</v>
      </c>
      <c r="F117" s="101">
        <v>31100</v>
      </c>
      <c r="G117" s="101"/>
      <c r="H117" s="132"/>
      <c r="I117" s="133" t="s">
        <v>218</v>
      </c>
      <c r="J117" s="133" t="s">
        <v>241</v>
      </c>
      <c r="K117" s="136"/>
      <c r="L117" s="136"/>
      <c r="M117" s="136"/>
    </row>
    <row r="118" spans="1:13">
      <c r="A118" s="101">
        <v>13</v>
      </c>
      <c r="B118" s="101">
        <v>5400</v>
      </c>
      <c r="C118" s="101">
        <v>15</v>
      </c>
      <c r="D118" s="101">
        <v>22180</v>
      </c>
      <c r="E118" s="101" t="s">
        <v>94</v>
      </c>
      <c r="F118" s="101">
        <v>39300</v>
      </c>
      <c r="G118" s="101"/>
      <c r="H118" s="132"/>
      <c r="I118" s="133" t="s">
        <v>219</v>
      </c>
      <c r="J118" s="133" t="str">
        <f>CONCATENATE("(","including pre-revised Non Practicing Allowance Rs.","  ",J115,")"," ","i.e."," ","Rs.",J114,"+","Rs.",J115,"=","Rs.",J116,")")</f>
        <v>(including pre-revised Non Practicing Allowance Rs.  0) i.e. Rs.65000+Rs.0=Rs.65000)</v>
      </c>
      <c r="K118" s="136"/>
      <c r="L118" s="136"/>
      <c r="M118" s="136"/>
    </row>
    <row r="119" spans="1:13">
      <c r="A119" s="101">
        <v>14</v>
      </c>
      <c r="B119" s="101">
        <v>6000</v>
      </c>
      <c r="C119" s="101">
        <v>16</v>
      </c>
      <c r="D119" s="101">
        <v>24030</v>
      </c>
      <c r="E119" s="101" t="s">
        <v>97</v>
      </c>
      <c r="F119" s="101">
        <v>42500</v>
      </c>
      <c r="G119" s="101"/>
      <c r="H119" s="132"/>
      <c r="I119" s="133" t="s">
        <v>237</v>
      </c>
      <c r="J119" s="133" t="str">
        <f>CONCATENATE(J117,"  ",J118)</f>
        <v>Revised emoluments as at SI. No.8  (including pre-revised Non Practicing Allowance Rs.  0) i.e. Rs.65000+Rs.0=Rs.65000)</v>
      </c>
      <c r="K119" s="136"/>
      <c r="L119" s="136"/>
      <c r="M119" s="136"/>
    </row>
    <row r="120" spans="1:13">
      <c r="A120" s="101">
        <v>15</v>
      </c>
      <c r="B120" s="101">
        <v>6600</v>
      </c>
      <c r="C120" s="101">
        <v>17</v>
      </c>
      <c r="D120" s="101">
        <v>26670</v>
      </c>
      <c r="E120" s="101" t="s">
        <v>100</v>
      </c>
      <c r="F120" s="101">
        <v>47200</v>
      </c>
      <c r="G120" s="101"/>
      <c r="H120" s="132"/>
      <c r="I120" s="133" t="s">
        <v>220</v>
      </c>
      <c r="J120" s="133" t="str">
        <f>IF($I$104="YES",J119,J117)</f>
        <v>Revised emoluments as at SI. No.8</v>
      </c>
      <c r="K120" s="136"/>
      <c r="L120" s="136"/>
      <c r="M120" s="136"/>
    </row>
    <row r="121" spans="1:13">
      <c r="A121" s="101">
        <v>16</v>
      </c>
      <c r="B121" s="101">
        <v>6800</v>
      </c>
      <c r="C121" s="101">
        <v>18</v>
      </c>
      <c r="D121" s="101">
        <v>28120</v>
      </c>
      <c r="E121" s="101" t="s">
        <v>179</v>
      </c>
      <c r="F121" s="101">
        <v>49700</v>
      </c>
      <c r="G121" s="101"/>
      <c r="H121" s="132"/>
      <c r="I121" s="132"/>
      <c r="J121" s="132"/>
    </row>
    <row r="122" spans="1:13">
      <c r="A122" s="101">
        <v>17</v>
      </c>
      <c r="B122" s="101">
        <v>7200</v>
      </c>
      <c r="C122" s="101">
        <v>19</v>
      </c>
      <c r="D122" s="101">
        <v>29840</v>
      </c>
      <c r="E122" s="101" t="s">
        <v>105</v>
      </c>
      <c r="F122" s="101">
        <v>52800</v>
      </c>
      <c r="G122" s="101"/>
      <c r="H122" s="132"/>
      <c r="I122" s="132"/>
      <c r="J122" s="132"/>
    </row>
    <row r="123" spans="1:13">
      <c r="A123" s="101">
        <v>18</v>
      </c>
      <c r="B123" s="101">
        <v>7600</v>
      </c>
      <c r="C123" s="101">
        <v>20</v>
      </c>
      <c r="D123" s="101">
        <v>31620</v>
      </c>
      <c r="E123" s="101" t="s">
        <v>108</v>
      </c>
      <c r="F123" s="101">
        <v>56000</v>
      </c>
      <c r="G123" s="101"/>
      <c r="H123" s="132"/>
      <c r="I123" s="132"/>
      <c r="J123" s="132"/>
    </row>
    <row r="124" spans="1:13">
      <c r="A124" s="101">
        <v>19</v>
      </c>
      <c r="B124" s="101">
        <v>8200</v>
      </c>
      <c r="C124" s="101">
        <v>21</v>
      </c>
      <c r="D124" s="101">
        <v>35180</v>
      </c>
      <c r="E124" s="101" t="s">
        <v>112</v>
      </c>
      <c r="F124" s="101">
        <v>62300</v>
      </c>
      <c r="G124" s="101"/>
      <c r="H124" s="132"/>
      <c r="I124" s="132"/>
      <c r="J124" s="132"/>
    </row>
    <row r="125" spans="1:13" ht="16.5" thickBot="1">
      <c r="A125" s="101">
        <v>20</v>
      </c>
      <c r="B125" s="101">
        <v>8700</v>
      </c>
      <c r="C125" s="101">
        <v>22</v>
      </c>
      <c r="D125" s="101">
        <v>48710</v>
      </c>
      <c r="E125" s="101" t="s">
        <v>116</v>
      </c>
      <c r="F125" s="101">
        <v>86200</v>
      </c>
      <c r="G125" s="101"/>
      <c r="H125" s="137">
        <f>INDEX(I151:I167,COUNT(I151:I167))</f>
        <v>0</v>
      </c>
      <c r="I125" s="132"/>
      <c r="J125" s="132"/>
    </row>
    <row r="126" spans="1:13" ht="18.75">
      <c r="A126" s="101">
        <v>21</v>
      </c>
      <c r="B126" s="101">
        <v>8900</v>
      </c>
      <c r="C126" s="101">
        <v>23</v>
      </c>
      <c r="D126" s="101">
        <v>51350</v>
      </c>
      <c r="E126" s="101" t="s">
        <v>119</v>
      </c>
      <c r="F126" s="101">
        <v>90800</v>
      </c>
      <c r="G126" s="101"/>
      <c r="H126" s="138" t="s">
        <v>242</v>
      </c>
      <c r="I126" s="132"/>
      <c r="J126" s="132"/>
    </row>
    <row r="127" spans="1:13">
      <c r="A127" s="101">
        <v>22</v>
      </c>
      <c r="B127" s="101">
        <v>9500</v>
      </c>
      <c r="C127" s="101" t="s">
        <v>121</v>
      </c>
      <c r="D127" s="101">
        <v>54120</v>
      </c>
      <c r="E127" s="101" t="s">
        <v>243</v>
      </c>
      <c r="F127" s="101">
        <v>102100</v>
      </c>
      <c r="G127" s="101"/>
      <c r="H127" s="139"/>
      <c r="I127" s="132"/>
      <c r="J127" s="132"/>
    </row>
    <row r="128" spans="1:13">
      <c r="A128" s="101">
        <v>23</v>
      </c>
      <c r="B128" s="101">
        <v>10000</v>
      </c>
      <c r="C128" s="101">
        <v>24</v>
      </c>
      <c r="D128" s="101">
        <v>57820</v>
      </c>
      <c r="E128" s="101" t="s">
        <v>124</v>
      </c>
      <c r="F128" s="101">
        <v>104200</v>
      </c>
      <c r="G128" s="101"/>
      <c r="H128" s="140">
        <f>VLOOKUP(L135,$G$151:$G$167,1,TRUE)</f>
        <v>42841</v>
      </c>
      <c r="I128" s="132"/>
      <c r="J128" s="132"/>
    </row>
    <row r="129" spans="1:36">
      <c r="A129" s="132"/>
      <c r="B129" s="132"/>
      <c r="C129" s="132"/>
      <c r="D129" s="132"/>
      <c r="E129" s="132"/>
      <c r="F129" s="132"/>
      <c r="G129" s="132"/>
      <c r="H129" s="141"/>
      <c r="I129" s="132"/>
      <c r="J129" s="132"/>
    </row>
    <row r="130" spans="1:36">
      <c r="A130" s="132"/>
      <c r="B130" s="542" t="s">
        <v>244</v>
      </c>
      <c r="C130" s="542"/>
      <c r="D130" s="132" t="s">
        <v>245</v>
      </c>
      <c r="E130" s="132"/>
      <c r="F130" s="132"/>
      <c r="G130" s="132"/>
      <c r="H130" s="141"/>
      <c r="I130" s="132"/>
      <c r="J130" s="132"/>
    </row>
    <row r="131" spans="1:36">
      <c r="A131" s="132"/>
      <c r="B131" s="132" t="s">
        <v>225</v>
      </c>
      <c r="C131" s="142" t="s">
        <v>204</v>
      </c>
      <c r="D131" s="143">
        <f>EDATE(B134,6)</f>
        <v>42553</v>
      </c>
      <c r="E131" s="143">
        <f>D131</f>
        <v>42553</v>
      </c>
      <c r="F131" s="132"/>
      <c r="G131" s="132"/>
      <c r="H131" s="141"/>
      <c r="I131" s="132"/>
      <c r="J131" s="132"/>
    </row>
    <row r="133" spans="1:36">
      <c r="B133" s="144">
        <f>YEAR(B134)</f>
        <v>2016</v>
      </c>
      <c r="C133" s="145">
        <f>IF(B133=2016,A137,IF(B133=2017,A138,A139))</f>
        <v>42552</v>
      </c>
      <c r="G133" s="146">
        <v>42917</v>
      </c>
      <c r="H133" s="146">
        <v>43282</v>
      </c>
      <c r="I133" s="146">
        <f>IF(F137="YES",H133,G133)</f>
        <v>43282</v>
      </c>
      <c r="J133" s="146">
        <v>43647</v>
      </c>
    </row>
    <row r="134" spans="1:36">
      <c r="A134" s="147" t="s">
        <v>246</v>
      </c>
      <c r="B134" s="145">
        <v>42371</v>
      </c>
      <c r="C134" s="147" t="s">
        <v>247</v>
      </c>
      <c r="D134" s="148">
        <f>IF($C$131="YES",$B$134,EDATE(B134,6))</f>
        <v>42371</v>
      </c>
      <c r="E134" s="147" t="s">
        <v>248</v>
      </c>
      <c r="F134" s="149">
        <f>LARGE($A$137:$A$139,COUNTIF($A$137:$A$139,"&gt;="&amp;$D$134))</f>
        <v>42552</v>
      </c>
      <c r="G134" s="528" t="s">
        <v>249</v>
      </c>
      <c r="H134" s="528"/>
      <c r="I134" s="528"/>
      <c r="J134" s="150">
        <f>F134</f>
        <v>42552</v>
      </c>
      <c r="K134" s="151" t="s">
        <v>250</v>
      </c>
      <c r="L134" s="151" t="s">
        <v>251</v>
      </c>
      <c r="M134" s="152" t="s">
        <v>252</v>
      </c>
      <c r="N134" s="152" t="s">
        <v>39</v>
      </c>
      <c r="O134" s="152" t="s">
        <v>250</v>
      </c>
      <c r="P134" s="153"/>
      <c r="Q134" s="521" t="s">
        <v>128</v>
      </c>
      <c r="R134" s="521"/>
      <c r="S134" s="521"/>
      <c r="T134" s="93">
        <f>AG41</f>
        <v>67000</v>
      </c>
    </row>
    <row r="135" spans="1:36">
      <c r="A135" s="142" t="s">
        <v>253</v>
      </c>
      <c r="B135" s="142" t="s">
        <v>254</v>
      </c>
      <c r="C135" s="142" t="s">
        <v>225</v>
      </c>
      <c r="D135" s="529" t="s">
        <v>255</v>
      </c>
      <c r="E135" s="530"/>
      <c r="F135" s="531"/>
      <c r="G135" s="528" t="s">
        <v>256</v>
      </c>
      <c r="H135" s="528"/>
      <c r="I135" s="528"/>
      <c r="J135" s="154">
        <f>IF($B$147="Pensioner",J133,I133)</f>
        <v>43647</v>
      </c>
      <c r="K135" s="151" t="s">
        <v>194</v>
      </c>
      <c r="L135" s="155">
        <f>IF(F137="YES",E137,"")</f>
        <v>42841</v>
      </c>
      <c r="M135" s="152" t="str">
        <f>IF(J134=L135,"NO","YES")</f>
        <v>YES</v>
      </c>
      <c r="N135" s="152" t="str">
        <f>F137</f>
        <v>YES</v>
      </c>
      <c r="O135" s="152">
        <v>1</v>
      </c>
      <c r="P135" s="153"/>
      <c r="Q135" s="521" t="s">
        <v>131</v>
      </c>
      <c r="R135" s="521"/>
      <c r="S135" s="521"/>
      <c r="T135" s="93" t="str">
        <f t="shared" ref="T135:T138" si="27">AG42</f>
        <v>L-12</v>
      </c>
    </row>
    <row r="136" spans="1:36">
      <c r="A136" s="142">
        <v>647805</v>
      </c>
      <c r="B136" s="142">
        <v>2016</v>
      </c>
      <c r="C136" s="142" t="s">
        <v>204</v>
      </c>
      <c r="D136" s="142" t="s">
        <v>257</v>
      </c>
      <c r="E136" s="142" t="s">
        <v>258</v>
      </c>
      <c r="F136" s="142" t="s">
        <v>225</v>
      </c>
      <c r="G136" s="528" t="s">
        <v>259</v>
      </c>
      <c r="H136" s="528"/>
      <c r="I136" s="528"/>
      <c r="J136" s="152">
        <v>27570</v>
      </c>
      <c r="K136" s="156" t="s">
        <v>197</v>
      </c>
      <c r="L136" s="155" t="str">
        <f>IF(F138="YES",E138,"")</f>
        <v/>
      </c>
      <c r="M136" s="157">
        <v>42917</v>
      </c>
      <c r="N136" s="152">
        <f>F138</f>
        <v>0</v>
      </c>
      <c r="O136" s="152">
        <v>2</v>
      </c>
      <c r="P136" s="153"/>
      <c r="Q136" s="521" t="s">
        <v>80</v>
      </c>
      <c r="R136" s="521"/>
      <c r="S136" s="521"/>
      <c r="T136" s="93" t="str">
        <f t="shared" si="27"/>
        <v>L-13</v>
      </c>
    </row>
    <row r="137" spans="1:36">
      <c r="A137" s="158">
        <v>42552</v>
      </c>
      <c r="B137" s="142">
        <v>2017</v>
      </c>
      <c r="C137" s="142" t="s">
        <v>204</v>
      </c>
      <c r="D137" s="142" t="s">
        <v>345</v>
      </c>
      <c r="E137" s="140">
        <v>42841</v>
      </c>
      <c r="F137" s="142" t="s">
        <v>204</v>
      </c>
      <c r="G137" s="528" t="s">
        <v>260</v>
      </c>
      <c r="H137" s="528"/>
      <c r="I137" s="528"/>
      <c r="J137" s="159">
        <v>0.03</v>
      </c>
      <c r="K137" s="160" t="s">
        <v>200</v>
      </c>
      <c r="L137" s="155" t="s">
        <v>261</v>
      </c>
      <c r="M137" s="152" t="str">
        <f>IF(D150&lt;M136,"YES","NO")</f>
        <v>NO</v>
      </c>
      <c r="N137" s="161"/>
      <c r="O137" s="152"/>
      <c r="P137" s="153"/>
      <c r="Q137" s="521" t="s">
        <v>134</v>
      </c>
      <c r="R137" s="521"/>
      <c r="S137" s="521"/>
      <c r="T137" s="93" t="str">
        <f t="shared" si="27"/>
        <v>YES</v>
      </c>
      <c r="U137" s="139"/>
      <c r="V137" s="139"/>
      <c r="W137" s="139"/>
    </row>
    <row r="138" spans="1:36">
      <c r="A138" s="158">
        <v>42917</v>
      </c>
      <c r="D138" s="142">
        <v>0</v>
      </c>
      <c r="E138" s="140">
        <v>0</v>
      </c>
      <c r="F138" s="142">
        <v>0</v>
      </c>
      <c r="G138" s="528" t="s">
        <v>262</v>
      </c>
      <c r="H138" s="528"/>
      <c r="I138" s="528"/>
      <c r="J138" s="154">
        <f>IF(N135="YES",IF(L135&lt;=J134,L135,J134))</f>
        <v>42552</v>
      </c>
      <c r="K138" s="154">
        <f>IF(J138=FALSE,J134,J138)</f>
        <v>42552</v>
      </c>
      <c r="L138"/>
      <c r="M138"/>
      <c r="P138" s="162"/>
      <c r="Q138" s="521" t="s">
        <v>139</v>
      </c>
      <c r="R138" s="521"/>
      <c r="S138" s="521"/>
      <c r="T138" s="93">
        <f t="shared" si="27"/>
        <v>2000</v>
      </c>
      <c r="U138" s="139"/>
      <c r="V138" s="139"/>
      <c r="W138" s="139"/>
    </row>
    <row r="139" spans="1:36">
      <c r="A139" s="158">
        <v>43282</v>
      </c>
      <c r="D139" s="142"/>
      <c r="E139" s="141"/>
      <c r="F139" s="163"/>
      <c r="G139" s="164"/>
      <c r="H139" s="164"/>
      <c r="I139" s="164"/>
      <c r="J139" s="165"/>
      <c r="K139" s="165"/>
      <c r="L139"/>
      <c r="M139"/>
      <c r="P139" s="162"/>
      <c r="Q139" s="166"/>
      <c r="R139" s="166"/>
      <c r="S139" s="166"/>
      <c r="T139" s="93"/>
      <c r="U139" s="139"/>
      <c r="V139" s="139"/>
      <c r="W139" s="139"/>
    </row>
    <row r="140" spans="1:36">
      <c r="A140" s="167">
        <f t="array" ref="A140">INDEX($B$140:$B$143,MATCH(SMALL(COUNTIF($B$140:$B$143,"&lt;"&amp;$B$140:$B$143),ROW(1:1)),COUNTIF($B$140:$B$143,"&lt;"&amp;$B$140:$B$143),0))</f>
        <v>42552</v>
      </c>
      <c r="B140" s="168">
        <v>42552</v>
      </c>
      <c r="C140" s="49" t="str">
        <f>C136</f>
        <v>YES</v>
      </c>
      <c r="D140" s="167">
        <f t="array" ref="D140">INDEX($B$140:$B$143,MATCH(ROWS($D$139:D139),COUNTIF($B$140:$B$143,"&lt;="&amp;$B$140:$B$143),0))</f>
        <v>42552</v>
      </c>
      <c r="E140" s="49" t="str">
        <f>INDEX($C$140:$C$143,MATCH(D140,$B$140:$B$143,0))</f>
        <v>YES</v>
      </c>
      <c r="F140" s="169" t="str">
        <f t="shared" ref="F140:F143" si="28">IFERROR(E140,"")</f>
        <v>YES</v>
      </c>
      <c r="G140" t="s">
        <v>263</v>
      </c>
      <c r="I140" s="170" t="str">
        <f>CONCATENATE("Details of","  ",D137,"  ","between ",TEXT(J134,"dd/mm/yyyy")," ","to"," ",TEXT(G133,"dd/mm/yyyy"))</f>
        <v>Details of  ACP  between 01/07/2016 to 01/07/2017</v>
      </c>
      <c r="J140" s="170"/>
      <c r="K140" s="171"/>
      <c r="L140" s="172"/>
      <c r="N140" s="173" t="s">
        <v>264</v>
      </c>
      <c r="P140" s="162"/>
      <c r="Q140" s="521" t="s">
        <v>141</v>
      </c>
      <c r="R140" s="521"/>
      <c r="S140" s="521"/>
      <c r="T140" s="93">
        <f>AG46</f>
        <v>69000</v>
      </c>
      <c r="U140" s="139"/>
      <c r="V140" s="139"/>
      <c r="W140" s="139"/>
    </row>
    <row r="141" spans="1:36">
      <c r="A141" s="167">
        <f t="array" ref="A141">INDEX($B$140:$B$143,MATCH(SMALL(COUNTIF($B$140:$B$143,"&lt;"&amp;$B$140:$B$143),ROW(2:2)),COUNTIF($B$140:$B$143,"&lt;"&amp;$B$140:$B$143),0))</f>
        <v>42552</v>
      </c>
      <c r="B141" s="168">
        <v>42917</v>
      </c>
      <c r="C141" s="49" t="str">
        <f>C137</f>
        <v>YES</v>
      </c>
      <c r="D141" s="167">
        <f t="array" ref="D141">INDEX($B$140:$B$143,MATCH(ROWS($D$139:D140),COUNTIF($B$140:$B$143,"&lt;="&amp;$B$140:$B$143),0))</f>
        <v>42841</v>
      </c>
      <c r="E141" s="49" t="str">
        <f t="shared" ref="E141:E143" si="29">INDEX($C$140:$C$143,MATCH(D141,$B$140:$B$143,0))</f>
        <v>YES</v>
      </c>
      <c r="F141" s="169" t="str">
        <f t="shared" si="28"/>
        <v>YES</v>
      </c>
      <c r="G141" s="174" t="s">
        <v>265</v>
      </c>
      <c r="H141" s="174" t="s">
        <v>266</v>
      </c>
      <c r="I141" s="175" t="s">
        <v>267</v>
      </c>
      <c r="J141" s="175" t="s">
        <v>268</v>
      </c>
      <c r="K141" s="175" t="s">
        <v>269</v>
      </c>
      <c r="L141" s="174" t="s">
        <v>270</v>
      </c>
      <c r="N141" s="173" t="s">
        <v>349</v>
      </c>
      <c r="P141" s="162"/>
      <c r="Q141" s="521" t="s">
        <v>143</v>
      </c>
      <c r="R141" s="521"/>
      <c r="S141" s="521"/>
      <c r="T141" s="93">
        <f>AG47</f>
        <v>69200</v>
      </c>
      <c r="U141" s="139"/>
      <c r="V141" s="139"/>
      <c r="W141" s="139"/>
    </row>
    <row r="142" spans="1:36">
      <c r="A142" s="167">
        <f t="array" ref="A142">INDEX($B$140:$B$143,MATCH(SMALL(COUNTIF($B$140:$B$143,"&lt;"&amp;$B$140:$B$143),ROW(3:3)),COUNTIF($B$140:$B$143,"&lt;"&amp;$B$140:$B$143),0))</f>
        <v>42841</v>
      </c>
      <c r="B142" s="168">
        <f>IF(C142="YES",E137,"")</f>
        <v>42841</v>
      </c>
      <c r="C142" s="152" t="str">
        <f>IF(F137="YES",F137,"")</f>
        <v>YES</v>
      </c>
      <c r="D142" s="167">
        <f t="array" ref="D142">INDEX($B$140:$B$143,MATCH(ROWS($D$139:D141),COUNTIF($B$140:$B$143,"&lt;="&amp;$B$140:$B$143),0))</f>
        <v>42917</v>
      </c>
      <c r="E142" s="49" t="str">
        <f t="shared" si="29"/>
        <v>YES</v>
      </c>
      <c r="F142" s="169" t="str">
        <f t="shared" si="28"/>
        <v>YES</v>
      </c>
      <c r="G142" s="175" t="str">
        <f>CONCATENATE(D137,"  ","due date")</f>
        <v>ACP  due date</v>
      </c>
      <c r="H142" s="174" t="str">
        <f>T135</f>
        <v>L-12</v>
      </c>
      <c r="I142" s="175" t="str">
        <f>T136</f>
        <v>L-13</v>
      </c>
      <c r="J142" s="175">
        <f>T134</f>
        <v>67000</v>
      </c>
      <c r="K142" s="175">
        <f>T138</f>
        <v>2000</v>
      </c>
      <c r="L142" s="175">
        <f>T141</f>
        <v>69200</v>
      </c>
      <c r="M142" s="176"/>
      <c r="N142" s="176"/>
      <c r="O142" s="176"/>
      <c r="P142" s="162"/>
      <c r="Q142" s="176"/>
      <c r="R142" s="176"/>
      <c r="S142"/>
      <c r="T142"/>
      <c r="U142"/>
      <c r="V142"/>
      <c r="W142"/>
      <c r="X142"/>
      <c r="Y142"/>
      <c r="Z142"/>
      <c r="AA142" s="32"/>
      <c r="AB142" s="32"/>
      <c r="AC142" s="32"/>
      <c r="AD142" s="32"/>
      <c r="AE142" s="32"/>
      <c r="AF142" s="32"/>
      <c r="AG142" s="32"/>
      <c r="AH142" s="32"/>
      <c r="AI142" s="32"/>
      <c r="AJ142" s="32"/>
    </row>
    <row r="143" spans="1:36" ht="16.5" thickBot="1">
      <c r="A143" s="167">
        <f t="array" ref="A143">INDEX($B$140:$B$143,MATCH(SMALL(COUNTIF($B$140:$B$143,"&lt;"&amp;$B$140:$B$143),ROW(4:4)),COUNTIF($B$140:$B$143,"&lt;"&amp;$B$140:$B$143),0))</f>
        <v>42917</v>
      </c>
      <c r="B143" s="168" t="str">
        <f>IF(C143="YES",E138,"")</f>
        <v/>
      </c>
      <c r="C143" s="152" t="str">
        <f>IF(F138="YES",F138,"")</f>
        <v/>
      </c>
      <c r="D143" s="167" t="e">
        <f t="array" ref="D143">INDEX($B$140:$B$143,MATCH(ROWS($D$139:D142),COUNTIF($B$140:$B$143,"&lt;="&amp;$B$140:$B$143),0))</f>
        <v>#N/A</v>
      </c>
      <c r="E143" s="49" t="e">
        <f t="shared" si="29"/>
        <v>#N/A</v>
      </c>
      <c r="F143" s="169" t="str">
        <f t="shared" si="28"/>
        <v/>
      </c>
      <c r="G143" s="174" t="str">
        <f>IF($F$137="YES",G142,"")</f>
        <v>ACP  due date</v>
      </c>
      <c r="H143" s="174" t="str">
        <f>IF($F$137="YES",H142,"")</f>
        <v>L-12</v>
      </c>
      <c r="I143" s="174" t="str">
        <f>IF($F$137="YES",I142,"")</f>
        <v>L-13</v>
      </c>
      <c r="J143" s="174">
        <f>IF($F$137="YES",J142,"")</f>
        <v>67000</v>
      </c>
      <c r="K143" s="174">
        <f t="shared" ref="K143:L143" si="30">IF($F$137="YES",K142,"")</f>
        <v>2000</v>
      </c>
      <c r="L143" s="174">
        <f t="shared" si="30"/>
        <v>69200</v>
      </c>
      <c r="N143" s="32" t="str">
        <f>CONCATENATE("Personal Pay","(",N141,")")</f>
        <v>Personal Pay(---N.A.----)</v>
      </c>
      <c r="X143" s="177"/>
      <c r="Y143" s="177"/>
      <c r="Z143"/>
      <c r="AA143"/>
      <c r="AB143"/>
      <c r="AC143" s="178">
        <v>42552</v>
      </c>
      <c r="AD143" s="178"/>
      <c r="AE143"/>
      <c r="AF143"/>
      <c r="AG143"/>
      <c r="AH143"/>
      <c r="AI143"/>
      <c r="AJ143"/>
    </row>
    <row r="144" spans="1:36" ht="17.25" thickTop="1" thickBot="1">
      <c r="A144" s="522" t="s">
        <v>271</v>
      </c>
      <c r="B144" s="523"/>
      <c r="C144" s="524" t="str">
        <f>IF(F134-C133=0,"","Date of first incre. applicable [Rule 13(1) i.e. mini. 6 months service condition]")</f>
        <v/>
      </c>
      <c r="D144" s="524"/>
      <c r="E144" s="524"/>
      <c r="F144" s="524"/>
      <c r="G144" s="179"/>
      <c r="H144" s="179"/>
      <c r="I144" s="179"/>
      <c r="J144" s="179"/>
      <c r="K144" s="179"/>
      <c r="L144" s="179"/>
      <c r="X144" s="177"/>
      <c r="Y144" s="177"/>
      <c r="Z144"/>
      <c r="AA144"/>
      <c r="AB144"/>
      <c r="AC144" s="178"/>
      <c r="AD144" s="178"/>
      <c r="AE144"/>
      <c r="AF144"/>
      <c r="AG144"/>
      <c r="AH144"/>
      <c r="AI144"/>
      <c r="AJ144"/>
    </row>
    <row r="145" spans="1:46" s="33" customFormat="1" ht="48" thickTop="1">
      <c r="D145" s="180"/>
      <c r="G145" s="525" t="s">
        <v>272</v>
      </c>
      <c r="H145" s="525"/>
      <c r="I145" s="525"/>
      <c r="J145" s="525"/>
      <c r="K145" s="525"/>
      <c r="L145" s="525"/>
      <c r="M145" s="181" t="s">
        <v>273</v>
      </c>
      <c r="N145" s="181" t="s">
        <v>274</v>
      </c>
      <c r="O145" s="182" t="s">
        <v>275</v>
      </c>
      <c r="P145" s="183" t="s">
        <v>276</v>
      </c>
      <c r="Q145" s="183" t="s">
        <v>276</v>
      </c>
      <c r="X145" s="184"/>
      <c r="Y145" s="184"/>
      <c r="Z145" s="185"/>
      <c r="AA145" s="185"/>
      <c r="AB145" s="185"/>
      <c r="AC145" s="186"/>
      <c r="AD145" s="186"/>
      <c r="AE145" s="185"/>
      <c r="AF145" s="185"/>
      <c r="AG145" s="185"/>
      <c r="AH145" s="185"/>
      <c r="AI145" s="185"/>
      <c r="AJ145" s="185"/>
      <c r="AK145" s="51"/>
      <c r="AL145" s="51"/>
      <c r="AM145" s="51"/>
      <c r="AN145" s="51"/>
      <c r="AO145" s="51"/>
      <c r="AP145" s="51"/>
      <c r="AQ145" s="51"/>
      <c r="AR145" s="51"/>
      <c r="AS145" s="51"/>
      <c r="AT145" s="51"/>
    </row>
    <row r="146" spans="1:46" ht="47.25">
      <c r="A146" s="187" t="s">
        <v>277</v>
      </c>
      <c r="B146" s="187" t="s">
        <v>278</v>
      </c>
      <c r="C146" s="187" t="s">
        <v>279</v>
      </c>
      <c r="D146" s="188"/>
      <c r="E146" s="187" t="s">
        <v>280</v>
      </c>
      <c r="G146" s="189" t="str">
        <f>IF($B$147="Pensioner", IF($M$146="Death","Retire(Death)date",IF($M$146="Retirement","Retirement date",IF($M$146="Voluntary","Voluntary Ret. Date",""))))</f>
        <v>Retire(Death)date</v>
      </c>
      <c r="H146" s="526" t="str">
        <f>IF($B$147="Pensioner", IF($M$146="Death","Pay on Retire(Death)date",IF($M$146="Retirement","Pay on Retirement date",IF($M$146="Voluntary","Pay on Voluntary Ret. Date",""))))</f>
        <v>Pay on Retire(Death)date</v>
      </c>
      <c r="I146" s="526"/>
      <c r="J146" s="527" t="str">
        <f>IF($B$147="Pensioner", IF($M$146="Death","Revised Pay on Retire(Death)date",IF($M$146="Retirement","Revised Pay on Retirement date",IF($M$146="Voluntary","Revised Pay on Voluntary Ret. Date",""))))</f>
        <v>Revised Pay on Retire(Death)date</v>
      </c>
      <c r="K146" s="527"/>
      <c r="L146" s="527"/>
      <c r="M146" s="189" t="s">
        <v>346</v>
      </c>
      <c r="N146" s="189" t="s">
        <v>204</v>
      </c>
      <c r="O146" s="189" t="s">
        <v>160</v>
      </c>
      <c r="P146" s="190">
        <v>24650</v>
      </c>
      <c r="Q146" s="190">
        <f>X168</f>
        <v>67000</v>
      </c>
      <c r="X146" s="177"/>
      <c r="Y146" s="177"/>
      <c r="Z146"/>
      <c r="AA146"/>
      <c r="AB146"/>
      <c r="AC146" s="178"/>
      <c r="AD146" s="178"/>
      <c r="AE146"/>
      <c r="AF146"/>
      <c r="AG146"/>
      <c r="AH146"/>
      <c r="AI146"/>
      <c r="AJ146"/>
    </row>
    <row r="147" spans="1:46" ht="18">
      <c r="A147" s="191">
        <f>E148</f>
        <v>42491</v>
      </c>
      <c r="B147" s="192" t="str">
        <f>O148</f>
        <v>Pensioner</v>
      </c>
      <c r="C147" s="191">
        <f t="array" ref="C147">IF(B147="Pensioner",LARGE($G$151:$G$167,COUNTIF($G$151:$G$167,"&gt;="&amp;$A$147)),MAX($G$151:$G$167))</f>
        <v>42552</v>
      </c>
      <c r="D147" s="188"/>
      <c r="E147" s="193">
        <v>42491</v>
      </c>
      <c r="G147"/>
      <c r="H147"/>
      <c r="I147"/>
      <c r="J147"/>
      <c r="K147"/>
      <c r="L147"/>
      <c r="M147" s="194"/>
      <c r="N147" s="127"/>
      <c r="O147" s="179"/>
      <c r="X147" s="177"/>
      <c r="Y147" s="177"/>
      <c r="Z147"/>
      <c r="AA147"/>
      <c r="AB147"/>
      <c r="AC147" s="178"/>
      <c r="AD147" s="178"/>
      <c r="AE147"/>
      <c r="AF147"/>
      <c r="AG147"/>
      <c r="AH147"/>
      <c r="AI147"/>
      <c r="AJ147"/>
    </row>
    <row r="148" spans="1:46" s="198" customFormat="1" ht="30">
      <c r="A148" s="195"/>
      <c r="B148" s="195"/>
      <c r="C148" s="191">
        <f>LARGE($G$151:$G$167,COUNTIF($G$151:$G$167,"&gt;="&amp;$A$147))</f>
        <v>42552</v>
      </c>
      <c r="D148" s="196"/>
      <c r="E148" s="197">
        <f>IF($B$147="Pensioner",IF(E147=FALSE,"",E147),"")</f>
        <v>42491</v>
      </c>
      <c r="G148" s="199" t="str">
        <f>IF(G146=FALSE,"",G146)</f>
        <v>Retire(Death)date</v>
      </c>
      <c r="H148" s="516" t="str">
        <f>IF(H146=FALSE,"",H146)</f>
        <v>Pay on Retire(Death)date</v>
      </c>
      <c r="I148" s="517"/>
      <c r="J148" s="516" t="str">
        <f>IF(J146=FALSE,"",J146)</f>
        <v>Revised Pay on Retire(Death)date</v>
      </c>
      <c r="K148" s="518"/>
      <c r="L148" s="517"/>
      <c r="M148" s="199" t="str">
        <f>IF(M146=FALSE,"",M146)</f>
        <v>Death</v>
      </c>
      <c r="N148" s="199" t="str">
        <f>IF(N146=FALSE,"",N146)</f>
        <v>YES</v>
      </c>
      <c r="O148" s="199" t="str">
        <f>IF(O146=FALSE,"",O146)</f>
        <v>Pensioner</v>
      </c>
      <c r="P148" s="200">
        <f>IF($B$147="Pensioner",IF(P146=FALSE,"",P146),"")</f>
        <v>24650</v>
      </c>
      <c r="Q148" s="200">
        <f>IF($B$147="Pensioner",IF(Q146=FALSE,"",Q146),"")</f>
        <v>67000</v>
      </c>
      <c r="X148" s="201"/>
      <c r="Y148" s="201"/>
      <c r="Z148" s="202"/>
      <c r="AA148" s="202"/>
      <c r="AB148" s="202"/>
      <c r="AC148" s="203"/>
      <c r="AD148" s="203"/>
      <c r="AE148" s="202"/>
      <c r="AF148" s="202"/>
      <c r="AG148" s="202"/>
      <c r="AH148" s="202"/>
      <c r="AI148" s="202"/>
      <c r="AJ148" s="202"/>
      <c r="AK148" s="52"/>
      <c r="AL148" s="52"/>
      <c r="AM148" s="52"/>
      <c r="AN148" s="52"/>
      <c r="AO148" s="52"/>
      <c r="AP148" s="52"/>
      <c r="AQ148" s="52"/>
      <c r="AR148" s="52"/>
      <c r="AS148" s="52"/>
      <c r="AT148" s="52"/>
    </row>
    <row r="149" spans="1:46" ht="45">
      <c r="S149" s="204"/>
      <c r="T149" t="s">
        <v>281</v>
      </c>
      <c r="U149" s="177">
        <f>J134</f>
        <v>42552</v>
      </c>
      <c r="V149" t="s">
        <v>282</v>
      </c>
      <c r="W149" s="205">
        <f>IF(J134-A139=0,F134,J135)</f>
        <v>43647</v>
      </c>
      <c r="X149" s="32"/>
      <c r="Y149" s="32"/>
      <c r="Z149" s="206"/>
      <c r="AA149" s="206"/>
      <c r="AB149"/>
      <c r="AC149" s="207" t="s">
        <v>99</v>
      </c>
      <c r="AD149" s="204"/>
      <c r="AE149" s="207" t="s">
        <v>283</v>
      </c>
      <c r="AF149" s="207"/>
      <c r="AG149" s="207" t="s">
        <v>284</v>
      </c>
      <c r="AH149" s="207" t="s">
        <v>285</v>
      </c>
      <c r="AI149" s="207"/>
      <c r="AJ149" s="207" t="s">
        <v>286</v>
      </c>
      <c r="AK149" s="208"/>
      <c r="AL149" s="206"/>
    </row>
    <row r="150" spans="1:46" ht="63">
      <c r="A150" s="209" t="s">
        <v>287</v>
      </c>
      <c r="B150" s="209" t="s">
        <v>288</v>
      </c>
      <c r="C150" s="209" t="s">
        <v>289</v>
      </c>
      <c r="D150" s="209" t="s">
        <v>225</v>
      </c>
      <c r="E150" s="209" t="s">
        <v>290</v>
      </c>
      <c r="F150" s="210" t="s">
        <v>291</v>
      </c>
      <c r="G150" s="209" t="s">
        <v>292</v>
      </c>
      <c r="H150" s="211" t="s">
        <v>293</v>
      </c>
      <c r="I150" s="211" t="s">
        <v>294</v>
      </c>
      <c r="J150" s="211" t="s">
        <v>295</v>
      </c>
      <c r="K150" s="211" t="s">
        <v>296</v>
      </c>
      <c r="L150" s="211" t="s">
        <v>297</v>
      </c>
      <c r="M150" s="211" t="s">
        <v>298</v>
      </c>
      <c r="N150" s="211" t="s">
        <v>299</v>
      </c>
      <c r="O150" s="211" t="s">
        <v>300</v>
      </c>
      <c r="P150" s="211" t="s">
        <v>301</v>
      </c>
      <c r="Q150" s="211" t="s">
        <v>302</v>
      </c>
      <c r="R150" s="211" t="s">
        <v>303</v>
      </c>
      <c r="S150" s="212" t="s">
        <v>304</v>
      </c>
      <c r="T150" s="212" t="s">
        <v>305</v>
      </c>
      <c r="U150" s="212" t="s">
        <v>306</v>
      </c>
      <c r="V150" s="212"/>
      <c r="W150" s="206"/>
      <c r="X150" s="32"/>
      <c r="Y150" s="32"/>
      <c r="Z150" s="32"/>
      <c r="AA150" s="32"/>
      <c r="AB150" s="213">
        <v>1</v>
      </c>
      <c r="AC150" s="214" t="str">
        <f>IF(AE150="","",1)</f>
        <v/>
      </c>
      <c r="AD150"/>
      <c r="AE150" s="215" t="str">
        <f>IF(L135="","",IF(L135&lt;AE151,L135,""))</f>
        <v/>
      </c>
      <c r="AF150" s="215"/>
      <c r="AG150" s="216"/>
      <c r="AH150" s="214"/>
      <c r="AI150" s="214"/>
      <c r="AJ150" s="214"/>
      <c r="AK150"/>
      <c r="AL150" s="206" t="str">
        <f t="shared" ref="AL150:AL187" si="31">AC150</f>
        <v/>
      </c>
    </row>
    <row r="151" spans="1:46">
      <c r="A151" s="154">
        <f>AA151</f>
        <v>42552</v>
      </c>
      <c r="B151" s="167">
        <f>A151</f>
        <v>42552</v>
      </c>
      <c r="C151" s="217"/>
      <c r="D151" s="217" t="s">
        <v>307</v>
      </c>
      <c r="E151" s="217">
        <f t="shared" ref="E151:E167" si="32">IF(D151="YES",C151,A151)</f>
        <v>42552</v>
      </c>
      <c r="F151" s="217">
        <f>J135</f>
        <v>43647</v>
      </c>
      <c r="G151" s="218">
        <f>E151</f>
        <v>42552</v>
      </c>
      <c r="H151" s="218" t="str">
        <f>F140</f>
        <v>YES</v>
      </c>
      <c r="I151" s="219">
        <v>65000</v>
      </c>
      <c r="J151" s="96">
        <f>IF(H151="YES",ROUND((I151*3%),-2),0)</f>
        <v>2000</v>
      </c>
      <c r="K151" s="220" t="str">
        <f t="shared" ref="K151:K167" si="33">IF($L$135=G151,"1",IF($L$136=G151,"2","NO"))</f>
        <v>NO</v>
      </c>
      <c r="L151" s="220">
        <f t="shared" ref="L151" si="34">IF(K151="1",J151,IF(K151="2",J151,0))</f>
        <v>0</v>
      </c>
      <c r="M151" s="219" t="b">
        <f t="shared" ref="M151:M167" si="35">IF(L151&gt;0,IF($N$135="YES",IF($L$135=G151,$T$141,0)))</f>
        <v>0</v>
      </c>
      <c r="N151" s="221">
        <f>IF(M151,M151,0)</f>
        <v>0</v>
      </c>
      <c r="O151" s="32" t="str">
        <f>IF($N$141="---N.A.----","--NIL--",IF($N$141&gt;J151,J151,N141))</f>
        <v>--NIL--</v>
      </c>
      <c r="P151" s="32" t="str">
        <f>IF($N$141="---N.A.----","--NIL--",$N$141-O151)</f>
        <v>--NIL--</v>
      </c>
      <c r="Q151" s="220"/>
      <c r="R151" s="222">
        <f t="shared" ref="R151" si="36">IF(N151&gt;0,N151,I151+J151)</f>
        <v>67000</v>
      </c>
      <c r="S151" s="204">
        <v>1</v>
      </c>
      <c r="T151" s="223">
        <f>U149</f>
        <v>42552</v>
      </c>
      <c r="U151" s="223">
        <v>42552</v>
      </c>
      <c r="V151" s="224">
        <f>U151</f>
        <v>42552</v>
      </c>
      <c r="W151" s="36">
        <f>IF($B$147="Pensioner",IF($C$147&lt;G151,"N.A.",R151),R151)</f>
        <v>67000</v>
      </c>
      <c r="X151" s="225">
        <f t="shared" ref="X151:X167" si="37">IF(W151=FALSE,V171,W151)</f>
        <v>67000</v>
      </c>
      <c r="Y151" s="224" t="s">
        <v>204</v>
      </c>
      <c r="Z151" s="223">
        <f t="shared" ref="Z151:Z167" si="38">IF(Y151="YES",V151,U151)</f>
        <v>42552</v>
      </c>
      <c r="AA151" s="223">
        <f t="shared" ref="AA151:AA167" si="39">IFERROR(Z151,"")</f>
        <v>42552</v>
      </c>
      <c r="AB151" s="213"/>
      <c r="AC151" s="214">
        <f>IF(AE151="","",(MAX(AA$21:AA150)+1))</f>
        <v>8201</v>
      </c>
      <c r="AD151" s="226">
        <v>42552</v>
      </c>
      <c r="AE151" s="227">
        <f>AG151</f>
        <v>42552</v>
      </c>
      <c r="AF151" s="228">
        <f>AE151</f>
        <v>42552</v>
      </c>
      <c r="AG151" s="216">
        <v>42552</v>
      </c>
      <c r="AH151" s="214">
        <v>1</v>
      </c>
      <c r="AI151" s="216" t="str">
        <f t="shared" ref="AI151:AI187" si="40">IF(ISNA(VLOOKUP(AC151,Z$21:AB$65,3,FALSE))," ",(VLOOKUP(AC151,Z$21:AB$65,3,FALSE)))</f>
        <v xml:space="preserve"> </v>
      </c>
      <c r="AJ151" s="216" t="str">
        <f t="shared" ref="AJ151:AJ187" si="41">IF(ISNA(VLOOKUP(AH151,AA$21:AC$65,3,FALSE))," ",(VLOOKUP(AH151,AA$21:AC$65,3,FALSE)))</f>
        <v xml:space="preserve"> </v>
      </c>
      <c r="AK151" s="229" t="str">
        <f>AJ151</f>
        <v xml:space="preserve"> </v>
      </c>
      <c r="AL151" s="206">
        <f t="shared" si="31"/>
        <v>8201</v>
      </c>
    </row>
    <row r="152" spans="1:46">
      <c r="A152" s="154">
        <f t="shared" ref="A152:A167" si="42">IF($K$138=$J$135,"",AA152)</f>
        <v>42841</v>
      </c>
      <c r="B152" s="167" t="str">
        <f t="shared" ref="B152:B159" si="43">IF(A152="","","01/07/"&amp;(IF(MONTH(A152)&lt;=6,YEAR(A152),(YEAR(A152)+1))))</f>
        <v>01/07/2017</v>
      </c>
      <c r="C152" s="217"/>
      <c r="D152" s="217" t="s">
        <v>307</v>
      </c>
      <c r="E152" s="217">
        <f t="shared" si="32"/>
        <v>42841</v>
      </c>
      <c r="F152" s="217">
        <f t="shared" ref="F152:F167" si="44">F151</f>
        <v>43647</v>
      </c>
      <c r="G152" s="218">
        <f t="shared" ref="G152:G167" si="45">IF(G151="","",IF(F152&gt;=E152,E152,""))</f>
        <v>42841</v>
      </c>
      <c r="H152" s="218" t="str">
        <f>F141</f>
        <v>YES</v>
      </c>
      <c r="I152" s="219">
        <f t="shared" ref="I152:I167" si="46">R151</f>
        <v>67000</v>
      </c>
      <c r="J152" s="96">
        <f t="shared" ref="J152:J167" si="47">IF(H152="YES",ROUND((I152*3%),-2),0)</f>
        <v>2000</v>
      </c>
      <c r="K152" s="220" t="str">
        <f t="shared" si="33"/>
        <v>1</v>
      </c>
      <c r="L152" s="220">
        <f>IF(K152="1",J152,IF(K152="2",J152,0))</f>
        <v>2000</v>
      </c>
      <c r="M152" s="219">
        <f>IF(L152&gt;0,IF($N$135="YES",IF($L$135=G152,$T$141,0)))</f>
        <v>69200</v>
      </c>
      <c r="N152" s="221">
        <f t="shared" ref="N152:N167" si="48">IF(M152,M152,0)</f>
        <v>69200</v>
      </c>
      <c r="O152" s="32">
        <f>IF(X152="---",0,IF($N$141="---N.A.----","--NIL--",IF(P151&gt;J152,J152,P151)))</f>
        <v>0</v>
      </c>
      <c r="P152" s="230" t="str">
        <f>IF($N$141="---N.A.----","--NIL--",P151-O152)</f>
        <v>--NIL--</v>
      </c>
      <c r="Q152" s="94"/>
      <c r="R152" s="222">
        <f>IF(AA152="",0,IF(N152&gt;0,N152,I152+J152))</f>
        <v>69200</v>
      </c>
      <c r="S152" s="204">
        <v>2</v>
      </c>
      <c r="T152" s="205">
        <f>DATE(YEAR(T151),MONTH(T151)+12,DAY(T151))</f>
        <v>42917</v>
      </c>
      <c r="U152" s="223">
        <v>42841</v>
      </c>
      <c r="V152" s="224">
        <f t="shared" ref="V152:V167" si="49">U152</f>
        <v>42841</v>
      </c>
      <c r="W152" s="36" t="str">
        <f>IF($B$147="Pensioner",IF($C$147&lt;=G152,"---",R152),R152)</f>
        <v>---</v>
      </c>
      <c r="X152" s="225" t="str">
        <f t="shared" si="37"/>
        <v>---</v>
      </c>
      <c r="Y152" s="224" t="s">
        <v>204</v>
      </c>
      <c r="Z152" s="223">
        <f t="shared" si="38"/>
        <v>42841</v>
      </c>
      <c r="AA152" s="223">
        <f t="shared" si="39"/>
        <v>42841</v>
      </c>
      <c r="AB152" s="213"/>
      <c r="AC152" s="214">
        <f>IF(AF152="","",AC151)</f>
        <v>8201</v>
      </c>
      <c r="AD152" s="231"/>
      <c r="AE152" s="205">
        <f>DATE(YEAR(AE151),MONTH(AE151)+6,DAY(AE151))</f>
        <v>42736</v>
      </c>
      <c r="AF152" s="227">
        <f>IF(AE152=AE151,"",AE152)</f>
        <v>42736</v>
      </c>
      <c r="AG152" s="231">
        <f>DATE(YEAR(AG151)+1,MONTH(AG151),DAY(AG151))</f>
        <v>42917</v>
      </c>
      <c r="AH152" s="214">
        <v>2</v>
      </c>
      <c r="AI152" s="216" t="str">
        <f t="shared" si="40"/>
        <v xml:space="preserve"> </v>
      </c>
      <c r="AJ152" s="216" t="str">
        <f t="shared" si="41"/>
        <v xml:space="preserve"> </v>
      </c>
      <c r="AK152" s="229" t="str">
        <f>IF(AI152&gt;0,AI154,AI152)</f>
        <v xml:space="preserve"> </v>
      </c>
      <c r="AL152" s="206">
        <f t="shared" si="31"/>
        <v>8201</v>
      </c>
    </row>
    <row r="153" spans="1:46">
      <c r="A153" s="154">
        <f t="shared" si="42"/>
        <v>42917</v>
      </c>
      <c r="B153" s="167" t="str">
        <f t="shared" si="43"/>
        <v>01/07/2018</v>
      </c>
      <c r="C153" s="217"/>
      <c r="D153" s="217" t="s">
        <v>307</v>
      </c>
      <c r="E153" s="217">
        <f t="shared" si="32"/>
        <v>42917</v>
      </c>
      <c r="F153" s="217">
        <f t="shared" si="44"/>
        <v>43647</v>
      </c>
      <c r="G153" s="218">
        <f t="shared" si="45"/>
        <v>42917</v>
      </c>
      <c r="H153" s="218" t="str">
        <f>F142</f>
        <v>YES</v>
      </c>
      <c r="I153" s="219">
        <f t="shared" si="46"/>
        <v>69200</v>
      </c>
      <c r="J153" s="96">
        <f t="shared" si="47"/>
        <v>2100</v>
      </c>
      <c r="K153" s="220" t="str">
        <f t="shared" si="33"/>
        <v>NO</v>
      </c>
      <c r="L153" s="220">
        <f t="shared" ref="L153:L158" si="50">IF(K153="1",J153,IF(K153="2",J153,0))</f>
        <v>0</v>
      </c>
      <c r="M153" s="219" t="b">
        <f t="shared" si="35"/>
        <v>0</v>
      </c>
      <c r="N153" s="221">
        <f t="shared" si="48"/>
        <v>0</v>
      </c>
      <c r="O153" s="32">
        <f>IF(X153="---",0,IF($N$141="---N.A.----","--NIL--",IF(P152&gt;J153,J153,P152)))</f>
        <v>0</v>
      </c>
      <c r="P153" s="230" t="str">
        <f>IF($N$141="---N.A.----","--NIL--",P152-O153)</f>
        <v>--NIL--</v>
      </c>
      <c r="Q153" s="94"/>
      <c r="R153" s="222">
        <f t="shared" ref="R153:R167" si="51">IF(AA153="",0,IF(N153&gt;0,N153,I153+J153))</f>
        <v>71300</v>
      </c>
      <c r="S153" s="204">
        <v>3</v>
      </c>
      <c r="T153" s="205">
        <f t="shared" ref="T153:T165" si="52">DATE(YEAR(T152),MONTH(T152)+12,DAY(T152))</f>
        <v>43282</v>
      </c>
      <c r="U153" s="223">
        <v>42917</v>
      </c>
      <c r="V153" s="224">
        <f t="shared" si="49"/>
        <v>42917</v>
      </c>
      <c r="W153" s="36" t="str">
        <f t="shared" ref="W153:W167" si="53">IF($B$147="Pensioner",IF($C$147&lt;=G153,"---",R153),R153)</f>
        <v>---</v>
      </c>
      <c r="X153" s="225" t="str">
        <f t="shared" si="37"/>
        <v>---</v>
      </c>
      <c r="Y153" s="224" t="s">
        <v>204</v>
      </c>
      <c r="Z153" s="223">
        <f t="shared" si="38"/>
        <v>42917</v>
      </c>
      <c r="AA153" s="223">
        <f t="shared" si="39"/>
        <v>42917</v>
      </c>
      <c r="AB153" s="232">
        <v>2</v>
      </c>
      <c r="AC153" s="214">
        <f>IF(AF153="","",MAX(AC151:AC152))</f>
        <v>8201</v>
      </c>
      <c r="AD153"/>
      <c r="AE153" s="215"/>
      <c r="AF153" s="227">
        <f>IF(AE153=AE152,"",AE153)</f>
        <v>0</v>
      </c>
      <c r="AG153" s="231">
        <f>DATE(YEAR(AG152)+1,MONTH(AG152),DAY(AG152))</f>
        <v>43282</v>
      </c>
      <c r="AH153" s="214">
        <v>3</v>
      </c>
      <c r="AI153" s="216" t="str">
        <f t="shared" si="40"/>
        <v xml:space="preserve"> </v>
      </c>
      <c r="AJ153" s="216" t="str">
        <f t="shared" si="41"/>
        <v xml:space="preserve"> </v>
      </c>
      <c r="AK153" s="229" t="str">
        <f>IF(AI153&gt;0,AI157,AI153)</f>
        <v xml:space="preserve"> </v>
      </c>
      <c r="AL153" s="206">
        <f t="shared" si="31"/>
        <v>8201</v>
      </c>
    </row>
    <row r="154" spans="1:46">
      <c r="A154" s="154">
        <f t="shared" si="42"/>
        <v>43282</v>
      </c>
      <c r="B154" s="167" t="str">
        <f t="shared" si="43"/>
        <v>01/07/2019</v>
      </c>
      <c r="C154" s="217"/>
      <c r="D154" s="217" t="s">
        <v>307</v>
      </c>
      <c r="E154" s="217">
        <f t="shared" si="32"/>
        <v>43282</v>
      </c>
      <c r="F154" s="217">
        <f t="shared" si="44"/>
        <v>43647</v>
      </c>
      <c r="G154" s="218">
        <f>IF(G153="","",IF(F154&gt;=E154,E154,""))</f>
        <v>43282</v>
      </c>
      <c r="H154" s="218" t="str">
        <f>F143</f>
        <v/>
      </c>
      <c r="I154" s="219">
        <f t="shared" si="46"/>
        <v>71300</v>
      </c>
      <c r="J154" s="96">
        <f t="shared" si="47"/>
        <v>0</v>
      </c>
      <c r="K154" s="220" t="str">
        <f t="shared" si="33"/>
        <v>NO</v>
      </c>
      <c r="L154" s="220">
        <f t="shared" si="50"/>
        <v>0</v>
      </c>
      <c r="M154" s="219" t="b">
        <f t="shared" si="35"/>
        <v>0</v>
      </c>
      <c r="N154" s="221">
        <f t="shared" si="48"/>
        <v>0</v>
      </c>
      <c r="O154" s="32">
        <f>IF(X154="---",0,IF($N$141="---N.A.----","--NIL--",IF(P153&gt;J154,J154,P153)))</f>
        <v>0</v>
      </c>
      <c r="P154" s="230" t="str">
        <f>IF($N$141="---N.A.----","--NIL--",P153-O154)</f>
        <v>--NIL--</v>
      </c>
      <c r="Q154" s="94"/>
      <c r="R154" s="222">
        <f t="shared" si="51"/>
        <v>71300</v>
      </c>
      <c r="S154" s="204">
        <v>4</v>
      </c>
      <c r="T154" s="205">
        <f t="shared" si="52"/>
        <v>43647</v>
      </c>
      <c r="U154" s="223">
        <v>43282</v>
      </c>
      <c r="V154" s="224">
        <f t="shared" si="49"/>
        <v>43282</v>
      </c>
      <c r="W154" s="36" t="str">
        <f t="shared" si="53"/>
        <v>---</v>
      </c>
      <c r="X154" s="225" t="str">
        <f t="shared" si="37"/>
        <v>---</v>
      </c>
      <c r="Y154" s="224" t="s">
        <v>204</v>
      </c>
      <c r="Z154" s="223">
        <f t="shared" si="38"/>
        <v>43282</v>
      </c>
      <c r="AA154" s="223">
        <f t="shared" si="39"/>
        <v>43282</v>
      </c>
      <c r="AB154" s="232"/>
      <c r="AC154" s="214">
        <f>IF(AE154="","",(MAX(AA$21:AA153)+1))</f>
        <v>42918</v>
      </c>
      <c r="AD154" s="231">
        <f>DATE(YEAR(AD151)+1,MONTH(AD151),DAY(AD151))</f>
        <v>42917</v>
      </c>
      <c r="AE154" s="205">
        <f t="shared" ref="AE154" si="54">DATE(YEAR(AE153),MONTH(AE153)+12,DAY(AE153))</f>
        <v>366</v>
      </c>
      <c r="AF154" s="228">
        <f>AE154</f>
        <v>366</v>
      </c>
      <c r="AG154" s="231">
        <f>DATE(YEAR(AG152)+1,MONTH(AG152),DAY(AG152))</f>
        <v>43282</v>
      </c>
      <c r="AH154" s="214">
        <v>4</v>
      </c>
      <c r="AI154" s="216" t="str">
        <f t="shared" si="40"/>
        <v xml:space="preserve"> </v>
      </c>
      <c r="AJ154" s="216" t="str">
        <f t="shared" si="41"/>
        <v xml:space="preserve"> </v>
      </c>
      <c r="AK154" s="229" t="str">
        <f>IF(AI154&gt;0,AI158,AI154)</f>
        <v xml:space="preserve"> </v>
      </c>
      <c r="AL154" s="206">
        <f t="shared" si="31"/>
        <v>42918</v>
      </c>
    </row>
    <row r="155" spans="1:46">
      <c r="A155" s="154" t="str">
        <f t="shared" si="42"/>
        <v/>
      </c>
      <c r="B155" s="167" t="str">
        <f t="shared" si="43"/>
        <v/>
      </c>
      <c r="C155" s="217" t="str">
        <f t="shared" ref="C155:C167" si="55">B155</f>
        <v/>
      </c>
      <c r="D155" s="217" t="s">
        <v>307</v>
      </c>
      <c r="E155" s="217" t="str">
        <f t="shared" si="32"/>
        <v/>
      </c>
      <c r="F155" s="217">
        <f t="shared" si="44"/>
        <v>43647</v>
      </c>
      <c r="G155" s="233" t="str">
        <f t="shared" si="45"/>
        <v/>
      </c>
      <c r="H155" s="141"/>
      <c r="I155" s="234">
        <f t="shared" si="46"/>
        <v>71300</v>
      </c>
      <c r="J155" s="235">
        <f t="shared" si="47"/>
        <v>0</v>
      </c>
      <c r="K155" s="236" t="str">
        <f t="shared" si="33"/>
        <v>2</v>
      </c>
      <c r="L155" s="237">
        <f t="shared" si="50"/>
        <v>0</v>
      </c>
      <c r="M155" s="234" t="b">
        <f t="shared" si="35"/>
        <v>0</v>
      </c>
      <c r="N155" s="238">
        <f t="shared" si="48"/>
        <v>0</v>
      </c>
      <c r="R155" s="222">
        <f t="shared" si="51"/>
        <v>0</v>
      </c>
      <c r="S155" s="204">
        <v>5</v>
      </c>
      <c r="T155" s="205">
        <f t="shared" si="52"/>
        <v>44013</v>
      </c>
      <c r="U155" s="223" t="e">
        <v>#VALUE!</v>
      </c>
      <c r="V155" s="224" t="e">
        <f t="shared" si="49"/>
        <v>#VALUE!</v>
      </c>
      <c r="W155" s="36" t="str">
        <f t="shared" si="53"/>
        <v>---</v>
      </c>
      <c r="X155" s="225" t="str">
        <f t="shared" si="37"/>
        <v>---</v>
      </c>
      <c r="Y155" s="224" t="s">
        <v>204</v>
      </c>
      <c r="Z155" s="223" t="e">
        <f t="shared" si="38"/>
        <v>#VALUE!</v>
      </c>
      <c r="AA155" s="223" t="str">
        <f t="shared" si="39"/>
        <v/>
      </c>
      <c r="AB155" s="232"/>
      <c r="AC155" s="214" t="str">
        <f>IF(AF155="","",AC154)</f>
        <v/>
      </c>
      <c r="AD155" s="231"/>
      <c r="AE155" s="215"/>
      <c r="AF155" s="227" t="str">
        <f>IF(AE155=AE153,"",AE155)</f>
        <v/>
      </c>
      <c r="AG155" s="231">
        <f>DATE(YEAR(AG154)+1,MONTH(AG154),DAY(AG154))</f>
        <v>43647</v>
      </c>
      <c r="AH155" s="214">
        <v>5</v>
      </c>
      <c r="AI155" s="216" t="str">
        <f t="shared" si="40"/>
        <v xml:space="preserve"> </v>
      </c>
      <c r="AJ155" s="216" t="str">
        <f t="shared" si="41"/>
        <v xml:space="preserve"> </v>
      </c>
      <c r="AK155" s="229" t="str">
        <f>IF(AI155&gt;0,AI159,AI155)</f>
        <v xml:space="preserve"> </v>
      </c>
      <c r="AL155" s="206" t="str">
        <f t="shared" si="31"/>
        <v/>
      </c>
    </row>
    <row r="156" spans="1:46">
      <c r="A156" s="154" t="str">
        <f t="shared" si="42"/>
        <v/>
      </c>
      <c r="B156" s="167" t="str">
        <f t="shared" si="43"/>
        <v/>
      </c>
      <c r="C156" s="217" t="str">
        <f t="shared" si="55"/>
        <v/>
      </c>
      <c r="D156" s="217" t="s">
        <v>307</v>
      </c>
      <c r="E156" s="217" t="str">
        <f t="shared" si="32"/>
        <v/>
      </c>
      <c r="F156" s="217">
        <f t="shared" si="44"/>
        <v>43647</v>
      </c>
      <c r="G156" s="140" t="str">
        <f t="shared" si="45"/>
        <v/>
      </c>
      <c r="H156" s="141"/>
      <c r="I156" s="239">
        <f t="shared" si="46"/>
        <v>0</v>
      </c>
      <c r="J156" s="78">
        <f t="shared" si="47"/>
        <v>0</v>
      </c>
      <c r="K156" s="161" t="str">
        <f t="shared" si="33"/>
        <v>2</v>
      </c>
      <c r="L156" s="240">
        <f t="shared" si="50"/>
        <v>0</v>
      </c>
      <c r="M156" s="239" t="b">
        <f t="shared" si="35"/>
        <v>0</v>
      </c>
      <c r="N156" s="238">
        <f t="shared" si="48"/>
        <v>0</v>
      </c>
      <c r="R156" s="222">
        <f t="shared" si="51"/>
        <v>0</v>
      </c>
      <c r="S156" s="204">
        <v>6</v>
      </c>
      <c r="T156" s="205">
        <f t="shared" si="52"/>
        <v>44378</v>
      </c>
      <c r="U156" s="223" t="e">
        <v>#VALUE!</v>
      </c>
      <c r="V156" s="224" t="e">
        <f t="shared" si="49"/>
        <v>#VALUE!</v>
      </c>
      <c r="W156" s="36" t="str">
        <f t="shared" si="53"/>
        <v>---</v>
      </c>
      <c r="X156" s="225" t="str">
        <f t="shared" si="37"/>
        <v>---</v>
      </c>
      <c r="Y156" s="224" t="s">
        <v>204</v>
      </c>
      <c r="Z156" s="223" t="e">
        <f t="shared" si="38"/>
        <v>#VALUE!</v>
      </c>
      <c r="AA156" s="223" t="str">
        <f t="shared" si="39"/>
        <v/>
      </c>
      <c r="AB156" s="213">
        <v>3</v>
      </c>
      <c r="AC156" s="214">
        <f>IF(AF156="","",MAX(AC154:AC155))</f>
        <v>42918</v>
      </c>
      <c r="AD156" s="231"/>
      <c r="AE156" s="215"/>
      <c r="AF156" s="227">
        <f>IF(AE156=AE154,"",AE156)</f>
        <v>0</v>
      </c>
      <c r="AG156" s="231">
        <f>DATE(YEAR(AG155)+1,MONTH(AG155),DAY(AG155))</f>
        <v>44013</v>
      </c>
      <c r="AH156" s="214">
        <v>6</v>
      </c>
      <c r="AI156" s="216" t="str">
        <f t="shared" si="40"/>
        <v xml:space="preserve"> </v>
      </c>
      <c r="AJ156" s="216" t="str">
        <f t="shared" si="41"/>
        <v xml:space="preserve"> </v>
      </c>
      <c r="AK156" s="229" t="str">
        <f>IF(AI156&gt;0,AI160,AI156)</f>
        <v xml:space="preserve"> </v>
      </c>
      <c r="AL156" s="206">
        <f t="shared" si="31"/>
        <v>42918</v>
      </c>
    </row>
    <row r="157" spans="1:46">
      <c r="A157" s="154" t="str">
        <f t="shared" si="42"/>
        <v/>
      </c>
      <c r="B157" s="167" t="str">
        <f t="shared" si="43"/>
        <v/>
      </c>
      <c r="C157" s="217" t="str">
        <f t="shared" si="55"/>
        <v/>
      </c>
      <c r="D157" s="217" t="s">
        <v>307</v>
      </c>
      <c r="E157" s="217" t="str">
        <f t="shared" si="32"/>
        <v/>
      </c>
      <c r="F157" s="217">
        <f t="shared" si="44"/>
        <v>43647</v>
      </c>
      <c r="G157" s="140" t="str">
        <f t="shared" si="45"/>
        <v/>
      </c>
      <c r="H157" s="141"/>
      <c r="I157" s="239">
        <f t="shared" si="46"/>
        <v>0</v>
      </c>
      <c r="J157" s="78">
        <f t="shared" si="47"/>
        <v>0</v>
      </c>
      <c r="K157" s="161" t="str">
        <f t="shared" si="33"/>
        <v>2</v>
      </c>
      <c r="L157" s="240">
        <f t="shared" si="50"/>
        <v>0</v>
      </c>
      <c r="M157" s="239" t="b">
        <f t="shared" si="35"/>
        <v>0</v>
      </c>
      <c r="N157" s="238">
        <f t="shared" si="48"/>
        <v>0</v>
      </c>
      <c r="R157" s="222">
        <f t="shared" si="51"/>
        <v>0</v>
      </c>
      <c r="S157" s="204">
        <v>7</v>
      </c>
      <c r="T157" s="205">
        <f t="shared" si="52"/>
        <v>44743</v>
      </c>
      <c r="U157" s="223" t="e">
        <v>#VALUE!</v>
      </c>
      <c r="V157" s="224" t="e">
        <f t="shared" si="49"/>
        <v>#VALUE!</v>
      </c>
      <c r="W157" s="36" t="str">
        <f t="shared" si="53"/>
        <v>---</v>
      </c>
      <c r="X157" s="225" t="str">
        <f t="shared" si="37"/>
        <v>---</v>
      </c>
      <c r="Y157" s="224" t="s">
        <v>204</v>
      </c>
      <c r="Z157" s="223" t="e">
        <f t="shared" si="38"/>
        <v>#VALUE!</v>
      </c>
      <c r="AA157" s="223" t="str">
        <f t="shared" si="39"/>
        <v/>
      </c>
      <c r="AB157" s="213"/>
      <c r="AC157" s="214">
        <f>IF(AE157="","",(MAX(AA$21:AA156)+1))</f>
        <v>43283</v>
      </c>
      <c r="AD157" s="231">
        <f>DATE(YEAR(AD154)+1,MONTH(AD154),DAY(AD154))</f>
        <v>43282</v>
      </c>
      <c r="AE157" s="205">
        <f t="shared" ref="AE157" si="56">DATE(YEAR(AE156),MONTH(AE156)+12,DAY(AE156))</f>
        <v>366</v>
      </c>
      <c r="AF157" s="228">
        <f>AE157</f>
        <v>366</v>
      </c>
      <c r="AG157" s="231">
        <f>DATE(YEAR(AG155)+1,MONTH(AG155),DAY(AG155))</f>
        <v>44013</v>
      </c>
      <c r="AH157" s="214">
        <v>7</v>
      </c>
      <c r="AI157" s="216" t="str">
        <f t="shared" si="40"/>
        <v xml:space="preserve"> </v>
      </c>
      <c r="AJ157" s="216" t="str">
        <f t="shared" si="41"/>
        <v xml:space="preserve"> </v>
      </c>
      <c r="AK157" s="229" t="str">
        <f>IF(AJ157=$AK$22,DATE(YEAR(AK155)+1,MONTH(AK155),DAY(AK155)),AJ157)</f>
        <v xml:space="preserve"> </v>
      </c>
      <c r="AL157" s="206">
        <f t="shared" si="31"/>
        <v>43283</v>
      </c>
    </row>
    <row r="158" spans="1:46">
      <c r="A158" s="154" t="str">
        <f t="shared" si="42"/>
        <v/>
      </c>
      <c r="B158" s="167" t="str">
        <f t="shared" si="43"/>
        <v/>
      </c>
      <c r="C158" s="217" t="str">
        <f t="shared" si="55"/>
        <v/>
      </c>
      <c r="D158" s="217" t="s">
        <v>307</v>
      </c>
      <c r="E158" s="217" t="str">
        <f t="shared" si="32"/>
        <v/>
      </c>
      <c r="F158" s="217">
        <f t="shared" si="44"/>
        <v>43647</v>
      </c>
      <c r="G158" s="140" t="str">
        <f t="shared" si="45"/>
        <v/>
      </c>
      <c r="H158" s="141"/>
      <c r="I158" s="239">
        <f t="shared" si="46"/>
        <v>0</v>
      </c>
      <c r="J158" s="78">
        <f t="shared" si="47"/>
        <v>0</v>
      </c>
      <c r="K158" s="161" t="str">
        <f t="shared" si="33"/>
        <v>2</v>
      </c>
      <c r="L158" s="240">
        <f t="shared" si="50"/>
        <v>0</v>
      </c>
      <c r="M158" s="239" t="b">
        <f t="shared" si="35"/>
        <v>0</v>
      </c>
      <c r="N158" s="238">
        <f t="shared" si="48"/>
        <v>0</v>
      </c>
      <c r="R158" s="222">
        <f t="shared" si="51"/>
        <v>0</v>
      </c>
      <c r="S158" s="204">
        <v>8</v>
      </c>
      <c r="T158" s="205">
        <f t="shared" si="52"/>
        <v>45108</v>
      </c>
      <c r="U158" s="223" t="e">
        <v>#VALUE!</v>
      </c>
      <c r="V158" s="224" t="e">
        <f t="shared" si="49"/>
        <v>#VALUE!</v>
      </c>
      <c r="W158" s="36" t="str">
        <f t="shared" si="53"/>
        <v>---</v>
      </c>
      <c r="X158" s="225" t="str">
        <f t="shared" si="37"/>
        <v>---</v>
      </c>
      <c r="Y158" s="224" t="s">
        <v>204</v>
      </c>
      <c r="Z158" s="223" t="e">
        <f t="shared" si="38"/>
        <v>#VALUE!</v>
      </c>
      <c r="AA158" s="223" t="str">
        <f t="shared" si="39"/>
        <v/>
      </c>
      <c r="AB158" s="213"/>
      <c r="AC158" s="214" t="str">
        <f>IF(AF158="","",AC157)</f>
        <v/>
      </c>
      <c r="AD158" s="231"/>
      <c r="AE158" s="215"/>
      <c r="AF158" s="227" t="str">
        <f>IF(AE158=AE156,"",AE158)</f>
        <v/>
      </c>
      <c r="AG158" s="231">
        <f>DATE(YEAR(AG157)+1,MONTH(AG157),DAY(AG157))</f>
        <v>44378</v>
      </c>
      <c r="AH158" s="214">
        <v>8</v>
      </c>
      <c r="AI158" s="216" t="str">
        <f t="shared" si="40"/>
        <v xml:space="preserve"> </v>
      </c>
      <c r="AJ158" s="216" t="str">
        <f t="shared" si="41"/>
        <v xml:space="preserve"> </v>
      </c>
      <c r="AK158" s="229" t="str">
        <f>IF(AJ158=$AK$22,DATE(YEAR(AK157)+1,MONTH(AK157),DAY(AK157)),AJ158)</f>
        <v xml:space="preserve"> </v>
      </c>
      <c r="AL158" s="206" t="str">
        <f t="shared" si="31"/>
        <v/>
      </c>
    </row>
    <row r="159" spans="1:46">
      <c r="A159" s="154" t="str">
        <f t="shared" si="42"/>
        <v/>
      </c>
      <c r="B159" s="167" t="str">
        <f t="shared" si="43"/>
        <v/>
      </c>
      <c r="C159" s="217" t="str">
        <f t="shared" si="55"/>
        <v/>
      </c>
      <c r="D159" s="217" t="s">
        <v>307</v>
      </c>
      <c r="E159" s="217" t="str">
        <f t="shared" si="32"/>
        <v/>
      </c>
      <c r="F159" s="217">
        <f t="shared" si="44"/>
        <v>43647</v>
      </c>
      <c r="G159" s="140" t="str">
        <f t="shared" si="45"/>
        <v/>
      </c>
      <c r="H159" s="141"/>
      <c r="I159" s="239">
        <f t="shared" si="46"/>
        <v>0</v>
      </c>
      <c r="J159" s="78">
        <f t="shared" si="47"/>
        <v>0</v>
      </c>
      <c r="K159" s="161" t="str">
        <f t="shared" si="33"/>
        <v>2</v>
      </c>
      <c r="M159" s="239" t="b">
        <f t="shared" si="35"/>
        <v>0</v>
      </c>
      <c r="N159" s="238">
        <f t="shared" si="48"/>
        <v>0</v>
      </c>
      <c r="R159" s="222">
        <f t="shared" si="51"/>
        <v>0</v>
      </c>
      <c r="S159" s="204">
        <v>9</v>
      </c>
      <c r="T159" s="205">
        <f t="shared" si="52"/>
        <v>45474</v>
      </c>
      <c r="U159" s="223" t="e">
        <v>#VALUE!</v>
      </c>
      <c r="V159" s="224" t="e">
        <f t="shared" si="49"/>
        <v>#VALUE!</v>
      </c>
      <c r="W159" s="36" t="str">
        <f t="shared" si="53"/>
        <v>---</v>
      </c>
      <c r="X159" s="225" t="str">
        <f t="shared" si="37"/>
        <v>---</v>
      </c>
      <c r="Y159" s="224" t="s">
        <v>204</v>
      </c>
      <c r="Z159" s="223" t="e">
        <f t="shared" si="38"/>
        <v>#VALUE!</v>
      </c>
      <c r="AA159" s="223" t="str">
        <f t="shared" si="39"/>
        <v/>
      </c>
      <c r="AB159" s="232">
        <v>4</v>
      </c>
      <c r="AC159" s="214">
        <f>IF(AF159="","",MAX(AC157:AC158))</f>
        <v>43283</v>
      </c>
      <c r="AD159" s="231"/>
      <c r="AE159" s="215"/>
      <c r="AF159" s="227">
        <f>IF(AE159=AE157,"",AE159)</f>
        <v>0</v>
      </c>
      <c r="AG159" s="231">
        <f>DATE(YEAR(AG158)+1,MONTH(AG158),DAY(AG158))</f>
        <v>44743</v>
      </c>
      <c r="AH159" s="214">
        <v>9</v>
      </c>
      <c r="AI159" s="216" t="str">
        <f t="shared" si="40"/>
        <v xml:space="preserve"> </v>
      </c>
      <c r="AJ159" s="216" t="str">
        <f t="shared" si="41"/>
        <v xml:space="preserve"> </v>
      </c>
      <c r="AK159" s="229" t="str">
        <f>IF(AJ159=$AK$22,DATE(YEAR(AK158)+1,MONTH(AK158),DAY(AK158)),AJ159)</f>
        <v xml:space="preserve"> </v>
      </c>
      <c r="AL159" s="206">
        <f t="shared" si="31"/>
        <v>43283</v>
      </c>
    </row>
    <row r="160" spans="1:46">
      <c r="A160" s="154" t="str">
        <f t="shared" si="42"/>
        <v/>
      </c>
      <c r="B160" s="167" t="str">
        <f t="shared" ref="B160:B167" si="57">IF(A160="","","01/07/"&amp;YEAR(A160)+1)</f>
        <v/>
      </c>
      <c r="C160" s="217" t="str">
        <f t="shared" si="55"/>
        <v/>
      </c>
      <c r="D160" s="217" t="s">
        <v>307</v>
      </c>
      <c r="E160" s="217" t="str">
        <f t="shared" si="32"/>
        <v/>
      </c>
      <c r="F160" s="217">
        <f t="shared" si="44"/>
        <v>43647</v>
      </c>
      <c r="G160" s="140" t="str">
        <f t="shared" si="45"/>
        <v/>
      </c>
      <c r="H160" s="141"/>
      <c r="I160" s="239">
        <f t="shared" si="46"/>
        <v>0</v>
      </c>
      <c r="J160" s="78">
        <f t="shared" si="47"/>
        <v>0</v>
      </c>
      <c r="K160" s="161" t="str">
        <f t="shared" si="33"/>
        <v>2</v>
      </c>
      <c r="M160" s="239" t="b">
        <f t="shared" si="35"/>
        <v>0</v>
      </c>
      <c r="N160" s="238">
        <f t="shared" si="48"/>
        <v>0</v>
      </c>
      <c r="R160" s="222">
        <f t="shared" si="51"/>
        <v>0</v>
      </c>
      <c r="S160" s="204">
        <v>10</v>
      </c>
      <c r="T160" s="205">
        <f t="shared" si="52"/>
        <v>45839</v>
      </c>
      <c r="U160" s="223" t="e">
        <v>#VALUE!</v>
      </c>
      <c r="V160" s="224" t="e">
        <f t="shared" si="49"/>
        <v>#VALUE!</v>
      </c>
      <c r="W160" s="36" t="str">
        <f t="shared" si="53"/>
        <v>---</v>
      </c>
      <c r="X160" s="225" t="str">
        <f t="shared" si="37"/>
        <v>---</v>
      </c>
      <c r="Y160" s="224" t="s">
        <v>204</v>
      </c>
      <c r="Z160" s="223" t="e">
        <f t="shared" si="38"/>
        <v>#VALUE!</v>
      </c>
      <c r="AA160" s="223" t="str">
        <f t="shared" si="39"/>
        <v/>
      </c>
      <c r="AB160" s="232"/>
      <c r="AC160" s="214">
        <f>IF(AE160="","",(MAX(AA$21:AA159)+1))</f>
        <v>43283</v>
      </c>
      <c r="AD160" s="231">
        <f>DATE(YEAR(AD157)+1,MONTH(AD157),DAY(AD157))</f>
        <v>43647</v>
      </c>
      <c r="AE160" s="205">
        <f t="shared" ref="AE160" si="58">DATE(YEAR(AE159),MONTH(AE159)+12,DAY(AE159))</f>
        <v>366</v>
      </c>
      <c r="AF160" s="228">
        <f>AE160</f>
        <v>366</v>
      </c>
      <c r="AG160" s="231">
        <f>DATE(YEAR(AG158)+1,MONTH(AG158),DAY(AG158))</f>
        <v>44743</v>
      </c>
      <c r="AH160" s="214">
        <v>10</v>
      </c>
      <c r="AI160" s="216" t="str">
        <f t="shared" si="40"/>
        <v xml:space="preserve"> </v>
      </c>
      <c r="AJ160" s="216" t="str">
        <f t="shared" si="41"/>
        <v xml:space="preserve"> </v>
      </c>
      <c r="AK160" s="229" t="str">
        <f>IF(AJ160=$AK$22,DATE(YEAR(AK158)+1,MONTH(AK158),DAY(AK158)),AJ160)</f>
        <v xml:space="preserve"> </v>
      </c>
      <c r="AL160" s="206">
        <f t="shared" si="31"/>
        <v>43283</v>
      </c>
    </row>
    <row r="161" spans="1:38">
      <c r="A161" s="154" t="str">
        <f t="shared" si="42"/>
        <v/>
      </c>
      <c r="B161" s="167" t="str">
        <f t="shared" si="57"/>
        <v/>
      </c>
      <c r="C161" s="217" t="str">
        <f t="shared" si="55"/>
        <v/>
      </c>
      <c r="D161" s="217" t="s">
        <v>307</v>
      </c>
      <c r="E161" s="217" t="str">
        <f t="shared" si="32"/>
        <v/>
      </c>
      <c r="F161" s="217">
        <f t="shared" si="44"/>
        <v>43647</v>
      </c>
      <c r="G161" s="140" t="str">
        <f t="shared" si="45"/>
        <v/>
      </c>
      <c r="H161" s="141"/>
      <c r="I161" s="239">
        <f t="shared" si="46"/>
        <v>0</v>
      </c>
      <c r="J161" s="78">
        <f t="shared" si="47"/>
        <v>0</v>
      </c>
      <c r="K161" s="161" t="str">
        <f t="shared" si="33"/>
        <v>2</v>
      </c>
      <c r="M161" s="239" t="b">
        <f t="shared" si="35"/>
        <v>0</v>
      </c>
      <c r="N161" s="238">
        <f t="shared" si="48"/>
        <v>0</v>
      </c>
      <c r="R161" s="222">
        <f t="shared" si="51"/>
        <v>0</v>
      </c>
      <c r="S161" s="204">
        <v>11</v>
      </c>
      <c r="T161" s="205">
        <f t="shared" si="52"/>
        <v>46204</v>
      </c>
      <c r="U161" s="223" t="e">
        <v>#VALUE!</v>
      </c>
      <c r="V161" s="224" t="e">
        <f t="shared" si="49"/>
        <v>#VALUE!</v>
      </c>
      <c r="W161" s="36" t="str">
        <f t="shared" si="53"/>
        <v>---</v>
      </c>
      <c r="X161" s="225" t="str">
        <f t="shared" si="37"/>
        <v>---</v>
      </c>
      <c r="Y161" s="224" t="s">
        <v>204</v>
      </c>
      <c r="Z161" s="223" t="e">
        <f t="shared" si="38"/>
        <v>#VALUE!</v>
      </c>
      <c r="AA161" s="223" t="str">
        <f t="shared" si="39"/>
        <v/>
      </c>
      <c r="AB161" s="232"/>
      <c r="AC161" s="214" t="str">
        <f>IF(AF161="","",AC160)</f>
        <v/>
      </c>
      <c r="AD161" s="231"/>
      <c r="AE161" s="215" t="str">
        <f>IF(AND($L$135&gt;=AE160,$L$135&lt;=AE163),$L$135,IF(AND($L$136&gt;=AE160,$L$136&lt;=AE163),$L$136,IF(AND($L$137&gt;=AE160,$L$137&lt;=AE163),$L$137,"")))</f>
        <v/>
      </c>
      <c r="AF161" s="227" t="str">
        <f>IF(AE161=AE159,"",AE161)</f>
        <v/>
      </c>
      <c r="AG161" s="231">
        <f>DATE(YEAR(AG160)+1,MONTH(AG160),DAY(AG160))</f>
        <v>45108</v>
      </c>
      <c r="AH161" s="214">
        <v>11</v>
      </c>
      <c r="AI161" s="216" t="str">
        <f t="shared" si="40"/>
        <v xml:space="preserve"> </v>
      </c>
      <c r="AJ161" s="216" t="str">
        <f t="shared" si="41"/>
        <v xml:space="preserve"> </v>
      </c>
      <c r="AK161" s="229" t="str">
        <f>IF(AJ161=$AK$22,DATE(YEAR(AK160)+1,MONTH(AK160),DAY(AK160)),AJ161)</f>
        <v xml:space="preserve"> </v>
      </c>
      <c r="AL161" s="206" t="str">
        <f t="shared" si="31"/>
        <v/>
      </c>
    </row>
    <row r="162" spans="1:38">
      <c r="A162" s="154" t="str">
        <f t="shared" si="42"/>
        <v/>
      </c>
      <c r="B162" s="167" t="str">
        <f t="shared" si="57"/>
        <v/>
      </c>
      <c r="C162" s="217" t="str">
        <f t="shared" si="55"/>
        <v/>
      </c>
      <c r="D162" s="217" t="s">
        <v>307</v>
      </c>
      <c r="E162" s="217" t="str">
        <f t="shared" si="32"/>
        <v/>
      </c>
      <c r="F162" s="217">
        <f t="shared" si="44"/>
        <v>43647</v>
      </c>
      <c r="G162" s="140" t="str">
        <f t="shared" si="45"/>
        <v/>
      </c>
      <c r="H162" s="141"/>
      <c r="I162" s="239">
        <f t="shared" si="46"/>
        <v>0</v>
      </c>
      <c r="J162" s="78">
        <f t="shared" si="47"/>
        <v>0</v>
      </c>
      <c r="K162" s="161" t="str">
        <f t="shared" si="33"/>
        <v>2</v>
      </c>
      <c r="M162" s="239" t="b">
        <f t="shared" si="35"/>
        <v>0</v>
      </c>
      <c r="N162" s="238">
        <f t="shared" si="48"/>
        <v>0</v>
      </c>
      <c r="R162" s="222">
        <f t="shared" si="51"/>
        <v>0</v>
      </c>
      <c r="S162" s="204">
        <v>12</v>
      </c>
      <c r="T162" s="205">
        <f t="shared" si="52"/>
        <v>46569</v>
      </c>
      <c r="U162" s="223" t="e">
        <v>#VALUE!</v>
      </c>
      <c r="V162" s="224" t="e">
        <f t="shared" si="49"/>
        <v>#VALUE!</v>
      </c>
      <c r="W162" s="36" t="str">
        <f t="shared" si="53"/>
        <v>---</v>
      </c>
      <c r="X162" s="225" t="str">
        <f t="shared" si="37"/>
        <v>---</v>
      </c>
      <c r="Y162" s="224" t="s">
        <v>204</v>
      </c>
      <c r="Z162" s="223" t="e">
        <f t="shared" si="38"/>
        <v>#VALUE!</v>
      </c>
      <c r="AA162" s="223" t="str">
        <f t="shared" si="39"/>
        <v/>
      </c>
      <c r="AB162" s="213">
        <v>5</v>
      </c>
      <c r="AC162" s="214">
        <f>IF(AF162="","",MAX(AC160:AC161))</f>
        <v>43283</v>
      </c>
      <c r="AD162" s="231"/>
      <c r="AE162" s="215"/>
      <c r="AF162" s="227">
        <f>IF(AE162=AE160,"",AE162)</f>
        <v>0</v>
      </c>
      <c r="AG162" s="231">
        <f>DATE(YEAR(AG161)+1,MONTH(AG161),DAY(AG161))</f>
        <v>45474</v>
      </c>
      <c r="AH162" s="214">
        <v>12</v>
      </c>
      <c r="AI162" s="216" t="str">
        <f t="shared" si="40"/>
        <v xml:space="preserve"> </v>
      </c>
      <c r="AJ162" s="216" t="str">
        <f t="shared" si="41"/>
        <v xml:space="preserve"> </v>
      </c>
      <c r="AK162" s="229" t="str">
        <f>IF(AJ162=$AK$22,DATE(YEAR(AK161)+1,MONTH(AK161),DAY(AK161)),AJ162)</f>
        <v xml:space="preserve"> </v>
      </c>
      <c r="AL162" s="206">
        <f t="shared" si="31"/>
        <v>43283</v>
      </c>
    </row>
    <row r="163" spans="1:38">
      <c r="A163" s="154" t="str">
        <f t="shared" si="42"/>
        <v/>
      </c>
      <c r="B163" s="167" t="str">
        <f t="shared" si="57"/>
        <v/>
      </c>
      <c r="C163" s="217" t="str">
        <f t="shared" si="55"/>
        <v/>
      </c>
      <c r="D163" s="217" t="s">
        <v>307</v>
      </c>
      <c r="E163" s="217" t="str">
        <f t="shared" si="32"/>
        <v/>
      </c>
      <c r="F163" s="217">
        <f t="shared" si="44"/>
        <v>43647</v>
      </c>
      <c r="G163" s="140" t="str">
        <f t="shared" si="45"/>
        <v/>
      </c>
      <c r="H163" s="141"/>
      <c r="I163" s="239">
        <f t="shared" si="46"/>
        <v>0</v>
      </c>
      <c r="J163" s="78">
        <f t="shared" si="47"/>
        <v>0</v>
      </c>
      <c r="K163" s="161" t="str">
        <f t="shared" si="33"/>
        <v>2</v>
      </c>
      <c r="M163" s="239" t="b">
        <f t="shared" si="35"/>
        <v>0</v>
      </c>
      <c r="N163" s="238">
        <f t="shared" si="48"/>
        <v>0</v>
      </c>
      <c r="R163" s="222">
        <f t="shared" si="51"/>
        <v>0</v>
      </c>
      <c r="S163" s="204">
        <v>13</v>
      </c>
      <c r="T163" s="205">
        <f t="shared" si="52"/>
        <v>46935</v>
      </c>
      <c r="U163" s="223" t="e">
        <v>#VALUE!</v>
      </c>
      <c r="V163" s="224" t="e">
        <f t="shared" si="49"/>
        <v>#VALUE!</v>
      </c>
      <c r="W163" s="36" t="str">
        <f t="shared" si="53"/>
        <v>---</v>
      </c>
      <c r="X163" s="225" t="str">
        <f t="shared" si="37"/>
        <v>---</v>
      </c>
      <c r="Y163" s="224" t="s">
        <v>204</v>
      </c>
      <c r="Z163" s="223" t="e">
        <f t="shared" si="38"/>
        <v>#VALUE!</v>
      </c>
      <c r="AA163" s="223" t="str">
        <f t="shared" si="39"/>
        <v/>
      </c>
      <c r="AB163" s="213"/>
      <c r="AC163" s="214">
        <f>IF(AE163="","",(MAX(AA$21:AA162)+1))</f>
        <v>43283</v>
      </c>
      <c r="AD163" s="231">
        <f>DATE(YEAR(AD160)+1,MONTH(AD160),DAY(AD160))</f>
        <v>44013</v>
      </c>
      <c r="AE163" s="205">
        <f t="shared" ref="AE163" si="59">DATE(YEAR(AE162),MONTH(AE162)+12,DAY(AE162))</f>
        <v>366</v>
      </c>
      <c r="AF163" s="228">
        <f>AE163</f>
        <v>366</v>
      </c>
      <c r="AG163" s="231">
        <f>DATE(YEAR(AG161)+1,MONTH(AG161),DAY(AG161))</f>
        <v>45474</v>
      </c>
      <c r="AH163" s="214">
        <v>13</v>
      </c>
      <c r="AI163" s="216" t="str">
        <f t="shared" si="40"/>
        <v xml:space="preserve"> </v>
      </c>
      <c r="AJ163" s="216" t="str">
        <f t="shared" si="41"/>
        <v xml:space="preserve"> </v>
      </c>
      <c r="AK163" s="229" t="str">
        <f>IF(AJ163=$AK$22,DATE(YEAR(AK161)+1,MONTH(AK161),DAY(AK161)),AJ163)</f>
        <v xml:space="preserve"> </v>
      </c>
      <c r="AL163" s="206">
        <f t="shared" si="31"/>
        <v>43283</v>
      </c>
    </row>
    <row r="164" spans="1:38">
      <c r="A164" s="154" t="str">
        <f t="shared" si="42"/>
        <v/>
      </c>
      <c r="B164" s="167" t="str">
        <f t="shared" si="57"/>
        <v/>
      </c>
      <c r="C164" s="217" t="str">
        <f t="shared" si="55"/>
        <v/>
      </c>
      <c r="D164" s="217" t="s">
        <v>307</v>
      </c>
      <c r="E164" s="217" t="str">
        <f t="shared" si="32"/>
        <v/>
      </c>
      <c r="F164" s="217">
        <f t="shared" si="44"/>
        <v>43647</v>
      </c>
      <c r="G164" s="140" t="str">
        <f t="shared" si="45"/>
        <v/>
      </c>
      <c r="H164" s="141"/>
      <c r="I164" s="239">
        <f t="shared" si="46"/>
        <v>0</v>
      </c>
      <c r="J164" s="78">
        <f t="shared" si="47"/>
        <v>0</v>
      </c>
      <c r="K164" s="161" t="str">
        <f t="shared" si="33"/>
        <v>2</v>
      </c>
      <c r="M164" s="239" t="b">
        <f t="shared" si="35"/>
        <v>0</v>
      </c>
      <c r="N164" s="238">
        <f t="shared" si="48"/>
        <v>0</v>
      </c>
      <c r="R164" s="222">
        <f t="shared" si="51"/>
        <v>0</v>
      </c>
      <c r="S164" s="204">
        <v>14</v>
      </c>
      <c r="T164" s="205">
        <f t="shared" si="52"/>
        <v>47300</v>
      </c>
      <c r="U164" s="223" t="e">
        <v>#VALUE!</v>
      </c>
      <c r="V164" s="224" t="e">
        <f t="shared" si="49"/>
        <v>#VALUE!</v>
      </c>
      <c r="W164" s="36" t="str">
        <f t="shared" si="53"/>
        <v>---</v>
      </c>
      <c r="X164" s="225" t="str">
        <f t="shared" si="37"/>
        <v>---</v>
      </c>
      <c r="Y164" s="224" t="s">
        <v>204</v>
      </c>
      <c r="Z164" s="223" t="e">
        <f t="shared" si="38"/>
        <v>#VALUE!</v>
      </c>
      <c r="AA164" s="223" t="str">
        <f t="shared" si="39"/>
        <v/>
      </c>
      <c r="AB164" s="213"/>
      <c r="AC164" s="214" t="str">
        <f>IF(AF164="","",AC163)</f>
        <v/>
      </c>
      <c r="AD164" s="231"/>
      <c r="AE164" s="215"/>
      <c r="AF164" s="227" t="str">
        <f>IF(AE164=AE162,"",AE164)</f>
        <v/>
      </c>
      <c r="AG164" s="231">
        <f>DATE(YEAR(AG163)+1,MONTH(AG163),DAY(AG163))</f>
        <v>45839</v>
      </c>
      <c r="AH164" s="214">
        <v>14</v>
      </c>
      <c r="AI164" s="216" t="str">
        <f t="shared" si="40"/>
        <v xml:space="preserve"> </v>
      </c>
      <c r="AJ164" s="216" t="str">
        <f t="shared" si="41"/>
        <v xml:space="preserve"> </v>
      </c>
      <c r="AK164" s="229" t="str">
        <f>IF(AJ164=$AK$22,DATE(YEAR(AK163)+1,MONTH(AK163),DAY(AK163)),AJ164)</f>
        <v xml:space="preserve"> </v>
      </c>
      <c r="AL164" s="206" t="str">
        <f t="shared" si="31"/>
        <v/>
      </c>
    </row>
    <row r="165" spans="1:38">
      <c r="A165" s="154" t="str">
        <f t="shared" si="42"/>
        <v/>
      </c>
      <c r="B165" s="167" t="str">
        <f t="shared" si="57"/>
        <v/>
      </c>
      <c r="C165" s="217" t="str">
        <f t="shared" si="55"/>
        <v/>
      </c>
      <c r="D165" s="217" t="s">
        <v>307</v>
      </c>
      <c r="E165" s="217" t="str">
        <f t="shared" si="32"/>
        <v/>
      </c>
      <c r="F165" s="217">
        <f t="shared" si="44"/>
        <v>43647</v>
      </c>
      <c r="G165" s="140" t="str">
        <f t="shared" si="45"/>
        <v/>
      </c>
      <c r="H165" s="141"/>
      <c r="I165" s="239">
        <f t="shared" si="46"/>
        <v>0</v>
      </c>
      <c r="J165" s="78">
        <f t="shared" si="47"/>
        <v>0</v>
      </c>
      <c r="K165" s="161" t="str">
        <f t="shared" si="33"/>
        <v>2</v>
      </c>
      <c r="M165" s="239" t="b">
        <f t="shared" si="35"/>
        <v>0</v>
      </c>
      <c r="N165" s="238">
        <f t="shared" si="48"/>
        <v>0</v>
      </c>
      <c r="R165" s="222">
        <f t="shared" si="51"/>
        <v>0</v>
      </c>
      <c r="S165" s="204">
        <v>15</v>
      </c>
      <c r="T165" s="205">
        <f t="shared" si="52"/>
        <v>47665</v>
      </c>
      <c r="U165" s="223" t="e">
        <v>#VALUE!</v>
      </c>
      <c r="V165" s="224" t="e">
        <f t="shared" si="49"/>
        <v>#VALUE!</v>
      </c>
      <c r="W165" s="36" t="str">
        <f t="shared" si="53"/>
        <v>---</v>
      </c>
      <c r="X165" s="225" t="str">
        <f t="shared" si="37"/>
        <v>---</v>
      </c>
      <c r="Y165" s="224" t="s">
        <v>204</v>
      </c>
      <c r="Z165" s="223" t="e">
        <f t="shared" si="38"/>
        <v>#VALUE!</v>
      </c>
      <c r="AA165" s="223" t="str">
        <f t="shared" si="39"/>
        <v/>
      </c>
      <c r="AB165" s="232">
        <v>6</v>
      </c>
      <c r="AC165" s="214">
        <f>IF(AF165="","",MAX(AC163:AC164))</f>
        <v>43283</v>
      </c>
      <c r="AD165" s="231"/>
      <c r="AE165" s="215"/>
      <c r="AF165" s="227">
        <f>IF(AE165=AE163,"",AE165)</f>
        <v>0</v>
      </c>
      <c r="AG165" s="231">
        <f>DATE(YEAR(AG164)+1,MONTH(AG164),DAY(AG164))</f>
        <v>46204</v>
      </c>
      <c r="AH165" s="214">
        <v>15</v>
      </c>
      <c r="AI165" s="216" t="str">
        <f t="shared" si="40"/>
        <v xml:space="preserve"> </v>
      </c>
      <c r="AJ165" s="216" t="str">
        <f t="shared" si="41"/>
        <v xml:space="preserve"> </v>
      </c>
      <c r="AK165" s="229" t="str">
        <f>IF(AJ165=$AK$22,DATE(YEAR(AK164)+1,MONTH(AK164),DAY(AK164)),AJ165)</f>
        <v xml:space="preserve"> </v>
      </c>
      <c r="AL165" s="206">
        <f t="shared" si="31"/>
        <v>43283</v>
      </c>
    </row>
    <row r="166" spans="1:38">
      <c r="A166" s="154">
        <f t="shared" si="42"/>
        <v>47665</v>
      </c>
      <c r="B166" s="167" t="str">
        <f t="shared" si="57"/>
        <v>01/07/2031</v>
      </c>
      <c r="C166" s="217" t="str">
        <f t="shared" si="55"/>
        <v>01/07/2031</v>
      </c>
      <c r="D166" s="217" t="s">
        <v>307</v>
      </c>
      <c r="E166" s="217">
        <f t="shared" si="32"/>
        <v>47665</v>
      </c>
      <c r="F166" s="217">
        <f t="shared" si="44"/>
        <v>43647</v>
      </c>
      <c r="G166" s="140" t="str">
        <f t="shared" si="45"/>
        <v/>
      </c>
      <c r="H166" s="141"/>
      <c r="I166" s="239">
        <f t="shared" si="46"/>
        <v>0</v>
      </c>
      <c r="J166" s="78">
        <f t="shared" si="47"/>
        <v>0</v>
      </c>
      <c r="K166" s="161" t="str">
        <f t="shared" si="33"/>
        <v>2</v>
      </c>
      <c r="M166" s="239" t="b">
        <f t="shared" si="35"/>
        <v>0</v>
      </c>
      <c r="N166" s="238">
        <f t="shared" si="48"/>
        <v>0</v>
      </c>
      <c r="R166" s="222">
        <f t="shared" si="51"/>
        <v>0</v>
      </c>
      <c r="S166" s="204">
        <v>16</v>
      </c>
      <c r="T166" s="241">
        <f>IF(N135="YES",L135,"")</f>
        <v>42841</v>
      </c>
      <c r="U166" s="223">
        <v>47665</v>
      </c>
      <c r="V166" s="224">
        <f t="shared" si="49"/>
        <v>47665</v>
      </c>
      <c r="W166" s="36" t="str">
        <f t="shared" si="53"/>
        <v>---</v>
      </c>
      <c r="X166" s="225" t="str">
        <f t="shared" si="37"/>
        <v>---</v>
      </c>
      <c r="Y166" s="224" t="s">
        <v>204</v>
      </c>
      <c r="Z166" s="223">
        <f t="shared" si="38"/>
        <v>47665</v>
      </c>
      <c r="AA166" s="223">
        <f t="shared" si="39"/>
        <v>47665</v>
      </c>
      <c r="AB166" s="232"/>
      <c r="AC166" s="214">
        <f>IF(AE166="","",(MAX(AA$21:AA165)+1))</f>
        <v>43283</v>
      </c>
      <c r="AD166" s="231">
        <f>DATE(YEAR(AD163)+1,MONTH(AD163),DAY(AD163))</f>
        <v>44378</v>
      </c>
      <c r="AE166" s="205">
        <f t="shared" ref="AE166" si="60">DATE(YEAR(AE165),MONTH(AE165)+12,DAY(AE165))</f>
        <v>366</v>
      </c>
      <c r="AF166" s="228">
        <f>AE166</f>
        <v>366</v>
      </c>
      <c r="AG166" s="231">
        <f>DATE(YEAR(AG164)+1,MONTH(AG164),DAY(AG164))</f>
        <v>46204</v>
      </c>
      <c r="AH166" s="214">
        <v>16</v>
      </c>
      <c r="AI166" s="216" t="str">
        <f t="shared" si="40"/>
        <v xml:space="preserve"> </v>
      </c>
      <c r="AJ166" s="216" t="str">
        <f t="shared" si="41"/>
        <v xml:space="preserve"> </v>
      </c>
      <c r="AK166" s="229" t="str">
        <f>IF(AJ166=$AK$22,DATE(YEAR(AK164)+1,MONTH(AK164),DAY(AK164)),AJ166)</f>
        <v xml:space="preserve"> </v>
      </c>
      <c r="AL166" s="206">
        <f t="shared" si="31"/>
        <v>43283</v>
      </c>
    </row>
    <row r="167" spans="1:38">
      <c r="A167" s="154" t="str">
        <f t="shared" si="42"/>
        <v/>
      </c>
      <c r="B167" s="167" t="str">
        <f t="shared" si="57"/>
        <v/>
      </c>
      <c r="C167" s="217" t="str">
        <f t="shared" si="55"/>
        <v/>
      </c>
      <c r="D167" s="217" t="s">
        <v>307</v>
      </c>
      <c r="E167" s="217" t="str">
        <f t="shared" si="32"/>
        <v/>
      </c>
      <c r="F167" s="217">
        <f t="shared" si="44"/>
        <v>43647</v>
      </c>
      <c r="G167" s="140" t="str">
        <f t="shared" si="45"/>
        <v/>
      </c>
      <c r="H167" s="141"/>
      <c r="I167" s="239">
        <f t="shared" si="46"/>
        <v>0</v>
      </c>
      <c r="J167" s="78">
        <f t="shared" si="47"/>
        <v>0</v>
      </c>
      <c r="K167" s="161" t="str">
        <f t="shared" si="33"/>
        <v>2</v>
      </c>
      <c r="M167" s="239" t="b">
        <f t="shared" si="35"/>
        <v>0</v>
      </c>
      <c r="N167" s="238">
        <f t="shared" si="48"/>
        <v>0</v>
      </c>
      <c r="R167" s="222">
        <f t="shared" si="51"/>
        <v>0</v>
      </c>
      <c r="S167" s="204">
        <v>17</v>
      </c>
      <c r="T167" s="241" t="str">
        <f>IF(N136="YES",L136,"")</f>
        <v/>
      </c>
      <c r="U167" s="223" t="e">
        <v>#VALUE!</v>
      </c>
      <c r="V167" s="224" t="e">
        <f t="shared" si="49"/>
        <v>#VALUE!</v>
      </c>
      <c r="W167" s="36" t="str">
        <f t="shared" si="53"/>
        <v>---</v>
      </c>
      <c r="X167" s="225" t="str">
        <f t="shared" si="37"/>
        <v>---</v>
      </c>
      <c r="Y167" s="224" t="s">
        <v>204</v>
      </c>
      <c r="Z167" s="223" t="e">
        <f t="shared" si="38"/>
        <v>#VALUE!</v>
      </c>
      <c r="AA167" s="223" t="str">
        <f t="shared" si="39"/>
        <v/>
      </c>
      <c r="AB167" s="232"/>
      <c r="AC167" s="214" t="str">
        <f>IF(AF167="","",AC166)</f>
        <v/>
      </c>
      <c r="AD167" s="231"/>
      <c r="AE167" s="215"/>
      <c r="AF167" s="227" t="str">
        <f>IF(AE167=AE165,"",AE167)</f>
        <v/>
      </c>
      <c r="AG167" s="231">
        <f>DATE(YEAR(AG166)+1,MONTH(AG166),DAY(AG166))</f>
        <v>46569</v>
      </c>
      <c r="AH167" s="214">
        <v>17</v>
      </c>
      <c r="AI167" s="216" t="str">
        <f t="shared" si="40"/>
        <v xml:space="preserve"> </v>
      </c>
      <c r="AJ167" s="216" t="str">
        <f t="shared" si="41"/>
        <v xml:space="preserve"> </v>
      </c>
      <c r="AK167" s="229" t="str">
        <f>IF(AJ167=$AK$22,DATE(YEAR(AK166)+1,MONTH(AK166),DAY(AK166)),AJ167)</f>
        <v xml:space="preserve"> </v>
      </c>
      <c r="AL167" s="206" t="str">
        <f t="shared" si="31"/>
        <v/>
      </c>
    </row>
    <row r="168" spans="1:38">
      <c r="S168" s="204"/>
      <c r="T168" s="204"/>
      <c r="U168" s="204"/>
      <c r="V168" s="204"/>
      <c r="W168" s="36"/>
      <c r="X168" s="242">
        <f>MAX(X151:X167)</f>
        <v>67000</v>
      </c>
      <c r="Y168" s="32"/>
      <c r="Z168" s="206"/>
      <c r="AA168" s="206"/>
      <c r="AB168" s="213">
        <v>7</v>
      </c>
      <c r="AC168" s="214">
        <f>IF(AF168="","",MAX(AC166:AC167))</f>
        <v>43283</v>
      </c>
      <c r="AD168" s="231"/>
      <c r="AE168" s="215"/>
      <c r="AF168" s="227">
        <f>IF(AE168=AE166,"",AE168)</f>
        <v>0</v>
      </c>
      <c r="AG168" s="231">
        <f>DATE(YEAR(AG167)+1,MONTH(AG167),DAY(AG167))</f>
        <v>46935</v>
      </c>
      <c r="AH168" s="214">
        <v>18</v>
      </c>
      <c r="AI168" s="216" t="str">
        <f t="shared" si="40"/>
        <v xml:space="preserve"> </v>
      </c>
      <c r="AJ168" s="216" t="str">
        <f t="shared" si="41"/>
        <v xml:space="preserve"> </v>
      </c>
      <c r="AK168" s="229" t="str">
        <f>IF(AJ168=$AK$22,DATE(YEAR(AK167)+1,MONTH(AK167),DAY(AK167)),AJ168)</f>
        <v xml:space="preserve"> </v>
      </c>
      <c r="AL168" s="206">
        <f t="shared" si="31"/>
        <v>43283</v>
      </c>
    </row>
    <row r="169" spans="1:38" ht="15">
      <c r="S169" s="204"/>
      <c r="T169" s="204"/>
      <c r="U169" s="204"/>
      <c r="V169" s="204"/>
      <c r="W169" s="224"/>
      <c r="X169" s="32"/>
      <c r="Y169" s="32"/>
      <c r="Z169" s="224"/>
      <c r="AA169" s="224"/>
      <c r="AB169" s="213"/>
      <c r="AC169" s="214">
        <f>IF(AE169="","",(MAX(AA$21:AA168)+1))</f>
        <v>47666</v>
      </c>
      <c r="AD169" s="231">
        <f>DATE(YEAR(AD166)+1,MONTH(AD166),DAY(AD166))</f>
        <v>44743</v>
      </c>
      <c r="AE169" s="205">
        <f t="shared" ref="AE169" si="61">DATE(YEAR(AE168),MONTH(AE168)+12,DAY(AE168))</f>
        <v>366</v>
      </c>
      <c r="AF169" s="228">
        <f>AE169</f>
        <v>366</v>
      </c>
      <c r="AG169" s="231">
        <f>DATE(YEAR(AG167)+1,MONTH(AG167),DAY(AG167))</f>
        <v>46935</v>
      </c>
      <c r="AH169" s="214">
        <f t="shared" ref="AH169:AH187" si="62">AC169</f>
        <v>47666</v>
      </c>
      <c r="AI169" s="216" t="str">
        <f t="shared" si="40"/>
        <v xml:space="preserve"> </v>
      </c>
      <c r="AJ169" s="216" t="str">
        <f t="shared" si="41"/>
        <v xml:space="preserve"> </v>
      </c>
      <c r="AK169" s="229" t="str">
        <f>IF(AJ169=$AK$22,DATE(YEAR(AK167)+1,MONTH(AK167),DAY(AK167)),AJ169)</f>
        <v xml:space="preserve"> </v>
      </c>
      <c r="AL169" s="206">
        <f t="shared" si="31"/>
        <v>47666</v>
      </c>
    </row>
    <row r="170" spans="1:38">
      <c r="B170" s="519" t="s">
        <v>308</v>
      </c>
      <c r="C170" s="519"/>
      <c r="D170" s="520"/>
      <c r="S170" s="204"/>
      <c r="T170" s="204"/>
      <c r="U170" s="204"/>
      <c r="V170" s="204"/>
      <c r="W170" s="224"/>
      <c r="X170" s="32"/>
      <c r="Y170" s="32"/>
      <c r="Z170" s="224"/>
      <c r="AA170" s="224"/>
      <c r="AB170" s="213"/>
      <c r="AC170" s="214" t="str">
        <f>IF(AF170="","",AC169)</f>
        <v/>
      </c>
      <c r="AD170" s="231"/>
      <c r="AE170" s="215"/>
      <c r="AF170" s="227" t="str">
        <f>IF(AE170=AE168,"",AE170)</f>
        <v/>
      </c>
      <c r="AG170" s="231">
        <f>DATE(YEAR(AG169)+1,MONTH(AG169),DAY(AG169))</f>
        <v>47300</v>
      </c>
      <c r="AH170" s="214" t="str">
        <f t="shared" si="62"/>
        <v/>
      </c>
      <c r="AI170" s="216" t="str">
        <f t="shared" si="40"/>
        <v xml:space="preserve"> </v>
      </c>
      <c r="AJ170" s="216" t="str">
        <f t="shared" si="41"/>
        <v xml:space="preserve"> </v>
      </c>
      <c r="AK170" s="229" t="str">
        <f>IF(AJ170=$AK$22,DATE(YEAR(AK169)+1,MONTH(AK169),DAY(AK169)),AJ170)</f>
        <v xml:space="preserve"> </v>
      </c>
      <c r="AL170" s="206" t="str">
        <f t="shared" si="31"/>
        <v/>
      </c>
    </row>
    <row r="171" spans="1:38">
      <c r="B171" s="243">
        <v>42370</v>
      </c>
      <c r="C171" s="243">
        <v>42735</v>
      </c>
      <c r="D171" s="244">
        <v>0</v>
      </c>
      <c r="E171" s="100"/>
      <c r="S171" s="204"/>
      <c r="T171" s="204"/>
      <c r="U171" s="204"/>
      <c r="V171" s="204"/>
      <c r="X171" s="32"/>
      <c r="Y171" s="32"/>
      <c r="Z171" s="32"/>
      <c r="AA171" s="224"/>
      <c r="AB171" s="232">
        <v>8</v>
      </c>
      <c r="AC171" s="214">
        <f>IF(AF171="","",MAX(AC169:AC170))</f>
        <v>47666</v>
      </c>
      <c r="AD171" s="231"/>
      <c r="AE171" s="215"/>
      <c r="AF171" s="227">
        <f>IF(AE171=AE169,"",AE171)</f>
        <v>0</v>
      </c>
      <c r="AG171" s="231">
        <f>DATE(YEAR(AG170)+1,MONTH(AG170),DAY(AG170))</f>
        <v>47665</v>
      </c>
      <c r="AH171" s="214">
        <f t="shared" si="62"/>
        <v>47666</v>
      </c>
      <c r="AI171" s="216" t="str">
        <f t="shared" si="40"/>
        <v xml:space="preserve"> </v>
      </c>
      <c r="AJ171" s="216" t="str">
        <f t="shared" si="41"/>
        <v xml:space="preserve"> </v>
      </c>
      <c r="AK171" s="229" t="str">
        <f>IF(AJ171=$AK$22,DATE(YEAR(AK170)+1,MONTH(AK170),DAY(AK170)),AJ171)</f>
        <v xml:space="preserve"> </v>
      </c>
      <c r="AL171" s="206">
        <f t="shared" si="31"/>
        <v>47666</v>
      </c>
    </row>
    <row r="172" spans="1:38">
      <c r="B172" s="243">
        <f>C171+1</f>
        <v>42736</v>
      </c>
      <c r="C172" s="243">
        <v>42916</v>
      </c>
      <c r="D172" s="244">
        <v>0.04</v>
      </c>
      <c r="E172" s="100"/>
      <c r="S172"/>
      <c r="T172"/>
      <c r="U172"/>
      <c r="V172"/>
      <c r="X172" s="32"/>
      <c r="Y172" s="32"/>
      <c r="Z172" s="32"/>
      <c r="AA172"/>
      <c r="AB172" s="232"/>
      <c r="AC172" s="214">
        <f>IF(AE172="","",(MAX(AA$21:AA171)+1))</f>
        <v>47666</v>
      </c>
      <c r="AD172" s="231">
        <f>DATE(YEAR(AD169)+1,MONTH(AD169),DAY(AD169))</f>
        <v>45108</v>
      </c>
      <c r="AE172" s="205">
        <f t="shared" ref="AE172" si="63">DATE(YEAR(AE171),MONTH(AE171)+12,DAY(AE171))</f>
        <v>366</v>
      </c>
      <c r="AF172" s="228">
        <f>AE172</f>
        <v>366</v>
      </c>
      <c r="AG172" s="231">
        <f>DATE(YEAR(AG170)+1,MONTH(AG170),DAY(AG170))</f>
        <v>47665</v>
      </c>
      <c r="AH172" s="214">
        <f t="shared" si="62"/>
        <v>47666</v>
      </c>
      <c r="AI172" s="216" t="str">
        <f t="shared" si="40"/>
        <v xml:space="preserve"> </v>
      </c>
      <c r="AJ172" s="216" t="str">
        <f t="shared" si="41"/>
        <v xml:space="preserve"> </v>
      </c>
      <c r="AK172" s="229" t="str">
        <f>IF(AJ172=$AK$22,DATE(YEAR(AK170)+1,MONTH(AK170),DAY(AK170)),AJ172)</f>
        <v xml:space="preserve"> </v>
      </c>
      <c r="AL172" s="206">
        <f t="shared" si="31"/>
        <v>47666</v>
      </c>
    </row>
    <row r="173" spans="1:38">
      <c r="B173" s="243">
        <f>C172+1</f>
        <v>42917</v>
      </c>
      <c r="C173" s="100"/>
      <c r="D173" s="244">
        <v>0.05</v>
      </c>
      <c r="E173" s="100"/>
      <c r="S173"/>
      <c r="T173"/>
      <c r="U173"/>
      <c r="V173"/>
      <c r="X173" s="32"/>
      <c r="Y173" s="32"/>
      <c r="Z173" s="32"/>
      <c r="AA173"/>
      <c r="AB173" s="232"/>
      <c r="AC173" s="214" t="str">
        <f>IF(AF173="","",AC172)</f>
        <v/>
      </c>
      <c r="AD173" s="206"/>
      <c r="AE173" s="215"/>
      <c r="AF173" s="227" t="str">
        <f>IF(AE173=AE171,"",AE173)</f>
        <v/>
      </c>
      <c r="AG173" s="214"/>
      <c r="AH173" s="214" t="str">
        <f t="shared" si="62"/>
        <v/>
      </c>
      <c r="AI173" s="216" t="str">
        <f t="shared" si="40"/>
        <v xml:space="preserve"> </v>
      </c>
      <c r="AJ173" s="216" t="str">
        <f t="shared" si="41"/>
        <v xml:space="preserve"> </v>
      </c>
      <c r="AK173" s="229" t="str">
        <f>IF(AJ173=$AK$22,DATE(YEAR(AK172)+1,MONTH(AK172),DAY(AK172)),AJ173)</f>
        <v xml:space="preserve"> </v>
      </c>
      <c r="AL173" s="206" t="str">
        <f t="shared" si="31"/>
        <v/>
      </c>
    </row>
    <row r="174" spans="1:38">
      <c r="B174" s="100"/>
      <c r="C174" s="100"/>
      <c r="D174" s="245"/>
      <c r="E174" s="100"/>
      <c r="S174"/>
      <c r="T174"/>
      <c r="U174"/>
      <c r="V174"/>
      <c r="X174" s="32"/>
      <c r="Y174" s="32"/>
      <c r="Z174" s="32"/>
      <c r="AA174"/>
      <c r="AB174" s="213">
        <v>9</v>
      </c>
      <c r="AC174" s="214">
        <f>IF(AF174="","",MAX(AC172:AC173))</f>
        <v>47666</v>
      </c>
      <c r="AD174" s="206"/>
      <c r="AE174" s="215"/>
      <c r="AF174" s="227">
        <f>IF(AE174=AE172,"",AE174)</f>
        <v>0</v>
      </c>
      <c r="AG174" s="214"/>
      <c r="AH174" s="214">
        <f t="shared" si="62"/>
        <v>47666</v>
      </c>
      <c r="AI174" s="216" t="str">
        <f t="shared" si="40"/>
        <v xml:space="preserve"> </v>
      </c>
      <c r="AJ174" s="216" t="str">
        <f t="shared" si="41"/>
        <v xml:space="preserve"> </v>
      </c>
      <c r="AK174" s="229" t="str">
        <f>IF(AJ174=$AK$22,DATE(YEAR(AK173)+1,MONTH(AK173),DAY(AK173)),AJ174)</f>
        <v xml:space="preserve"> </v>
      </c>
      <c r="AL174" s="206">
        <f t="shared" si="31"/>
        <v>47666</v>
      </c>
    </row>
    <row r="175" spans="1:38">
      <c r="B175" s="100"/>
      <c r="C175" s="100"/>
      <c r="D175" s="245"/>
      <c r="E175" s="100"/>
      <c r="S175"/>
      <c r="T175"/>
      <c r="U175"/>
      <c r="V175"/>
      <c r="X175" s="32"/>
      <c r="Y175" s="32"/>
      <c r="Z175" s="32"/>
      <c r="AA175"/>
      <c r="AB175" s="213"/>
      <c r="AC175" s="214">
        <f>IF(AE175="","",(MAX(AA$21:AA174)+1))</f>
        <v>47666</v>
      </c>
      <c r="AD175" s="231">
        <f>DATE(YEAR(AD172)+1,MONTH(AD172),DAY(AD172))</f>
        <v>45474</v>
      </c>
      <c r="AE175" s="205">
        <f t="shared" ref="AE175" si="64">DATE(YEAR(AE174),MONTH(AE174)+12,DAY(AE174))</f>
        <v>366</v>
      </c>
      <c r="AF175" s="228">
        <f>AE175</f>
        <v>366</v>
      </c>
      <c r="AG175" s="214"/>
      <c r="AH175" s="214">
        <f t="shared" si="62"/>
        <v>47666</v>
      </c>
      <c r="AI175" s="216" t="str">
        <f t="shared" si="40"/>
        <v xml:space="preserve"> </v>
      </c>
      <c r="AJ175" s="216" t="str">
        <f t="shared" si="41"/>
        <v xml:space="preserve"> </v>
      </c>
      <c r="AK175" s="229" t="str">
        <f>IF(AJ175=$AK$22,DATE(YEAR(AK173)+1,MONTH(AK173),DAY(AK173)),AJ175)</f>
        <v xml:space="preserve"> </v>
      </c>
      <c r="AL175" s="206">
        <f t="shared" si="31"/>
        <v>47666</v>
      </c>
    </row>
    <row r="176" spans="1:38">
      <c r="B176" s="110" t="s">
        <v>309</v>
      </c>
      <c r="C176" s="246">
        <f>A147</f>
        <v>42491</v>
      </c>
      <c r="D176" s="247">
        <f>VLOOKUP($C$176,$B$171:$D$173,3)</f>
        <v>0</v>
      </c>
      <c r="G176" s="146">
        <f>A147</f>
        <v>42491</v>
      </c>
      <c r="S176"/>
      <c r="T176"/>
      <c r="U176"/>
      <c r="V176"/>
      <c r="X176" s="32"/>
      <c r="Y176" s="32"/>
      <c r="Z176" s="32"/>
      <c r="AA176"/>
      <c r="AB176" s="213"/>
      <c r="AC176" s="214" t="str">
        <f>IF(AF176="","",AC175)</f>
        <v/>
      </c>
      <c r="AD176" s="206"/>
      <c r="AE176" s="215"/>
      <c r="AF176" s="227" t="str">
        <f>IF(AE176=AE174,"",AE176)</f>
        <v/>
      </c>
      <c r="AG176" s="214"/>
      <c r="AH176" s="214" t="str">
        <f t="shared" si="62"/>
        <v/>
      </c>
      <c r="AI176" s="216" t="str">
        <f t="shared" si="40"/>
        <v xml:space="preserve"> </v>
      </c>
      <c r="AJ176" s="216" t="str">
        <f t="shared" si="41"/>
        <v xml:space="preserve"> </v>
      </c>
      <c r="AK176" s="229" t="str">
        <f>IF(AJ176=$AK$22,DATE(YEAR(AK175)+1,MONTH(AK175),DAY(AK175)),AJ176)</f>
        <v xml:space="preserve"> </v>
      </c>
      <c r="AL176" s="206" t="str">
        <f t="shared" si="31"/>
        <v/>
      </c>
    </row>
    <row r="177" spans="2:38">
      <c r="B177" s="32" t="s">
        <v>310</v>
      </c>
      <c r="C177" s="32" t="s">
        <v>350</v>
      </c>
      <c r="E177" s="49"/>
      <c r="S177" s="139"/>
      <c r="T177" s="139"/>
      <c r="U177" s="139"/>
      <c r="V177" s="139"/>
      <c r="X177" s="32"/>
      <c r="Y177" s="32"/>
      <c r="Z177" s="32"/>
      <c r="AA177" s="139"/>
      <c r="AB177" s="232">
        <v>10</v>
      </c>
      <c r="AC177" s="214">
        <f>IF(AF177="","",MAX(AC175:AC176))</f>
        <v>47666</v>
      </c>
      <c r="AD177" s="206"/>
      <c r="AE177" s="215"/>
      <c r="AF177" s="227">
        <f>IF(AE177=AE175,"",AE177)</f>
        <v>0</v>
      </c>
      <c r="AG177" s="214"/>
      <c r="AH177" s="214">
        <f t="shared" si="62"/>
        <v>47666</v>
      </c>
      <c r="AI177" s="216" t="str">
        <f t="shared" si="40"/>
        <v xml:space="preserve"> </v>
      </c>
      <c r="AJ177" s="216" t="str">
        <f t="shared" si="41"/>
        <v xml:space="preserve"> </v>
      </c>
      <c r="AK177" s="229" t="str">
        <f>IF(AJ177=$AK$22,DATE(YEAR(AK176)+1,MONTH(AK176),DAY(AK176)),AJ177)</f>
        <v xml:space="preserve"> </v>
      </c>
      <c r="AL177" s="206">
        <f t="shared" si="31"/>
        <v>47666</v>
      </c>
    </row>
    <row r="178" spans="2:38">
      <c r="B178" s="32" t="s">
        <v>311</v>
      </c>
      <c r="C178" s="246">
        <f>EOMONTH(C176,0)</f>
        <v>42521</v>
      </c>
      <c r="S178" s="139"/>
      <c r="T178" s="139"/>
      <c r="U178" s="139"/>
      <c r="V178" s="139"/>
      <c r="X178" s="32"/>
      <c r="Y178" s="32"/>
      <c r="Z178" s="32"/>
      <c r="AA178" s="139"/>
      <c r="AB178" s="232"/>
      <c r="AC178" s="214">
        <f>IF(AE178="","",(MAX(AA$21:AA177)+1))</f>
        <v>47666</v>
      </c>
      <c r="AD178" s="231">
        <f>DATE(YEAR(AD175)+1,MONTH(AD175),DAY(AD175))</f>
        <v>45839</v>
      </c>
      <c r="AE178" s="205">
        <f t="shared" ref="AE178" si="65">DATE(YEAR(AE177),MONTH(AE177)+12,DAY(AE177))</f>
        <v>366</v>
      </c>
      <c r="AF178" s="228">
        <f>AE178</f>
        <v>366</v>
      </c>
      <c r="AG178" s="214"/>
      <c r="AH178" s="214">
        <f t="shared" si="62"/>
        <v>47666</v>
      </c>
      <c r="AI178" s="216" t="str">
        <f t="shared" si="40"/>
        <v xml:space="preserve"> </v>
      </c>
      <c r="AJ178" s="216" t="str">
        <f t="shared" si="41"/>
        <v xml:space="preserve"> </v>
      </c>
      <c r="AK178" s="229" t="str">
        <f>IF(AJ178=$AK$22,DATE(YEAR(AK176)+1,MONTH(AK176),DAY(AK176)),AJ178)</f>
        <v xml:space="preserve"> </v>
      </c>
      <c r="AL178" s="206">
        <f t="shared" si="31"/>
        <v>47666</v>
      </c>
    </row>
    <row r="179" spans="2:38">
      <c r="B179" s="32" t="s">
        <v>312</v>
      </c>
      <c r="C179" s="32" t="str">
        <f>IF(C178&gt;C176,"YES","NO")</f>
        <v>YES</v>
      </c>
      <c r="S179" s="139"/>
      <c r="T179" s="139"/>
      <c r="U179" s="139"/>
      <c r="V179" s="139"/>
      <c r="X179" s="32"/>
      <c r="Y179" s="32"/>
      <c r="Z179" s="32"/>
      <c r="AA179" s="139"/>
      <c r="AB179" s="232"/>
      <c r="AC179" s="214" t="str">
        <f>IF(AF179="","",AC178)</f>
        <v/>
      </c>
      <c r="AD179" s="204"/>
      <c r="AE179" s="215"/>
      <c r="AF179" s="227" t="str">
        <f>IF(AE179=AE177,"",AE179)</f>
        <v/>
      </c>
      <c r="AG179" s="214"/>
      <c r="AH179" s="214" t="str">
        <f t="shared" si="62"/>
        <v/>
      </c>
      <c r="AI179" s="216" t="str">
        <f t="shared" si="40"/>
        <v xml:space="preserve"> </v>
      </c>
      <c r="AJ179" s="216" t="str">
        <f t="shared" si="41"/>
        <v xml:space="preserve"> </v>
      </c>
      <c r="AK179" s="229" t="str">
        <f>IF(AJ179=$AK$22,DATE(YEAR(AK178)+1,MONTH(AK178),DAY(AK178)),AJ179)</f>
        <v xml:space="preserve"> </v>
      </c>
      <c r="AL179" s="206" t="str">
        <f t="shared" si="31"/>
        <v/>
      </c>
    </row>
    <row r="180" spans="2:38">
      <c r="B180" s="32" t="s">
        <v>313</v>
      </c>
      <c r="C180" s="246">
        <f>EOMONTH(C176,-1)</f>
        <v>42490</v>
      </c>
      <c r="S180" s="139"/>
      <c r="T180" s="139"/>
      <c r="U180" s="139"/>
      <c r="V180" s="139"/>
      <c r="X180" s="32"/>
      <c r="Y180" s="32"/>
      <c r="Z180" s="32"/>
      <c r="AA180" s="248"/>
      <c r="AB180" s="213">
        <v>11</v>
      </c>
      <c r="AC180" s="214">
        <f>IF(AF180="","",MAX(AC178:AC179))</f>
        <v>47666</v>
      </c>
      <c r="AD180" s="204"/>
      <c r="AE180" s="215"/>
      <c r="AF180" s="227">
        <f>IF(AE180=AE178,"",AE180)</f>
        <v>0</v>
      </c>
      <c r="AG180" s="214"/>
      <c r="AH180" s="214">
        <f t="shared" si="62"/>
        <v>47666</v>
      </c>
      <c r="AI180" s="216" t="str">
        <f t="shared" si="40"/>
        <v xml:space="preserve"> </v>
      </c>
      <c r="AJ180" s="216" t="str">
        <f t="shared" si="41"/>
        <v xml:space="preserve"> </v>
      </c>
      <c r="AK180" s="229" t="str">
        <f>IF(AJ180=$AK$22,DATE(YEAR(AK179)+1,MONTH(AK179),DAY(AK179)),AJ180)</f>
        <v xml:space="preserve"> </v>
      </c>
      <c r="AL180" s="206">
        <f t="shared" si="31"/>
        <v>47666</v>
      </c>
    </row>
    <row r="181" spans="2:38" ht="15">
      <c r="B181" s="32" t="s">
        <v>314</v>
      </c>
      <c r="C181" s="32">
        <f>C176-C180</f>
        <v>1</v>
      </c>
      <c r="S181" s="249"/>
      <c r="T181" s="249"/>
      <c r="U181" s="249"/>
      <c r="V181" s="249"/>
      <c r="X181" s="32"/>
      <c r="Y181" s="32"/>
      <c r="Z181" s="32"/>
      <c r="AA181" s="206"/>
      <c r="AB181" s="213"/>
      <c r="AC181" s="214">
        <f>IF(AE181="","",(MAX(AA$21:AA180)+1))</f>
        <v>47666</v>
      </c>
      <c r="AD181" s="231">
        <f>DATE(YEAR(AD178)+1,MONTH(AD178),DAY(AD178))</f>
        <v>46204</v>
      </c>
      <c r="AE181" s="205">
        <f t="shared" ref="AE181" si="66">DATE(YEAR(AE180),MONTH(AE180)+12,DAY(AE180))</f>
        <v>366</v>
      </c>
      <c r="AF181" s="228">
        <f>AE181</f>
        <v>366</v>
      </c>
      <c r="AG181" s="214"/>
      <c r="AH181" s="214">
        <f t="shared" si="62"/>
        <v>47666</v>
      </c>
      <c r="AI181" s="216" t="str">
        <f t="shared" si="40"/>
        <v xml:space="preserve"> </v>
      </c>
      <c r="AJ181" s="216" t="str">
        <f t="shared" si="41"/>
        <v xml:space="preserve"> </v>
      </c>
      <c r="AK181" s="229" t="str">
        <f>IF(AJ181=$AK$22,DATE(YEAR(AK179)+1,MONTH(AK179),DAY(AK179)),AJ181)</f>
        <v xml:space="preserve"> </v>
      </c>
      <c r="AL181" s="206">
        <f t="shared" si="31"/>
        <v>47666</v>
      </c>
    </row>
    <row r="182" spans="2:38">
      <c r="B182" s="49" t="s">
        <v>315</v>
      </c>
      <c r="C182" s="250">
        <f>DAY(EOMONTH(C176,0))</f>
        <v>31</v>
      </c>
      <c r="D182" s="250">
        <f>C182</f>
        <v>31</v>
      </c>
      <c r="S182" s="249"/>
      <c r="T182" s="249"/>
      <c r="U182" s="249"/>
      <c r="V182" s="249"/>
      <c r="X182" s="32"/>
      <c r="Y182" s="32"/>
      <c r="Z182" s="32"/>
      <c r="AA182" s="206"/>
      <c r="AB182" s="213"/>
      <c r="AC182" s="214" t="str">
        <f>IF(AF182="","",AC181)</f>
        <v/>
      </c>
      <c r="AD182" s="204"/>
      <c r="AE182" s="215"/>
      <c r="AF182" s="227" t="str">
        <f>IF(AE182=AE180,"",AE182)</f>
        <v/>
      </c>
      <c r="AG182" s="214"/>
      <c r="AH182" s="214" t="str">
        <f t="shared" si="62"/>
        <v/>
      </c>
      <c r="AI182" s="216" t="str">
        <f t="shared" si="40"/>
        <v xml:space="preserve"> </v>
      </c>
      <c r="AJ182" s="216" t="str">
        <f t="shared" si="41"/>
        <v xml:space="preserve"> </v>
      </c>
      <c r="AK182" s="229" t="str">
        <f>IF(AJ182=$AK$22,DATE(YEAR(AK181)+1,MONTH(AK181),DAY(AK181)),AJ182)</f>
        <v xml:space="preserve"> </v>
      </c>
      <c r="AL182" s="206" t="str">
        <f t="shared" si="31"/>
        <v/>
      </c>
    </row>
    <row r="183" spans="2:38" ht="15">
      <c r="S183" s="249"/>
      <c r="T183" s="249"/>
      <c r="U183" s="249"/>
      <c r="V183" s="249"/>
      <c r="X183" s="32"/>
      <c r="Y183" s="32"/>
      <c r="Z183" s="32"/>
      <c r="AA183" s="206"/>
      <c r="AB183" s="232">
        <v>12</v>
      </c>
      <c r="AC183" s="214">
        <f>IF(AF183="","",MAX(AC181:AC182))</f>
        <v>47666</v>
      </c>
      <c r="AD183" s="204"/>
      <c r="AE183" s="215"/>
      <c r="AF183" s="227">
        <f>IF(AE183=AE181,"",AE183)</f>
        <v>0</v>
      </c>
      <c r="AG183" s="214"/>
      <c r="AH183" s="214">
        <f t="shared" si="62"/>
        <v>47666</v>
      </c>
      <c r="AI183" s="216" t="str">
        <f t="shared" si="40"/>
        <v xml:space="preserve"> </v>
      </c>
      <c r="AJ183" s="216" t="str">
        <f t="shared" si="41"/>
        <v xml:space="preserve"> </v>
      </c>
      <c r="AK183" s="229" t="str">
        <f>IF(AJ183=$AK$22,DATE(YEAR(AK182)+1,MONTH(AK182),DAY(AK182)),AJ183)</f>
        <v xml:space="preserve"> </v>
      </c>
      <c r="AL183" s="206">
        <f t="shared" si="31"/>
        <v>47666</v>
      </c>
    </row>
    <row r="184" spans="2:38" ht="15">
      <c r="B184" s="32" t="s">
        <v>316</v>
      </c>
      <c r="C184" s="32">
        <v>67000</v>
      </c>
      <c r="D184" s="32">
        <f>IF($C$179="YES",ROUND(C184*$C$181/$D$182,0),C184)</f>
        <v>2161</v>
      </c>
      <c r="S184" s="249"/>
      <c r="T184" s="249"/>
      <c r="U184" s="249"/>
      <c r="V184" s="249"/>
      <c r="X184" s="32"/>
      <c r="Y184" s="32"/>
      <c r="Z184" s="32"/>
      <c r="AA184" s="206"/>
      <c r="AB184" s="232"/>
      <c r="AC184" s="214">
        <f>IF(AE184="","",(MAX(AA$21:AA183)+1))</f>
        <v>47666</v>
      </c>
      <c r="AD184" s="231">
        <f>DATE(YEAR(AD181)+1,MONTH(AD181),DAY(AD181))</f>
        <v>46569</v>
      </c>
      <c r="AE184" s="205">
        <f t="shared" ref="AE184" si="67">DATE(YEAR(AE183),MONTH(AE183)+12,DAY(AE183))</f>
        <v>366</v>
      </c>
      <c r="AF184" s="228">
        <f>AE184</f>
        <v>366</v>
      </c>
      <c r="AG184" s="214"/>
      <c r="AH184" s="214">
        <f t="shared" si="62"/>
        <v>47666</v>
      </c>
      <c r="AI184" s="216" t="str">
        <f t="shared" si="40"/>
        <v xml:space="preserve"> </v>
      </c>
      <c r="AJ184" s="216" t="str">
        <f t="shared" si="41"/>
        <v xml:space="preserve"> </v>
      </c>
      <c r="AK184" s="229" t="str">
        <f>IF(AJ184=$AK$22,DATE(YEAR(AK182)+1,MONTH(AK182),DAY(AK182)),AJ184)</f>
        <v xml:space="preserve"> </v>
      </c>
      <c r="AL184" s="206">
        <f t="shared" si="31"/>
        <v>47666</v>
      </c>
    </row>
    <row r="185" spans="2:38" ht="15">
      <c r="B185" s="32" t="s">
        <v>50</v>
      </c>
      <c r="C185" s="32">
        <v>0</v>
      </c>
      <c r="D185" s="32">
        <f>IF($C$179="YES",ROUND(C185*$C$181/$D$182,0),C185)</f>
        <v>0</v>
      </c>
      <c r="S185" s="249"/>
      <c r="T185" s="249"/>
      <c r="U185" s="249"/>
      <c r="V185" s="249"/>
      <c r="X185" s="32"/>
      <c r="Y185" s="32"/>
      <c r="Z185" s="32"/>
      <c r="AA185" s="206"/>
      <c r="AB185" s="232"/>
      <c r="AC185" s="214" t="str">
        <f>IF(AF185="","",AC184)</f>
        <v/>
      </c>
      <c r="AD185"/>
      <c r="AE185" s="227"/>
      <c r="AF185" s="227" t="str">
        <f>IF(AE185=AE183,"",AE185)</f>
        <v/>
      </c>
      <c r="AG185" s="214"/>
      <c r="AH185" s="214" t="str">
        <f t="shared" si="62"/>
        <v/>
      </c>
      <c r="AI185" s="216" t="str">
        <f t="shared" si="40"/>
        <v xml:space="preserve"> </v>
      </c>
      <c r="AJ185" s="216" t="str">
        <f t="shared" si="41"/>
        <v xml:space="preserve"> </v>
      </c>
      <c r="AK185" s="229" t="str">
        <f>IF(AJ185=$AK$22,DATE(YEAR(AK184)+1,MONTH(AK184),DAY(AK184)),AJ185)</f>
        <v xml:space="preserve"> </v>
      </c>
      <c r="AL185" s="206" t="str">
        <f t="shared" si="31"/>
        <v/>
      </c>
    </row>
    <row r="186" spans="2:38" ht="15">
      <c r="S186" s="249"/>
      <c r="T186" s="249"/>
      <c r="U186" s="249"/>
      <c r="V186" s="249"/>
      <c r="X186" s="32"/>
      <c r="Y186" s="32"/>
      <c r="Z186" s="32"/>
      <c r="AA186" s="206"/>
      <c r="AB186" s="206"/>
      <c r="AC186" s="214">
        <f>IF(AF186="","",MAX(AC184:AC185))</f>
        <v>47666</v>
      </c>
      <c r="AD186"/>
      <c r="AE186" s="227"/>
      <c r="AF186" s="227">
        <f>IF(AE186=AE184,"",AE186)</f>
        <v>0</v>
      </c>
      <c r="AG186" s="214"/>
      <c r="AH186" s="214">
        <f t="shared" si="62"/>
        <v>47666</v>
      </c>
      <c r="AI186" s="216" t="str">
        <f t="shared" si="40"/>
        <v xml:space="preserve"> </v>
      </c>
      <c r="AJ186" s="216" t="str">
        <f t="shared" si="41"/>
        <v xml:space="preserve"> </v>
      </c>
      <c r="AK186" s="229" t="str">
        <f>IF(AJ186=$AK$22,DATE(YEAR(AK185)+1,MONTH(AK185),DAY(AK185)),AJ186)</f>
        <v xml:space="preserve"> </v>
      </c>
      <c r="AL186" s="206">
        <f t="shared" si="31"/>
        <v>47666</v>
      </c>
    </row>
    <row r="187" spans="2:38" ht="15">
      <c r="X187" s="32"/>
      <c r="Y187" s="32"/>
      <c r="Z187" s="32"/>
      <c r="AC187" s="214">
        <f>IF(AE187="","",(MAX(AA$21:AA186)+1))</f>
        <v>47666</v>
      </c>
      <c r="AD187" s="231">
        <f>DATE(YEAR(AD184)+1,MONTH(AD184),DAY(AD184))</f>
        <v>46935</v>
      </c>
      <c r="AE187" s="205">
        <f t="shared" ref="AE187" si="68">DATE(YEAR(AE186),MONTH(AE186)+12,DAY(AE186))</f>
        <v>366</v>
      </c>
      <c r="AF187" s="228">
        <f>AE187</f>
        <v>366</v>
      </c>
      <c r="AG187" s="214"/>
      <c r="AH187" s="214">
        <f t="shared" si="62"/>
        <v>47666</v>
      </c>
      <c r="AI187" s="216" t="str">
        <f t="shared" si="40"/>
        <v xml:space="preserve"> </v>
      </c>
      <c r="AJ187" s="216" t="str">
        <f t="shared" si="41"/>
        <v xml:space="preserve"> </v>
      </c>
      <c r="AK187" s="229" t="str">
        <f>IF(AJ187=$AK$22,DATE(YEAR(AK185)+1,MONTH(AK185),DAY(AK185)),AJ187)</f>
        <v xml:space="preserve"> </v>
      </c>
      <c r="AL187" s="206">
        <f t="shared" si="31"/>
        <v>47666</v>
      </c>
    </row>
    <row r="188" spans="2:38">
      <c r="W188" s="36"/>
    </row>
    <row r="192" spans="2:38">
      <c r="B192" s="312" t="s">
        <v>419</v>
      </c>
    </row>
    <row r="193" spans="2:2">
      <c r="B193" s="50" t="s">
        <v>27</v>
      </c>
    </row>
    <row r="194" spans="2:2">
      <c r="B194" s="313" t="s">
        <v>46</v>
      </c>
    </row>
    <row r="195" spans="2:2">
      <c r="B195" s="50" t="s">
        <v>49</v>
      </c>
    </row>
    <row r="196" spans="2:2">
      <c r="B196" s="313" t="s">
        <v>54</v>
      </c>
    </row>
    <row r="197" spans="2:2">
      <c r="B197" s="313" t="s">
        <v>57</v>
      </c>
    </row>
    <row r="198" spans="2:2">
      <c r="B198" s="50" t="s">
        <v>61</v>
      </c>
    </row>
    <row r="199" spans="2:2">
      <c r="B199" s="313" t="s">
        <v>64</v>
      </c>
    </row>
    <row r="200" spans="2:2">
      <c r="B200" s="313" t="s">
        <v>68</v>
      </c>
    </row>
    <row r="201" spans="2:2">
      <c r="B201" s="313" t="s">
        <v>72</v>
      </c>
    </row>
    <row r="202" spans="2:2">
      <c r="B202" s="50" t="s">
        <v>75</v>
      </c>
    </row>
    <row r="203" spans="2:2">
      <c r="B203" s="313" t="s">
        <v>79</v>
      </c>
    </row>
    <row r="204" spans="2:2">
      <c r="B204" s="313" t="s">
        <v>82</v>
      </c>
    </row>
    <row r="205" spans="2:2">
      <c r="B205" s="50" t="s">
        <v>85</v>
      </c>
    </row>
    <row r="206" spans="2:2">
      <c r="B206" s="313" t="s">
        <v>87</v>
      </c>
    </row>
    <row r="207" spans="2:2">
      <c r="B207" s="50" t="s">
        <v>90</v>
      </c>
    </row>
    <row r="208" spans="2:2">
      <c r="B208" s="50" t="s">
        <v>95</v>
      </c>
    </row>
    <row r="209" spans="2:2">
      <c r="B209" s="313" t="s">
        <v>98</v>
      </c>
    </row>
    <row r="210" spans="2:2">
      <c r="B210" s="313" t="s">
        <v>101</v>
      </c>
    </row>
    <row r="211" spans="2:2">
      <c r="B211" s="313" t="s">
        <v>103</v>
      </c>
    </row>
    <row r="212" spans="2:2">
      <c r="B212" s="313" t="s">
        <v>106</v>
      </c>
    </row>
    <row r="213" spans="2:2">
      <c r="B213" s="313" t="s">
        <v>109</v>
      </c>
    </row>
    <row r="214" spans="2:2">
      <c r="B214" s="313" t="s">
        <v>113</v>
      </c>
    </row>
    <row r="215" spans="2:2">
      <c r="B215" s="50" t="s">
        <v>117</v>
      </c>
    </row>
    <row r="216" spans="2:2">
      <c r="B216" s="313" t="s">
        <v>120</v>
      </c>
    </row>
    <row r="217" spans="2:2">
      <c r="B217" s="313" t="s">
        <v>123</v>
      </c>
    </row>
    <row r="218" spans="2:2">
      <c r="B218" s="313" t="s">
        <v>125</v>
      </c>
    </row>
    <row r="219" spans="2:2">
      <c r="B219" s="313" t="s">
        <v>127</v>
      </c>
    </row>
    <row r="220" spans="2:2">
      <c r="B220" s="50" t="s">
        <v>129</v>
      </c>
    </row>
    <row r="221" spans="2:2">
      <c r="B221" s="313" t="s">
        <v>132</v>
      </c>
    </row>
    <row r="222" spans="2:2">
      <c r="B222" s="313" t="s">
        <v>133</v>
      </c>
    </row>
    <row r="223" spans="2:2">
      <c r="B223" s="50" t="s">
        <v>135</v>
      </c>
    </row>
    <row r="224" spans="2:2">
      <c r="B224" s="313" t="s">
        <v>140</v>
      </c>
    </row>
    <row r="225" spans="2:2">
      <c r="B225" s="312" t="s">
        <v>418</v>
      </c>
    </row>
  </sheetData>
  <sheetProtection password="CF7E" sheet="1" objects="1" scenarios="1"/>
  <protectedRanges>
    <protectedRange sqref="AD41:AD42 L134 K134:K137 Q134:Q135" name="Range3"/>
    <protectedRange sqref="K137" name="Range2"/>
    <protectedRange sqref="K137" name="Range1"/>
    <protectedRange sqref="L135:L137" name="Range3_2"/>
    <protectedRange sqref="L135:L137" name="Range2_2"/>
    <protectedRange sqref="L135:L137" name="Range1_2"/>
    <protectedRange sqref="B151:D167 G151:I167" name="Range3_2_1"/>
  </protectedRanges>
  <mergeCells count="43">
    <mergeCell ref="L54:O54"/>
    <mergeCell ref="CL17:CM17"/>
    <mergeCell ref="CH32:CJ32"/>
    <mergeCell ref="AD41:AF41"/>
    <mergeCell ref="AA42:AC44"/>
    <mergeCell ref="AD42:AF42"/>
    <mergeCell ref="AD43:AF43"/>
    <mergeCell ref="AD44:AF44"/>
    <mergeCell ref="AD45:AF45"/>
    <mergeCell ref="AD46:AF46"/>
    <mergeCell ref="AD47:AF47"/>
    <mergeCell ref="L52:O52"/>
    <mergeCell ref="L53:O53"/>
    <mergeCell ref="D135:F135"/>
    <mergeCell ref="G135:I135"/>
    <mergeCell ref="Q135:S135"/>
    <mergeCell ref="L55:O55"/>
    <mergeCell ref="L56:O56"/>
    <mergeCell ref="L57:O57"/>
    <mergeCell ref="L58:O58"/>
    <mergeCell ref="B76:G76"/>
    <mergeCell ref="B90:G90"/>
    <mergeCell ref="A102:G102"/>
    <mergeCell ref="I102:M102"/>
    <mergeCell ref="B130:C130"/>
    <mergeCell ref="G134:I134"/>
    <mergeCell ref="Q134:S134"/>
    <mergeCell ref="G136:I136"/>
    <mergeCell ref="Q136:S136"/>
    <mergeCell ref="G137:I137"/>
    <mergeCell ref="Q137:S137"/>
    <mergeCell ref="G138:I138"/>
    <mergeCell ref="Q138:S138"/>
    <mergeCell ref="H148:I148"/>
    <mergeCell ref="J148:L148"/>
    <mergeCell ref="B170:D170"/>
    <mergeCell ref="Q140:S140"/>
    <mergeCell ref="Q141:S141"/>
    <mergeCell ref="A144:B144"/>
    <mergeCell ref="C144:F144"/>
    <mergeCell ref="G145:L145"/>
    <mergeCell ref="H146:I146"/>
    <mergeCell ref="J146:L146"/>
  </mergeCells>
  <conditionalFormatting sqref="L151:L158">
    <cfRule type="expression" dxfId="15" priority="2" stopIfTrue="1">
      <formula>#REF!=#REF!</formula>
    </cfRule>
  </conditionalFormatting>
  <conditionalFormatting sqref="B83 C84:E84">
    <cfRule type="expression" dxfId="14" priority="1" stopIfTrue="1">
      <formula>$B$22=$L$16</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Sheet5"/>
  <dimension ref="A1:X33"/>
  <sheetViews>
    <sheetView tabSelected="1" view="pageBreakPreview" zoomScaleSheetLayoutView="100" workbookViewId="0">
      <selection activeCell="S2" sqref="S2:X15"/>
    </sheetView>
  </sheetViews>
  <sheetFormatPr defaultRowHeight="15"/>
  <cols>
    <col min="1" max="1" width="5.42578125" customWidth="1"/>
    <col min="6" max="6" width="3.42578125" customWidth="1"/>
    <col min="8" max="8" width="11" customWidth="1"/>
    <col min="9" max="9" width="10.5703125" customWidth="1"/>
    <col min="10" max="10" width="2.85546875" customWidth="1"/>
    <col min="11" max="11" width="4.28515625" customWidth="1"/>
    <col min="17" max="17" width="8.42578125" customWidth="1"/>
    <col min="18" max="18" width="5.85546875" customWidth="1"/>
    <col min="22" max="22" width="10.7109375" customWidth="1"/>
  </cols>
  <sheetData>
    <row r="1" spans="1:24" ht="15.75" customHeight="1">
      <c r="A1" s="549" t="s">
        <v>385</v>
      </c>
      <c r="B1" s="549"/>
      <c r="C1" s="549"/>
      <c r="D1" s="549"/>
      <c r="E1" s="549"/>
      <c r="F1" s="549"/>
      <c r="G1" s="549"/>
      <c r="H1" s="549"/>
      <c r="I1" s="549"/>
      <c r="J1" s="549"/>
      <c r="K1" s="549"/>
      <c r="L1" s="549"/>
      <c r="M1" s="549"/>
      <c r="N1" s="549"/>
      <c r="O1" s="549"/>
      <c r="P1" s="549"/>
      <c r="Q1" s="549"/>
    </row>
    <row r="2" spans="1:24" ht="21.75" thickBot="1">
      <c r="A2" s="549"/>
      <c r="B2" s="549"/>
      <c r="C2" s="549"/>
      <c r="D2" s="549"/>
      <c r="E2" s="549"/>
      <c r="F2" s="549"/>
      <c r="G2" s="549"/>
      <c r="H2" s="549"/>
      <c r="I2" s="549"/>
      <c r="J2" s="549"/>
      <c r="K2" s="549"/>
      <c r="L2" s="549"/>
      <c r="M2" s="549"/>
      <c r="N2" s="549"/>
      <c r="O2" s="549"/>
      <c r="P2" s="549"/>
      <c r="Q2" s="549"/>
      <c r="S2" s="733" t="s">
        <v>620</v>
      </c>
      <c r="T2" s="733"/>
      <c r="U2" s="733"/>
      <c r="V2" s="733"/>
      <c r="W2" s="733"/>
      <c r="X2" s="733"/>
    </row>
    <row r="3" spans="1:24" ht="15" customHeight="1">
      <c r="A3" s="549"/>
      <c r="B3" s="549"/>
      <c r="C3" s="549"/>
      <c r="D3" s="549"/>
      <c r="E3" s="549"/>
      <c r="F3" s="549"/>
      <c r="G3" s="549"/>
      <c r="H3" s="549"/>
      <c r="I3" s="549"/>
      <c r="J3" s="549"/>
      <c r="K3" s="549"/>
      <c r="L3" s="549"/>
      <c r="M3" s="549"/>
      <c r="N3" s="549"/>
      <c r="O3" s="549"/>
      <c r="P3" s="549"/>
      <c r="Q3" s="549"/>
      <c r="S3" s="734" t="s">
        <v>622</v>
      </c>
      <c r="T3" s="735"/>
      <c r="U3" s="735"/>
      <c r="V3" s="735"/>
      <c r="W3" s="735"/>
      <c r="X3" s="736"/>
    </row>
    <row r="4" spans="1:24" ht="7.5" customHeight="1">
      <c r="A4" s="274"/>
      <c r="B4" s="274"/>
      <c r="C4" s="274"/>
      <c r="D4" s="274"/>
      <c r="E4" s="274"/>
      <c r="F4" s="274"/>
      <c r="G4" s="274"/>
      <c r="H4" s="274"/>
      <c r="I4" s="274"/>
      <c r="J4" s="495"/>
      <c r="K4" s="274"/>
      <c r="L4" s="274"/>
      <c r="M4" s="274"/>
      <c r="N4" s="274"/>
      <c r="O4" s="274"/>
      <c r="P4" s="274"/>
      <c r="Q4" s="274"/>
      <c r="S4" s="737"/>
      <c r="T4" s="738"/>
      <c r="U4" s="738"/>
      <c r="V4" s="738"/>
      <c r="W4" s="738"/>
      <c r="X4" s="739"/>
    </row>
    <row r="5" spans="1:24" ht="33" customHeight="1">
      <c r="A5" s="548" t="s">
        <v>617</v>
      </c>
      <c r="B5" s="548"/>
      <c r="C5" s="548"/>
      <c r="D5" s="548"/>
      <c r="E5" s="548"/>
      <c r="F5" s="548"/>
      <c r="G5" s="548"/>
      <c r="H5" s="548"/>
      <c r="I5" s="548"/>
      <c r="J5" s="495"/>
      <c r="K5" s="548" t="s">
        <v>606</v>
      </c>
      <c r="L5" s="548"/>
      <c r="M5" s="548"/>
      <c r="N5" s="548"/>
      <c r="O5" s="548"/>
      <c r="P5" s="548"/>
      <c r="Q5" s="548"/>
      <c r="R5" s="494"/>
      <c r="S5" s="737"/>
      <c r="T5" s="738"/>
      <c r="U5" s="738"/>
      <c r="V5" s="738"/>
      <c r="W5" s="738"/>
      <c r="X5" s="739"/>
    </row>
    <row r="6" spans="1:24" ht="22.5" customHeight="1">
      <c r="A6" s="548"/>
      <c r="B6" s="548"/>
      <c r="C6" s="548"/>
      <c r="D6" s="548"/>
      <c r="E6" s="548"/>
      <c r="F6" s="548"/>
      <c r="G6" s="548"/>
      <c r="H6" s="548"/>
      <c r="I6" s="548"/>
      <c r="J6" s="495"/>
      <c r="K6" s="548"/>
      <c r="L6" s="548"/>
      <c r="M6" s="548"/>
      <c r="N6" s="548"/>
      <c r="O6" s="548"/>
      <c r="P6" s="548"/>
      <c r="Q6" s="548"/>
      <c r="S6" s="737"/>
      <c r="T6" s="738"/>
      <c r="U6" s="738"/>
      <c r="V6" s="738"/>
      <c r="W6" s="738"/>
      <c r="X6" s="739"/>
    </row>
    <row r="7" spans="1:24" ht="4.5" customHeight="1">
      <c r="A7" s="270"/>
      <c r="B7" s="270"/>
      <c r="C7" s="270"/>
      <c r="D7" s="270"/>
      <c r="E7" s="270"/>
      <c r="F7" s="270"/>
      <c r="G7" s="270"/>
      <c r="H7" s="270"/>
      <c r="I7" s="270"/>
      <c r="J7" s="495"/>
      <c r="K7" s="270"/>
      <c r="L7" s="270"/>
      <c r="M7" s="270"/>
      <c r="N7" s="270"/>
      <c r="O7" s="270"/>
      <c r="P7" s="270"/>
      <c r="Q7" s="270"/>
      <c r="S7" s="737"/>
      <c r="T7" s="738"/>
      <c r="U7" s="738"/>
      <c r="V7" s="738"/>
      <c r="W7" s="738"/>
      <c r="X7" s="739"/>
    </row>
    <row r="8" spans="1:24" ht="18.75" customHeight="1" thickBot="1">
      <c r="A8" s="270"/>
      <c r="B8" s="547" t="s">
        <v>381</v>
      </c>
      <c r="C8" s="553"/>
      <c r="D8" s="553"/>
      <c r="E8" s="553"/>
      <c r="F8" s="270"/>
      <c r="G8" s="550"/>
      <c r="H8" s="550"/>
      <c r="I8" s="550"/>
      <c r="J8" s="495"/>
      <c r="K8" s="272"/>
      <c r="L8" s="272"/>
      <c r="M8" s="272"/>
      <c r="N8" s="272"/>
      <c r="O8" s="272"/>
      <c r="P8" s="272"/>
      <c r="Q8" s="272"/>
      <c r="S8" s="740"/>
      <c r="T8" s="741"/>
      <c r="U8" s="741"/>
      <c r="V8" s="741"/>
      <c r="W8" s="741"/>
      <c r="X8" s="742"/>
    </row>
    <row r="9" spans="1:24" ht="18.75" customHeight="1">
      <c r="A9" s="270"/>
      <c r="B9" s="553"/>
      <c r="C9" s="553"/>
      <c r="D9" s="553"/>
      <c r="E9" s="553"/>
      <c r="F9" s="270"/>
      <c r="G9" s="550"/>
      <c r="H9" s="550"/>
      <c r="I9" s="550"/>
      <c r="J9" s="495"/>
      <c r="K9" s="272"/>
      <c r="L9" s="547" t="s">
        <v>602</v>
      </c>
      <c r="M9" s="547"/>
      <c r="N9" s="547"/>
      <c r="O9" s="547"/>
      <c r="P9" s="547"/>
      <c r="Q9" s="272"/>
    </row>
    <row r="10" spans="1:24" ht="18.75" customHeight="1">
      <c r="A10" s="270"/>
      <c r="B10" s="270"/>
      <c r="C10" s="270"/>
      <c r="D10" s="270"/>
      <c r="E10" s="270"/>
      <c r="F10" s="270"/>
      <c r="G10" s="270"/>
      <c r="H10" s="270"/>
      <c r="I10" s="270"/>
      <c r="J10" s="495"/>
      <c r="K10" s="272"/>
      <c r="L10" s="547"/>
      <c r="M10" s="547"/>
      <c r="N10" s="547"/>
      <c r="O10" s="547"/>
      <c r="P10" s="547"/>
      <c r="Q10" s="272"/>
      <c r="S10" s="743" t="s">
        <v>621</v>
      </c>
      <c r="T10" s="743"/>
      <c r="U10" s="743"/>
      <c r="V10" s="743"/>
      <c r="W10" s="743"/>
      <c r="X10" s="743"/>
    </row>
    <row r="11" spans="1:24" ht="18.75" customHeight="1" thickBot="1">
      <c r="A11" s="270"/>
      <c r="B11" s="270"/>
      <c r="C11" s="270"/>
      <c r="D11" s="270"/>
      <c r="E11" s="270"/>
      <c r="F11" s="270"/>
      <c r="G11" s="270"/>
      <c r="H11" s="270"/>
      <c r="I11" s="270"/>
      <c r="J11" s="495"/>
      <c r="K11" s="272"/>
      <c r="L11" s="272"/>
      <c r="M11" s="272"/>
      <c r="N11" s="272"/>
      <c r="O11" s="272"/>
      <c r="P11" s="272"/>
      <c r="Q11" s="272"/>
      <c r="S11" s="743"/>
      <c r="T11" s="743"/>
      <c r="U11" s="743"/>
      <c r="V11" s="743"/>
      <c r="W11" s="743"/>
      <c r="X11" s="743"/>
    </row>
    <row r="12" spans="1:24" ht="18.75" customHeight="1">
      <c r="A12" s="270"/>
      <c r="B12" s="547" t="s">
        <v>382</v>
      </c>
      <c r="C12" s="553"/>
      <c r="D12" s="553"/>
      <c r="E12" s="553"/>
      <c r="F12" s="270"/>
      <c r="G12" s="270"/>
      <c r="H12" s="270"/>
      <c r="I12" s="270"/>
      <c r="J12" s="495"/>
      <c r="K12" s="272"/>
      <c r="L12" s="547" t="s">
        <v>603</v>
      </c>
      <c r="M12" s="547"/>
      <c r="N12" s="547"/>
      <c r="O12" s="547"/>
      <c r="P12" s="547"/>
      <c r="Q12" s="272"/>
      <c r="S12" s="744" t="s">
        <v>430</v>
      </c>
      <c r="T12" s="745"/>
      <c r="U12" s="745"/>
      <c r="V12" s="745"/>
      <c r="W12" s="746" t="s">
        <v>623</v>
      </c>
      <c r="X12" s="747"/>
    </row>
    <row r="13" spans="1:24" ht="18.75" customHeight="1">
      <c r="A13" s="270"/>
      <c r="B13" s="553"/>
      <c r="C13" s="553"/>
      <c r="D13" s="553"/>
      <c r="E13" s="553"/>
      <c r="F13" s="270"/>
      <c r="G13" s="270"/>
      <c r="H13" s="270"/>
      <c r="I13" s="270"/>
      <c r="J13" s="495"/>
      <c r="K13" s="272"/>
      <c r="L13" s="547"/>
      <c r="M13" s="547"/>
      <c r="N13" s="547"/>
      <c r="O13" s="547"/>
      <c r="P13" s="547"/>
      <c r="Q13" s="272"/>
      <c r="S13" s="744" t="s">
        <v>431</v>
      </c>
      <c r="T13" s="745"/>
      <c r="U13" s="745"/>
      <c r="V13" s="745"/>
      <c r="W13" s="748"/>
      <c r="X13" s="749"/>
    </row>
    <row r="14" spans="1:24" ht="18.75" customHeight="1">
      <c r="A14" s="270"/>
      <c r="B14" s="270"/>
      <c r="C14" s="270"/>
      <c r="D14" s="270"/>
      <c r="E14" s="270"/>
      <c r="F14" s="270"/>
      <c r="G14" s="270"/>
      <c r="H14" s="270"/>
      <c r="I14" s="270"/>
      <c r="J14" s="495"/>
      <c r="K14" s="272"/>
      <c r="L14" s="272"/>
      <c r="M14" s="272"/>
      <c r="N14" s="272"/>
      <c r="O14" s="272"/>
      <c r="P14" s="272"/>
      <c r="Q14" s="272"/>
      <c r="S14" s="744" t="s">
        <v>432</v>
      </c>
      <c r="T14" s="745"/>
      <c r="U14" s="745"/>
      <c r="V14" s="745"/>
      <c r="W14" s="748"/>
      <c r="X14" s="749"/>
    </row>
    <row r="15" spans="1:24" ht="18.75" customHeight="1" thickBot="1">
      <c r="A15" s="270"/>
      <c r="B15" s="270"/>
      <c r="C15" s="270"/>
      <c r="D15" s="270"/>
      <c r="E15" s="270"/>
      <c r="F15" s="270"/>
      <c r="G15" s="270"/>
      <c r="H15" s="270"/>
      <c r="I15" s="270"/>
      <c r="J15" s="495"/>
      <c r="K15" s="272"/>
      <c r="L15" s="547" t="s">
        <v>604</v>
      </c>
      <c r="M15" s="547"/>
      <c r="N15" s="547"/>
      <c r="O15" s="547"/>
      <c r="P15" s="547"/>
      <c r="Q15" s="272"/>
      <c r="S15" s="744" t="s">
        <v>611</v>
      </c>
      <c r="T15" s="745"/>
      <c r="U15" s="745"/>
      <c r="V15" s="745"/>
      <c r="W15" s="750"/>
      <c r="X15" s="751"/>
    </row>
    <row r="16" spans="1:24" ht="18.75" customHeight="1">
      <c r="A16" s="270"/>
      <c r="B16" s="547" t="s">
        <v>383</v>
      </c>
      <c r="C16" s="553"/>
      <c r="D16" s="553"/>
      <c r="E16" s="553"/>
      <c r="F16" s="270"/>
      <c r="G16" s="270"/>
      <c r="H16" s="270"/>
      <c r="I16" s="270"/>
      <c r="J16" s="495"/>
      <c r="K16" s="272"/>
      <c r="L16" s="547"/>
      <c r="M16" s="547"/>
      <c r="N16" s="547"/>
      <c r="O16" s="547"/>
      <c r="P16" s="547"/>
      <c r="Q16" s="272"/>
    </row>
    <row r="17" spans="1:17" ht="18.75" customHeight="1">
      <c r="A17" s="270"/>
      <c r="B17" s="553"/>
      <c r="C17" s="553"/>
      <c r="D17" s="553"/>
      <c r="E17" s="553"/>
      <c r="F17" s="270"/>
      <c r="G17" s="270"/>
      <c r="H17" s="270"/>
      <c r="I17" s="270"/>
      <c r="J17" s="495"/>
      <c r="K17" s="272"/>
      <c r="L17" s="272"/>
      <c r="M17" s="272"/>
      <c r="N17" s="272"/>
      <c r="O17" s="272"/>
      <c r="P17" s="272"/>
      <c r="Q17" s="272"/>
    </row>
    <row r="18" spans="1:17" ht="18.75" customHeight="1">
      <c r="A18" s="270"/>
      <c r="B18" s="270"/>
      <c r="C18" s="270"/>
      <c r="D18" s="270"/>
      <c r="E18" s="270"/>
      <c r="F18" s="270"/>
      <c r="G18" s="270"/>
      <c r="H18" s="270"/>
      <c r="I18" s="270"/>
      <c r="J18" s="495"/>
      <c r="K18" s="272"/>
      <c r="L18" s="547" t="s">
        <v>605</v>
      </c>
      <c r="M18" s="547"/>
      <c r="N18" s="547"/>
      <c r="O18" s="547"/>
      <c r="P18" s="547"/>
      <c r="Q18" s="272"/>
    </row>
    <row r="19" spans="1:17" ht="18.75" customHeight="1">
      <c r="A19" s="552"/>
      <c r="B19" s="551" t="s">
        <v>415</v>
      </c>
      <c r="C19" s="551"/>
      <c r="D19" s="551"/>
      <c r="E19" s="551"/>
      <c r="F19" s="551"/>
      <c r="G19" s="551"/>
      <c r="H19" s="551"/>
      <c r="I19" s="551"/>
      <c r="J19" s="495"/>
      <c r="K19" s="272"/>
      <c r="L19" s="547"/>
      <c r="M19" s="547"/>
      <c r="N19" s="547"/>
      <c r="O19" s="547"/>
      <c r="P19" s="547"/>
      <c r="Q19" s="272"/>
    </row>
    <row r="20" spans="1:17" ht="15" customHeight="1">
      <c r="A20" s="552"/>
      <c r="B20" s="551"/>
      <c r="C20" s="551"/>
      <c r="D20" s="551"/>
      <c r="E20" s="551"/>
      <c r="F20" s="551"/>
      <c r="G20" s="551"/>
      <c r="H20" s="551"/>
      <c r="I20" s="551"/>
      <c r="J20" s="495"/>
      <c r="K20" s="272"/>
      <c r="L20" s="272"/>
      <c r="M20" s="272"/>
      <c r="N20" s="272"/>
      <c r="O20" s="272"/>
      <c r="P20" s="272"/>
      <c r="Q20" s="272"/>
    </row>
    <row r="21" spans="1:17">
      <c r="A21" s="552"/>
      <c r="B21" s="551"/>
      <c r="C21" s="551"/>
      <c r="D21" s="551"/>
      <c r="E21" s="551"/>
      <c r="F21" s="551"/>
      <c r="G21" s="551"/>
      <c r="H21" s="551"/>
      <c r="I21" s="551"/>
      <c r="J21" s="495"/>
      <c r="K21" s="272"/>
      <c r="L21" s="272"/>
      <c r="M21" s="272"/>
      <c r="N21" s="272"/>
      <c r="O21" s="272"/>
      <c r="P21" s="272"/>
      <c r="Q21" s="272"/>
    </row>
    <row r="22" spans="1:17">
      <c r="A22" s="226">
        <v>44360</v>
      </c>
      <c r="I22">
        <v>1.1000000000000001</v>
      </c>
    </row>
    <row r="26" spans="1:17">
      <c r="B26" t="s">
        <v>620</v>
      </c>
    </row>
    <row r="27" spans="1:17">
      <c r="B27" s="238" t="s">
        <v>618</v>
      </c>
    </row>
    <row r="28" spans="1:17">
      <c r="B28" t="s">
        <v>619</v>
      </c>
    </row>
    <row r="29" spans="1:17">
      <c r="B29" t="s">
        <v>621</v>
      </c>
    </row>
    <row r="30" spans="1:17">
      <c r="B30" s="586" t="s">
        <v>430</v>
      </c>
      <c r="C30" s="586"/>
      <c r="D30" s="586"/>
      <c r="E30" s="586"/>
      <c r="F30" s="586"/>
    </row>
    <row r="31" spans="1:17">
      <c r="B31" s="586" t="s">
        <v>431</v>
      </c>
      <c r="C31" s="586"/>
      <c r="D31" s="586"/>
      <c r="E31" s="586"/>
      <c r="F31" s="586"/>
    </row>
    <row r="32" spans="1:17">
      <c r="B32" s="586" t="s">
        <v>432</v>
      </c>
      <c r="C32" s="586"/>
      <c r="D32" s="586"/>
      <c r="E32" s="586"/>
      <c r="F32" s="586"/>
    </row>
    <row r="33" spans="2:6">
      <c r="B33" s="586" t="s">
        <v>611</v>
      </c>
      <c r="C33" s="586"/>
      <c r="D33" s="586"/>
      <c r="E33" s="586"/>
      <c r="F33" s="586"/>
    </row>
  </sheetData>
  <mergeCells count="25">
    <mergeCell ref="S10:X11"/>
    <mergeCell ref="S12:V12"/>
    <mergeCell ref="S13:V13"/>
    <mergeCell ref="S14:V14"/>
    <mergeCell ref="W12:X15"/>
    <mergeCell ref="S3:X8"/>
    <mergeCell ref="S2:X2"/>
    <mergeCell ref="B30:F30"/>
    <mergeCell ref="B31:F31"/>
    <mergeCell ref="B32:F32"/>
    <mergeCell ref="B33:F33"/>
    <mergeCell ref="S15:V15"/>
    <mergeCell ref="L15:P16"/>
    <mergeCell ref="L18:P19"/>
    <mergeCell ref="K5:Q6"/>
    <mergeCell ref="A1:Q3"/>
    <mergeCell ref="G8:I9"/>
    <mergeCell ref="B19:I21"/>
    <mergeCell ref="A19:A21"/>
    <mergeCell ref="B8:E9"/>
    <mergeCell ref="B12:E13"/>
    <mergeCell ref="B16:E17"/>
    <mergeCell ref="L12:P13"/>
    <mergeCell ref="L9:P10"/>
    <mergeCell ref="A5:I6"/>
  </mergeCells>
  <dataValidations xWindow="758" yWindow="360" count="1">
    <dataValidation type="custom" allowBlank="1" showInputMessage="1" showErrorMessage="1" promptTitle="Pravesh" prompt="This is my cell, please don't try to edit/delete this cell, otherwise your tax calculation result will be wrong." sqref="A1">
      <formula1>"Design &amp; Prepaired by Pravesh Kumar Sharma, Accountant, please  write mail to  praveshbkn@gmail.com for further query/error/updation/suggestion"</formula1>
    </dataValidation>
  </dataValidations>
  <hyperlinks>
    <hyperlink ref="B8" location="'DDO Data'!A1" tooltip="click here" display="'DDO Data'!A1"/>
    <hyperlink ref="B12" location="'Employee Data'!A1" tooltip="click here" display="'Employee Data'!A1"/>
    <hyperlink ref="B16" location="'Gp Incr. Order'!A1" tooltip="click here" display="'Gp Incr. Order'!A1"/>
    <hyperlink ref="L9" location="'Data Entry'!A1" tooltip="click here" display="'Data Entry'!A1"/>
    <hyperlink ref="L12" location="Incr_2017!A1" tooltip="click here" display="Incr_2017!A1"/>
    <hyperlink ref="L15" location="'ACP-1'!A1" tooltip="click here" display="'ACP-1'!A1"/>
    <hyperlink ref="L18" location="utility!A1" tooltip="click here" display="utility!A1"/>
  </hyperlinks>
  <pageMargins left="0.7" right="0.7" top="0.75" bottom="0.75" header="0.3" footer="0.3"/>
  <pageSetup paperSize="9" scale="59" orientation="portrait" r:id="rId1"/>
  <drawing r:id="rId2"/>
</worksheet>
</file>

<file path=xl/worksheets/sheet3.xml><?xml version="1.0" encoding="utf-8"?>
<worksheet xmlns="http://schemas.openxmlformats.org/spreadsheetml/2006/main" xmlns:r="http://schemas.openxmlformats.org/officeDocument/2006/relationships">
  <sheetPr codeName="Sheet29"/>
  <dimension ref="A1:Q589"/>
  <sheetViews>
    <sheetView showZeros="0" view="pageBreakPreview" zoomScaleSheetLayoutView="100" workbookViewId="0">
      <pane ySplit="1" topLeftCell="A2" activePane="bottomLeft" state="frozen"/>
      <selection pane="bottomLeft" activeCell="K1" sqref="K1"/>
    </sheetView>
  </sheetViews>
  <sheetFormatPr defaultColWidth="9.140625" defaultRowHeight="15"/>
  <cols>
    <col min="1" max="1" width="7.140625" style="31" customWidth="1"/>
    <col min="2" max="2" width="26.42578125" style="31" customWidth="1"/>
    <col min="3" max="3" width="14.7109375" style="31" customWidth="1"/>
    <col min="4" max="4" width="12.7109375" customWidth="1"/>
    <col min="5" max="5" width="11.85546875" bestFit="1" customWidth="1"/>
    <col min="6" max="6" width="10.28515625" bestFit="1" customWidth="1"/>
    <col min="7" max="7" width="11.28515625" customWidth="1"/>
    <col min="8" max="8" width="10.140625" customWidth="1"/>
    <col min="9" max="9" width="11.28515625" bestFit="1" customWidth="1"/>
    <col min="10" max="10" width="11.28515625" customWidth="1"/>
    <col min="11" max="11" width="13" customWidth="1"/>
    <col min="12" max="12" width="10.5703125" customWidth="1"/>
    <col min="13" max="13" width="54" style="31" hidden="1" customWidth="1"/>
    <col min="14" max="16384" width="9.140625" style="31"/>
  </cols>
  <sheetData>
    <row r="1" spans="1:17" s="6" customFormat="1" ht="54" customHeight="1" thickBot="1">
      <c r="A1" s="2"/>
      <c r="B1" s="308" t="s">
        <v>384</v>
      </c>
      <c r="C1" s="3"/>
      <c r="D1" s="579" t="s">
        <v>417</v>
      </c>
      <c r="E1" s="579"/>
      <c r="F1" s="579"/>
      <c r="G1" s="579"/>
      <c r="H1" s="579"/>
      <c r="I1" s="579"/>
      <c r="J1"/>
      <c r="K1" s="307" t="s">
        <v>384</v>
      </c>
      <c r="L1"/>
      <c r="M1" s="4"/>
      <c r="N1" s="573"/>
      <c r="O1" s="574"/>
      <c r="P1" s="5"/>
      <c r="Q1" s="5"/>
    </row>
    <row r="2" spans="1:17" s="6" customFormat="1" ht="20.25">
      <c r="A2" s="575" t="str">
        <f>UPPER('DDO Data'!$C$4)</f>
        <v>DIRECTOR SECONDARY EDUCATION, RAJASTHAN, BIKANER</v>
      </c>
      <c r="B2" s="575"/>
      <c r="C2" s="575"/>
      <c r="D2" s="575"/>
      <c r="E2" s="575"/>
      <c r="F2" s="575"/>
      <c r="G2" s="575"/>
      <c r="H2" s="575"/>
      <c r="I2" s="575"/>
      <c r="J2" s="575"/>
      <c r="K2" s="575"/>
      <c r="L2" s="575"/>
      <c r="M2" s="7"/>
      <c r="N2" s="8"/>
      <c r="O2" s="5"/>
      <c r="P2" s="5"/>
      <c r="Q2" s="5"/>
    </row>
    <row r="3" spans="1:17" s="6" customFormat="1" ht="20.25">
      <c r="A3" s="576" t="s">
        <v>0</v>
      </c>
      <c r="B3" s="576"/>
      <c r="C3" s="576"/>
      <c r="D3" s="576"/>
      <c r="E3" s="576"/>
      <c r="F3" s="576"/>
      <c r="G3" s="576"/>
      <c r="H3" s="576"/>
      <c r="I3" s="576"/>
      <c r="J3" s="576"/>
      <c r="K3" s="576"/>
      <c r="L3" s="576"/>
      <c r="M3" s="9"/>
      <c r="N3" s="8"/>
      <c r="O3" s="5"/>
      <c r="P3" s="5"/>
      <c r="Q3" s="5"/>
    </row>
    <row r="4" spans="1:17" s="6" customFormat="1" ht="20.25">
      <c r="A4" s="577">
        <v>1</v>
      </c>
      <c r="B4" s="578" t="s">
        <v>343</v>
      </c>
      <c r="C4" s="578"/>
      <c r="D4" s="578"/>
      <c r="E4" s="578"/>
      <c r="F4" s="578"/>
      <c r="G4" s="578"/>
      <c r="H4" s="578"/>
      <c r="I4" s="578"/>
      <c r="J4" s="578"/>
      <c r="K4" s="578"/>
      <c r="L4" s="578"/>
      <c r="M4" s="10"/>
      <c r="N4" s="8"/>
      <c r="O4" s="5"/>
      <c r="P4" s="5"/>
      <c r="Q4" s="5"/>
    </row>
    <row r="5" spans="1:17" s="6" customFormat="1" ht="20.25">
      <c r="A5" s="577"/>
      <c r="B5" s="578"/>
      <c r="C5" s="578"/>
      <c r="D5" s="578"/>
      <c r="E5" s="578"/>
      <c r="F5" s="578"/>
      <c r="G5" s="578"/>
      <c r="H5" s="578"/>
      <c r="I5" s="578"/>
      <c r="J5" s="578"/>
      <c r="K5" s="578"/>
      <c r="L5" s="578"/>
      <c r="M5" s="10"/>
      <c r="N5" s="8"/>
      <c r="O5" s="5"/>
      <c r="P5" s="5"/>
      <c r="Q5" s="5"/>
    </row>
    <row r="6" spans="1:17" s="6" customFormat="1" ht="20.25">
      <c r="A6" s="577"/>
      <c r="B6" s="578"/>
      <c r="C6" s="578"/>
      <c r="D6" s="578"/>
      <c r="E6" s="578"/>
      <c r="F6" s="578"/>
      <c r="G6" s="578"/>
      <c r="H6" s="578"/>
      <c r="I6" s="578"/>
      <c r="J6" s="578"/>
      <c r="K6" s="578"/>
      <c r="L6" s="578"/>
      <c r="M6" s="10"/>
      <c r="N6" s="8"/>
      <c r="O6" s="5"/>
      <c r="P6" s="5"/>
      <c r="Q6" s="5"/>
    </row>
    <row r="7" spans="1:17" s="6" customFormat="1" ht="20.25">
      <c r="A7" s="569">
        <v>2</v>
      </c>
      <c r="B7" s="571" t="s">
        <v>337</v>
      </c>
      <c r="C7" s="571"/>
      <c r="D7" s="571"/>
      <c r="E7" s="571"/>
      <c r="F7" s="571"/>
      <c r="G7" s="571"/>
      <c r="H7" s="571"/>
      <c r="I7" s="571"/>
      <c r="J7" s="571"/>
      <c r="K7" s="571"/>
      <c r="L7" s="571"/>
      <c r="M7" s="11"/>
      <c r="N7" s="8"/>
      <c r="O7" s="5"/>
      <c r="P7" s="5"/>
      <c r="Q7" s="5"/>
    </row>
    <row r="8" spans="1:17" s="6" customFormat="1" ht="15.75">
      <c r="A8" s="570"/>
      <c r="B8" s="572"/>
      <c r="C8" s="572"/>
      <c r="D8" s="572"/>
      <c r="E8" s="572"/>
      <c r="F8" s="572"/>
      <c r="G8" s="572"/>
      <c r="H8" s="572"/>
      <c r="I8" s="572"/>
      <c r="J8" s="572"/>
      <c r="K8" s="572"/>
      <c r="L8" s="572"/>
      <c r="M8" s="11"/>
      <c r="N8" s="12"/>
      <c r="O8" s="5"/>
      <c r="P8" s="5"/>
      <c r="Q8" s="5"/>
    </row>
    <row r="9" spans="1:17" s="15" customFormat="1" ht="18">
      <c r="A9" s="562" t="s">
        <v>12</v>
      </c>
      <c r="B9" s="565" t="s">
        <v>13</v>
      </c>
      <c r="C9" s="555" t="s">
        <v>1</v>
      </c>
      <c r="D9" s="555" t="s">
        <v>336</v>
      </c>
      <c r="E9" s="562" t="s">
        <v>3</v>
      </c>
      <c r="F9" s="562" t="s">
        <v>4</v>
      </c>
      <c r="G9" s="559" t="s">
        <v>5</v>
      </c>
      <c r="H9" s="560"/>
      <c r="I9" s="560"/>
      <c r="J9" s="268"/>
      <c r="K9" s="559" t="s">
        <v>338</v>
      </c>
      <c r="L9" s="561"/>
      <c r="M9" s="13"/>
      <c r="N9" s="14"/>
      <c r="O9" s="14"/>
      <c r="P9" s="14"/>
      <c r="Q9" s="14"/>
    </row>
    <row r="10" spans="1:17" s="15" customFormat="1" ht="18">
      <c r="A10" s="563"/>
      <c r="B10" s="565"/>
      <c r="C10" s="555"/>
      <c r="D10" s="555"/>
      <c r="E10" s="563"/>
      <c r="F10" s="563"/>
      <c r="G10" s="566" t="s">
        <v>6</v>
      </c>
      <c r="H10" s="566" t="s">
        <v>7</v>
      </c>
      <c r="I10" s="566" t="s">
        <v>8</v>
      </c>
      <c r="J10" s="566" t="s">
        <v>333</v>
      </c>
      <c r="K10" s="566" t="s">
        <v>9</v>
      </c>
      <c r="L10" s="566" t="s">
        <v>10</v>
      </c>
      <c r="M10" s="16"/>
      <c r="N10" s="14"/>
      <c r="O10" s="14"/>
      <c r="P10" s="14"/>
      <c r="Q10" s="14"/>
    </row>
    <row r="11" spans="1:17" s="15" customFormat="1" ht="18">
      <c r="A11" s="563"/>
      <c r="B11" s="565"/>
      <c r="C11" s="555"/>
      <c r="D11" s="555"/>
      <c r="E11" s="563"/>
      <c r="F11" s="563"/>
      <c r="G11" s="567"/>
      <c r="H11" s="567"/>
      <c r="I11" s="567"/>
      <c r="J11" s="567"/>
      <c r="K11" s="567"/>
      <c r="L11" s="567"/>
      <c r="M11" s="16"/>
      <c r="N11" s="14"/>
      <c r="O11" s="14"/>
      <c r="P11" s="14"/>
      <c r="Q11" s="14"/>
    </row>
    <row r="12" spans="1:17" s="15" customFormat="1" ht="18">
      <c r="A12" s="563"/>
      <c r="B12" s="565"/>
      <c r="C12" s="555"/>
      <c r="D12" s="555"/>
      <c r="E12" s="563"/>
      <c r="F12" s="563"/>
      <c r="G12" s="567"/>
      <c r="H12" s="567"/>
      <c r="I12" s="567"/>
      <c r="J12" s="567"/>
      <c r="K12" s="567"/>
      <c r="L12" s="567"/>
      <c r="M12" s="16"/>
      <c r="N12" s="14"/>
      <c r="O12" s="14"/>
      <c r="P12" s="14"/>
      <c r="Q12" s="14"/>
    </row>
    <row r="13" spans="1:17" s="19" customFormat="1" ht="18">
      <c r="A13" s="564"/>
      <c r="B13" s="565"/>
      <c r="C13" s="555"/>
      <c r="D13" s="555"/>
      <c r="E13" s="564"/>
      <c r="F13" s="564"/>
      <c r="G13" s="568"/>
      <c r="H13" s="568"/>
      <c r="I13" s="568"/>
      <c r="J13" s="568"/>
      <c r="K13" s="568"/>
      <c r="L13" s="568"/>
      <c r="M13" s="16"/>
      <c r="N13" s="17"/>
      <c r="O13" s="18"/>
      <c r="P13" s="18"/>
      <c r="Q13" s="18"/>
    </row>
    <row r="14" spans="1:17" s="24" customFormat="1">
      <c r="A14" s="288">
        <v>1</v>
      </c>
      <c r="B14" s="288">
        <f>A14+1</f>
        <v>2</v>
      </c>
      <c r="C14" s="288">
        <f t="shared" ref="C14:I14" si="0">B14+1</f>
        <v>3</v>
      </c>
      <c r="D14" s="288">
        <f t="shared" si="0"/>
        <v>4</v>
      </c>
      <c r="E14" s="288">
        <f t="shared" si="0"/>
        <v>5</v>
      </c>
      <c r="F14" s="288">
        <f t="shared" si="0"/>
        <v>6</v>
      </c>
      <c r="G14" s="288">
        <f t="shared" si="0"/>
        <v>7</v>
      </c>
      <c r="H14" s="288">
        <f t="shared" si="0"/>
        <v>8</v>
      </c>
      <c r="I14" s="288">
        <f t="shared" si="0"/>
        <v>9</v>
      </c>
      <c r="J14" s="288">
        <f t="shared" ref="J14" si="1">I14+1</f>
        <v>10</v>
      </c>
      <c r="K14" s="288">
        <f t="shared" ref="K14" si="2">J14+1</f>
        <v>11</v>
      </c>
      <c r="L14" s="288">
        <f t="shared" ref="L14" si="3">K14+1</f>
        <v>12</v>
      </c>
      <c r="M14" s="21" t="s">
        <v>616</v>
      </c>
      <c r="N14" s="22"/>
      <c r="O14" s="23"/>
      <c r="P14" s="23"/>
      <c r="Q14" s="23"/>
    </row>
    <row r="15" spans="1:17" s="28" customFormat="1" ht="15.75">
      <c r="A15" s="289">
        <f>IF(Databackup!B3="","",Databackup!B3)</f>
        <v>1</v>
      </c>
      <c r="B15" s="290" t="str">
        <f>Databackup!C3</f>
        <v>GIRIRAJ HARSH</v>
      </c>
      <c r="C15" s="290" t="str">
        <f>Databackup!D3</f>
        <v>AAO-II</v>
      </c>
      <c r="D15" s="290" t="str">
        <f>Databackup!E3</f>
        <v>L-15</v>
      </c>
      <c r="E15" s="291">
        <f>Databackup!F3</f>
        <v>44013</v>
      </c>
      <c r="F15" s="291">
        <f>Databackup!G3</f>
        <v>44378</v>
      </c>
      <c r="G15" s="290">
        <f>Databackup!I3</f>
        <v>62500</v>
      </c>
      <c r="H15" s="290">
        <f>Databackup!J3</f>
        <v>1900</v>
      </c>
      <c r="I15" s="290">
        <f>Databackup!K3</f>
        <v>64400</v>
      </c>
      <c r="J15" s="290">
        <f>Databackup!L3</f>
        <v>0</v>
      </c>
      <c r="K15" s="290">
        <f>Databackup!M3</f>
        <v>0</v>
      </c>
      <c r="L15" s="311" t="str">
        <f>IF(Databackup!N3&gt;0,Databackup!N3,"--.--")</f>
        <v>--.--</v>
      </c>
      <c r="M15" s="25" t="str">
        <f t="shared" ref="M15:M18" si="4">CONCATENATE(B15,"  ","Designation","  ",C15)</f>
        <v>GIRIRAJ HARSH  Designation  AAO-II</v>
      </c>
      <c r="N15" s="26"/>
      <c r="O15" s="27"/>
      <c r="P15" s="27"/>
      <c r="Q15" s="27"/>
    </row>
    <row r="16" spans="1:17" s="28" customFormat="1" ht="15.75">
      <c r="A16" s="289">
        <f>IF(Databackup!B4="","",Databackup!B4)</f>
        <v>100</v>
      </c>
      <c r="B16" s="290" t="str">
        <f>Databackup!C4</f>
        <v>ONKAR PAREEK</v>
      </c>
      <c r="C16" s="290" t="str">
        <f>Databackup!D4</f>
        <v>AAO-II</v>
      </c>
      <c r="D16" s="290" t="str">
        <f>Databackup!E4</f>
        <v>L-13</v>
      </c>
      <c r="E16" s="291">
        <f>Databackup!F4</f>
        <v>44013</v>
      </c>
      <c r="F16" s="291">
        <f>Databackup!G4</f>
        <v>44378</v>
      </c>
      <c r="G16" s="290">
        <f>Databackup!I4</f>
        <v>77900</v>
      </c>
      <c r="H16" s="290">
        <f>Databackup!J4</f>
        <v>2300</v>
      </c>
      <c r="I16" s="290">
        <f>Databackup!K4</f>
        <v>80200</v>
      </c>
      <c r="J16" s="290">
        <f>Databackup!L4</f>
        <v>0</v>
      </c>
      <c r="K16" s="290">
        <f>Databackup!M4</f>
        <v>0</v>
      </c>
      <c r="L16" s="311" t="str">
        <f>IF(Databackup!N4&gt;0,Databackup!N4,"--.--")</f>
        <v>--.--</v>
      </c>
      <c r="M16" s="25" t="str">
        <f t="shared" si="4"/>
        <v>ONKAR PAREEK  Designation  AAO-II</v>
      </c>
      <c r="N16" s="27"/>
      <c r="O16" s="27"/>
      <c r="P16" s="27"/>
      <c r="Q16" s="27"/>
    </row>
    <row r="17" spans="1:17" s="28" customFormat="1" ht="15.75" hidden="1">
      <c r="A17" s="289" t="str">
        <f>IF(Databackup!B5="","",Databackup!B5)</f>
        <v/>
      </c>
      <c r="B17" s="290" t="str">
        <f>Databackup!C5</f>
        <v/>
      </c>
      <c r="C17" s="290" t="str">
        <f>Databackup!D5</f>
        <v/>
      </c>
      <c r="D17" s="290" t="str">
        <f>Databackup!E5</f>
        <v/>
      </c>
      <c r="E17" s="291" t="str">
        <f>Databackup!F5</f>
        <v/>
      </c>
      <c r="F17" s="291" t="str">
        <f>Databackup!G5</f>
        <v/>
      </c>
      <c r="G17" s="290" t="str">
        <f>Databackup!I5</f>
        <v/>
      </c>
      <c r="H17" s="290" t="str">
        <f>Databackup!J5</f>
        <v/>
      </c>
      <c r="I17" s="290" t="str">
        <f>Databackup!K5</f>
        <v/>
      </c>
      <c r="J17" s="290" t="str">
        <f>Databackup!L5</f>
        <v/>
      </c>
      <c r="K17" s="290" t="str">
        <f>Databackup!M5</f>
        <v/>
      </c>
      <c r="L17" s="311" t="str">
        <f>IF(Databackup!N5&gt;0,Databackup!N5,"--.--")</f>
        <v/>
      </c>
      <c r="M17" s="25" t="str">
        <f t="shared" si="4"/>
        <v xml:space="preserve">  Designation  </v>
      </c>
      <c r="N17" s="27"/>
      <c r="O17" s="27"/>
      <c r="P17" s="27"/>
      <c r="Q17" s="27"/>
    </row>
    <row r="18" spans="1:17" s="28" customFormat="1" ht="15.75" hidden="1">
      <c r="A18" s="289" t="str">
        <f>IF(Databackup!B6="","",Databackup!B6)</f>
        <v/>
      </c>
      <c r="B18" s="290" t="str">
        <f>Databackup!C6</f>
        <v/>
      </c>
      <c r="C18" s="290" t="str">
        <f>Databackup!D6</f>
        <v/>
      </c>
      <c r="D18" s="290" t="str">
        <f>Databackup!E6</f>
        <v/>
      </c>
      <c r="E18" s="291" t="str">
        <f>Databackup!F6</f>
        <v/>
      </c>
      <c r="F18" s="291" t="str">
        <f>Databackup!G6</f>
        <v/>
      </c>
      <c r="G18" s="290" t="str">
        <f>Databackup!I6</f>
        <v/>
      </c>
      <c r="H18" s="290" t="str">
        <f>Databackup!J6</f>
        <v/>
      </c>
      <c r="I18" s="290" t="str">
        <f>Databackup!K6</f>
        <v/>
      </c>
      <c r="J18" s="290" t="str">
        <f>Databackup!L6</f>
        <v/>
      </c>
      <c r="K18" s="290" t="str">
        <f>Databackup!M6</f>
        <v/>
      </c>
      <c r="L18" s="311" t="str">
        <f>IF(Databackup!N6&gt;0,Databackup!N6,"--.--")</f>
        <v/>
      </c>
      <c r="M18" s="25" t="str">
        <f t="shared" si="4"/>
        <v xml:space="preserve">  Designation  </v>
      </c>
      <c r="N18" s="27"/>
      <c r="O18" s="27"/>
      <c r="P18" s="27"/>
      <c r="Q18" s="27"/>
    </row>
    <row r="19" spans="1:17" s="28" customFormat="1" ht="15.75" hidden="1">
      <c r="A19" s="289" t="str">
        <f>IF(Databackup!B7="","",Databackup!B7)</f>
        <v/>
      </c>
      <c r="B19" s="290" t="str">
        <f>Databackup!C7</f>
        <v/>
      </c>
      <c r="C19" s="290" t="str">
        <f>Databackup!D7</f>
        <v/>
      </c>
      <c r="D19" s="290" t="str">
        <f>Databackup!E7</f>
        <v/>
      </c>
      <c r="E19" s="291" t="str">
        <f>Databackup!F7</f>
        <v/>
      </c>
      <c r="F19" s="291" t="str">
        <f>Databackup!G7</f>
        <v/>
      </c>
      <c r="G19" s="290" t="str">
        <f>Databackup!I7</f>
        <v/>
      </c>
      <c r="H19" s="290" t="str">
        <f>Databackup!J7</f>
        <v/>
      </c>
      <c r="I19" s="290" t="str">
        <f>Databackup!K7</f>
        <v/>
      </c>
      <c r="J19" s="290" t="str">
        <f>Databackup!L7</f>
        <v/>
      </c>
      <c r="K19" s="290" t="str">
        <f>Databackup!M7</f>
        <v/>
      </c>
      <c r="L19" s="311" t="str">
        <f>IF(Databackup!N7&gt;0,Databackup!N7,"--.--")</f>
        <v/>
      </c>
      <c r="M19" s="25" t="str">
        <f t="shared" ref="M19:M82" si="5">CONCATENATE(B19,"  ","Designation","  ",C19)</f>
        <v xml:space="preserve">  Designation  </v>
      </c>
      <c r="N19" s="27"/>
      <c r="O19" s="27"/>
      <c r="P19" s="27"/>
      <c r="Q19" s="27"/>
    </row>
    <row r="20" spans="1:17" s="28" customFormat="1" ht="15.75" hidden="1">
      <c r="A20" s="289" t="str">
        <f>IF(Databackup!B8="","",Databackup!B8)</f>
        <v/>
      </c>
      <c r="B20" s="290" t="str">
        <f>Databackup!C8</f>
        <v/>
      </c>
      <c r="C20" s="290" t="str">
        <f>Databackup!D8</f>
        <v/>
      </c>
      <c r="D20" s="290" t="str">
        <f>Databackup!E8</f>
        <v/>
      </c>
      <c r="E20" s="291" t="str">
        <f>Databackup!F8</f>
        <v/>
      </c>
      <c r="F20" s="291" t="str">
        <f>Databackup!G8</f>
        <v/>
      </c>
      <c r="G20" s="290" t="str">
        <f>Databackup!I8</f>
        <v/>
      </c>
      <c r="H20" s="290" t="str">
        <f>Databackup!J8</f>
        <v/>
      </c>
      <c r="I20" s="290" t="str">
        <f>Databackup!K8</f>
        <v/>
      </c>
      <c r="J20" s="290" t="str">
        <f>Databackup!L8</f>
        <v/>
      </c>
      <c r="K20" s="290" t="str">
        <f>Databackup!M8</f>
        <v/>
      </c>
      <c r="L20" s="311" t="str">
        <f>IF(Databackup!N8&gt;0,Databackup!N8,"--.--")</f>
        <v/>
      </c>
      <c r="M20" s="25" t="str">
        <f t="shared" si="5"/>
        <v xml:space="preserve">  Designation  </v>
      </c>
      <c r="N20" s="27"/>
      <c r="O20" s="27"/>
      <c r="P20" s="27"/>
      <c r="Q20" s="27"/>
    </row>
    <row r="21" spans="1:17" s="28" customFormat="1" ht="15.75" hidden="1">
      <c r="A21" s="289" t="str">
        <f>IF(Databackup!B9="","",Databackup!B9)</f>
        <v/>
      </c>
      <c r="B21" s="290" t="str">
        <f>Databackup!C9</f>
        <v/>
      </c>
      <c r="C21" s="290" t="str">
        <f>Databackup!D9</f>
        <v/>
      </c>
      <c r="D21" s="290" t="str">
        <f>Databackup!E9</f>
        <v/>
      </c>
      <c r="E21" s="291" t="str">
        <f>Databackup!F9</f>
        <v/>
      </c>
      <c r="F21" s="291" t="str">
        <f>Databackup!G9</f>
        <v/>
      </c>
      <c r="G21" s="290" t="str">
        <f>Databackup!I9</f>
        <v/>
      </c>
      <c r="H21" s="290" t="str">
        <f>Databackup!J9</f>
        <v/>
      </c>
      <c r="I21" s="290" t="str">
        <f>Databackup!K9</f>
        <v/>
      </c>
      <c r="J21" s="290" t="str">
        <f>Databackup!L9</f>
        <v/>
      </c>
      <c r="K21" s="290" t="str">
        <f>Databackup!M9</f>
        <v/>
      </c>
      <c r="L21" s="311" t="str">
        <f>IF(Databackup!N9&gt;0,Databackup!N9,"--.--")</f>
        <v/>
      </c>
      <c r="M21" s="25" t="str">
        <f t="shared" si="5"/>
        <v xml:space="preserve">  Designation  </v>
      </c>
      <c r="N21" s="27"/>
      <c r="O21" s="27"/>
      <c r="P21" s="27"/>
      <c r="Q21" s="27"/>
    </row>
    <row r="22" spans="1:17" s="28" customFormat="1" ht="15.75" hidden="1">
      <c r="A22" s="289" t="str">
        <f>IF(Databackup!B10="","",Databackup!B10)</f>
        <v/>
      </c>
      <c r="B22" s="290" t="str">
        <f>Databackup!C10</f>
        <v/>
      </c>
      <c r="C22" s="290" t="str">
        <f>Databackup!D10</f>
        <v/>
      </c>
      <c r="D22" s="290" t="str">
        <f>Databackup!E10</f>
        <v/>
      </c>
      <c r="E22" s="291" t="str">
        <f>Databackup!F10</f>
        <v/>
      </c>
      <c r="F22" s="291" t="str">
        <f>Databackup!G10</f>
        <v/>
      </c>
      <c r="G22" s="290" t="str">
        <f>Databackup!I10</f>
        <v/>
      </c>
      <c r="H22" s="290" t="str">
        <f>Databackup!J10</f>
        <v/>
      </c>
      <c r="I22" s="290" t="str">
        <f>Databackup!K10</f>
        <v/>
      </c>
      <c r="J22" s="290" t="str">
        <f>Databackup!L10</f>
        <v/>
      </c>
      <c r="K22" s="290" t="str">
        <f>Databackup!M10</f>
        <v/>
      </c>
      <c r="L22" s="311" t="str">
        <f>IF(Databackup!N10&gt;0,Databackup!N10,"--.--")</f>
        <v/>
      </c>
      <c r="M22" s="25" t="str">
        <f t="shared" si="5"/>
        <v xml:space="preserve">  Designation  </v>
      </c>
      <c r="N22" s="27"/>
      <c r="O22" s="27"/>
      <c r="P22" s="27"/>
      <c r="Q22" s="27"/>
    </row>
    <row r="23" spans="1:17" s="28" customFormat="1" ht="15.75" hidden="1">
      <c r="A23" s="289" t="str">
        <f>IF(Databackup!B11="","",Databackup!B11)</f>
        <v/>
      </c>
      <c r="B23" s="290" t="str">
        <f>Databackup!C11</f>
        <v/>
      </c>
      <c r="C23" s="290" t="str">
        <f>Databackup!D11</f>
        <v/>
      </c>
      <c r="D23" s="290" t="str">
        <f>Databackup!E11</f>
        <v/>
      </c>
      <c r="E23" s="291" t="str">
        <f>Databackup!F11</f>
        <v/>
      </c>
      <c r="F23" s="291" t="str">
        <f>Databackup!G11</f>
        <v/>
      </c>
      <c r="G23" s="290" t="str">
        <f>Databackup!I11</f>
        <v/>
      </c>
      <c r="H23" s="290" t="str">
        <f>Databackup!J11</f>
        <v/>
      </c>
      <c r="I23" s="290" t="str">
        <f>Databackup!K11</f>
        <v/>
      </c>
      <c r="J23" s="290" t="str">
        <f>Databackup!L11</f>
        <v/>
      </c>
      <c r="K23" s="290" t="str">
        <f>Databackup!M11</f>
        <v/>
      </c>
      <c r="L23" s="311" t="str">
        <f>IF(Databackup!N11&gt;0,Databackup!N11,"--.--")</f>
        <v/>
      </c>
      <c r="M23" s="25" t="str">
        <f t="shared" si="5"/>
        <v xml:space="preserve">  Designation  </v>
      </c>
      <c r="N23" s="27"/>
      <c r="O23" s="27"/>
      <c r="P23" s="27"/>
      <c r="Q23" s="27"/>
    </row>
    <row r="24" spans="1:17" s="28" customFormat="1" ht="15.75" hidden="1">
      <c r="A24" s="289" t="str">
        <f>IF(Databackup!B12="","",Databackup!B12)</f>
        <v/>
      </c>
      <c r="B24" s="290" t="str">
        <f>Databackup!C12</f>
        <v/>
      </c>
      <c r="C24" s="290" t="str">
        <f>Databackup!D12</f>
        <v/>
      </c>
      <c r="D24" s="290" t="str">
        <f>Databackup!E12</f>
        <v/>
      </c>
      <c r="E24" s="291" t="str">
        <f>Databackup!F12</f>
        <v/>
      </c>
      <c r="F24" s="291" t="str">
        <f>Databackup!G12</f>
        <v/>
      </c>
      <c r="G24" s="290" t="str">
        <f>Databackup!I12</f>
        <v/>
      </c>
      <c r="H24" s="290" t="str">
        <f>Databackup!J12</f>
        <v/>
      </c>
      <c r="I24" s="290" t="str">
        <f>Databackup!K12</f>
        <v/>
      </c>
      <c r="J24" s="290" t="str">
        <f>Databackup!L12</f>
        <v/>
      </c>
      <c r="K24" s="290" t="str">
        <f>Databackup!M12</f>
        <v/>
      </c>
      <c r="L24" s="311" t="str">
        <f>IF(Databackup!N12&gt;0,Databackup!N12,"--.--")</f>
        <v/>
      </c>
      <c r="M24" s="25" t="str">
        <f t="shared" si="5"/>
        <v xml:space="preserve">  Designation  </v>
      </c>
      <c r="N24" s="27"/>
      <c r="O24" s="27"/>
      <c r="P24" s="27"/>
      <c r="Q24" s="27"/>
    </row>
    <row r="25" spans="1:17" s="28" customFormat="1" ht="15.75" hidden="1">
      <c r="A25" s="289" t="str">
        <f>IF(Databackup!B13="","",Databackup!B13)</f>
        <v/>
      </c>
      <c r="B25" s="290" t="str">
        <f>Databackup!C13</f>
        <v/>
      </c>
      <c r="C25" s="290" t="str">
        <f>Databackup!D13</f>
        <v/>
      </c>
      <c r="D25" s="290" t="str">
        <f>Databackup!E13</f>
        <v/>
      </c>
      <c r="E25" s="291" t="str">
        <f>Databackup!F13</f>
        <v/>
      </c>
      <c r="F25" s="291" t="str">
        <f>Databackup!G13</f>
        <v/>
      </c>
      <c r="G25" s="290" t="str">
        <f>Databackup!I13</f>
        <v/>
      </c>
      <c r="H25" s="290" t="str">
        <f>Databackup!J13</f>
        <v/>
      </c>
      <c r="I25" s="290" t="str">
        <f>Databackup!K13</f>
        <v/>
      </c>
      <c r="J25" s="290" t="str">
        <f>Databackup!L13</f>
        <v/>
      </c>
      <c r="K25" s="290" t="str">
        <f>Databackup!M13</f>
        <v/>
      </c>
      <c r="L25" s="311" t="str">
        <f>IF(Databackup!N13&gt;0,Databackup!N13,"--.--")</f>
        <v/>
      </c>
      <c r="M25" s="25" t="str">
        <f t="shared" si="5"/>
        <v xml:space="preserve">  Designation  </v>
      </c>
      <c r="N25" s="27"/>
      <c r="O25" s="27"/>
      <c r="P25" s="27"/>
      <c r="Q25" s="27"/>
    </row>
    <row r="26" spans="1:17" s="28" customFormat="1" ht="15.75" hidden="1">
      <c r="A26" s="289" t="str">
        <f>IF(Databackup!B14="","",Databackup!B14)</f>
        <v/>
      </c>
      <c r="B26" s="290" t="str">
        <f>Databackup!C14</f>
        <v/>
      </c>
      <c r="C26" s="290" t="str">
        <f>Databackup!D14</f>
        <v/>
      </c>
      <c r="D26" s="290" t="str">
        <f>Databackup!E14</f>
        <v/>
      </c>
      <c r="E26" s="291" t="str">
        <f>Databackup!F14</f>
        <v/>
      </c>
      <c r="F26" s="291" t="str">
        <f>Databackup!G14</f>
        <v/>
      </c>
      <c r="G26" s="290" t="str">
        <f>Databackup!I14</f>
        <v/>
      </c>
      <c r="H26" s="290" t="str">
        <f>Databackup!J14</f>
        <v/>
      </c>
      <c r="I26" s="290" t="str">
        <f>Databackup!K14</f>
        <v/>
      </c>
      <c r="J26" s="290" t="str">
        <f>Databackup!L14</f>
        <v/>
      </c>
      <c r="K26" s="290" t="str">
        <f>Databackup!M14</f>
        <v/>
      </c>
      <c r="L26" s="311" t="str">
        <f>IF(Databackup!N14&gt;0,Databackup!N14,"--.--")</f>
        <v/>
      </c>
      <c r="M26" s="25" t="str">
        <f t="shared" si="5"/>
        <v xml:space="preserve">  Designation  </v>
      </c>
      <c r="N26" s="27"/>
      <c r="O26" s="27"/>
      <c r="P26" s="27"/>
      <c r="Q26" s="27"/>
    </row>
    <row r="27" spans="1:17" s="28" customFormat="1" ht="15.75" hidden="1">
      <c r="A27" s="289" t="str">
        <f>IF(Databackup!B15="","",Databackup!B15)</f>
        <v/>
      </c>
      <c r="B27" s="290" t="str">
        <f>Databackup!C15</f>
        <v/>
      </c>
      <c r="C27" s="290" t="str">
        <f>Databackup!D15</f>
        <v/>
      </c>
      <c r="D27" s="290" t="str">
        <f>Databackup!E15</f>
        <v/>
      </c>
      <c r="E27" s="291" t="str">
        <f>Databackup!F15</f>
        <v/>
      </c>
      <c r="F27" s="291" t="str">
        <f>Databackup!G15</f>
        <v/>
      </c>
      <c r="G27" s="290" t="str">
        <f>Databackup!I15</f>
        <v/>
      </c>
      <c r="H27" s="290" t="str">
        <f>Databackup!J15</f>
        <v/>
      </c>
      <c r="I27" s="290" t="str">
        <f>Databackup!K15</f>
        <v/>
      </c>
      <c r="J27" s="290" t="str">
        <f>Databackup!L15</f>
        <v/>
      </c>
      <c r="K27" s="290" t="str">
        <f>Databackup!M15</f>
        <v/>
      </c>
      <c r="L27" s="311" t="str">
        <f>IF(Databackup!N15&gt;0,Databackup!N15,"--.--")</f>
        <v/>
      </c>
      <c r="M27" s="25" t="str">
        <f t="shared" si="5"/>
        <v xml:space="preserve">  Designation  </v>
      </c>
      <c r="N27" s="27"/>
      <c r="O27" s="27"/>
      <c r="P27" s="27"/>
      <c r="Q27" s="27"/>
    </row>
    <row r="28" spans="1:17" s="28" customFormat="1" ht="15.75" hidden="1">
      <c r="A28" s="289" t="str">
        <f>IF(Databackup!B16="","",Databackup!B16)</f>
        <v/>
      </c>
      <c r="B28" s="290" t="str">
        <f>Databackup!C16</f>
        <v/>
      </c>
      <c r="C28" s="290" t="str">
        <f>Databackup!D16</f>
        <v/>
      </c>
      <c r="D28" s="290" t="str">
        <f>Databackup!E16</f>
        <v/>
      </c>
      <c r="E28" s="291" t="str">
        <f>Databackup!F16</f>
        <v/>
      </c>
      <c r="F28" s="291" t="str">
        <f>Databackup!G16</f>
        <v/>
      </c>
      <c r="G28" s="290" t="str">
        <f>Databackup!I16</f>
        <v/>
      </c>
      <c r="H28" s="290" t="str">
        <f>Databackup!J16</f>
        <v/>
      </c>
      <c r="I28" s="290" t="str">
        <f>Databackup!K16</f>
        <v/>
      </c>
      <c r="J28" s="290" t="str">
        <f>Databackup!L16</f>
        <v/>
      </c>
      <c r="K28" s="290" t="str">
        <f>Databackup!M16</f>
        <v/>
      </c>
      <c r="L28" s="311" t="str">
        <f>IF(Databackup!N16&gt;0,Databackup!N16,"--.--")</f>
        <v/>
      </c>
      <c r="M28" s="25" t="str">
        <f t="shared" si="5"/>
        <v xml:space="preserve">  Designation  </v>
      </c>
      <c r="N28" s="27"/>
      <c r="O28" s="27"/>
      <c r="P28" s="27"/>
      <c r="Q28" s="27"/>
    </row>
    <row r="29" spans="1:17" s="28" customFormat="1" ht="15.75" hidden="1">
      <c r="A29" s="289" t="str">
        <f>IF(Databackup!B17="","",Databackup!B17)</f>
        <v/>
      </c>
      <c r="B29" s="290" t="str">
        <f>Databackup!C17</f>
        <v/>
      </c>
      <c r="C29" s="290" t="str">
        <f>Databackup!D17</f>
        <v/>
      </c>
      <c r="D29" s="290" t="str">
        <f>Databackup!E17</f>
        <v/>
      </c>
      <c r="E29" s="291" t="str">
        <f>Databackup!F17</f>
        <v/>
      </c>
      <c r="F29" s="291" t="str">
        <f>Databackup!G17</f>
        <v/>
      </c>
      <c r="G29" s="290" t="str">
        <f>Databackup!I17</f>
        <v/>
      </c>
      <c r="H29" s="290" t="str">
        <f>Databackup!J17</f>
        <v/>
      </c>
      <c r="I29" s="290" t="str">
        <f>Databackup!K17</f>
        <v/>
      </c>
      <c r="J29" s="290" t="str">
        <f>Databackup!L17</f>
        <v/>
      </c>
      <c r="K29" s="290" t="str">
        <f>Databackup!M17</f>
        <v/>
      </c>
      <c r="L29" s="311" t="str">
        <f>IF(Databackup!N17&gt;0,Databackup!N17,"--.--")</f>
        <v/>
      </c>
      <c r="M29" s="25" t="str">
        <f t="shared" si="5"/>
        <v xml:space="preserve">  Designation  </v>
      </c>
      <c r="N29" s="27"/>
      <c r="O29" s="27"/>
      <c r="P29" s="27"/>
      <c r="Q29" s="27"/>
    </row>
    <row r="30" spans="1:17" s="28" customFormat="1" ht="15.75" hidden="1">
      <c r="A30" s="289" t="str">
        <f>IF(Databackup!B18="","",Databackup!B18)</f>
        <v/>
      </c>
      <c r="B30" s="290" t="str">
        <f>Databackup!C18</f>
        <v/>
      </c>
      <c r="C30" s="290" t="str">
        <f>Databackup!D18</f>
        <v/>
      </c>
      <c r="D30" s="290" t="str">
        <f>Databackup!E18</f>
        <v/>
      </c>
      <c r="E30" s="291" t="str">
        <f>Databackup!F18</f>
        <v/>
      </c>
      <c r="F30" s="291" t="str">
        <f>Databackup!G18</f>
        <v/>
      </c>
      <c r="G30" s="290" t="str">
        <f>Databackup!I18</f>
        <v/>
      </c>
      <c r="H30" s="290" t="str">
        <f>Databackup!J18</f>
        <v/>
      </c>
      <c r="I30" s="290" t="str">
        <f>Databackup!K18</f>
        <v/>
      </c>
      <c r="J30" s="290" t="str">
        <f>Databackup!L18</f>
        <v/>
      </c>
      <c r="K30" s="290" t="str">
        <f>Databackup!M18</f>
        <v/>
      </c>
      <c r="L30" s="311" t="str">
        <f>IF(Databackup!N18&gt;0,Databackup!N18,"--.--")</f>
        <v/>
      </c>
      <c r="M30" s="25" t="str">
        <f t="shared" si="5"/>
        <v xml:space="preserve">  Designation  </v>
      </c>
      <c r="N30" s="27"/>
      <c r="O30" s="27"/>
      <c r="P30" s="27"/>
      <c r="Q30" s="27"/>
    </row>
    <row r="31" spans="1:17" s="28" customFormat="1" ht="15.75" hidden="1">
      <c r="A31" s="289" t="str">
        <f>IF(Databackup!B19="","",Databackup!B19)</f>
        <v/>
      </c>
      <c r="B31" s="290" t="str">
        <f>Databackup!C19</f>
        <v/>
      </c>
      <c r="C31" s="290" t="str">
        <f>Databackup!D19</f>
        <v/>
      </c>
      <c r="D31" s="290" t="str">
        <f>Databackup!E19</f>
        <v/>
      </c>
      <c r="E31" s="291" t="str">
        <f>Databackup!F19</f>
        <v/>
      </c>
      <c r="F31" s="291" t="str">
        <f>Databackup!G19</f>
        <v/>
      </c>
      <c r="G31" s="290" t="str">
        <f>Databackup!I19</f>
        <v/>
      </c>
      <c r="H31" s="290" t="str">
        <f>Databackup!J19</f>
        <v/>
      </c>
      <c r="I31" s="290" t="str">
        <f>Databackup!K19</f>
        <v/>
      </c>
      <c r="J31" s="290" t="str">
        <f>Databackup!L19</f>
        <v/>
      </c>
      <c r="K31" s="290" t="str">
        <f>Databackup!M19</f>
        <v/>
      </c>
      <c r="L31" s="311" t="str">
        <f>IF(Databackup!N19&gt;0,Databackup!N19,"--.--")</f>
        <v/>
      </c>
      <c r="M31" s="25" t="str">
        <f t="shared" si="5"/>
        <v xml:space="preserve">  Designation  </v>
      </c>
      <c r="N31" s="27"/>
      <c r="O31" s="27"/>
      <c r="P31" s="27"/>
      <c r="Q31" s="27"/>
    </row>
    <row r="32" spans="1:17" s="28" customFormat="1" ht="15.75" hidden="1">
      <c r="A32" s="289" t="str">
        <f>IF(Databackup!B20="","",Databackup!B20)</f>
        <v/>
      </c>
      <c r="B32" s="290" t="str">
        <f>Databackup!C20</f>
        <v/>
      </c>
      <c r="C32" s="290" t="str">
        <f>Databackup!D20</f>
        <v/>
      </c>
      <c r="D32" s="290" t="str">
        <f>Databackup!E20</f>
        <v/>
      </c>
      <c r="E32" s="291" t="str">
        <f>Databackup!F20</f>
        <v/>
      </c>
      <c r="F32" s="291" t="str">
        <f>Databackup!G20</f>
        <v/>
      </c>
      <c r="G32" s="290" t="str">
        <f>Databackup!I20</f>
        <v/>
      </c>
      <c r="H32" s="290" t="str">
        <f>Databackup!J20</f>
        <v/>
      </c>
      <c r="I32" s="290" t="str">
        <f>Databackup!K20</f>
        <v/>
      </c>
      <c r="J32" s="290" t="str">
        <f>Databackup!L20</f>
        <v/>
      </c>
      <c r="K32" s="290" t="str">
        <f>Databackup!M20</f>
        <v/>
      </c>
      <c r="L32" s="311" t="str">
        <f>IF(Databackup!N20&gt;0,Databackup!N20,"--.--")</f>
        <v/>
      </c>
      <c r="M32" s="25" t="str">
        <f t="shared" si="5"/>
        <v xml:space="preserve">  Designation  </v>
      </c>
      <c r="N32" s="27"/>
      <c r="O32" s="27"/>
      <c r="P32" s="27"/>
      <c r="Q32" s="27"/>
    </row>
    <row r="33" spans="1:17" s="28" customFormat="1" ht="15.75" hidden="1">
      <c r="A33" s="289" t="str">
        <f>IF(Databackup!B21="","",Databackup!B21)</f>
        <v/>
      </c>
      <c r="B33" s="290" t="str">
        <f>Databackup!C21</f>
        <v/>
      </c>
      <c r="C33" s="290" t="str">
        <f>Databackup!D21</f>
        <v/>
      </c>
      <c r="D33" s="290" t="str">
        <f>Databackup!E21</f>
        <v/>
      </c>
      <c r="E33" s="291" t="str">
        <f>Databackup!F21</f>
        <v/>
      </c>
      <c r="F33" s="291" t="str">
        <f>Databackup!G21</f>
        <v/>
      </c>
      <c r="G33" s="290" t="str">
        <f>Databackup!I21</f>
        <v/>
      </c>
      <c r="H33" s="290" t="str">
        <f>Databackup!J21</f>
        <v/>
      </c>
      <c r="I33" s="290" t="str">
        <f>Databackup!K21</f>
        <v/>
      </c>
      <c r="J33" s="290" t="str">
        <f>Databackup!L21</f>
        <v/>
      </c>
      <c r="K33" s="290" t="str">
        <f>Databackup!M21</f>
        <v/>
      </c>
      <c r="L33" s="311" t="str">
        <f>IF(Databackup!N21&gt;0,Databackup!N21,"--.--")</f>
        <v/>
      </c>
      <c r="M33" s="25" t="str">
        <f t="shared" si="5"/>
        <v xml:space="preserve">  Designation  </v>
      </c>
      <c r="N33" s="27"/>
      <c r="O33" s="27"/>
      <c r="P33" s="27"/>
      <c r="Q33" s="27"/>
    </row>
    <row r="34" spans="1:17" s="28" customFormat="1" ht="15.75" hidden="1">
      <c r="A34" s="289" t="str">
        <f>IF(Databackup!B22="","",Databackup!B22)</f>
        <v/>
      </c>
      <c r="B34" s="290" t="str">
        <f>Databackup!C22</f>
        <v/>
      </c>
      <c r="C34" s="290" t="str">
        <f>Databackup!D22</f>
        <v/>
      </c>
      <c r="D34" s="290" t="str">
        <f>Databackup!E22</f>
        <v/>
      </c>
      <c r="E34" s="291" t="str">
        <f>Databackup!F22</f>
        <v/>
      </c>
      <c r="F34" s="291" t="str">
        <f>Databackup!G22</f>
        <v/>
      </c>
      <c r="G34" s="290" t="str">
        <f>Databackup!I22</f>
        <v/>
      </c>
      <c r="H34" s="290" t="str">
        <f>Databackup!J22</f>
        <v/>
      </c>
      <c r="I34" s="290" t="str">
        <f>Databackup!K22</f>
        <v/>
      </c>
      <c r="J34" s="290" t="str">
        <f>Databackup!L22</f>
        <v/>
      </c>
      <c r="K34" s="290" t="str">
        <f>Databackup!M22</f>
        <v/>
      </c>
      <c r="L34" s="311" t="str">
        <f>IF(Databackup!N22&gt;0,Databackup!N22,"--.--")</f>
        <v/>
      </c>
      <c r="M34" s="25" t="str">
        <f t="shared" si="5"/>
        <v xml:space="preserve">  Designation  </v>
      </c>
      <c r="N34" s="27"/>
      <c r="O34" s="27"/>
      <c r="P34" s="27"/>
      <c r="Q34" s="27"/>
    </row>
    <row r="35" spans="1:17" s="28" customFormat="1" ht="15.75" hidden="1">
      <c r="A35" s="289" t="str">
        <f>IF(Databackup!B23="","",Databackup!B23)</f>
        <v/>
      </c>
      <c r="B35" s="290" t="str">
        <f>Databackup!C23</f>
        <v/>
      </c>
      <c r="C35" s="290" t="str">
        <f>Databackup!D23</f>
        <v/>
      </c>
      <c r="D35" s="290" t="str">
        <f>Databackup!E23</f>
        <v/>
      </c>
      <c r="E35" s="291" t="str">
        <f>Databackup!F23</f>
        <v/>
      </c>
      <c r="F35" s="291" t="str">
        <f>Databackup!G23</f>
        <v/>
      </c>
      <c r="G35" s="290" t="str">
        <f>Databackup!I23</f>
        <v/>
      </c>
      <c r="H35" s="290" t="str">
        <f>Databackup!J23</f>
        <v/>
      </c>
      <c r="I35" s="290" t="str">
        <f>Databackup!K23</f>
        <v/>
      </c>
      <c r="J35" s="290" t="str">
        <f>Databackup!L23</f>
        <v/>
      </c>
      <c r="K35" s="290" t="str">
        <f>Databackup!M23</f>
        <v/>
      </c>
      <c r="L35" s="311" t="str">
        <f>IF(Databackup!N23&gt;0,Databackup!N23,"--.--")</f>
        <v/>
      </c>
      <c r="M35" s="25" t="str">
        <f t="shared" si="5"/>
        <v xml:space="preserve">  Designation  </v>
      </c>
      <c r="N35" s="27"/>
      <c r="O35" s="27"/>
      <c r="P35" s="27"/>
      <c r="Q35" s="27"/>
    </row>
    <row r="36" spans="1:17" s="28" customFormat="1" ht="15.75" hidden="1">
      <c r="A36" s="289" t="str">
        <f>IF(Databackup!B24="","",Databackup!B24)</f>
        <v/>
      </c>
      <c r="B36" s="290" t="str">
        <f>Databackup!C24</f>
        <v/>
      </c>
      <c r="C36" s="290" t="str">
        <f>Databackup!D24</f>
        <v/>
      </c>
      <c r="D36" s="290" t="str">
        <f>Databackup!E24</f>
        <v/>
      </c>
      <c r="E36" s="291" t="str">
        <f>Databackup!F24</f>
        <v/>
      </c>
      <c r="F36" s="291" t="str">
        <f>Databackup!G24</f>
        <v/>
      </c>
      <c r="G36" s="290" t="str">
        <f>Databackup!I24</f>
        <v/>
      </c>
      <c r="H36" s="290" t="str">
        <f>Databackup!J24</f>
        <v/>
      </c>
      <c r="I36" s="290" t="str">
        <f>Databackup!K24</f>
        <v/>
      </c>
      <c r="J36" s="290" t="str">
        <f>Databackup!L24</f>
        <v/>
      </c>
      <c r="K36" s="290" t="str">
        <f>Databackup!M24</f>
        <v/>
      </c>
      <c r="L36" s="311" t="str">
        <f>IF(Databackup!N24&gt;0,Databackup!N24,"--.--")</f>
        <v/>
      </c>
      <c r="M36" s="25" t="str">
        <f t="shared" si="5"/>
        <v xml:space="preserve">  Designation  </v>
      </c>
      <c r="N36" s="27"/>
      <c r="O36" s="27"/>
      <c r="P36" s="27"/>
      <c r="Q36" s="27"/>
    </row>
    <row r="37" spans="1:17" s="28" customFormat="1" ht="15.75" hidden="1">
      <c r="A37" s="289" t="str">
        <f>IF(Databackup!B25="","",Databackup!B25)</f>
        <v/>
      </c>
      <c r="B37" s="290" t="str">
        <f>Databackup!C25</f>
        <v/>
      </c>
      <c r="C37" s="290" t="str">
        <f>Databackup!D25</f>
        <v/>
      </c>
      <c r="D37" s="290" t="str">
        <f>Databackup!E25</f>
        <v/>
      </c>
      <c r="E37" s="291" t="str">
        <f>Databackup!F25</f>
        <v/>
      </c>
      <c r="F37" s="291" t="str">
        <f>Databackup!G25</f>
        <v/>
      </c>
      <c r="G37" s="290" t="str">
        <f>Databackup!I25</f>
        <v/>
      </c>
      <c r="H37" s="290" t="str">
        <f>Databackup!J25</f>
        <v/>
      </c>
      <c r="I37" s="290" t="str">
        <f>Databackup!K25</f>
        <v/>
      </c>
      <c r="J37" s="290" t="str">
        <f>Databackup!L25</f>
        <v/>
      </c>
      <c r="K37" s="290" t="str">
        <f>Databackup!M25</f>
        <v/>
      </c>
      <c r="L37" s="311" t="str">
        <f>IF(Databackup!N25&gt;0,Databackup!N25,"--.--")</f>
        <v/>
      </c>
      <c r="M37" s="25" t="str">
        <f t="shared" si="5"/>
        <v xml:space="preserve">  Designation  </v>
      </c>
      <c r="N37" s="27"/>
      <c r="O37" s="27"/>
      <c r="P37" s="27"/>
      <c r="Q37" s="27"/>
    </row>
    <row r="38" spans="1:17" s="28" customFormat="1" ht="15.75" hidden="1">
      <c r="A38" s="289" t="str">
        <f>IF(Databackup!B26="","",Databackup!B26)</f>
        <v/>
      </c>
      <c r="B38" s="290" t="str">
        <f>Databackup!C26</f>
        <v/>
      </c>
      <c r="C38" s="290" t="str">
        <f>Databackup!D26</f>
        <v/>
      </c>
      <c r="D38" s="290" t="str">
        <f>Databackup!E26</f>
        <v/>
      </c>
      <c r="E38" s="291" t="str">
        <f>Databackup!F26</f>
        <v/>
      </c>
      <c r="F38" s="291" t="str">
        <f>Databackup!G26</f>
        <v/>
      </c>
      <c r="G38" s="290" t="str">
        <f>Databackup!I26</f>
        <v/>
      </c>
      <c r="H38" s="290" t="str">
        <f>Databackup!J26</f>
        <v/>
      </c>
      <c r="I38" s="290" t="str">
        <f>Databackup!K26</f>
        <v/>
      </c>
      <c r="J38" s="290" t="str">
        <f>Databackup!L26</f>
        <v/>
      </c>
      <c r="K38" s="290" t="str">
        <f>Databackup!M26</f>
        <v/>
      </c>
      <c r="L38" s="311" t="str">
        <f>IF(Databackup!N26&gt;0,Databackup!N26,"--.--")</f>
        <v/>
      </c>
      <c r="M38" s="25" t="str">
        <f t="shared" si="5"/>
        <v xml:space="preserve">  Designation  </v>
      </c>
      <c r="N38" s="27"/>
      <c r="O38" s="27"/>
      <c r="P38" s="27"/>
      <c r="Q38" s="27"/>
    </row>
    <row r="39" spans="1:17" s="28" customFormat="1" ht="15.75" hidden="1">
      <c r="A39" s="289" t="str">
        <f>IF(Databackup!B27="","",Databackup!B27)</f>
        <v/>
      </c>
      <c r="B39" s="290" t="str">
        <f>Databackup!C27</f>
        <v/>
      </c>
      <c r="C39" s="290" t="str">
        <f>Databackup!D27</f>
        <v/>
      </c>
      <c r="D39" s="290" t="str">
        <f>Databackup!E27</f>
        <v/>
      </c>
      <c r="E39" s="291" t="str">
        <f>Databackup!F27</f>
        <v/>
      </c>
      <c r="F39" s="291" t="str">
        <f>Databackup!G27</f>
        <v/>
      </c>
      <c r="G39" s="290" t="str">
        <f>Databackup!I27</f>
        <v/>
      </c>
      <c r="H39" s="290" t="str">
        <f>Databackup!J27</f>
        <v/>
      </c>
      <c r="I39" s="290" t="str">
        <f>Databackup!K27</f>
        <v/>
      </c>
      <c r="J39" s="290" t="str">
        <f>Databackup!L27</f>
        <v/>
      </c>
      <c r="K39" s="290" t="str">
        <f>Databackup!M27</f>
        <v/>
      </c>
      <c r="L39" s="311" t="str">
        <f>IF(Databackup!N27&gt;0,Databackup!N27,"--.--")</f>
        <v/>
      </c>
      <c r="M39" s="25" t="str">
        <f t="shared" si="5"/>
        <v xml:space="preserve">  Designation  </v>
      </c>
      <c r="N39" s="27"/>
      <c r="O39" s="27"/>
      <c r="P39" s="27"/>
      <c r="Q39" s="27"/>
    </row>
    <row r="40" spans="1:17" s="28" customFormat="1" ht="15.75" hidden="1">
      <c r="A40" s="289" t="str">
        <f>IF(Databackup!B28="","",Databackup!B28)</f>
        <v/>
      </c>
      <c r="B40" s="290" t="str">
        <f>Databackup!C28</f>
        <v/>
      </c>
      <c r="C40" s="290" t="str">
        <f>Databackup!D28</f>
        <v/>
      </c>
      <c r="D40" s="290" t="str">
        <f>Databackup!E28</f>
        <v/>
      </c>
      <c r="E40" s="291" t="str">
        <f>Databackup!F28</f>
        <v/>
      </c>
      <c r="F40" s="291" t="str">
        <f>Databackup!G28</f>
        <v/>
      </c>
      <c r="G40" s="290" t="str">
        <f>Databackup!I28</f>
        <v/>
      </c>
      <c r="H40" s="290" t="str">
        <f>Databackup!J28</f>
        <v/>
      </c>
      <c r="I40" s="290" t="str">
        <f>Databackup!K28</f>
        <v/>
      </c>
      <c r="J40" s="290" t="str">
        <f>Databackup!L28</f>
        <v/>
      </c>
      <c r="K40" s="290" t="str">
        <f>Databackup!M28</f>
        <v/>
      </c>
      <c r="L40" s="311" t="str">
        <f>IF(Databackup!N28&gt;0,Databackup!N28,"--.--")</f>
        <v/>
      </c>
      <c r="M40" s="25" t="str">
        <f t="shared" si="5"/>
        <v xml:space="preserve">  Designation  </v>
      </c>
      <c r="N40" s="27"/>
      <c r="O40" s="27"/>
      <c r="P40" s="27"/>
      <c r="Q40" s="27"/>
    </row>
    <row r="41" spans="1:17" s="28" customFormat="1" ht="15.75" hidden="1">
      <c r="A41" s="289" t="str">
        <f>IF(Databackup!B29="","",Databackup!B29)</f>
        <v/>
      </c>
      <c r="B41" s="290" t="str">
        <f>Databackup!C29</f>
        <v/>
      </c>
      <c r="C41" s="290" t="str">
        <f>Databackup!D29</f>
        <v/>
      </c>
      <c r="D41" s="290" t="str">
        <f>Databackup!E29</f>
        <v/>
      </c>
      <c r="E41" s="291" t="str">
        <f>Databackup!F29</f>
        <v/>
      </c>
      <c r="F41" s="291" t="str">
        <f>Databackup!G29</f>
        <v/>
      </c>
      <c r="G41" s="290" t="str">
        <f>Databackup!I29</f>
        <v/>
      </c>
      <c r="H41" s="290" t="str">
        <f>Databackup!J29</f>
        <v/>
      </c>
      <c r="I41" s="290" t="str">
        <f>Databackup!K29</f>
        <v/>
      </c>
      <c r="J41" s="290" t="str">
        <f>Databackup!L29</f>
        <v/>
      </c>
      <c r="K41" s="290" t="str">
        <f>Databackup!M29</f>
        <v/>
      </c>
      <c r="L41" s="311" t="str">
        <f>IF(Databackup!N29&gt;0,Databackup!N29,"--.--")</f>
        <v/>
      </c>
      <c r="M41" s="25" t="str">
        <f t="shared" si="5"/>
        <v xml:space="preserve">  Designation  </v>
      </c>
      <c r="N41" s="27"/>
      <c r="O41" s="27"/>
      <c r="P41" s="27"/>
      <c r="Q41" s="27"/>
    </row>
    <row r="42" spans="1:17" s="28" customFormat="1" ht="15.75" hidden="1">
      <c r="A42" s="289" t="str">
        <f>IF(Databackup!B30="","",Databackup!B30)</f>
        <v/>
      </c>
      <c r="B42" s="290" t="str">
        <f>Databackup!C30</f>
        <v/>
      </c>
      <c r="C42" s="290" t="str">
        <f>Databackup!D30</f>
        <v/>
      </c>
      <c r="D42" s="290" t="str">
        <f>Databackup!E30</f>
        <v/>
      </c>
      <c r="E42" s="291" t="str">
        <f>Databackup!F30</f>
        <v/>
      </c>
      <c r="F42" s="291" t="str">
        <f>Databackup!G30</f>
        <v/>
      </c>
      <c r="G42" s="290" t="str">
        <f>Databackup!I30</f>
        <v/>
      </c>
      <c r="H42" s="290" t="str">
        <f>Databackup!J30</f>
        <v/>
      </c>
      <c r="I42" s="290" t="str">
        <f>Databackup!K30</f>
        <v/>
      </c>
      <c r="J42" s="290" t="str">
        <f>Databackup!L30</f>
        <v/>
      </c>
      <c r="K42" s="290" t="str">
        <f>Databackup!M30</f>
        <v/>
      </c>
      <c r="L42" s="311" t="str">
        <f>IF(Databackup!N30&gt;0,Databackup!N30,"--.--")</f>
        <v/>
      </c>
      <c r="M42" s="25" t="str">
        <f t="shared" si="5"/>
        <v xml:space="preserve">  Designation  </v>
      </c>
      <c r="N42" s="27"/>
      <c r="O42" s="27"/>
      <c r="P42" s="27"/>
      <c r="Q42" s="27"/>
    </row>
    <row r="43" spans="1:17" s="28" customFormat="1" ht="15.75" hidden="1">
      <c r="A43" s="289" t="str">
        <f>IF(Databackup!B31="","",Databackup!B31)</f>
        <v/>
      </c>
      <c r="B43" s="290" t="str">
        <f>Databackup!C31</f>
        <v/>
      </c>
      <c r="C43" s="290" t="str">
        <f>Databackup!D31</f>
        <v/>
      </c>
      <c r="D43" s="290" t="str">
        <f>Databackup!E31</f>
        <v/>
      </c>
      <c r="E43" s="291" t="str">
        <f>Databackup!F31</f>
        <v/>
      </c>
      <c r="F43" s="291" t="str">
        <f>Databackup!G31</f>
        <v/>
      </c>
      <c r="G43" s="290" t="str">
        <f>Databackup!I31</f>
        <v/>
      </c>
      <c r="H43" s="290" t="str">
        <f>Databackup!J31</f>
        <v/>
      </c>
      <c r="I43" s="290" t="str">
        <f>Databackup!K31</f>
        <v/>
      </c>
      <c r="J43" s="290" t="str">
        <f>Databackup!L31</f>
        <v/>
      </c>
      <c r="K43" s="290" t="str">
        <f>Databackup!M31</f>
        <v/>
      </c>
      <c r="L43" s="311" t="str">
        <f>IF(Databackup!N31&gt;0,Databackup!N31,"--.--")</f>
        <v/>
      </c>
      <c r="M43" s="25" t="str">
        <f t="shared" si="5"/>
        <v xml:space="preserve">  Designation  </v>
      </c>
      <c r="N43" s="27"/>
      <c r="O43" s="27"/>
      <c r="P43" s="27"/>
      <c r="Q43" s="27"/>
    </row>
    <row r="44" spans="1:17" s="28" customFormat="1" ht="15.75" hidden="1">
      <c r="A44" s="289" t="str">
        <f>IF(Databackup!B32="","",Databackup!B32)</f>
        <v/>
      </c>
      <c r="B44" s="290" t="str">
        <f>Databackup!C32</f>
        <v/>
      </c>
      <c r="C44" s="290" t="str">
        <f>Databackup!D32</f>
        <v/>
      </c>
      <c r="D44" s="290" t="str">
        <f>Databackup!E32</f>
        <v/>
      </c>
      <c r="E44" s="291" t="str">
        <f>Databackup!F32</f>
        <v/>
      </c>
      <c r="F44" s="291" t="str">
        <f>Databackup!G32</f>
        <v/>
      </c>
      <c r="G44" s="290" t="str">
        <f>Databackup!I32</f>
        <v/>
      </c>
      <c r="H44" s="290" t="str">
        <f>Databackup!J32</f>
        <v/>
      </c>
      <c r="I44" s="290" t="str">
        <f>Databackup!K32</f>
        <v/>
      </c>
      <c r="J44" s="290" t="str">
        <f>Databackup!L32</f>
        <v/>
      </c>
      <c r="K44" s="290" t="str">
        <f>Databackup!M32</f>
        <v/>
      </c>
      <c r="L44" s="311" t="str">
        <f>IF(Databackup!N32&gt;0,Databackup!N32,"--.--")</f>
        <v/>
      </c>
      <c r="M44" s="25" t="str">
        <f t="shared" si="5"/>
        <v xml:space="preserve">  Designation  </v>
      </c>
      <c r="N44" s="27"/>
      <c r="O44" s="27"/>
      <c r="P44" s="27"/>
      <c r="Q44" s="27"/>
    </row>
    <row r="45" spans="1:17" s="28" customFormat="1" ht="15.75" hidden="1">
      <c r="A45" s="289" t="str">
        <f>IF(Databackup!B33="","",Databackup!B33)</f>
        <v/>
      </c>
      <c r="B45" s="290" t="str">
        <f>Databackup!C33</f>
        <v/>
      </c>
      <c r="C45" s="290" t="str">
        <f>Databackup!D33</f>
        <v/>
      </c>
      <c r="D45" s="290" t="str">
        <f>Databackup!E33</f>
        <v/>
      </c>
      <c r="E45" s="291" t="str">
        <f>Databackup!F33</f>
        <v/>
      </c>
      <c r="F45" s="291" t="str">
        <f>Databackup!G33</f>
        <v/>
      </c>
      <c r="G45" s="290" t="str">
        <f>Databackup!I33</f>
        <v/>
      </c>
      <c r="H45" s="290" t="str">
        <f>Databackup!J33</f>
        <v/>
      </c>
      <c r="I45" s="290" t="str">
        <f>Databackup!K33</f>
        <v/>
      </c>
      <c r="J45" s="290" t="str">
        <f>Databackup!L33</f>
        <v/>
      </c>
      <c r="K45" s="290" t="str">
        <f>Databackup!M33</f>
        <v/>
      </c>
      <c r="L45" s="311" t="str">
        <f>IF(Databackup!N33&gt;0,Databackup!N33,"--.--")</f>
        <v/>
      </c>
      <c r="M45" s="25" t="str">
        <f t="shared" si="5"/>
        <v xml:space="preserve">  Designation  </v>
      </c>
      <c r="N45" s="27"/>
      <c r="O45" s="27"/>
      <c r="P45" s="27"/>
      <c r="Q45" s="27"/>
    </row>
    <row r="46" spans="1:17" s="28" customFormat="1" ht="15.75" hidden="1">
      <c r="A46" s="289" t="str">
        <f>IF(Databackup!B34="","",Databackup!B34)</f>
        <v/>
      </c>
      <c r="B46" s="290" t="str">
        <f>Databackup!C34</f>
        <v/>
      </c>
      <c r="C46" s="290" t="str">
        <f>Databackup!D34</f>
        <v/>
      </c>
      <c r="D46" s="290" t="str">
        <f>Databackup!E34</f>
        <v/>
      </c>
      <c r="E46" s="291" t="str">
        <f>Databackup!F34</f>
        <v/>
      </c>
      <c r="F46" s="291" t="str">
        <f>Databackup!G34</f>
        <v/>
      </c>
      <c r="G46" s="290" t="str">
        <f>Databackup!I34</f>
        <v/>
      </c>
      <c r="H46" s="290" t="str">
        <f>Databackup!J34</f>
        <v/>
      </c>
      <c r="I46" s="290" t="str">
        <f>Databackup!K34</f>
        <v/>
      </c>
      <c r="J46" s="290" t="str">
        <f>Databackup!L34</f>
        <v/>
      </c>
      <c r="K46" s="290" t="str">
        <f>Databackup!M34</f>
        <v/>
      </c>
      <c r="L46" s="311" t="str">
        <f>IF(Databackup!N34&gt;0,Databackup!N34,"--.--")</f>
        <v/>
      </c>
      <c r="M46" s="25" t="str">
        <f t="shared" si="5"/>
        <v xml:space="preserve">  Designation  </v>
      </c>
      <c r="N46" s="27"/>
      <c r="O46" s="27"/>
      <c r="P46" s="27"/>
      <c r="Q46" s="27"/>
    </row>
    <row r="47" spans="1:17" s="28" customFormat="1" ht="15.75" hidden="1">
      <c r="A47" s="289" t="str">
        <f>IF(Databackup!B35="","",Databackup!B35)</f>
        <v/>
      </c>
      <c r="B47" s="290" t="str">
        <f>Databackup!C35</f>
        <v/>
      </c>
      <c r="C47" s="290" t="str">
        <f>Databackup!D35</f>
        <v/>
      </c>
      <c r="D47" s="290" t="str">
        <f>Databackup!E35</f>
        <v/>
      </c>
      <c r="E47" s="291" t="str">
        <f>Databackup!F35</f>
        <v/>
      </c>
      <c r="F47" s="291" t="str">
        <f>Databackup!G35</f>
        <v/>
      </c>
      <c r="G47" s="290" t="str">
        <f>Databackup!I35</f>
        <v/>
      </c>
      <c r="H47" s="290" t="str">
        <f>Databackup!J35</f>
        <v/>
      </c>
      <c r="I47" s="290" t="str">
        <f>Databackup!K35</f>
        <v/>
      </c>
      <c r="J47" s="290" t="str">
        <f>Databackup!L35</f>
        <v/>
      </c>
      <c r="K47" s="290" t="str">
        <f>Databackup!M35</f>
        <v/>
      </c>
      <c r="L47" s="311" t="str">
        <f>IF(Databackup!N35&gt;0,Databackup!N35,"--.--")</f>
        <v/>
      </c>
      <c r="M47" s="25" t="str">
        <f t="shared" si="5"/>
        <v xml:space="preserve">  Designation  </v>
      </c>
      <c r="N47" s="27"/>
      <c r="O47" s="27"/>
      <c r="P47" s="27"/>
      <c r="Q47" s="27"/>
    </row>
    <row r="48" spans="1:17" s="28" customFormat="1" ht="15.75" hidden="1">
      <c r="A48" s="289" t="str">
        <f>IF(Databackup!B36="","",Databackup!B36)</f>
        <v/>
      </c>
      <c r="B48" s="290" t="str">
        <f>Databackup!C36</f>
        <v/>
      </c>
      <c r="C48" s="290" t="str">
        <f>Databackup!D36</f>
        <v/>
      </c>
      <c r="D48" s="290" t="str">
        <f>Databackup!E36</f>
        <v/>
      </c>
      <c r="E48" s="291" t="str">
        <f>Databackup!F36</f>
        <v/>
      </c>
      <c r="F48" s="291" t="str">
        <f>Databackup!G36</f>
        <v/>
      </c>
      <c r="G48" s="290" t="str">
        <f>Databackup!I36</f>
        <v/>
      </c>
      <c r="H48" s="290" t="str">
        <f>Databackup!J36</f>
        <v/>
      </c>
      <c r="I48" s="290" t="str">
        <f>Databackup!K36</f>
        <v/>
      </c>
      <c r="J48" s="290" t="str">
        <f>Databackup!L36</f>
        <v/>
      </c>
      <c r="K48" s="290" t="str">
        <f>Databackup!M36</f>
        <v/>
      </c>
      <c r="L48" s="311" t="str">
        <f>IF(Databackup!N36&gt;0,Databackup!N36,"--.--")</f>
        <v/>
      </c>
      <c r="M48" s="25" t="str">
        <f t="shared" si="5"/>
        <v xml:space="preserve">  Designation  </v>
      </c>
      <c r="N48" s="27"/>
      <c r="O48" s="27"/>
      <c r="P48" s="27"/>
      <c r="Q48" s="27"/>
    </row>
    <row r="49" spans="1:17" s="28" customFormat="1" ht="15.75" hidden="1">
      <c r="A49" s="289" t="str">
        <f>IF(Databackup!B37="","",Databackup!B37)</f>
        <v/>
      </c>
      <c r="B49" s="290" t="str">
        <f>Databackup!C37</f>
        <v/>
      </c>
      <c r="C49" s="290" t="str">
        <f>Databackup!D37</f>
        <v/>
      </c>
      <c r="D49" s="290" t="str">
        <f>Databackup!E37</f>
        <v/>
      </c>
      <c r="E49" s="291" t="str">
        <f>Databackup!F37</f>
        <v/>
      </c>
      <c r="F49" s="291" t="str">
        <f>Databackup!G37</f>
        <v/>
      </c>
      <c r="G49" s="290" t="str">
        <f>Databackup!I37</f>
        <v/>
      </c>
      <c r="H49" s="290" t="str">
        <f>Databackup!J37</f>
        <v/>
      </c>
      <c r="I49" s="290" t="str">
        <f>Databackup!K37</f>
        <v/>
      </c>
      <c r="J49" s="290" t="str">
        <f>Databackup!L37</f>
        <v/>
      </c>
      <c r="K49" s="290" t="str">
        <f>Databackup!M37</f>
        <v/>
      </c>
      <c r="L49" s="311" t="str">
        <f>IF(Databackup!N37&gt;0,Databackup!N37,"--.--")</f>
        <v/>
      </c>
      <c r="M49" s="25" t="str">
        <f t="shared" si="5"/>
        <v xml:space="preserve">  Designation  </v>
      </c>
      <c r="N49" s="27"/>
      <c r="O49" s="27"/>
      <c r="P49" s="27"/>
      <c r="Q49" s="27"/>
    </row>
    <row r="50" spans="1:17" s="28" customFormat="1" ht="15.75" hidden="1">
      <c r="A50" s="289" t="str">
        <f>IF(Databackup!B38="","",Databackup!B38)</f>
        <v/>
      </c>
      <c r="B50" s="290" t="str">
        <f>Databackup!C38</f>
        <v/>
      </c>
      <c r="C50" s="290" t="str">
        <f>Databackup!D38</f>
        <v/>
      </c>
      <c r="D50" s="290" t="str">
        <f>Databackup!E38</f>
        <v/>
      </c>
      <c r="E50" s="291" t="str">
        <f>Databackup!F38</f>
        <v/>
      </c>
      <c r="F50" s="291" t="str">
        <f>Databackup!G38</f>
        <v/>
      </c>
      <c r="G50" s="290" t="str">
        <f>Databackup!I38</f>
        <v/>
      </c>
      <c r="H50" s="290" t="str">
        <f>Databackup!J38</f>
        <v/>
      </c>
      <c r="I50" s="290" t="str">
        <f>Databackup!K38</f>
        <v/>
      </c>
      <c r="J50" s="290" t="str">
        <f>Databackup!L38</f>
        <v/>
      </c>
      <c r="K50" s="290" t="str">
        <f>Databackup!M38</f>
        <v/>
      </c>
      <c r="L50" s="311" t="str">
        <f>IF(Databackup!N38&gt;0,Databackup!N38,"--.--")</f>
        <v/>
      </c>
      <c r="M50" s="25" t="str">
        <f t="shared" si="5"/>
        <v xml:space="preserve">  Designation  </v>
      </c>
      <c r="N50" s="27"/>
      <c r="O50" s="27"/>
      <c r="P50" s="27"/>
      <c r="Q50" s="27"/>
    </row>
    <row r="51" spans="1:17" s="28" customFormat="1" ht="15.75" hidden="1">
      <c r="A51" s="289" t="str">
        <f>IF(Databackup!B39="","",Databackup!B39)</f>
        <v/>
      </c>
      <c r="B51" s="290" t="str">
        <f>Databackup!C39</f>
        <v/>
      </c>
      <c r="C51" s="290" t="str">
        <f>Databackup!D39</f>
        <v/>
      </c>
      <c r="D51" s="290" t="str">
        <f>Databackup!E39</f>
        <v/>
      </c>
      <c r="E51" s="291" t="str">
        <f>Databackup!F39</f>
        <v/>
      </c>
      <c r="F51" s="291" t="str">
        <f>Databackup!G39</f>
        <v/>
      </c>
      <c r="G51" s="290" t="str">
        <f>Databackup!I39</f>
        <v/>
      </c>
      <c r="H51" s="290" t="str">
        <f>Databackup!J39</f>
        <v/>
      </c>
      <c r="I51" s="290" t="str">
        <f>Databackup!K39</f>
        <v/>
      </c>
      <c r="J51" s="290" t="str">
        <f>Databackup!L39</f>
        <v/>
      </c>
      <c r="K51" s="290" t="str">
        <f>Databackup!M39</f>
        <v/>
      </c>
      <c r="L51" s="311" t="str">
        <f>IF(Databackup!N39&gt;0,Databackup!N39,"--.--")</f>
        <v/>
      </c>
      <c r="M51" s="25" t="str">
        <f t="shared" si="5"/>
        <v xml:space="preserve">  Designation  </v>
      </c>
      <c r="N51" s="27"/>
      <c r="O51" s="27"/>
      <c r="P51" s="27"/>
      <c r="Q51" s="27"/>
    </row>
    <row r="52" spans="1:17" s="28" customFormat="1" ht="15.75" hidden="1">
      <c r="A52" s="289" t="str">
        <f>IF(Databackup!B40="","",Databackup!B40)</f>
        <v/>
      </c>
      <c r="B52" s="290" t="str">
        <f>Databackup!C40</f>
        <v/>
      </c>
      <c r="C52" s="290" t="str">
        <f>Databackup!D40</f>
        <v/>
      </c>
      <c r="D52" s="290" t="str">
        <f>Databackup!E40</f>
        <v/>
      </c>
      <c r="E52" s="291" t="str">
        <f>Databackup!F40</f>
        <v/>
      </c>
      <c r="F52" s="291" t="str">
        <f>Databackup!G40</f>
        <v/>
      </c>
      <c r="G52" s="290" t="str">
        <f>Databackup!I40</f>
        <v/>
      </c>
      <c r="H52" s="290" t="str">
        <f>Databackup!J40</f>
        <v/>
      </c>
      <c r="I52" s="290" t="str">
        <f>Databackup!K40</f>
        <v/>
      </c>
      <c r="J52" s="290" t="str">
        <f>Databackup!L40</f>
        <v/>
      </c>
      <c r="K52" s="290" t="str">
        <f>Databackup!M40</f>
        <v/>
      </c>
      <c r="L52" s="311" t="str">
        <f>IF(Databackup!N40&gt;0,Databackup!N40,"--.--")</f>
        <v/>
      </c>
      <c r="M52" s="25" t="str">
        <f t="shared" si="5"/>
        <v xml:space="preserve">  Designation  </v>
      </c>
      <c r="N52" s="27"/>
      <c r="O52" s="27"/>
      <c r="P52" s="27"/>
      <c r="Q52" s="27"/>
    </row>
    <row r="53" spans="1:17" s="28" customFormat="1" ht="15.75" hidden="1">
      <c r="A53" s="289" t="str">
        <f>IF(Databackup!B41="","",Databackup!B41)</f>
        <v/>
      </c>
      <c r="B53" s="290" t="str">
        <f>Databackup!C41</f>
        <v/>
      </c>
      <c r="C53" s="290" t="str">
        <f>Databackup!D41</f>
        <v/>
      </c>
      <c r="D53" s="290" t="str">
        <f>Databackup!E41</f>
        <v/>
      </c>
      <c r="E53" s="291" t="str">
        <f>Databackup!F41</f>
        <v/>
      </c>
      <c r="F53" s="291" t="str">
        <f>Databackup!G41</f>
        <v/>
      </c>
      <c r="G53" s="290" t="str">
        <f>Databackup!I41</f>
        <v/>
      </c>
      <c r="H53" s="290" t="str">
        <f>Databackup!J41</f>
        <v/>
      </c>
      <c r="I53" s="290" t="str">
        <f>Databackup!K41</f>
        <v/>
      </c>
      <c r="J53" s="290" t="str">
        <f>Databackup!L41</f>
        <v/>
      </c>
      <c r="K53" s="290" t="str">
        <f>Databackup!M41</f>
        <v/>
      </c>
      <c r="L53" s="311" t="str">
        <f>IF(Databackup!N41&gt;0,Databackup!N41,"--.--")</f>
        <v/>
      </c>
      <c r="M53" s="25" t="str">
        <f t="shared" si="5"/>
        <v xml:space="preserve">  Designation  </v>
      </c>
      <c r="N53" s="27"/>
      <c r="O53" s="27"/>
      <c r="P53" s="27"/>
      <c r="Q53" s="27"/>
    </row>
    <row r="54" spans="1:17" s="28" customFormat="1" ht="15.75" hidden="1">
      <c r="A54" s="289" t="str">
        <f>IF(Databackup!B42="","",Databackup!B42)</f>
        <v/>
      </c>
      <c r="B54" s="290" t="str">
        <f>Databackup!C42</f>
        <v/>
      </c>
      <c r="C54" s="290" t="str">
        <f>Databackup!D42</f>
        <v/>
      </c>
      <c r="D54" s="290" t="str">
        <f>Databackup!E42</f>
        <v/>
      </c>
      <c r="E54" s="291" t="str">
        <f>Databackup!F42</f>
        <v/>
      </c>
      <c r="F54" s="291" t="str">
        <f>Databackup!G42</f>
        <v/>
      </c>
      <c r="G54" s="290" t="str">
        <f>Databackup!I42</f>
        <v/>
      </c>
      <c r="H54" s="290" t="str">
        <f>Databackup!J42</f>
        <v/>
      </c>
      <c r="I54" s="290" t="str">
        <f>Databackup!K42</f>
        <v/>
      </c>
      <c r="J54" s="290" t="str">
        <f>Databackup!L42</f>
        <v/>
      </c>
      <c r="K54" s="290" t="str">
        <f>Databackup!M42</f>
        <v/>
      </c>
      <c r="L54" s="311" t="str">
        <f>IF(Databackup!N42&gt;0,Databackup!N42,"--.--")</f>
        <v/>
      </c>
      <c r="M54" s="25" t="str">
        <f t="shared" si="5"/>
        <v xml:space="preserve">  Designation  </v>
      </c>
      <c r="N54" s="27"/>
      <c r="O54" s="27"/>
      <c r="P54" s="27"/>
      <c r="Q54" s="27"/>
    </row>
    <row r="55" spans="1:17" s="28" customFormat="1" ht="15.75" hidden="1">
      <c r="A55" s="289" t="str">
        <f>IF(Databackup!B43="","",Databackup!B43)</f>
        <v/>
      </c>
      <c r="B55" s="290" t="str">
        <f>Databackup!C43</f>
        <v/>
      </c>
      <c r="C55" s="290" t="str">
        <f>Databackup!D43</f>
        <v/>
      </c>
      <c r="D55" s="290" t="str">
        <f>Databackup!E43</f>
        <v/>
      </c>
      <c r="E55" s="291" t="str">
        <f>Databackup!F43</f>
        <v/>
      </c>
      <c r="F55" s="291" t="str">
        <f>Databackup!G43</f>
        <v/>
      </c>
      <c r="G55" s="290" t="str">
        <f>Databackup!I43</f>
        <v/>
      </c>
      <c r="H55" s="290" t="str">
        <f>Databackup!J43</f>
        <v/>
      </c>
      <c r="I55" s="290" t="str">
        <f>Databackup!K43</f>
        <v/>
      </c>
      <c r="J55" s="290" t="str">
        <f>Databackup!L43</f>
        <v/>
      </c>
      <c r="K55" s="290" t="str">
        <f>Databackup!M43</f>
        <v/>
      </c>
      <c r="L55" s="311" t="str">
        <f>IF(Databackup!N43&gt;0,Databackup!N43,"--.--")</f>
        <v/>
      </c>
      <c r="M55" s="25" t="str">
        <f t="shared" si="5"/>
        <v xml:space="preserve">  Designation  </v>
      </c>
      <c r="N55" s="27"/>
      <c r="O55" s="27"/>
      <c r="P55" s="27"/>
      <c r="Q55" s="27"/>
    </row>
    <row r="56" spans="1:17" s="28" customFormat="1" ht="15.75" hidden="1">
      <c r="A56" s="289" t="str">
        <f>IF(Databackup!B44="","",Databackup!B44)</f>
        <v/>
      </c>
      <c r="B56" s="290" t="str">
        <f>Databackup!C44</f>
        <v/>
      </c>
      <c r="C56" s="290" t="str">
        <f>Databackup!D44</f>
        <v/>
      </c>
      <c r="D56" s="290" t="str">
        <f>Databackup!E44</f>
        <v/>
      </c>
      <c r="E56" s="291" t="str">
        <f>Databackup!F44</f>
        <v/>
      </c>
      <c r="F56" s="291" t="str">
        <f>Databackup!G44</f>
        <v/>
      </c>
      <c r="G56" s="290" t="str">
        <f>Databackup!I44</f>
        <v/>
      </c>
      <c r="H56" s="290" t="str">
        <f>Databackup!J44</f>
        <v/>
      </c>
      <c r="I56" s="290" t="str">
        <f>Databackup!K44</f>
        <v/>
      </c>
      <c r="J56" s="290" t="str">
        <f>Databackup!L44</f>
        <v/>
      </c>
      <c r="K56" s="290" t="str">
        <f>Databackup!M44</f>
        <v/>
      </c>
      <c r="L56" s="311" t="str">
        <f>IF(Databackup!N44&gt;0,Databackup!N44,"--.--")</f>
        <v/>
      </c>
      <c r="M56" s="25" t="str">
        <f t="shared" si="5"/>
        <v xml:space="preserve">  Designation  </v>
      </c>
      <c r="N56" s="27"/>
      <c r="O56" s="27"/>
      <c r="P56" s="27"/>
      <c r="Q56" s="27"/>
    </row>
    <row r="57" spans="1:17" s="28" customFormat="1" ht="15.75" hidden="1">
      <c r="A57" s="289" t="str">
        <f>IF(Databackup!B45="","",Databackup!B45)</f>
        <v/>
      </c>
      <c r="B57" s="290" t="str">
        <f>Databackup!C45</f>
        <v/>
      </c>
      <c r="C57" s="290" t="str">
        <f>Databackup!D45</f>
        <v/>
      </c>
      <c r="D57" s="290" t="str">
        <f>Databackup!E45</f>
        <v/>
      </c>
      <c r="E57" s="291" t="str">
        <f>Databackup!F45</f>
        <v/>
      </c>
      <c r="F57" s="291" t="str">
        <f>Databackup!G45</f>
        <v/>
      </c>
      <c r="G57" s="290" t="str">
        <f>Databackup!I45</f>
        <v/>
      </c>
      <c r="H57" s="290" t="str">
        <f>Databackup!J45</f>
        <v/>
      </c>
      <c r="I57" s="290" t="str">
        <f>Databackup!K45</f>
        <v/>
      </c>
      <c r="J57" s="290" t="str">
        <f>Databackup!L45</f>
        <v/>
      </c>
      <c r="K57" s="290" t="str">
        <f>Databackup!M45</f>
        <v/>
      </c>
      <c r="L57" s="311" t="str">
        <f>IF(Databackup!N45&gt;0,Databackup!N45,"--.--")</f>
        <v/>
      </c>
      <c r="M57" s="25" t="str">
        <f t="shared" si="5"/>
        <v xml:space="preserve">  Designation  </v>
      </c>
      <c r="N57" s="27"/>
      <c r="O57" s="27"/>
      <c r="P57" s="27"/>
      <c r="Q57" s="27"/>
    </row>
    <row r="58" spans="1:17" s="28" customFormat="1" ht="15.75" hidden="1">
      <c r="A58" s="289" t="str">
        <f>IF(Databackup!B46="","",Databackup!B46)</f>
        <v/>
      </c>
      <c r="B58" s="290" t="str">
        <f>Databackup!C46</f>
        <v/>
      </c>
      <c r="C58" s="290" t="str">
        <f>Databackup!D46</f>
        <v/>
      </c>
      <c r="D58" s="290" t="str">
        <f>Databackup!E46</f>
        <v/>
      </c>
      <c r="E58" s="291" t="str">
        <f>Databackup!F46</f>
        <v/>
      </c>
      <c r="F58" s="291" t="str">
        <f>Databackup!G46</f>
        <v/>
      </c>
      <c r="G58" s="290" t="str">
        <f>Databackup!I46</f>
        <v/>
      </c>
      <c r="H58" s="290" t="str">
        <f>Databackup!J46</f>
        <v/>
      </c>
      <c r="I58" s="290" t="str">
        <f>Databackup!K46</f>
        <v/>
      </c>
      <c r="J58" s="290" t="str">
        <f>Databackup!L46</f>
        <v/>
      </c>
      <c r="K58" s="290" t="str">
        <f>Databackup!M46</f>
        <v/>
      </c>
      <c r="L58" s="311" t="str">
        <f>IF(Databackup!N46&gt;0,Databackup!N46,"--.--")</f>
        <v/>
      </c>
      <c r="M58" s="25" t="str">
        <f t="shared" si="5"/>
        <v xml:space="preserve">  Designation  </v>
      </c>
      <c r="N58" s="27"/>
      <c r="O58" s="27"/>
      <c r="P58" s="27"/>
      <c r="Q58" s="27"/>
    </row>
    <row r="59" spans="1:17" s="28" customFormat="1" ht="15.75" hidden="1">
      <c r="A59" s="289" t="str">
        <f>IF(Databackup!B47="","",Databackup!B47)</f>
        <v/>
      </c>
      <c r="B59" s="290" t="str">
        <f>Databackup!C47</f>
        <v/>
      </c>
      <c r="C59" s="290" t="str">
        <f>Databackup!D47</f>
        <v/>
      </c>
      <c r="D59" s="290" t="str">
        <f>Databackup!E47</f>
        <v/>
      </c>
      <c r="E59" s="291" t="str">
        <f>Databackup!F47</f>
        <v/>
      </c>
      <c r="F59" s="291" t="str">
        <f>Databackup!G47</f>
        <v/>
      </c>
      <c r="G59" s="290" t="str">
        <f>Databackup!I47</f>
        <v/>
      </c>
      <c r="H59" s="290" t="str">
        <f>Databackup!J47</f>
        <v/>
      </c>
      <c r="I59" s="290" t="str">
        <f>Databackup!K47</f>
        <v/>
      </c>
      <c r="J59" s="290" t="str">
        <f>Databackup!L47</f>
        <v/>
      </c>
      <c r="K59" s="290" t="str">
        <f>Databackup!M47</f>
        <v/>
      </c>
      <c r="L59" s="311" t="str">
        <f>IF(Databackup!N47&gt;0,Databackup!N47,"--.--")</f>
        <v/>
      </c>
      <c r="M59" s="25" t="str">
        <f t="shared" si="5"/>
        <v xml:space="preserve">  Designation  </v>
      </c>
      <c r="N59" s="27"/>
      <c r="O59" s="27"/>
      <c r="P59" s="27"/>
      <c r="Q59" s="27"/>
    </row>
    <row r="60" spans="1:17" s="28" customFormat="1" ht="15.75" hidden="1">
      <c r="A60" s="289" t="str">
        <f>IF(Databackup!B48="","",Databackup!B48)</f>
        <v/>
      </c>
      <c r="B60" s="290" t="str">
        <f>Databackup!C48</f>
        <v/>
      </c>
      <c r="C60" s="290" t="str">
        <f>Databackup!D48</f>
        <v/>
      </c>
      <c r="D60" s="290" t="str">
        <f>Databackup!E48</f>
        <v/>
      </c>
      <c r="E60" s="291" t="str">
        <f>Databackup!F48</f>
        <v/>
      </c>
      <c r="F60" s="291" t="str">
        <f>Databackup!G48</f>
        <v/>
      </c>
      <c r="G60" s="290" t="str">
        <f>Databackup!I48</f>
        <v/>
      </c>
      <c r="H60" s="290" t="str">
        <f>Databackup!J48</f>
        <v/>
      </c>
      <c r="I60" s="290" t="str">
        <f>Databackup!K48</f>
        <v/>
      </c>
      <c r="J60" s="290" t="str">
        <f>Databackup!L48</f>
        <v/>
      </c>
      <c r="K60" s="290" t="str">
        <f>Databackup!M48</f>
        <v/>
      </c>
      <c r="L60" s="311" t="str">
        <f>IF(Databackup!N48&gt;0,Databackup!N48,"--.--")</f>
        <v/>
      </c>
      <c r="M60" s="25" t="str">
        <f t="shared" si="5"/>
        <v xml:space="preserve">  Designation  </v>
      </c>
      <c r="N60" s="27"/>
      <c r="O60" s="27"/>
      <c r="P60" s="27"/>
      <c r="Q60" s="27"/>
    </row>
    <row r="61" spans="1:17" s="28" customFormat="1" ht="15.75" hidden="1">
      <c r="A61" s="289" t="str">
        <f>IF(Databackup!B49="","",Databackup!B49)</f>
        <v/>
      </c>
      <c r="B61" s="290" t="str">
        <f>Databackup!C49</f>
        <v/>
      </c>
      <c r="C61" s="290" t="str">
        <f>Databackup!D49</f>
        <v/>
      </c>
      <c r="D61" s="290" t="str">
        <f>Databackup!E49</f>
        <v/>
      </c>
      <c r="E61" s="291" t="str">
        <f>Databackup!F49</f>
        <v/>
      </c>
      <c r="F61" s="291" t="str">
        <f>Databackup!G49</f>
        <v/>
      </c>
      <c r="G61" s="290" t="str">
        <f>Databackup!I49</f>
        <v/>
      </c>
      <c r="H61" s="290" t="str">
        <f>Databackup!J49</f>
        <v/>
      </c>
      <c r="I61" s="290" t="str">
        <f>Databackup!K49</f>
        <v/>
      </c>
      <c r="J61" s="290" t="str">
        <f>Databackup!L49</f>
        <v/>
      </c>
      <c r="K61" s="290" t="str">
        <f>Databackup!M49</f>
        <v/>
      </c>
      <c r="L61" s="311" t="str">
        <f>IF(Databackup!N49&gt;0,Databackup!N49,"--.--")</f>
        <v/>
      </c>
      <c r="M61" s="25" t="str">
        <f t="shared" si="5"/>
        <v xml:space="preserve">  Designation  </v>
      </c>
      <c r="N61" s="27"/>
      <c r="O61" s="27"/>
      <c r="P61" s="27"/>
      <c r="Q61" s="27"/>
    </row>
    <row r="62" spans="1:17" s="28" customFormat="1" ht="15.75" hidden="1">
      <c r="A62" s="289" t="str">
        <f>IF(Databackup!B50="","",Databackup!B50)</f>
        <v/>
      </c>
      <c r="B62" s="290" t="str">
        <f>Databackup!C50</f>
        <v/>
      </c>
      <c r="C62" s="290" t="str">
        <f>Databackup!D50</f>
        <v/>
      </c>
      <c r="D62" s="290" t="str">
        <f>Databackup!E50</f>
        <v/>
      </c>
      <c r="E62" s="291" t="str">
        <f>Databackup!F50</f>
        <v/>
      </c>
      <c r="F62" s="291" t="str">
        <f>Databackup!G50</f>
        <v/>
      </c>
      <c r="G62" s="290" t="str">
        <f>Databackup!I50</f>
        <v/>
      </c>
      <c r="H62" s="290" t="str">
        <f>Databackup!J50</f>
        <v/>
      </c>
      <c r="I62" s="290" t="str">
        <f>Databackup!K50</f>
        <v/>
      </c>
      <c r="J62" s="290" t="str">
        <f>Databackup!L50</f>
        <v/>
      </c>
      <c r="K62" s="290" t="str">
        <f>Databackup!M50</f>
        <v/>
      </c>
      <c r="L62" s="311" t="str">
        <f>IF(Databackup!N50&gt;0,Databackup!N50,"--.--")</f>
        <v/>
      </c>
      <c r="M62" s="25" t="str">
        <f t="shared" si="5"/>
        <v xml:space="preserve">  Designation  </v>
      </c>
      <c r="N62" s="27"/>
      <c r="O62" s="27"/>
      <c r="P62" s="27"/>
      <c r="Q62" s="27"/>
    </row>
    <row r="63" spans="1:17" s="28" customFormat="1" ht="15.75" hidden="1">
      <c r="A63" s="289" t="str">
        <f>IF(Databackup!B51="","",Databackup!B51)</f>
        <v/>
      </c>
      <c r="B63" s="290" t="str">
        <f>Databackup!C51</f>
        <v/>
      </c>
      <c r="C63" s="290" t="str">
        <f>Databackup!D51</f>
        <v/>
      </c>
      <c r="D63" s="290" t="str">
        <f>Databackup!E51</f>
        <v/>
      </c>
      <c r="E63" s="291" t="str">
        <f>Databackup!F51</f>
        <v/>
      </c>
      <c r="F63" s="291" t="str">
        <f>Databackup!G51</f>
        <v/>
      </c>
      <c r="G63" s="290" t="str">
        <f>Databackup!I51</f>
        <v/>
      </c>
      <c r="H63" s="290" t="str">
        <f>Databackup!J51</f>
        <v/>
      </c>
      <c r="I63" s="290" t="str">
        <f>Databackup!K51</f>
        <v/>
      </c>
      <c r="J63" s="290" t="str">
        <f>Databackup!L51</f>
        <v/>
      </c>
      <c r="K63" s="290" t="str">
        <f>Databackup!M51</f>
        <v/>
      </c>
      <c r="L63" s="311" t="str">
        <f>IF(Databackup!N51&gt;0,Databackup!N51,"--.--")</f>
        <v/>
      </c>
      <c r="M63" s="25" t="str">
        <f t="shared" si="5"/>
        <v xml:space="preserve">  Designation  </v>
      </c>
      <c r="N63" s="27"/>
      <c r="O63" s="27"/>
      <c r="P63" s="27"/>
      <c r="Q63" s="27"/>
    </row>
    <row r="64" spans="1:17" s="28" customFormat="1" ht="15.75" hidden="1">
      <c r="A64" s="289" t="str">
        <f>IF(Databackup!B52="","",Databackup!B52)</f>
        <v/>
      </c>
      <c r="B64" s="290" t="str">
        <f>Databackup!C52</f>
        <v/>
      </c>
      <c r="C64" s="290" t="str">
        <f>Databackup!D52</f>
        <v/>
      </c>
      <c r="D64" s="290" t="str">
        <f>Databackup!E52</f>
        <v/>
      </c>
      <c r="E64" s="291" t="str">
        <f>Databackup!F52</f>
        <v/>
      </c>
      <c r="F64" s="291" t="str">
        <f>Databackup!G52</f>
        <v/>
      </c>
      <c r="G64" s="290" t="str">
        <f>Databackup!I52</f>
        <v/>
      </c>
      <c r="H64" s="290" t="str">
        <f>Databackup!J52</f>
        <v/>
      </c>
      <c r="I64" s="290" t="str">
        <f>Databackup!K52</f>
        <v/>
      </c>
      <c r="J64" s="290" t="str">
        <f>Databackup!L52</f>
        <v/>
      </c>
      <c r="K64" s="290" t="str">
        <f>Databackup!M52</f>
        <v/>
      </c>
      <c r="L64" s="311" t="str">
        <f>IF(Databackup!N52&gt;0,Databackup!N52,"--.--")</f>
        <v/>
      </c>
      <c r="M64" s="25" t="str">
        <f t="shared" si="5"/>
        <v xml:space="preserve">  Designation  </v>
      </c>
      <c r="N64" s="27"/>
      <c r="O64" s="27"/>
      <c r="P64" s="27"/>
      <c r="Q64" s="27"/>
    </row>
    <row r="65" spans="1:17" s="28" customFormat="1" ht="15.75" hidden="1">
      <c r="A65" s="289" t="str">
        <f>IF(Databackup!B53="","",Databackup!B53)</f>
        <v/>
      </c>
      <c r="B65" s="290" t="str">
        <f>Databackup!C53</f>
        <v/>
      </c>
      <c r="C65" s="290" t="str">
        <f>Databackup!D53</f>
        <v/>
      </c>
      <c r="D65" s="290" t="str">
        <f>Databackup!E53</f>
        <v/>
      </c>
      <c r="E65" s="291" t="str">
        <f>Databackup!F53</f>
        <v/>
      </c>
      <c r="F65" s="291" t="str">
        <f>Databackup!G53</f>
        <v/>
      </c>
      <c r="G65" s="290" t="str">
        <f>Databackup!I53</f>
        <v/>
      </c>
      <c r="H65" s="290" t="str">
        <f>Databackup!J53</f>
        <v/>
      </c>
      <c r="I65" s="290" t="str">
        <f>Databackup!K53</f>
        <v/>
      </c>
      <c r="J65" s="290" t="str">
        <f>Databackup!L53</f>
        <v/>
      </c>
      <c r="K65" s="290" t="str">
        <f>Databackup!M53</f>
        <v/>
      </c>
      <c r="L65" s="311" t="str">
        <f>IF(Databackup!N53&gt;0,Databackup!N53,"--.--")</f>
        <v/>
      </c>
      <c r="M65" s="25" t="str">
        <f t="shared" si="5"/>
        <v xml:space="preserve">  Designation  </v>
      </c>
      <c r="N65" s="27"/>
      <c r="O65" s="27"/>
      <c r="P65" s="27"/>
      <c r="Q65" s="27"/>
    </row>
    <row r="66" spans="1:17" s="28" customFormat="1" ht="15.75" hidden="1">
      <c r="A66" s="289" t="str">
        <f>IF(Databackup!B54="","",Databackup!B54)</f>
        <v/>
      </c>
      <c r="B66" s="290" t="str">
        <f>Databackup!C54</f>
        <v/>
      </c>
      <c r="C66" s="290" t="str">
        <f>Databackup!D54</f>
        <v/>
      </c>
      <c r="D66" s="290" t="str">
        <f>Databackup!E54</f>
        <v/>
      </c>
      <c r="E66" s="291" t="str">
        <f>Databackup!F54</f>
        <v/>
      </c>
      <c r="F66" s="291" t="str">
        <f>Databackup!G54</f>
        <v/>
      </c>
      <c r="G66" s="290" t="str">
        <f>Databackup!I54</f>
        <v/>
      </c>
      <c r="H66" s="290" t="str">
        <f>Databackup!J54</f>
        <v/>
      </c>
      <c r="I66" s="290" t="str">
        <f>Databackup!K54</f>
        <v/>
      </c>
      <c r="J66" s="290" t="str">
        <f>Databackup!L54</f>
        <v/>
      </c>
      <c r="K66" s="290" t="str">
        <f>Databackup!M54</f>
        <v/>
      </c>
      <c r="L66" s="311" t="str">
        <f>IF(Databackup!N54&gt;0,Databackup!N54,"--.--")</f>
        <v/>
      </c>
      <c r="M66" s="25" t="str">
        <f t="shared" si="5"/>
        <v xml:space="preserve">  Designation  </v>
      </c>
      <c r="N66" s="27"/>
      <c r="O66" s="27"/>
      <c r="P66" s="27"/>
      <c r="Q66" s="27"/>
    </row>
    <row r="67" spans="1:17" s="28" customFormat="1" ht="15.75" hidden="1">
      <c r="A67" s="289" t="str">
        <f>IF(Databackup!B55="","",Databackup!B55)</f>
        <v/>
      </c>
      <c r="B67" s="290" t="str">
        <f>Databackup!C55</f>
        <v/>
      </c>
      <c r="C67" s="290" t="str">
        <f>Databackup!D55</f>
        <v/>
      </c>
      <c r="D67" s="290" t="str">
        <f>Databackup!E55</f>
        <v/>
      </c>
      <c r="E67" s="291" t="str">
        <f>Databackup!F55</f>
        <v/>
      </c>
      <c r="F67" s="291" t="str">
        <f>Databackup!G55</f>
        <v/>
      </c>
      <c r="G67" s="290" t="str">
        <f>Databackup!I55</f>
        <v/>
      </c>
      <c r="H67" s="290" t="str">
        <f>Databackup!J55</f>
        <v/>
      </c>
      <c r="I67" s="290" t="str">
        <f>Databackup!K55</f>
        <v/>
      </c>
      <c r="J67" s="290" t="str">
        <f>Databackup!L55</f>
        <v/>
      </c>
      <c r="K67" s="290" t="str">
        <f>Databackup!M55</f>
        <v/>
      </c>
      <c r="L67" s="311" t="str">
        <f>IF(Databackup!N55&gt;0,Databackup!N55,"--.--")</f>
        <v/>
      </c>
      <c r="M67" s="25" t="str">
        <f t="shared" si="5"/>
        <v xml:space="preserve">  Designation  </v>
      </c>
      <c r="N67" s="27"/>
      <c r="O67" s="27"/>
      <c r="P67" s="27"/>
      <c r="Q67" s="27"/>
    </row>
    <row r="68" spans="1:17" s="28" customFormat="1" ht="15.75" hidden="1">
      <c r="A68" s="289" t="str">
        <f>IF(Databackup!B56="","",Databackup!B56)</f>
        <v/>
      </c>
      <c r="B68" s="290" t="str">
        <f>Databackup!C56</f>
        <v/>
      </c>
      <c r="C68" s="290" t="str">
        <f>Databackup!D56</f>
        <v/>
      </c>
      <c r="D68" s="290" t="str">
        <f>Databackup!E56</f>
        <v/>
      </c>
      <c r="E68" s="291" t="str">
        <f>Databackup!F56</f>
        <v/>
      </c>
      <c r="F68" s="291" t="str">
        <f>Databackup!G56</f>
        <v/>
      </c>
      <c r="G68" s="290" t="str">
        <f>Databackup!I56</f>
        <v/>
      </c>
      <c r="H68" s="290" t="str">
        <f>Databackup!J56</f>
        <v/>
      </c>
      <c r="I68" s="290" t="str">
        <f>Databackup!K56</f>
        <v/>
      </c>
      <c r="J68" s="290" t="str">
        <f>Databackup!L56</f>
        <v/>
      </c>
      <c r="K68" s="290" t="str">
        <f>Databackup!M56</f>
        <v/>
      </c>
      <c r="L68" s="311" t="str">
        <f>IF(Databackup!N56&gt;0,Databackup!N56,"--.--")</f>
        <v/>
      </c>
      <c r="M68" s="25" t="str">
        <f t="shared" si="5"/>
        <v xml:space="preserve">  Designation  </v>
      </c>
      <c r="N68" s="27"/>
      <c r="O68" s="27"/>
      <c r="P68" s="27"/>
      <c r="Q68" s="27"/>
    </row>
    <row r="69" spans="1:17" s="28" customFormat="1" ht="15.75" hidden="1">
      <c r="A69" s="289" t="str">
        <f>IF(Databackup!B57="","",Databackup!B57)</f>
        <v/>
      </c>
      <c r="B69" s="290" t="str">
        <f>Databackup!C57</f>
        <v/>
      </c>
      <c r="C69" s="290" t="str">
        <f>Databackup!D57</f>
        <v/>
      </c>
      <c r="D69" s="290" t="str">
        <f>Databackup!E57</f>
        <v/>
      </c>
      <c r="E69" s="291" t="str">
        <f>Databackup!F57</f>
        <v/>
      </c>
      <c r="F69" s="291" t="str">
        <f>Databackup!G57</f>
        <v/>
      </c>
      <c r="G69" s="290" t="str">
        <f>Databackup!I57</f>
        <v/>
      </c>
      <c r="H69" s="290" t="str">
        <f>Databackup!J57</f>
        <v/>
      </c>
      <c r="I69" s="290" t="str">
        <f>Databackup!K57</f>
        <v/>
      </c>
      <c r="J69" s="290" t="str">
        <f>Databackup!L57</f>
        <v/>
      </c>
      <c r="K69" s="290" t="str">
        <f>Databackup!M57</f>
        <v/>
      </c>
      <c r="L69" s="311" t="str">
        <f>IF(Databackup!N57&gt;0,Databackup!N57,"--.--")</f>
        <v/>
      </c>
      <c r="M69" s="25" t="str">
        <f t="shared" si="5"/>
        <v xml:space="preserve">  Designation  </v>
      </c>
      <c r="N69" s="27"/>
      <c r="O69" s="27"/>
      <c r="P69" s="27"/>
      <c r="Q69" s="27"/>
    </row>
    <row r="70" spans="1:17" s="28" customFormat="1" ht="15.75" hidden="1">
      <c r="A70" s="289" t="str">
        <f>IF(Databackup!B58="","",Databackup!B58)</f>
        <v/>
      </c>
      <c r="B70" s="290" t="str">
        <f>Databackup!C58</f>
        <v/>
      </c>
      <c r="C70" s="290" t="str">
        <f>Databackup!D58</f>
        <v/>
      </c>
      <c r="D70" s="290" t="str">
        <f>Databackup!E58</f>
        <v/>
      </c>
      <c r="E70" s="291" t="str">
        <f>Databackup!F58</f>
        <v/>
      </c>
      <c r="F70" s="291" t="str">
        <f>Databackup!G58</f>
        <v/>
      </c>
      <c r="G70" s="290" t="str">
        <f>Databackup!I58</f>
        <v/>
      </c>
      <c r="H70" s="290" t="str">
        <f>Databackup!J58</f>
        <v/>
      </c>
      <c r="I70" s="290" t="str">
        <f>Databackup!K58</f>
        <v/>
      </c>
      <c r="J70" s="290" t="str">
        <f>Databackup!L58</f>
        <v/>
      </c>
      <c r="K70" s="290" t="str">
        <f>Databackup!M58</f>
        <v/>
      </c>
      <c r="L70" s="311" t="str">
        <f>IF(Databackup!N58&gt;0,Databackup!N58,"--.--")</f>
        <v/>
      </c>
      <c r="M70" s="25" t="str">
        <f t="shared" si="5"/>
        <v xml:space="preserve">  Designation  </v>
      </c>
      <c r="N70" s="27"/>
      <c r="O70" s="27"/>
      <c r="P70" s="27"/>
      <c r="Q70" s="27"/>
    </row>
    <row r="71" spans="1:17" s="28" customFormat="1" ht="15.75" hidden="1">
      <c r="A71" s="289" t="str">
        <f>IF(Databackup!B59="","",Databackup!B59)</f>
        <v/>
      </c>
      <c r="B71" s="290" t="str">
        <f>Databackup!C59</f>
        <v/>
      </c>
      <c r="C71" s="290" t="str">
        <f>Databackup!D59</f>
        <v/>
      </c>
      <c r="D71" s="290" t="str">
        <f>Databackup!E59</f>
        <v/>
      </c>
      <c r="E71" s="291" t="str">
        <f>Databackup!F59</f>
        <v/>
      </c>
      <c r="F71" s="291" t="str">
        <f>Databackup!G59</f>
        <v/>
      </c>
      <c r="G71" s="290" t="str">
        <f>Databackup!I59</f>
        <v/>
      </c>
      <c r="H71" s="290" t="str">
        <f>Databackup!J59</f>
        <v/>
      </c>
      <c r="I71" s="290" t="str">
        <f>Databackup!K59</f>
        <v/>
      </c>
      <c r="J71" s="290" t="str">
        <f>Databackup!L59</f>
        <v/>
      </c>
      <c r="K71" s="290" t="str">
        <f>Databackup!M59</f>
        <v/>
      </c>
      <c r="L71" s="311" t="str">
        <f>IF(Databackup!N59&gt;0,Databackup!N59,"--.--")</f>
        <v/>
      </c>
      <c r="M71" s="25" t="str">
        <f t="shared" si="5"/>
        <v xml:space="preserve">  Designation  </v>
      </c>
      <c r="N71" s="27"/>
      <c r="O71" s="27"/>
      <c r="P71" s="27"/>
      <c r="Q71" s="27"/>
    </row>
    <row r="72" spans="1:17" s="28" customFormat="1" ht="15.75" hidden="1">
      <c r="A72" s="289" t="str">
        <f>IF(Databackup!B60="","",Databackup!B60)</f>
        <v/>
      </c>
      <c r="B72" s="290" t="str">
        <f>Databackup!C60</f>
        <v/>
      </c>
      <c r="C72" s="290" t="str">
        <f>Databackup!D60</f>
        <v/>
      </c>
      <c r="D72" s="290" t="str">
        <f>Databackup!E60</f>
        <v/>
      </c>
      <c r="E72" s="291" t="str">
        <f>Databackup!F60</f>
        <v/>
      </c>
      <c r="F72" s="291" t="str">
        <f>Databackup!G60</f>
        <v/>
      </c>
      <c r="G72" s="290" t="str">
        <f>Databackup!I60</f>
        <v/>
      </c>
      <c r="H72" s="290" t="str">
        <f>Databackup!J60</f>
        <v/>
      </c>
      <c r="I72" s="290" t="str">
        <f>Databackup!K60</f>
        <v/>
      </c>
      <c r="J72" s="290" t="str">
        <f>Databackup!L60</f>
        <v/>
      </c>
      <c r="K72" s="290" t="str">
        <f>Databackup!M60</f>
        <v/>
      </c>
      <c r="L72" s="311" t="str">
        <f>IF(Databackup!N60&gt;0,Databackup!N60,"--.--")</f>
        <v/>
      </c>
      <c r="M72" s="25" t="str">
        <f t="shared" si="5"/>
        <v xml:space="preserve">  Designation  </v>
      </c>
      <c r="N72" s="27"/>
      <c r="O72" s="27"/>
      <c r="P72" s="27"/>
      <c r="Q72" s="27"/>
    </row>
    <row r="73" spans="1:17" s="28" customFormat="1" ht="15.75" hidden="1">
      <c r="A73" s="289" t="str">
        <f>IF(Databackup!B61="","",Databackup!B61)</f>
        <v/>
      </c>
      <c r="B73" s="290" t="str">
        <f>Databackup!C61</f>
        <v/>
      </c>
      <c r="C73" s="290" t="str">
        <f>Databackup!D61</f>
        <v/>
      </c>
      <c r="D73" s="290" t="str">
        <f>Databackup!E61</f>
        <v/>
      </c>
      <c r="E73" s="291" t="str">
        <f>Databackup!F61</f>
        <v/>
      </c>
      <c r="F73" s="291" t="str">
        <f>Databackup!G61</f>
        <v/>
      </c>
      <c r="G73" s="290" t="str">
        <f>Databackup!I61</f>
        <v/>
      </c>
      <c r="H73" s="290" t="str">
        <f>Databackup!J61</f>
        <v/>
      </c>
      <c r="I73" s="290" t="str">
        <f>Databackup!K61</f>
        <v/>
      </c>
      <c r="J73" s="290" t="str">
        <f>Databackup!L61</f>
        <v/>
      </c>
      <c r="K73" s="290" t="str">
        <f>Databackup!M61</f>
        <v/>
      </c>
      <c r="L73" s="311" t="str">
        <f>IF(Databackup!N61&gt;0,Databackup!N61,"--.--")</f>
        <v/>
      </c>
      <c r="M73" s="25" t="str">
        <f t="shared" si="5"/>
        <v xml:space="preserve">  Designation  </v>
      </c>
      <c r="N73" s="27"/>
      <c r="O73" s="27"/>
      <c r="P73" s="27"/>
      <c r="Q73" s="27"/>
    </row>
    <row r="74" spans="1:17" s="28" customFormat="1" ht="15.75" hidden="1">
      <c r="A74" s="289" t="str">
        <f>IF(Databackup!B62="","",Databackup!B62)</f>
        <v/>
      </c>
      <c r="B74" s="290" t="str">
        <f>Databackup!C62</f>
        <v/>
      </c>
      <c r="C74" s="290" t="str">
        <f>Databackup!D62</f>
        <v/>
      </c>
      <c r="D74" s="290" t="str">
        <f>Databackup!E62</f>
        <v/>
      </c>
      <c r="E74" s="291" t="str">
        <f>Databackup!F62</f>
        <v/>
      </c>
      <c r="F74" s="291" t="str">
        <f>Databackup!G62</f>
        <v/>
      </c>
      <c r="G74" s="290" t="str">
        <f>Databackup!I62</f>
        <v/>
      </c>
      <c r="H74" s="290" t="str">
        <f>Databackup!J62</f>
        <v/>
      </c>
      <c r="I74" s="290" t="str">
        <f>Databackup!K62</f>
        <v/>
      </c>
      <c r="J74" s="290" t="str">
        <f>Databackup!L62</f>
        <v/>
      </c>
      <c r="K74" s="290" t="str">
        <f>Databackup!M62</f>
        <v/>
      </c>
      <c r="L74" s="311" t="str">
        <f>IF(Databackup!N62&gt;0,Databackup!N62,"--.--")</f>
        <v/>
      </c>
      <c r="M74" s="25" t="str">
        <f t="shared" si="5"/>
        <v xml:space="preserve">  Designation  </v>
      </c>
      <c r="N74" s="27"/>
      <c r="O74" s="27"/>
      <c r="P74" s="27"/>
      <c r="Q74" s="27"/>
    </row>
    <row r="75" spans="1:17" s="28" customFormat="1" ht="15.75" hidden="1">
      <c r="A75" s="289" t="str">
        <f>IF(Databackup!B63="","",Databackup!B63)</f>
        <v/>
      </c>
      <c r="B75" s="290" t="str">
        <f>Databackup!C63</f>
        <v/>
      </c>
      <c r="C75" s="290" t="str">
        <f>Databackup!D63</f>
        <v/>
      </c>
      <c r="D75" s="290" t="str">
        <f>Databackup!E63</f>
        <v/>
      </c>
      <c r="E75" s="291" t="str">
        <f>Databackup!F63</f>
        <v/>
      </c>
      <c r="F75" s="291" t="str">
        <f>Databackup!G63</f>
        <v/>
      </c>
      <c r="G75" s="290" t="str">
        <f>Databackup!I63</f>
        <v/>
      </c>
      <c r="H75" s="290" t="str">
        <f>Databackup!J63</f>
        <v/>
      </c>
      <c r="I75" s="290" t="str">
        <f>Databackup!K63</f>
        <v/>
      </c>
      <c r="J75" s="290" t="str">
        <f>Databackup!L63</f>
        <v/>
      </c>
      <c r="K75" s="290" t="str">
        <f>Databackup!M63</f>
        <v/>
      </c>
      <c r="L75" s="311" t="str">
        <f>IF(Databackup!N63&gt;0,Databackup!N63,"--.--")</f>
        <v/>
      </c>
      <c r="M75" s="25" t="str">
        <f t="shared" si="5"/>
        <v xml:space="preserve">  Designation  </v>
      </c>
      <c r="N75" s="27"/>
      <c r="O75" s="27"/>
      <c r="P75" s="27"/>
      <c r="Q75" s="27"/>
    </row>
    <row r="76" spans="1:17" s="28" customFormat="1" ht="15.75" hidden="1">
      <c r="A76" s="289" t="str">
        <f>IF(Databackup!B64="","",Databackup!B64)</f>
        <v/>
      </c>
      <c r="B76" s="290" t="str">
        <f>Databackup!C64</f>
        <v/>
      </c>
      <c r="C76" s="290" t="str">
        <f>Databackup!D64</f>
        <v/>
      </c>
      <c r="D76" s="290" t="str">
        <f>Databackup!E64</f>
        <v/>
      </c>
      <c r="E76" s="291" t="str">
        <f>Databackup!F64</f>
        <v/>
      </c>
      <c r="F76" s="291" t="str">
        <f>Databackup!G64</f>
        <v/>
      </c>
      <c r="G76" s="290" t="str">
        <f>Databackup!I64</f>
        <v/>
      </c>
      <c r="H76" s="290" t="str">
        <f>Databackup!J64</f>
        <v/>
      </c>
      <c r="I76" s="290" t="str">
        <f>Databackup!K64</f>
        <v/>
      </c>
      <c r="J76" s="290" t="str">
        <f>Databackup!L64</f>
        <v/>
      </c>
      <c r="K76" s="290" t="str">
        <f>Databackup!M64</f>
        <v/>
      </c>
      <c r="L76" s="311" t="str">
        <f>IF(Databackup!N64&gt;0,Databackup!N64,"--.--")</f>
        <v/>
      </c>
      <c r="M76" s="25" t="str">
        <f t="shared" si="5"/>
        <v xml:space="preserve">  Designation  </v>
      </c>
      <c r="N76" s="27"/>
      <c r="O76" s="27"/>
      <c r="P76" s="27"/>
      <c r="Q76" s="27"/>
    </row>
    <row r="77" spans="1:17" s="28" customFormat="1" ht="15.75" hidden="1">
      <c r="A77" s="289" t="str">
        <f>IF(Databackup!B65="","",Databackup!B65)</f>
        <v/>
      </c>
      <c r="B77" s="290" t="str">
        <f>Databackup!C65</f>
        <v/>
      </c>
      <c r="C77" s="290" t="str">
        <f>Databackup!D65</f>
        <v/>
      </c>
      <c r="D77" s="290" t="str">
        <f>Databackup!E65</f>
        <v/>
      </c>
      <c r="E77" s="291" t="str">
        <f>Databackup!F65</f>
        <v/>
      </c>
      <c r="F77" s="291" t="str">
        <f>Databackup!G65</f>
        <v/>
      </c>
      <c r="G77" s="290" t="str">
        <f>Databackup!I65</f>
        <v/>
      </c>
      <c r="H77" s="290" t="str">
        <f>Databackup!J65</f>
        <v/>
      </c>
      <c r="I77" s="290" t="str">
        <f>Databackup!K65</f>
        <v/>
      </c>
      <c r="J77" s="290" t="str">
        <f>Databackup!L65</f>
        <v/>
      </c>
      <c r="K77" s="290" t="str">
        <f>Databackup!M65</f>
        <v/>
      </c>
      <c r="L77" s="311" t="str">
        <f>IF(Databackup!N65&gt;0,Databackup!N65,"--.--")</f>
        <v/>
      </c>
      <c r="M77" s="25" t="str">
        <f t="shared" si="5"/>
        <v xml:space="preserve">  Designation  </v>
      </c>
      <c r="N77" s="27"/>
      <c r="O77" s="27"/>
      <c r="P77" s="27"/>
      <c r="Q77" s="27"/>
    </row>
    <row r="78" spans="1:17" s="28" customFormat="1" ht="15.75" hidden="1">
      <c r="A78" s="289" t="str">
        <f>IF(Databackup!B66="","",Databackup!B66)</f>
        <v/>
      </c>
      <c r="B78" s="290" t="str">
        <f>Databackup!C66</f>
        <v/>
      </c>
      <c r="C78" s="290" t="str">
        <f>Databackup!D66</f>
        <v/>
      </c>
      <c r="D78" s="290" t="str">
        <f>Databackup!E66</f>
        <v/>
      </c>
      <c r="E78" s="291" t="str">
        <f>Databackup!F66</f>
        <v/>
      </c>
      <c r="F78" s="291" t="str">
        <f>Databackup!G66</f>
        <v/>
      </c>
      <c r="G78" s="290" t="str">
        <f>Databackup!I66</f>
        <v/>
      </c>
      <c r="H78" s="290" t="str">
        <f>Databackup!J66</f>
        <v/>
      </c>
      <c r="I78" s="290" t="str">
        <f>Databackup!K66</f>
        <v/>
      </c>
      <c r="J78" s="290" t="str">
        <f>Databackup!L66</f>
        <v/>
      </c>
      <c r="K78" s="290" t="str">
        <f>Databackup!M66</f>
        <v/>
      </c>
      <c r="L78" s="311" t="str">
        <f>IF(Databackup!N66&gt;0,Databackup!N66,"--.--")</f>
        <v/>
      </c>
      <c r="M78" s="25" t="str">
        <f t="shared" si="5"/>
        <v xml:space="preserve">  Designation  </v>
      </c>
      <c r="N78" s="27"/>
      <c r="O78" s="27"/>
      <c r="P78" s="27"/>
      <c r="Q78" s="27"/>
    </row>
    <row r="79" spans="1:17" s="28" customFormat="1" ht="15.75" hidden="1">
      <c r="A79" s="289" t="str">
        <f>IF(Databackup!B67="","",Databackup!B67)</f>
        <v/>
      </c>
      <c r="B79" s="290" t="str">
        <f>Databackup!C67</f>
        <v/>
      </c>
      <c r="C79" s="290" t="str">
        <f>Databackup!D67</f>
        <v/>
      </c>
      <c r="D79" s="290" t="str">
        <f>Databackup!E67</f>
        <v/>
      </c>
      <c r="E79" s="291" t="str">
        <f>Databackup!F67</f>
        <v/>
      </c>
      <c r="F79" s="291" t="str">
        <f>Databackup!G67</f>
        <v/>
      </c>
      <c r="G79" s="290" t="str">
        <f>Databackup!I67</f>
        <v/>
      </c>
      <c r="H79" s="290" t="str">
        <f>Databackup!J67</f>
        <v/>
      </c>
      <c r="I79" s="290" t="str">
        <f>Databackup!K67</f>
        <v/>
      </c>
      <c r="J79" s="290" t="str">
        <f>Databackup!L67</f>
        <v/>
      </c>
      <c r="K79" s="290" t="str">
        <f>Databackup!M67</f>
        <v/>
      </c>
      <c r="L79" s="311" t="str">
        <f>IF(Databackup!N67&gt;0,Databackup!N67,"--.--")</f>
        <v/>
      </c>
      <c r="M79" s="25" t="str">
        <f t="shared" si="5"/>
        <v xml:space="preserve">  Designation  </v>
      </c>
      <c r="N79" s="27"/>
      <c r="O79" s="27"/>
      <c r="P79" s="27"/>
      <c r="Q79" s="27"/>
    </row>
    <row r="80" spans="1:17" s="28" customFormat="1" ht="15.75" hidden="1">
      <c r="A80" s="289" t="str">
        <f>IF(Databackup!B68="","",Databackup!B68)</f>
        <v/>
      </c>
      <c r="B80" s="290" t="str">
        <f>Databackup!C68</f>
        <v/>
      </c>
      <c r="C80" s="290" t="str">
        <f>Databackup!D68</f>
        <v/>
      </c>
      <c r="D80" s="290" t="str">
        <f>Databackup!E68</f>
        <v/>
      </c>
      <c r="E80" s="291" t="str">
        <f>Databackup!F68</f>
        <v/>
      </c>
      <c r="F80" s="291" t="str">
        <f>Databackup!G68</f>
        <v/>
      </c>
      <c r="G80" s="290" t="str">
        <f>Databackup!I68</f>
        <v/>
      </c>
      <c r="H80" s="290" t="str">
        <f>Databackup!J68</f>
        <v/>
      </c>
      <c r="I80" s="290" t="str">
        <f>Databackup!K68</f>
        <v/>
      </c>
      <c r="J80" s="290" t="str">
        <f>Databackup!L68</f>
        <v/>
      </c>
      <c r="K80" s="290" t="str">
        <f>Databackup!M68</f>
        <v/>
      </c>
      <c r="L80" s="311" t="str">
        <f>IF(Databackup!N68&gt;0,Databackup!N68,"--.--")</f>
        <v/>
      </c>
      <c r="M80" s="25" t="str">
        <f t="shared" si="5"/>
        <v xml:space="preserve">  Designation  </v>
      </c>
      <c r="N80" s="27"/>
      <c r="O80" s="27"/>
      <c r="P80" s="27"/>
      <c r="Q80" s="27"/>
    </row>
    <row r="81" spans="1:17" s="28" customFormat="1" ht="15.75" hidden="1">
      <c r="A81" s="289" t="str">
        <f>IF(Databackup!B69="","",Databackup!B69)</f>
        <v/>
      </c>
      <c r="B81" s="290" t="str">
        <f>Databackup!C69</f>
        <v/>
      </c>
      <c r="C81" s="290" t="str">
        <f>Databackup!D69</f>
        <v/>
      </c>
      <c r="D81" s="290" t="str">
        <f>Databackup!E69</f>
        <v/>
      </c>
      <c r="E81" s="291" t="str">
        <f>Databackup!F69</f>
        <v/>
      </c>
      <c r="F81" s="291" t="str">
        <f>Databackup!G69</f>
        <v/>
      </c>
      <c r="G81" s="290" t="str">
        <f>Databackup!I69</f>
        <v/>
      </c>
      <c r="H81" s="290" t="str">
        <f>Databackup!J69</f>
        <v/>
      </c>
      <c r="I81" s="290" t="str">
        <f>Databackup!K69</f>
        <v/>
      </c>
      <c r="J81" s="290" t="str">
        <f>Databackup!L69</f>
        <v/>
      </c>
      <c r="K81" s="290" t="str">
        <f>Databackup!M69</f>
        <v/>
      </c>
      <c r="L81" s="311" t="str">
        <f>IF(Databackup!N69&gt;0,Databackup!N69,"--.--")</f>
        <v/>
      </c>
      <c r="M81" s="25" t="str">
        <f t="shared" si="5"/>
        <v xml:space="preserve">  Designation  </v>
      </c>
      <c r="N81" s="27"/>
      <c r="O81" s="27"/>
      <c r="P81" s="27"/>
      <c r="Q81" s="27"/>
    </row>
    <row r="82" spans="1:17" s="28" customFormat="1" ht="15.75" hidden="1">
      <c r="A82" s="289" t="str">
        <f>IF(Databackup!B70="","",Databackup!B70)</f>
        <v/>
      </c>
      <c r="B82" s="290" t="str">
        <f>Databackup!C70</f>
        <v/>
      </c>
      <c r="C82" s="290" t="str">
        <f>Databackup!D70</f>
        <v/>
      </c>
      <c r="D82" s="290" t="str">
        <f>Databackup!E70</f>
        <v/>
      </c>
      <c r="E82" s="291" t="str">
        <f>Databackup!F70</f>
        <v/>
      </c>
      <c r="F82" s="291" t="str">
        <f>Databackup!G70</f>
        <v/>
      </c>
      <c r="G82" s="290" t="str">
        <f>Databackup!I70</f>
        <v/>
      </c>
      <c r="H82" s="290" t="str">
        <f>Databackup!J70</f>
        <v/>
      </c>
      <c r="I82" s="290" t="str">
        <f>Databackup!K70</f>
        <v/>
      </c>
      <c r="J82" s="290" t="str">
        <f>Databackup!L70</f>
        <v/>
      </c>
      <c r="K82" s="290" t="str">
        <f>Databackup!M70</f>
        <v/>
      </c>
      <c r="L82" s="311" t="str">
        <f>IF(Databackup!N70&gt;0,Databackup!N70,"--.--")</f>
        <v/>
      </c>
      <c r="M82" s="25" t="str">
        <f t="shared" si="5"/>
        <v xml:space="preserve">  Designation  </v>
      </c>
      <c r="N82" s="27"/>
      <c r="O82" s="27"/>
      <c r="P82" s="27"/>
      <c r="Q82" s="27"/>
    </row>
    <row r="83" spans="1:17" s="28" customFormat="1" ht="15.75" hidden="1">
      <c r="A83" s="289" t="str">
        <f>IF(Databackup!B71="","",Databackup!B71)</f>
        <v/>
      </c>
      <c r="B83" s="290" t="str">
        <f>Databackup!C71</f>
        <v/>
      </c>
      <c r="C83" s="290" t="str">
        <f>Databackup!D71</f>
        <v/>
      </c>
      <c r="D83" s="290" t="str">
        <f>Databackup!E71</f>
        <v/>
      </c>
      <c r="E83" s="291" t="str">
        <f>Databackup!F71</f>
        <v/>
      </c>
      <c r="F83" s="291" t="str">
        <f>Databackup!G71</f>
        <v/>
      </c>
      <c r="G83" s="290" t="str">
        <f>Databackup!I71</f>
        <v/>
      </c>
      <c r="H83" s="290" t="str">
        <f>Databackup!J71</f>
        <v/>
      </c>
      <c r="I83" s="290" t="str">
        <f>Databackup!K71</f>
        <v/>
      </c>
      <c r="J83" s="290" t="str">
        <f>Databackup!L71</f>
        <v/>
      </c>
      <c r="K83" s="290" t="str">
        <f>Databackup!M71</f>
        <v/>
      </c>
      <c r="L83" s="311" t="str">
        <f>IF(Databackup!N71&gt;0,Databackup!N71,"--.--")</f>
        <v/>
      </c>
      <c r="M83" s="25" t="str">
        <f t="shared" ref="M83:M146" si="6">CONCATENATE(B83,"  ","Designation","  ",C83)</f>
        <v xml:space="preserve">  Designation  </v>
      </c>
      <c r="N83" s="27"/>
      <c r="O83" s="27"/>
      <c r="P83" s="27"/>
      <c r="Q83" s="27"/>
    </row>
    <row r="84" spans="1:17" s="28" customFormat="1" ht="15.75" hidden="1">
      <c r="A84" s="289" t="str">
        <f>IF(Databackup!B72="","",Databackup!B72)</f>
        <v/>
      </c>
      <c r="B84" s="290" t="str">
        <f>Databackup!C72</f>
        <v/>
      </c>
      <c r="C84" s="290" t="str">
        <f>Databackup!D72</f>
        <v/>
      </c>
      <c r="D84" s="290" t="str">
        <f>Databackup!E72</f>
        <v/>
      </c>
      <c r="E84" s="291" t="str">
        <f>Databackup!F72</f>
        <v/>
      </c>
      <c r="F84" s="291" t="str">
        <f>Databackup!G72</f>
        <v/>
      </c>
      <c r="G84" s="290" t="str">
        <f>Databackup!I72</f>
        <v/>
      </c>
      <c r="H84" s="290" t="str">
        <f>Databackup!J72</f>
        <v/>
      </c>
      <c r="I84" s="290" t="str">
        <f>Databackup!K72</f>
        <v/>
      </c>
      <c r="J84" s="290" t="str">
        <f>Databackup!L72</f>
        <v/>
      </c>
      <c r="K84" s="290" t="str">
        <f>Databackup!M72</f>
        <v/>
      </c>
      <c r="L84" s="311" t="str">
        <f>IF(Databackup!N72&gt;0,Databackup!N72,"--.--")</f>
        <v/>
      </c>
      <c r="M84" s="25" t="str">
        <f t="shared" si="6"/>
        <v xml:space="preserve">  Designation  </v>
      </c>
      <c r="N84" s="27"/>
      <c r="O84" s="27"/>
      <c r="P84" s="27"/>
      <c r="Q84" s="27"/>
    </row>
    <row r="85" spans="1:17" s="28" customFormat="1" ht="15.75" hidden="1">
      <c r="A85" s="289" t="str">
        <f>IF(Databackup!B73="","",Databackup!B73)</f>
        <v/>
      </c>
      <c r="B85" s="290" t="str">
        <f>Databackup!C73</f>
        <v/>
      </c>
      <c r="C85" s="290" t="str">
        <f>Databackup!D73</f>
        <v/>
      </c>
      <c r="D85" s="290" t="str">
        <f>Databackup!E73</f>
        <v/>
      </c>
      <c r="E85" s="291" t="str">
        <f>Databackup!F73</f>
        <v/>
      </c>
      <c r="F85" s="291" t="str">
        <f>Databackup!G73</f>
        <v/>
      </c>
      <c r="G85" s="290" t="str">
        <f>Databackup!I73</f>
        <v/>
      </c>
      <c r="H85" s="290" t="str">
        <f>Databackup!J73</f>
        <v/>
      </c>
      <c r="I85" s="290" t="str">
        <f>Databackup!K73</f>
        <v/>
      </c>
      <c r="J85" s="290" t="str">
        <f>Databackup!L73</f>
        <v/>
      </c>
      <c r="K85" s="290" t="str">
        <f>Databackup!M73</f>
        <v/>
      </c>
      <c r="L85" s="311" t="str">
        <f>IF(Databackup!N73&gt;0,Databackup!N73,"--.--")</f>
        <v/>
      </c>
      <c r="M85" s="25" t="str">
        <f t="shared" si="6"/>
        <v xml:space="preserve">  Designation  </v>
      </c>
      <c r="N85" s="27"/>
      <c r="O85" s="27"/>
      <c r="P85" s="27"/>
      <c r="Q85" s="27"/>
    </row>
    <row r="86" spans="1:17" s="28" customFormat="1" ht="15.75" hidden="1">
      <c r="A86" s="289" t="str">
        <f>IF(Databackup!B74="","",Databackup!B74)</f>
        <v/>
      </c>
      <c r="B86" s="290" t="str">
        <f>Databackup!C74</f>
        <v/>
      </c>
      <c r="C86" s="290" t="str">
        <f>Databackup!D74</f>
        <v/>
      </c>
      <c r="D86" s="290" t="str">
        <f>Databackup!E74</f>
        <v/>
      </c>
      <c r="E86" s="291" t="str">
        <f>Databackup!F74</f>
        <v/>
      </c>
      <c r="F86" s="291" t="str">
        <f>Databackup!G74</f>
        <v/>
      </c>
      <c r="G86" s="290" t="str">
        <f>Databackup!I74</f>
        <v/>
      </c>
      <c r="H86" s="290" t="str">
        <f>Databackup!J74</f>
        <v/>
      </c>
      <c r="I86" s="290" t="str">
        <f>Databackup!K74</f>
        <v/>
      </c>
      <c r="J86" s="290" t="str">
        <f>Databackup!L74</f>
        <v/>
      </c>
      <c r="K86" s="290" t="str">
        <f>Databackup!M74</f>
        <v/>
      </c>
      <c r="L86" s="311" t="str">
        <f>IF(Databackup!N74&gt;0,Databackup!N74,"--.--")</f>
        <v/>
      </c>
      <c r="M86" s="25" t="str">
        <f t="shared" si="6"/>
        <v xml:space="preserve">  Designation  </v>
      </c>
      <c r="N86" s="27"/>
      <c r="O86" s="27"/>
      <c r="P86" s="27"/>
      <c r="Q86" s="27"/>
    </row>
    <row r="87" spans="1:17" s="28" customFormat="1" ht="15.75" hidden="1">
      <c r="A87" s="289" t="str">
        <f>IF(Databackup!B75="","",Databackup!B75)</f>
        <v/>
      </c>
      <c r="B87" s="290" t="str">
        <f>Databackup!C75</f>
        <v/>
      </c>
      <c r="C87" s="290" t="str">
        <f>Databackup!D75</f>
        <v/>
      </c>
      <c r="D87" s="290" t="str">
        <f>Databackup!E75</f>
        <v/>
      </c>
      <c r="E87" s="291" t="str">
        <f>Databackup!F75</f>
        <v/>
      </c>
      <c r="F87" s="291" t="str">
        <f>Databackup!G75</f>
        <v/>
      </c>
      <c r="G87" s="290" t="str">
        <f>Databackup!I75</f>
        <v/>
      </c>
      <c r="H87" s="290" t="str">
        <f>Databackup!J75</f>
        <v/>
      </c>
      <c r="I87" s="290" t="str">
        <f>Databackup!K75</f>
        <v/>
      </c>
      <c r="J87" s="290" t="str">
        <f>Databackup!L75</f>
        <v/>
      </c>
      <c r="K87" s="290" t="str">
        <f>Databackup!M75</f>
        <v/>
      </c>
      <c r="L87" s="311" t="str">
        <f>IF(Databackup!N75&gt;0,Databackup!N75,"--.--")</f>
        <v/>
      </c>
      <c r="M87" s="25" t="str">
        <f t="shared" si="6"/>
        <v xml:space="preserve">  Designation  </v>
      </c>
      <c r="N87" s="27"/>
      <c r="O87" s="27"/>
      <c r="P87" s="27"/>
      <c r="Q87" s="27"/>
    </row>
    <row r="88" spans="1:17" s="28" customFormat="1" ht="15.75" hidden="1">
      <c r="A88" s="289" t="str">
        <f>IF(Databackup!B76="","",Databackup!B76)</f>
        <v/>
      </c>
      <c r="B88" s="290" t="str">
        <f>Databackup!C76</f>
        <v/>
      </c>
      <c r="C88" s="290" t="str">
        <f>Databackup!D76</f>
        <v/>
      </c>
      <c r="D88" s="290" t="str">
        <f>Databackup!E76</f>
        <v/>
      </c>
      <c r="E88" s="291" t="str">
        <f>Databackup!F76</f>
        <v/>
      </c>
      <c r="F88" s="291" t="str">
        <f>Databackup!G76</f>
        <v/>
      </c>
      <c r="G88" s="290" t="str">
        <f>Databackup!I76</f>
        <v/>
      </c>
      <c r="H88" s="290" t="str">
        <f>Databackup!J76</f>
        <v/>
      </c>
      <c r="I88" s="290" t="str">
        <f>Databackup!K76</f>
        <v/>
      </c>
      <c r="J88" s="290" t="str">
        <f>Databackup!L76</f>
        <v/>
      </c>
      <c r="K88" s="290" t="str">
        <f>Databackup!M76</f>
        <v/>
      </c>
      <c r="L88" s="311" t="str">
        <f>IF(Databackup!N76&gt;0,Databackup!N76,"--.--")</f>
        <v/>
      </c>
      <c r="M88" s="25" t="str">
        <f t="shared" si="6"/>
        <v xml:space="preserve">  Designation  </v>
      </c>
      <c r="N88" s="27"/>
      <c r="O88" s="27"/>
      <c r="P88" s="27"/>
      <c r="Q88" s="27"/>
    </row>
    <row r="89" spans="1:17" s="28" customFormat="1" ht="15.75" hidden="1">
      <c r="A89" s="289" t="str">
        <f>IF(Databackup!B77="","",Databackup!B77)</f>
        <v/>
      </c>
      <c r="B89" s="290" t="str">
        <f>Databackup!C77</f>
        <v/>
      </c>
      <c r="C89" s="290" t="str">
        <f>Databackup!D77</f>
        <v/>
      </c>
      <c r="D89" s="290" t="str">
        <f>Databackup!E77</f>
        <v/>
      </c>
      <c r="E89" s="291" t="str">
        <f>Databackup!F77</f>
        <v/>
      </c>
      <c r="F89" s="291" t="str">
        <f>Databackup!G77</f>
        <v/>
      </c>
      <c r="G89" s="290" t="str">
        <f>Databackup!I77</f>
        <v/>
      </c>
      <c r="H89" s="290" t="str">
        <f>Databackup!J77</f>
        <v/>
      </c>
      <c r="I89" s="290" t="str">
        <f>Databackup!K77</f>
        <v/>
      </c>
      <c r="J89" s="290" t="str">
        <f>Databackup!L77</f>
        <v/>
      </c>
      <c r="K89" s="290" t="str">
        <f>Databackup!M77</f>
        <v/>
      </c>
      <c r="L89" s="311" t="str">
        <f>IF(Databackup!N77&gt;0,Databackup!N77,"--.--")</f>
        <v/>
      </c>
      <c r="M89" s="25" t="str">
        <f t="shared" si="6"/>
        <v xml:space="preserve">  Designation  </v>
      </c>
      <c r="N89" s="27"/>
      <c r="O89" s="27"/>
      <c r="P89" s="27"/>
      <c r="Q89" s="27"/>
    </row>
    <row r="90" spans="1:17" s="28" customFormat="1" ht="15.75" hidden="1">
      <c r="A90" s="289" t="str">
        <f>IF(Databackup!B78="","",Databackup!B78)</f>
        <v/>
      </c>
      <c r="B90" s="290" t="str">
        <f>Databackup!C78</f>
        <v/>
      </c>
      <c r="C90" s="290" t="str">
        <f>Databackup!D78</f>
        <v/>
      </c>
      <c r="D90" s="290" t="str">
        <f>Databackup!E78</f>
        <v/>
      </c>
      <c r="E90" s="291" t="str">
        <f>Databackup!F78</f>
        <v/>
      </c>
      <c r="F90" s="291" t="str">
        <f>Databackup!G78</f>
        <v/>
      </c>
      <c r="G90" s="290" t="str">
        <f>Databackup!I78</f>
        <v/>
      </c>
      <c r="H90" s="290" t="str">
        <f>Databackup!J78</f>
        <v/>
      </c>
      <c r="I90" s="290" t="str">
        <f>Databackup!K78</f>
        <v/>
      </c>
      <c r="J90" s="290" t="str">
        <f>Databackup!L78</f>
        <v/>
      </c>
      <c r="K90" s="290" t="str">
        <f>Databackup!M78</f>
        <v/>
      </c>
      <c r="L90" s="311" t="str">
        <f>IF(Databackup!N78&gt;0,Databackup!N78,"--.--")</f>
        <v/>
      </c>
      <c r="M90" s="25" t="str">
        <f t="shared" si="6"/>
        <v xml:space="preserve">  Designation  </v>
      </c>
      <c r="N90" s="27"/>
      <c r="O90" s="27"/>
      <c r="P90" s="27"/>
      <c r="Q90" s="27"/>
    </row>
    <row r="91" spans="1:17" s="28" customFormat="1" ht="15.75" hidden="1">
      <c r="A91" s="289" t="str">
        <f>IF(Databackup!B79="","",Databackup!B79)</f>
        <v/>
      </c>
      <c r="B91" s="290" t="str">
        <f>Databackup!C79</f>
        <v/>
      </c>
      <c r="C91" s="290" t="str">
        <f>Databackup!D79</f>
        <v/>
      </c>
      <c r="D91" s="290" t="str">
        <f>Databackup!E79</f>
        <v/>
      </c>
      <c r="E91" s="291" t="str">
        <f>Databackup!F79</f>
        <v/>
      </c>
      <c r="F91" s="291" t="str">
        <f>Databackup!G79</f>
        <v/>
      </c>
      <c r="G91" s="290" t="str">
        <f>Databackup!I79</f>
        <v/>
      </c>
      <c r="H91" s="290" t="str">
        <f>Databackup!J79</f>
        <v/>
      </c>
      <c r="I91" s="290" t="str">
        <f>Databackup!K79</f>
        <v/>
      </c>
      <c r="J91" s="290" t="str">
        <f>Databackup!L79</f>
        <v/>
      </c>
      <c r="K91" s="290" t="str">
        <f>Databackup!M79</f>
        <v/>
      </c>
      <c r="L91" s="311" t="str">
        <f>IF(Databackup!N79&gt;0,Databackup!N79,"--.--")</f>
        <v/>
      </c>
      <c r="M91" s="25" t="str">
        <f t="shared" si="6"/>
        <v xml:space="preserve">  Designation  </v>
      </c>
      <c r="N91" s="27"/>
      <c r="O91" s="27"/>
      <c r="P91" s="27"/>
      <c r="Q91" s="27"/>
    </row>
    <row r="92" spans="1:17" s="28" customFormat="1" ht="15.75" hidden="1">
      <c r="A92" s="289" t="str">
        <f>IF(Databackup!B80="","",Databackup!B80)</f>
        <v/>
      </c>
      <c r="B92" s="290" t="str">
        <f>Databackup!C80</f>
        <v/>
      </c>
      <c r="C92" s="290" t="str">
        <f>Databackup!D80</f>
        <v/>
      </c>
      <c r="D92" s="290" t="str">
        <f>Databackup!E80</f>
        <v/>
      </c>
      <c r="E92" s="291" t="str">
        <f>Databackup!F80</f>
        <v/>
      </c>
      <c r="F92" s="291" t="str">
        <f>Databackup!G80</f>
        <v/>
      </c>
      <c r="G92" s="290" t="str">
        <f>Databackup!I80</f>
        <v/>
      </c>
      <c r="H92" s="290" t="str">
        <f>Databackup!J80</f>
        <v/>
      </c>
      <c r="I92" s="290" t="str">
        <f>Databackup!K80</f>
        <v/>
      </c>
      <c r="J92" s="290" t="str">
        <f>Databackup!L80</f>
        <v/>
      </c>
      <c r="K92" s="290" t="str">
        <f>Databackup!M80</f>
        <v/>
      </c>
      <c r="L92" s="311" t="str">
        <f>IF(Databackup!N80&gt;0,Databackup!N80,"--.--")</f>
        <v/>
      </c>
      <c r="M92" s="25" t="str">
        <f t="shared" si="6"/>
        <v xml:space="preserve">  Designation  </v>
      </c>
      <c r="N92" s="27"/>
      <c r="O92" s="27"/>
      <c r="P92" s="27"/>
      <c r="Q92" s="27"/>
    </row>
    <row r="93" spans="1:17" s="28" customFormat="1" ht="15.75" hidden="1">
      <c r="A93" s="289" t="str">
        <f>IF(Databackup!B81="","",Databackup!B81)</f>
        <v/>
      </c>
      <c r="B93" s="290" t="str">
        <f>Databackup!C81</f>
        <v/>
      </c>
      <c r="C93" s="290" t="str">
        <f>Databackup!D81</f>
        <v/>
      </c>
      <c r="D93" s="290" t="str">
        <f>Databackup!E81</f>
        <v/>
      </c>
      <c r="E93" s="291" t="str">
        <f>Databackup!F81</f>
        <v/>
      </c>
      <c r="F93" s="291" t="str">
        <f>Databackup!G81</f>
        <v/>
      </c>
      <c r="G93" s="290" t="str">
        <f>Databackup!I81</f>
        <v/>
      </c>
      <c r="H93" s="290" t="str">
        <f>Databackup!J81</f>
        <v/>
      </c>
      <c r="I93" s="290" t="str">
        <f>Databackup!K81</f>
        <v/>
      </c>
      <c r="J93" s="290" t="str">
        <f>Databackup!L81</f>
        <v/>
      </c>
      <c r="K93" s="290" t="str">
        <f>Databackup!M81</f>
        <v/>
      </c>
      <c r="L93" s="311" t="str">
        <f>IF(Databackup!N81&gt;0,Databackup!N81,"--.--")</f>
        <v/>
      </c>
      <c r="M93" s="25" t="str">
        <f t="shared" si="6"/>
        <v xml:space="preserve">  Designation  </v>
      </c>
      <c r="N93" s="27"/>
      <c r="O93" s="27"/>
      <c r="P93" s="27"/>
      <c r="Q93" s="27"/>
    </row>
    <row r="94" spans="1:17" s="28" customFormat="1" ht="15.75" hidden="1">
      <c r="A94" s="289" t="str">
        <f>IF(Databackup!B82="","",Databackup!B82)</f>
        <v/>
      </c>
      <c r="B94" s="290" t="str">
        <f>Databackup!C82</f>
        <v/>
      </c>
      <c r="C94" s="290" t="str">
        <f>Databackup!D82</f>
        <v/>
      </c>
      <c r="D94" s="290" t="str">
        <f>Databackup!E82</f>
        <v/>
      </c>
      <c r="E94" s="291" t="str">
        <f>Databackup!F82</f>
        <v/>
      </c>
      <c r="F94" s="291" t="str">
        <f>Databackup!G82</f>
        <v/>
      </c>
      <c r="G94" s="290" t="str">
        <f>Databackup!I82</f>
        <v/>
      </c>
      <c r="H94" s="290" t="str">
        <f>Databackup!J82</f>
        <v/>
      </c>
      <c r="I94" s="290" t="str">
        <f>Databackup!K82</f>
        <v/>
      </c>
      <c r="J94" s="290" t="str">
        <f>Databackup!L82</f>
        <v/>
      </c>
      <c r="K94" s="290" t="str">
        <f>Databackup!M82</f>
        <v/>
      </c>
      <c r="L94" s="311" t="str">
        <f>IF(Databackup!N82&gt;0,Databackup!N82,"--.--")</f>
        <v/>
      </c>
      <c r="M94" s="25" t="str">
        <f t="shared" si="6"/>
        <v xml:space="preserve">  Designation  </v>
      </c>
      <c r="N94" s="27"/>
      <c r="O94" s="27"/>
      <c r="P94" s="27"/>
      <c r="Q94" s="27"/>
    </row>
    <row r="95" spans="1:17" s="28" customFormat="1" ht="15.75" hidden="1">
      <c r="A95" s="289" t="str">
        <f>IF(Databackup!B83="","",Databackup!B83)</f>
        <v/>
      </c>
      <c r="B95" s="290" t="str">
        <f>Databackup!C83</f>
        <v/>
      </c>
      <c r="C95" s="290" t="str">
        <f>Databackup!D83</f>
        <v/>
      </c>
      <c r="D95" s="290" t="str">
        <f>Databackup!E83</f>
        <v/>
      </c>
      <c r="E95" s="291" t="str">
        <f>Databackup!F83</f>
        <v/>
      </c>
      <c r="F95" s="291" t="str">
        <f>Databackup!G83</f>
        <v/>
      </c>
      <c r="G95" s="290" t="str">
        <f>Databackup!I83</f>
        <v/>
      </c>
      <c r="H95" s="290" t="str">
        <f>Databackup!J83</f>
        <v/>
      </c>
      <c r="I95" s="290" t="str">
        <f>Databackup!K83</f>
        <v/>
      </c>
      <c r="J95" s="290" t="str">
        <f>Databackup!L83</f>
        <v/>
      </c>
      <c r="K95" s="290" t="str">
        <f>Databackup!M83</f>
        <v/>
      </c>
      <c r="L95" s="311" t="str">
        <f>IF(Databackup!N83&gt;0,Databackup!N83,"--.--")</f>
        <v/>
      </c>
      <c r="M95" s="25" t="str">
        <f t="shared" si="6"/>
        <v xml:space="preserve">  Designation  </v>
      </c>
      <c r="N95" s="27"/>
      <c r="O95" s="27"/>
      <c r="P95" s="27"/>
      <c r="Q95" s="27"/>
    </row>
    <row r="96" spans="1:17" s="28" customFormat="1" ht="15.75" hidden="1">
      <c r="A96" s="289" t="str">
        <f>IF(Databackup!B84="","",Databackup!B84)</f>
        <v/>
      </c>
      <c r="B96" s="290" t="str">
        <f>Databackup!C84</f>
        <v/>
      </c>
      <c r="C96" s="290" t="str">
        <f>Databackup!D84</f>
        <v/>
      </c>
      <c r="D96" s="290" t="str">
        <f>Databackup!E84</f>
        <v/>
      </c>
      <c r="E96" s="291" t="str">
        <f>Databackup!F84</f>
        <v/>
      </c>
      <c r="F96" s="291" t="str">
        <f>Databackup!G84</f>
        <v/>
      </c>
      <c r="G96" s="290" t="str">
        <f>Databackup!I84</f>
        <v/>
      </c>
      <c r="H96" s="290" t="str">
        <f>Databackup!J84</f>
        <v/>
      </c>
      <c r="I96" s="290" t="str">
        <f>Databackup!K84</f>
        <v/>
      </c>
      <c r="J96" s="290" t="str">
        <f>Databackup!L84</f>
        <v/>
      </c>
      <c r="K96" s="290" t="str">
        <f>Databackup!M84</f>
        <v/>
      </c>
      <c r="L96" s="311" t="str">
        <f>IF(Databackup!N84&gt;0,Databackup!N84,"--.--")</f>
        <v/>
      </c>
      <c r="M96" s="25" t="str">
        <f t="shared" si="6"/>
        <v xml:space="preserve">  Designation  </v>
      </c>
      <c r="N96" s="27"/>
      <c r="O96" s="27"/>
      <c r="P96" s="27"/>
      <c r="Q96" s="27"/>
    </row>
    <row r="97" spans="1:17" s="28" customFormat="1" ht="15.75" hidden="1">
      <c r="A97" s="289" t="str">
        <f>IF(Databackup!B85="","",Databackup!B85)</f>
        <v/>
      </c>
      <c r="B97" s="290" t="str">
        <f>Databackup!C85</f>
        <v/>
      </c>
      <c r="C97" s="290" t="str">
        <f>Databackup!D85</f>
        <v/>
      </c>
      <c r="D97" s="290" t="str">
        <f>Databackup!E85</f>
        <v/>
      </c>
      <c r="E97" s="291" t="str">
        <f>Databackup!F85</f>
        <v/>
      </c>
      <c r="F97" s="291" t="str">
        <f>Databackup!G85</f>
        <v/>
      </c>
      <c r="G97" s="290" t="str">
        <f>Databackup!I85</f>
        <v/>
      </c>
      <c r="H97" s="290" t="str">
        <f>Databackup!J85</f>
        <v/>
      </c>
      <c r="I97" s="290" t="str">
        <f>Databackup!K85</f>
        <v/>
      </c>
      <c r="J97" s="290" t="str">
        <f>Databackup!L85</f>
        <v/>
      </c>
      <c r="K97" s="290" t="str">
        <f>Databackup!M85</f>
        <v/>
      </c>
      <c r="L97" s="311" t="str">
        <f>IF(Databackup!N85&gt;0,Databackup!N85,"--.--")</f>
        <v/>
      </c>
      <c r="M97" s="25" t="str">
        <f t="shared" si="6"/>
        <v xml:space="preserve">  Designation  </v>
      </c>
      <c r="N97" s="27"/>
      <c r="O97" s="27"/>
      <c r="P97" s="27"/>
      <c r="Q97" s="27"/>
    </row>
    <row r="98" spans="1:17" s="28" customFormat="1" ht="15.75" hidden="1">
      <c r="A98" s="289" t="str">
        <f>IF(Databackup!B86="","",Databackup!B86)</f>
        <v/>
      </c>
      <c r="B98" s="290" t="str">
        <f>Databackup!C86</f>
        <v/>
      </c>
      <c r="C98" s="290" t="str">
        <f>Databackup!D86</f>
        <v/>
      </c>
      <c r="D98" s="290" t="str">
        <f>Databackup!E86</f>
        <v/>
      </c>
      <c r="E98" s="291" t="str">
        <f>Databackup!F86</f>
        <v/>
      </c>
      <c r="F98" s="291" t="str">
        <f>Databackup!G86</f>
        <v/>
      </c>
      <c r="G98" s="290" t="str">
        <f>Databackup!I86</f>
        <v/>
      </c>
      <c r="H98" s="290" t="str">
        <f>Databackup!J86</f>
        <v/>
      </c>
      <c r="I98" s="290" t="str">
        <f>Databackup!K86</f>
        <v/>
      </c>
      <c r="J98" s="290" t="str">
        <f>Databackup!L86</f>
        <v/>
      </c>
      <c r="K98" s="290" t="str">
        <f>Databackup!M86</f>
        <v/>
      </c>
      <c r="L98" s="311" t="str">
        <f>IF(Databackup!N86&gt;0,Databackup!N86,"--.--")</f>
        <v/>
      </c>
      <c r="M98" s="25" t="str">
        <f t="shared" si="6"/>
        <v xml:space="preserve">  Designation  </v>
      </c>
      <c r="N98" s="27"/>
      <c r="O98" s="27"/>
      <c r="P98" s="27"/>
      <c r="Q98" s="27"/>
    </row>
    <row r="99" spans="1:17" s="28" customFormat="1" ht="15.75" hidden="1">
      <c r="A99" s="289" t="str">
        <f>IF(Databackup!B87="","",Databackup!B87)</f>
        <v/>
      </c>
      <c r="B99" s="290" t="str">
        <f>Databackup!C87</f>
        <v/>
      </c>
      <c r="C99" s="290" t="str">
        <f>Databackup!D87</f>
        <v/>
      </c>
      <c r="D99" s="290" t="str">
        <f>Databackup!E87</f>
        <v/>
      </c>
      <c r="E99" s="291" t="str">
        <f>Databackup!F87</f>
        <v/>
      </c>
      <c r="F99" s="291" t="str">
        <f>Databackup!G87</f>
        <v/>
      </c>
      <c r="G99" s="290" t="str">
        <f>Databackup!I87</f>
        <v/>
      </c>
      <c r="H99" s="290" t="str">
        <f>Databackup!J87</f>
        <v/>
      </c>
      <c r="I99" s="290" t="str">
        <f>Databackup!K87</f>
        <v/>
      </c>
      <c r="J99" s="290" t="str">
        <f>Databackup!L87</f>
        <v/>
      </c>
      <c r="K99" s="290" t="str">
        <f>Databackup!M87</f>
        <v/>
      </c>
      <c r="L99" s="311" t="str">
        <f>IF(Databackup!N87&gt;0,Databackup!N87,"--.--")</f>
        <v/>
      </c>
      <c r="M99" s="25" t="str">
        <f t="shared" si="6"/>
        <v xml:space="preserve">  Designation  </v>
      </c>
      <c r="N99" s="27"/>
      <c r="O99" s="27"/>
      <c r="P99" s="27"/>
      <c r="Q99" s="27"/>
    </row>
    <row r="100" spans="1:17" s="28" customFormat="1" ht="15.75" hidden="1">
      <c r="A100" s="289" t="str">
        <f>IF(Databackup!B88="","",Databackup!B88)</f>
        <v/>
      </c>
      <c r="B100" s="290" t="str">
        <f>Databackup!C88</f>
        <v/>
      </c>
      <c r="C100" s="290" t="str">
        <f>Databackup!D88</f>
        <v/>
      </c>
      <c r="D100" s="290" t="str">
        <f>Databackup!E88</f>
        <v/>
      </c>
      <c r="E100" s="291" t="str">
        <f>Databackup!F88</f>
        <v/>
      </c>
      <c r="F100" s="291" t="str">
        <f>Databackup!G88</f>
        <v/>
      </c>
      <c r="G100" s="290" t="str">
        <f>Databackup!I88</f>
        <v/>
      </c>
      <c r="H100" s="290" t="str">
        <f>Databackup!J88</f>
        <v/>
      </c>
      <c r="I100" s="290" t="str">
        <f>Databackup!K88</f>
        <v/>
      </c>
      <c r="J100" s="290" t="str">
        <f>Databackup!L88</f>
        <v/>
      </c>
      <c r="K100" s="290" t="str">
        <f>Databackup!M88</f>
        <v/>
      </c>
      <c r="L100" s="311" t="str">
        <f>IF(Databackup!N88&gt;0,Databackup!N88,"--.--")</f>
        <v/>
      </c>
      <c r="M100" s="25" t="str">
        <f t="shared" si="6"/>
        <v xml:space="preserve">  Designation  </v>
      </c>
      <c r="N100" s="27"/>
      <c r="O100" s="27"/>
      <c r="P100" s="27"/>
      <c r="Q100" s="27"/>
    </row>
    <row r="101" spans="1:17" s="28" customFormat="1" ht="15.75" hidden="1">
      <c r="A101" s="289" t="str">
        <f>IF(Databackup!B89="","",Databackup!B89)</f>
        <v/>
      </c>
      <c r="B101" s="290" t="str">
        <f>Databackup!C89</f>
        <v/>
      </c>
      <c r="C101" s="290" t="str">
        <f>Databackup!D89</f>
        <v/>
      </c>
      <c r="D101" s="290" t="str">
        <f>Databackup!E89</f>
        <v/>
      </c>
      <c r="E101" s="291" t="str">
        <f>Databackup!F89</f>
        <v/>
      </c>
      <c r="F101" s="291" t="str">
        <f>Databackup!G89</f>
        <v/>
      </c>
      <c r="G101" s="290" t="str">
        <f>Databackup!I89</f>
        <v/>
      </c>
      <c r="H101" s="290" t="str">
        <f>Databackup!J89</f>
        <v/>
      </c>
      <c r="I101" s="290" t="str">
        <f>Databackup!K89</f>
        <v/>
      </c>
      <c r="J101" s="290" t="str">
        <f>Databackup!L89</f>
        <v/>
      </c>
      <c r="K101" s="290" t="str">
        <f>Databackup!M89</f>
        <v/>
      </c>
      <c r="L101" s="311" t="str">
        <f>IF(Databackup!N89&gt;0,Databackup!N89,"--.--")</f>
        <v/>
      </c>
      <c r="M101" s="25" t="str">
        <f t="shared" si="6"/>
        <v xml:space="preserve">  Designation  </v>
      </c>
      <c r="N101" s="27"/>
      <c r="O101" s="27"/>
      <c r="P101" s="27"/>
      <c r="Q101" s="27"/>
    </row>
    <row r="102" spans="1:17" s="28" customFormat="1" ht="15.75" hidden="1">
      <c r="A102" s="289" t="str">
        <f>IF(Databackup!B90="","",Databackup!B90)</f>
        <v/>
      </c>
      <c r="B102" s="290" t="str">
        <f>Databackup!C90</f>
        <v/>
      </c>
      <c r="C102" s="290" t="str">
        <f>Databackup!D90</f>
        <v/>
      </c>
      <c r="D102" s="290" t="str">
        <f>Databackup!E90</f>
        <v/>
      </c>
      <c r="E102" s="291" t="str">
        <f>Databackup!F90</f>
        <v/>
      </c>
      <c r="F102" s="291" t="str">
        <f>Databackup!G90</f>
        <v/>
      </c>
      <c r="G102" s="290" t="str">
        <f>Databackup!I90</f>
        <v/>
      </c>
      <c r="H102" s="290" t="str">
        <f>Databackup!J90</f>
        <v/>
      </c>
      <c r="I102" s="290" t="str">
        <f>Databackup!K90</f>
        <v/>
      </c>
      <c r="J102" s="290" t="str">
        <f>Databackup!L90</f>
        <v/>
      </c>
      <c r="K102" s="290" t="str">
        <f>Databackup!M90</f>
        <v/>
      </c>
      <c r="L102" s="311" t="str">
        <f>IF(Databackup!N90&gt;0,Databackup!N90,"--.--")</f>
        <v/>
      </c>
      <c r="M102" s="25" t="str">
        <f t="shared" si="6"/>
        <v xml:space="preserve">  Designation  </v>
      </c>
      <c r="N102" s="27"/>
      <c r="O102" s="27"/>
      <c r="P102" s="27"/>
      <c r="Q102" s="27"/>
    </row>
    <row r="103" spans="1:17" s="28" customFormat="1" ht="15.75" hidden="1">
      <c r="A103" s="289" t="str">
        <f>IF(Databackup!B91="","",Databackup!B91)</f>
        <v/>
      </c>
      <c r="B103" s="290" t="str">
        <f>Databackup!C91</f>
        <v/>
      </c>
      <c r="C103" s="290" t="str">
        <f>Databackup!D91</f>
        <v/>
      </c>
      <c r="D103" s="290" t="str">
        <f>Databackup!E91</f>
        <v/>
      </c>
      <c r="E103" s="291" t="str">
        <f>Databackup!F91</f>
        <v/>
      </c>
      <c r="F103" s="291" t="str">
        <f>Databackup!G91</f>
        <v/>
      </c>
      <c r="G103" s="290" t="str">
        <f>Databackup!I91</f>
        <v/>
      </c>
      <c r="H103" s="290" t="str">
        <f>Databackup!J91</f>
        <v/>
      </c>
      <c r="I103" s="290" t="str">
        <f>Databackup!K91</f>
        <v/>
      </c>
      <c r="J103" s="290" t="str">
        <f>Databackup!L91</f>
        <v/>
      </c>
      <c r="K103" s="290" t="str">
        <f>Databackup!M91</f>
        <v/>
      </c>
      <c r="L103" s="311" t="str">
        <f>IF(Databackup!N91&gt;0,Databackup!N91,"--.--")</f>
        <v/>
      </c>
      <c r="M103" s="25" t="str">
        <f t="shared" si="6"/>
        <v xml:space="preserve">  Designation  </v>
      </c>
      <c r="N103" s="27"/>
      <c r="O103" s="27"/>
      <c r="P103" s="27"/>
      <c r="Q103" s="27"/>
    </row>
    <row r="104" spans="1:17" s="28" customFormat="1" ht="15.75" hidden="1">
      <c r="A104" s="289" t="str">
        <f>IF(Databackup!B92="","",Databackup!B92)</f>
        <v/>
      </c>
      <c r="B104" s="290" t="str">
        <f>Databackup!C92</f>
        <v/>
      </c>
      <c r="C104" s="290" t="str">
        <f>Databackup!D92</f>
        <v/>
      </c>
      <c r="D104" s="290" t="str">
        <f>Databackup!E92</f>
        <v/>
      </c>
      <c r="E104" s="291" t="str">
        <f>Databackup!F92</f>
        <v/>
      </c>
      <c r="F104" s="291" t="str">
        <f>Databackup!G92</f>
        <v/>
      </c>
      <c r="G104" s="290" t="str">
        <f>Databackup!I92</f>
        <v/>
      </c>
      <c r="H104" s="290" t="str">
        <f>Databackup!J92</f>
        <v/>
      </c>
      <c r="I104" s="290" t="str">
        <f>Databackup!K92</f>
        <v/>
      </c>
      <c r="J104" s="290" t="str">
        <f>Databackup!L92</f>
        <v/>
      </c>
      <c r="K104" s="290" t="str">
        <f>Databackup!M92</f>
        <v/>
      </c>
      <c r="L104" s="311" t="str">
        <f>IF(Databackup!N92&gt;0,Databackup!N92,"--.--")</f>
        <v/>
      </c>
      <c r="M104" s="25" t="str">
        <f t="shared" si="6"/>
        <v xml:space="preserve">  Designation  </v>
      </c>
      <c r="N104" s="27"/>
      <c r="O104" s="27"/>
      <c r="P104" s="27"/>
      <c r="Q104" s="27"/>
    </row>
    <row r="105" spans="1:17" s="28" customFormat="1" ht="15.75" hidden="1">
      <c r="A105" s="289" t="str">
        <f>IF(Databackup!B93="","",Databackup!B93)</f>
        <v/>
      </c>
      <c r="B105" s="290" t="str">
        <f>Databackup!C93</f>
        <v/>
      </c>
      <c r="C105" s="290" t="str">
        <f>Databackup!D93</f>
        <v/>
      </c>
      <c r="D105" s="290" t="str">
        <f>Databackup!E93</f>
        <v/>
      </c>
      <c r="E105" s="291" t="str">
        <f>Databackup!F93</f>
        <v/>
      </c>
      <c r="F105" s="291" t="str">
        <f>Databackup!G93</f>
        <v/>
      </c>
      <c r="G105" s="290" t="str">
        <f>Databackup!I93</f>
        <v/>
      </c>
      <c r="H105" s="290" t="str">
        <f>Databackup!J93</f>
        <v/>
      </c>
      <c r="I105" s="290" t="str">
        <f>Databackup!K93</f>
        <v/>
      </c>
      <c r="J105" s="290" t="str">
        <f>Databackup!L93</f>
        <v/>
      </c>
      <c r="K105" s="290" t="str">
        <f>Databackup!M93</f>
        <v/>
      </c>
      <c r="L105" s="311" t="str">
        <f>IF(Databackup!N93&gt;0,Databackup!N93,"--.--")</f>
        <v/>
      </c>
      <c r="M105" s="25" t="str">
        <f t="shared" si="6"/>
        <v xml:space="preserve">  Designation  </v>
      </c>
      <c r="N105" s="27"/>
      <c r="O105" s="27"/>
      <c r="P105" s="27"/>
      <c r="Q105" s="27"/>
    </row>
    <row r="106" spans="1:17" s="28" customFormat="1" ht="15.75" hidden="1">
      <c r="A106" s="289" t="str">
        <f>IF(Databackup!B94="","",Databackup!B94)</f>
        <v/>
      </c>
      <c r="B106" s="290" t="str">
        <f>Databackup!C94</f>
        <v/>
      </c>
      <c r="C106" s="290" t="str">
        <f>Databackup!D94</f>
        <v/>
      </c>
      <c r="D106" s="290" t="str">
        <f>Databackup!E94</f>
        <v/>
      </c>
      <c r="E106" s="291" t="str">
        <f>Databackup!F94</f>
        <v/>
      </c>
      <c r="F106" s="291" t="str">
        <f>Databackup!G94</f>
        <v/>
      </c>
      <c r="G106" s="290" t="str">
        <f>Databackup!I94</f>
        <v/>
      </c>
      <c r="H106" s="290" t="str">
        <f>Databackup!J94</f>
        <v/>
      </c>
      <c r="I106" s="290" t="str">
        <f>Databackup!K94</f>
        <v/>
      </c>
      <c r="J106" s="290" t="str">
        <f>Databackup!L94</f>
        <v/>
      </c>
      <c r="K106" s="290" t="str">
        <f>Databackup!M94</f>
        <v/>
      </c>
      <c r="L106" s="311" t="str">
        <f>IF(Databackup!N94&gt;0,Databackup!N94,"--.--")</f>
        <v/>
      </c>
      <c r="M106" s="25" t="str">
        <f t="shared" si="6"/>
        <v xml:space="preserve">  Designation  </v>
      </c>
      <c r="N106" s="27"/>
      <c r="O106" s="27"/>
      <c r="P106" s="27"/>
      <c r="Q106" s="27"/>
    </row>
    <row r="107" spans="1:17" s="28" customFormat="1" ht="15.75" hidden="1">
      <c r="A107" s="289" t="str">
        <f>IF(Databackup!B95="","",Databackup!B95)</f>
        <v/>
      </c>
      <c r="B107" s="290" t="str">
        <f>Databackup!C95</f>
        <v/>
      </c>
      <c r="C107" s="290" t="str">
        <f>Databackup!D95</f>
        <v/>
      </c>
      <c r="D107" s="290" t="str">
        <f>Databackup!E95</f>
        <v/>
      </c>
      <c r="E107" s="291" t="str">
        <f>Databackup!F95</f>
        <v/>
      </c>
      <c r="F107" s="291" t="str">
        <f>Databackup!G95</f>
        <v/>
      </c>
      <c r="G107" s="290" t="str">
        <f>Databackup!I95</f>
        <v/>
      </c>
      <c r="H107" s="290" t="str">
        <f>Databackup!J95</f>
        <v/>
      </c>
      <c r="I107" s="290" t="str">
        <f>Databackup!K95</f>
        <v/>
      </c>
      <c r="J107" s="290" t="str">
        <f>Databackup!L95</f>
        <v/>
      </c>
      <c r="K107" s="290" t="str">
        <f>Databackup!M95</f>
        <v/>
      </c>
      <c r="L107" s="311" t="str">
        <f>IF(Databackup!N95&gt;0,Databackup!N95,"--.--")</f>
        <v/>
      </c>
      <c r="M107" s="25" t="str">
        <f t="shared" si="6"/>
        <v xml:space="preserve">  Designation  </v>
      </c>
      <c r="N107" s="27"/>
      <c r="O107" s="27"/>
      <c r="P107" s="27"/>
      <c r="Q107" s="27"/>
    </row>
    <row r="108" spans="1:17" s="28" customFormat="1" ht="15.75" hidden="1">
      <c r="A108" s="289" t="str">
        <f>IF(Databackup!B96="","",Databackup!B96)</f>
        <v/>
      </c>
      <c r="B108" s="290" t="str">
        <f>Databackup!C96</f>
        <v/>
      </c>
      <c r="C108" s="290" t="str">
        <f>Databackup!D96</f>
        <v/>
      </c>
      <c r="D108" s="290" t="str">
        <f>Databackup!E96</f>
        <v/>
      </c>
      <c r="E108" s="291" t="str">
        <f>Databackup!F96</f>
        <v/>
      </c>
      <c r="F108" s="291" t="str">
        <f>Databackup!G96</f>
        <v/>
      </c>
      <c r="G108" s="290" t="str">
        <f>Databackup!I96</f>
        <v/>
      </c>
      <c r="H108" s="290" t="str">
        <f>Databackup!J96</f>
        <v/>
      </c>
      <c r="I108" s="290" t="str">
        <f>Databackup!K96</f>
        <v/>
      </c>
      <c r="J108" s="290" t="str">
        <f>Databackup!L96</f>
        <v/>
      </c>
      <c r="K108" s="290" t="str">
        <f>Databackup!M96</f>
        <v/>
      </c>
      <c r="L108" s="311" t="str">
        <f>IF(Databackup!N96&gt;0,Databackup!N96,"--.--")</f>
        <v/>
      </c>
      <c r="M108" s="25" t="str">
        <f t="shared" si="6"/>
        <v xml:space="preserve">  Designation  </v>
      </c>
      <c r="N108" s="27"/>
      <c r="O108" s="27"/>
      <c r="P108" s="27"/>
      <c r="Q108" s="27"/>
    </row>
    <row r="109" spans="1:17" s="28" customFormat="1" ht="15.75" hidden="1">
      <c r="A109" s="289" t="str">
        <f>IF(Databackup!B97="","",Databackup!B97)</f>
        <v/>
      </c>
      <c r="B109" s="290" t="str">
        <f>Databackup!C97</f>
        <v/>
      </c>
      <c r="C109" s="290" t="str">
        <f>Databackup!D97</f>
        <v/>
      </c>
      <c r="D109" s="290" t="str">
        <f>Databackup!E97</f>
        <v/>
      </c>
      <c r="E109" s="291" t="str">
        <f>Databackup!F97</f>
        <v/>
      </c>
      <c r="F109" s="291" t="str">
        <f>Databackup!G97</f>
        <v/>
      </c>
      <c r="G109" s="290" t="str">
        <f>Databackup!I97</f>
        <v/>
      </c>
      <c r="H109" s="290" t="str">
        <f>Databackup!J97</f>
        <v/>
      </c>
      <c r="I109" s="290" t="str">
        <f>Databackup!K97</f>
        <v/>
      </c>
      <c r="J109" s="290" t="str">
        <f>Databackup!L97</f>
        <v/>
      </c>
      <c r="K109" s="290" t="str">
        <f>Databackup!M97</f>
        <v/>
      </c>
      <c r="L109" s="311" t="str">
        <f>IF(Databackup!N97&gt;0,Databackup!N97,"--.--")</f>
        <v/>
      </c>
      <c r="M109" s="25" t="str">
        <f t="shared" si="6"/>
        <v xml:space="preserve">  Designation  </v>
      </c>
      <c r="N109" s="27"/>
      <c r="O109" s="27"/>
      <c r="P109" s="27"/>
      <c r="Q109" s="27"/>
    </row>
    <row r="110" spans="1:17" s="28" customFormat="1" ht="15.75" hidden="1">
      <c r="A110" s="289" t="str">
        <f>IF(Databackup!B98="","",Databackup!B98)</f>
        <v/>
      </c>
      <c r="B110" s="290" t="str">
        <f>Databackup!C98</f>
        <v/>
      </c>
      <c r="C110" s="290" t="str">
        <f>Databackup!D98</f>
        <v/>
      </c>
      <c r="D110" s="290" t="str">
        <f>Databackup!E98</f>
        <v/>
      </c>
      <c r="E110" s="291" t="str">
        <f>Databackup!F98</f>
        <v/>
      </c>
      <c r="F110" s="291" t="str">
        <f>Databackup!G98</f>
        <v/>
      </c>
      <c r="G110" s="290" t="str">
        <f>Databackup!I98</f>
        <v/>
      </c>
      <c r="H110" s="290" t="str">
        <f>Databackup!J98</f>
        <v/>
      </c>
      <c r="I110" s="290" t="str">
        <f>Databackup!K98</f>
        <v/>
      </c>
      <c r="J110" s="290" t="str">
        <f>Databackup!L98</f>
        <v/>
      </c>
      <c r="K110" s="290" t="str">
        <f>Databackup!M98</f>
        <v/>
      </c>
      <c r="L110" s="311" t="str">
        <f>IF(Databackup!N98&gt;0,Databackup!N98,"--.--")</f>
        <v/>
      </c>
      <c r="M110" s="25" t="str">
        <f t="shared" si="6"/>
        <v xml:space="preserve">  Designation  </v>
      </c>
      <c r="N110" s="27"/>
      <c r="O110" s="27"/>
      <c r="P110" s="27"/>
      <c r="Q110" s="27"/>
    </row>
    <row r="111" spans="1:17" s="28" customFormat="1" ht="15.75" hidden="1">
      <c r="A111" s="289" t="str">
        <f>IF(Databackup!B99="","",Databackup!B99)</f>
        <v/>
      </c>
      <c r="B111" s="290" t="str">
        <f>Databackup!C99</f>
        <v/>
      </c>
      <c r="C111" s="290" t="str">
        <f>Databackup!D99</f>
        <v/>
      </c>
      <c r="D111" s="290" t="str">
        <f>Databackup!E99</f>
        <v/>
      </c>
      <c r="E111" s="291" t="str">
        <f>Databackup!F99</f>
        <v/>
      </c>
      <c r="F111" s="291" t="str">
        <f>Databackup!G99</f>
        <v/>
      </c>
      <c r="G111" s="290" t="str">
        <f>Databackup!I99</f>
        <v/>
      </c>
      <c r="H111" s="290" t="str">
        <f>Databackup!J99</f>
        <v/>
      </c>
      <c r="I111" s="290" t="str">
        <f>Databackup!K99</f>
        <v/>
      </c>
      <c r="J111" s="290" t="str">
        <f>Databackup!L99</f>
        <v/>
      </c>
      <c r="K111" s="290" t="str">
        <f>Databackup!M99</f>
        <v/>
      </c>
      <c r="L111" s="311" t="str">
        <f>IF(Databackup!N99&gt;0,Databackup!N99,"--.--")</f>
        <v/>
      </c>
      <c r="M111" s="25" t="str">
        <f t="shared" si="6"/>
        <v xml:space="preserve">  Designation  </v>
      </c>
      <c r="N111" s="27"/>
      <c r="O111" s="27"/>
      <c r="P111" s="27"/>
      <c r="Q111" s="27"/>
    </row>
    <row r="112" spans="1:17" s="28" customFormat="1" ht="15.75" hidden="1">
      <c r="A112" s="289" t="str">
        <f>IF(Databackup!B100="","",Databackup!B100)</f>
        <v/>
      </c>
      <c r="B112" s="290" t="str">
        <f>Databackup!C100</f>
        <v/>
      </c>
      <c r="C112" s="290" t="str">
        <f>Databackup!D100</f>
        <v/>
      </c>
      <c r="D112" s="290" t="str">
        <f>Databackup!E100</f>
        <v/>
      </c>
      <c r="E112" s="291" t="str">
        <f>Databackup!F100</f>
        <v/>
      </c>
      <c r="F112" s="291" t="str">
        <f>Databackup!G100</f>
        <v/>
      </c>
      <c r="G112" s="290" t="str">
        <f>Databackup!I100</f>
        <v/>
      </c>
      <c r="H112" s="290" t="str">
        <f>Databackup!J100</f>
        <v/>
      </c>
      <c r="I112" s="290" t="str">
        <f>Databackup!K100</f>
        <v/>
      </c>
      <c r="J112" s="290" t="str">
        <f>Databackup!L100</f>
        <v/>
      </c>
      <c r="K112" s="290" t="str">
        <f>Databackup!M100</f>
        <v/>
      </c>
      <c r="L112" s="311" t="str">
        <f>IF(Databackup!N100&gt;0,Databackup!N100,"--.--")</f>
        <v/>
      </c>
      <c r="M112" s="25" t="str">
        <f t="shared" si="6"/>
        <v xml:space="preserve">  Designation  </v>
      </c>
      <c r="N112" s="27"/>
      <c r="O112" s="27"/>
      <c r="P112" s="27"/>
      <c r="Q112" s="27"/>
    </row>
    <row r="113" spans="1:17" s="28" customFormat="1" ht="15.75" hidden="1">
      <c r="A113" s="289" t="str">
        <f>IF(Databackup!B101="","",Databackup!B101)</f>
        <v/>
      </c>
      <c r="B113" s="290" t="str">
        <f>Databackup!C101</f>
        <v/>
      </c>
      <c r="C113" s="290" t="str">
        <f>Databackup!D101</f>
        <v/>
      </c>
      <c r="D113" s="290" t="str">
        <f>Databackup!E101</f>
        <v/>
      </c>
      <c r="E113" s="291" t="str">
        <f>Databackup!F101</f>
        <v/>
      </c>
      <c r="F113" s="291" t="str">
        <f>Databackup!G101</f>
        <v/>
      </c>
      <c r="G113" s="290" t="str">
        <f>Databackup!I101</f>
        <v/>
      </c>
      <c r="H113" s="290" t="str">
        <f>Databackup!J101</f>
        <v/>
      </c>
      <c r="I113" s="290" t="str">
        <f>Databackup!K101</f>
        <v/>
      </c>
      <c r="J113" s="290" t="str">
        <f>Databackup!L101</f>
        <v/>
      </c>
      <c r="K113" s="290" t="str">
        <f>Databackup!M101</f>
        <v/>
      </c>
      <c r="L113" s="311" t="str">
        <f>IF(Databackup!N101&gt;0,Databackup!N101,"--.--")</f>
        <v/>
      </c>
      <c r="M113" s="25" t="str">
        <f t="shared" si="6"/>
        <v xml:space="preserve">  Designation  </v>
      </c>
      <c r="N113" s="27"/>
      <c r="O113" s="27"/>
      <c r="P113" s="27"/>
      <c r="Q113" s="27"/>
    </row>
    <row r="114" spans="1:17" s="28" customFormat="1" ht="15.75" hidden="1">
      <c r="A114" s="289" t="str">
        <f>IF(Databackup!B102="","",Databackup!B102)</f>
        <v/>
      </c>
      <c r="B114" s="290" t="str">
        <f>Databackup!C102</f>
        <v/>
      </c>
      <c r="C114" s="290" t="str">
        <f>Databackup!D102</f>
        <v/>
      </c>
      <c r="D114" s="290" t="str">
        <f>Databackup!E102</f>
        <v/>
      </c>
      <c r="E114" s="291" t="str">
        <f>Databackup!F102</f>
        <v/>
      </c>
      <c r="F114" s="291" t="str">
        <f>Databackup!G102</f>
        <v/>
      </c>
      <c r="G114" s="290" t="str">
        <f>Databackup!I102</f>
        <v/>
      </c>
      <c r="H114" s="290" t="str">
        <f>Databackup!J102</f>
        <v/>
      </c>
      <c r="I114" s="290" t="str">
        <f>Databackup!K102</f>
        <v/>
      </c>
      <c r="J114" s="290" t="str">
        <f>Databackup!L102</f>
        <v/>
      </c>
      <c r="K114" s="290" t="str">
        <f>Databackup!M102</f>
        <v/>
      </c>
      <c r="L114" s="311" t="str">
        <f>IF(Databackup!N102&gt;0,Databackup!N102,"--.--")</f>
        <v/>
      </c>
      <c r="M114" s="25" t="str">
        <f t="shared" si="6"/>
        <v xml:space="preserve">  Designation  </v>
      </c>
      <c r="N114" s="27"/>
      <c r="O114" s="27"/>
      <c r="P114" s="27"/>
      <c r="Q114" s="27"/>
    </row>
    <row r="115" spans="1:17" s="28" customFormat="1" ht="15.75" hidden="1">
      <c r="A115" s="289" t="str">
        <f>IF(Databackup!B103="","",Databackup!B103)</f>
        <v/>
      </c>
      <c r="B115" s="290" t="str">
        <f>Databackup!C103</f>
        <v/>
      </c>
      <c r="C115" s="290" t="str">
        <f>Databackup!D103</f>
        <v/>
      </c>
      <c r="D115" s="290" t="str">
        <f>Databackup!E103</f>
        <v/>
      </c>
      <c r="E115" s="291" t="str">
        <f>Databackup!F103</f>
        <v/>
      </c>
      <c r="F115" s="291" t="str">
        <f>Databackup!G103</f>
        <v/>
      </c>
      <c r="G115" s="290" t="str">
        <f>Databackup!I103</f>
        <v/>
      </c>
      <c r="H115" s="290" t="str">
        <f>Databackup!J103</f>
        <v/>
      </c>
      <c r="I115" s="290" t="str">
        <f>Databackup!K103</f>
        <v/>
      </c>
      <c r="J115" s="290" t="str">
        <f>Databackup!L103</f>
        <v/>
      </c>
      <c r="K115" s="290" t="str">
        <f>Databackup!M103</f>
        <v/>
      </c>
      <c r="L115" s="311" t="str">
        <f>IF(Databackup!N103&gt;0,Databackup!N103,"--.--")</f>
        <v/>
      </c>
      <c r="M115" s="25" t="str">
        <f t="shared" si="6"/>
        <v xml:space="preserve">  Designation  </v>
      </c>
      <c r="N115" s="27"/>
      <c r="O115" s="27"/>
      <c r="P115" s="27"/>
      <c r="Q115" s="27"/>
    </row>
    <row r="116" spans="1:17" s="28" customFormat="1" ht="15.75" hidden="1">
      <c r="A116" s="289" t="str">
        <f>IF(Databackup!B104="","",Databackup!B104)</f>
        <v/>
      </c>
      <c r="B116" s="290" t="str">
        <f>Databackup!C104</f>
        <v/>
      </c>
      <c r="C116" s="290" t="str">
        <f>Databackup!D104</f>
        <v/>
      </c>
      <c r="D116" s="290" t="str">
        <f>Databackup!E104</f>
        <v/>
      </c>
      <c r="E116" s="291" t="str">
        <f>Databackup!F104</f>
        <v/>
      </c>
      <c r="F116" s="291" t="str">
        <f>Databackup!G104</f>
        <v/>
      </c>
      <c r="G116" s="290" t="str">
        <f>Databackup!I104</f>
        <v/>
      </c>
      <c r="H116" s="290" t="str">
        <f>Databackup!J104</f>
        <v/>
      </c>
      <c r="I116" s="290" t="str">
        <f>Databackup!K104</f>
        <v/>
      </c>
      <c r="J116" s="290" t="str">
        <f>Databackup!L104</f>
        <v/>
      </c>
      <c r="K116" s="290" t="str">
        <f>Databackup!M104</f>
        <v/>
      </c>
      <c r="L116" s="311" t="str">
        <f>IF(Databackup!N104&gt;0,Databackup!N104,"--.--")</f>
        <v/>
      </c>
      <c r="M116" s="25" t="str">
        <f t="shared" si="6"/>
        <v xml:space="preserve">  Designation  </v>
      </c>
      <c r="N116" s="27"/>
      <c r="O116" s="27"/>
      <c r="P116" s="27"/>
      <c r="Q116" s="27"/>
    </row>
    <row r="117" spans="1:17" s="28" customFormat="1" ht="15.75" hidden="1">
      <c r="A117" s="289" t="str">
        <f>IF(Databackup!B105="","",Databackup!B105)</f>
        <v/>
      </c>
      <c r="B117" s="290" t="str">
        <f>Databackup!C105</f>
        <v/>
      </c>
      <c r="C117" s="290" t="str">
        <f>Databackup!D105</f>
        <v/>
      </c>
      <c r="D117" s="290" t="str">
        <f>Databackup!E105</f>
        <v/>
      </c>
      <c r="E117" s="291" t="str">
        <f>Databackup!F105</f>
        <v/>
      </c>
      <c r="F117" s="291" t="str">
        <f>Databackup!G105</f>
        <v/>
      </c>
      <c r="G117" s="290" t="str">
        <f>Databackup!I105</f>
        <v/>
      </c>
      <c r="H117" s="290" t="str">
        <f>Databackup!J105</f>
        <v/>
      </c>
      <c r="I117" s="290" t="str">
        <f>Databackup!K105</f>
        <v/>
      </c>
      <c r="J117" s="290" t="str">
        <f>Databackup!L105</f>
        <v/>
      </c>
      <c r="K117" s="290" t="str">
        <f>Databackup!M105</f>
        <v/>
      </c>
      <c r="L117" s="311" t="str">
        <f>IF(Databackup!N105&gt;0,Databackup!N105,"--.--")</f>
        <v/>
      </c>
      <c r="M117" s="25" t="str">
        <f t="shared" si="6"/>
        <v xml:space="preserve">  Designation  </v>
      </c>
      <c r="N117" s="27"/>
      <c r="O117" s="27"/>
      <c r="P117" s="27"/>
      <c r="Q117" s="27"/>
    </row>
    <row r="118" spans="1:17" s="28" customFormat="1" ht="15.75" hidden="1">
      <c r="A118" s="289" t="str">
        <f>IF(Databackup!B106="","",Databackup!B106)</f>
        <v/>
      </c>
      <c r="B118" s="290" t="str">
        <f>Databackup!C106</f>
        <v/>
      </c>
      <c r="C118" s="290" t="str">
        <f>Databackup!D106</f>
        <v/>
      </c>
      <c r="D118" s="290" t="str">
        <f>Databackup!E106</f>
        <v/>
      </c>
      <c r="E118" s="291" t="str">
        <f>Databackup!F106</f>
        <v/>
      </c>
      <c r="F118" s="291" t="str">
        <f>Databackup!G106</f>
        <v/>
      </c>
      <c r="G118" s="290" t="str">
        <f>Databackup!I106</f>
        <v/>
      </c>
      <c r="H118" s="290" t="str">
        <f>Databackup!J106</f>
        <v/>
      </c>
      <c r="I118" s="290" t="str">
        <f>Databackup!K106</f>
        <v/>
      </c>
      <c r="J118" s="290" t="str">
        <f>Databackup!L106</f>
        <v/>
      </c>
      <c r="K118" s="290" t="str">
        <f>Databackup!M106</f>
        <v/>
      </c>
      <c r="L118" s="311" t="str">
        <f>IF(Databackup!N106&gt;0,Databackup!N106,"--.--")</f>
        <v/>
      </c>
      <c r="M118" s="25" t="str">
        <f t="shared" si="6"/>
        <v xml:space="preserve">  Designation  </v>
      </c>
      <c r="N118" s="27"/>
      <c r="O118" s="27"/>
      <c r="P118" s="27"/>
      <c r="Q118" s="27"/>
    </row>
    <row r="119" spans="1:17" s="28" customFormat="1" ht="15.75" hidden="1">
      <c r="A119" s="289" t="str">
        <f>IF(Databackup!B107="","",Databackup!B107)</f>
        <v/>
      </c>
      <c r="B119" s="290" t="str">
        <f>Databackup!C107</f>
        <v/>
      </c>
      <c r="C119" s="290" t="str">
        <f>Databackup!D107</f>
        <v/>
      </c>
      <c r="D119" s="290" t="str">
        <f>Databackup!E107</f>
        <v/>
      </c>
      <c r="E119" s="291" t="str">
        <f>Databackup!F107</f>
        <v/>
      </c>
      <c r="F119" s="291" t="str">
        <f>Databackup!G107</f>
        <v/>
      </c>
      <c r="G119" s="290" t="str">
        <f>Databackup!I107</f>
        <v/>
      </c>
      <c r="H119" s="290" t="str">
        <f>Databackup!J107</f>
        <v/>
      </c>
      <c r="I119" s="290" t="str">
        <f>Databackup!K107</f>
        <v/>
      </c>
      <c r="J119" s="290" t="str">
        <f>Databackup!L107</f>
        <v/>
      </c>
      <c r="K119" s="290" t="str">
        <f>Databackup!M107</f>
        <v/>
      </c>
      <c r="L119" s="311" t="str">
        <f>IF(Databackup!N107&gt;0,Databackup!N107,"--.--")</f>
        <v/>
      </c>
      <c r="M119" s="25" t="str">
        <f t="shared" si="6"/>
        <v xml:space="preserve">  Designation  </v>
      </c>
      <c r="N119" s="27"/>
      <c r="O119" s="27"/>
      <c r="P119" s="27"/>
      <c r="Q119" s="27"/>
    </row>
    <row r="120" spans="1:17" s="28" customFormat="1" ht="15.75" hidden="1">
      <c r="A120" s="289" t="str">
        <f>IF(Databackup!B108="","",Databackup!B108)</f>
        <v/>
      </c>
      <c r="B120" s="290" t="str">
        <f>Databackup!C108</f>
        <v/>
      </c>
      <c r="C120" s="290" t="str">
        <f>Databackup!D108</f>
        <v/>
      </c>
      <c r="D120" s="290" t="str">
        <f>Databackup!E108</f>
        <v/>
      </c>
      <c r="E120" s="291" t="str">
        <f>Databackup!F108</f>
        <v/>
      </c>
      <c r="F120" s="291" t="str">
        <f>Databackup!G108</f>
        <v/>
      </c>
      <c r="G120" s="290" t="str">
        <f>Databackup!I108</f>
        <v/>
      </c>
      <c r="H120" s="290" t="str">
        <f>Databackup!J108</f>
        <v/>
      </c>
      <c r="I120" s="290" t="str">
        <f>Databackup!K108</f>
        <v/>
      </c>
      <c r="J120" s="290" t="str">
        <f>Databackup!L108</f>
        <v/>
      </c>
      <c r="K120" s="290" t="str">
        <f>Databackup!M108</f>
        <v/>
      </c>
      <c r="L120" s="311" t="str">
        <f>IF(Databackup!N108&gt;0,Databackup!N108,"--.--")</f>
        <v/>
      </c>
      <c r="M120" s="25" t="str">
        <f t="shared" si="6"/>
        <v xml:space="preserve">  Designation  </v>
      </c>
      <c r="N120" s="27"/>
      <c r="O120" s="27"/>
      <c r="P120" s="27"/>
      <c r="Q120" s="27"/>
    </row>
    <row r="121" spans="1:17" s="28" customFormat="1" ht="15.75" hidden="1">
      <c r="A121" s="289" t="str">
        <f>IF(Databackup!B109="","",Databackup!B109)</f>
        <v/>
      </c>
      <c r="B121" s="290" t="str">
        <f>Databackup!C109</f>
        <v/>
      </c>
      <c r="C121" s="290" t="str">
        <f>Databackup!D109</f>
        <v/>
      </c>
      <c r="D121" s="290" t="str">
        <f>Databackup!E109</f>
        <v/>
      </c>
      <c r="E121" s="291" t="str">
        <f>Databackup!F109</f>
        <v/>
      </c>
      <c r="F121" s="291" t="str">
        <f>Databackup!G109</f>
        <v/>
      </c>
      <c r="G121" s="290" t="str">
        <f>Databackup!I109</f>
        <v/>
      </c>
      <c r="H121" s="290" t="str">
        <f>Databackup!J109</f>
        <v/>
      </c>
      <c r="I121" s="290" t="str">
        <f>Databackup!K109</f>
        <v/>
      </c>
      <c r="J121" s="290" t="str">
        <f>Databackup!L109</f>
        <v/>
      </c>
      <c r="K121" s="290" t="str">
        <f>Databackup!M109</f>
        <v/>
      </c>
      <c r="L121" s="311" t="str">
        <f>IF(Databackup!N109&gt;0,Databackup!N109,"--.--")</f>
        <v/>
      </c>
      <c r="M121" s="25" t="str">
        <f t="shared" si="6"/>
        <v xml:space="preserve">  Designation  </v>
      </c>
      <c r="N121" s="27"/>
      <c r="O121" s="27"/>
      <c r="P121" s="27"/>
      <c r="Q121" s="27"/>
    </row>
    <row r="122" spans="1:17" s="28" customFormat="1" ht="15.75" hidden="1">
      <c r="A122" s="289" t="str">
        <f>IF(Databackup!B110="","",Databackup!B110)</f>
        <v/>
      </c>
      <c r="B122" s="290" t="str">
        <f>Databackup!C110</f>
        <v/>
      </c>
      <c r="C122" s="290" t="str">
        <f>Databackup!D110</f>
        <v/>
      </c>
      <c r="D122" s="290" t="str">
        <f>Databackup!E110</f>
        <v/>
      </c>
      <c r="E122" s="291" t="str">
        <f>Databackup!F110</f>
        <v/>
      </c>
      <c r="F122" s="291" t="str">
        <f>Databackup!G110</f>
        <v/>
      </c>
      <c r="G122" s="290" t="str">
        <f>Databackup!I110</f>
        <v/>
      </c>
      <c r="H122" s="290" t="str">
        <f>Databackup!J110</f>
        <v/>
      </c>
      <c r="I122" s="290" t="str">
        <f>Databackup!K110</f>
        <v/>
      </c>
      <c r="J122" s="290" t="str">
        <f>Databackup!L110</f>
        <v/>
      </c>
      <c r="K122" s="290" t="str">
        <f>Databackup!M110</f>
        <v/>
      </c>
      <c r="L122" s="311" t="str">
        <f>IF(Databackup!N110&gt;0,Databackup!N110,"--.--")</f>
        <v/>
      </c>
      <c r="M122" s="25" t="str">
        <f t="shared" si="6"/>
        <v xml:space="preserve">  Designation  </v>
      </c>
      <c r="N122" s="27"/>
      <c r="O122" s="27"/>
      <c r="P122" s="27"/>
      <c r="Q122" s="27"/>
    </row>
    <row r="123" spans="1:17" s="28" customFormat="1" ht="15.75" hidden="1">
      <c r="A123" s="289" t="str">
        <f>IF(Databackup!B111="","",Databackup!B111)</f>
        <v/>
      </c>
      <c r="B123" s="290" t="str">
        <f>Databackup!C111</f>
        <v/>
      </c>
      <c r="C123" s="290" t="str">
        <f>Databackup!D111</f>
        <v/>
      </c>
      <c r="D123" s="290" t="str">
        <f>Databackup!E111</f>
        <v/>
      </c>
      <c r="E123" s="291" t="str">
        <f>Databackup!F111</f>
        <v/>
      </c>
      <c r="F123" s="291" t="str">
        <f>Databackup!G111</f>
        <v/>
      </c>
      <c r="G123" s="290" t="str">
        <f>Databackup!I111</f>
        <v/>
      </c>
      <c r="H123" s="290" t="str">
        <f>Databackup!J111</f>
        <v/>
      </c>
      <c r="I123" s="290" t="str">
        <f>Databackup!K111</f>
        <v/>
      </c>
      <c r="J123" s="290" t="str">
        <f>Databackup!L111</f>
        <v/>
      </c>
      <c r="K123" s="290" t="str">
        <f>Databackup!M111</f>
        <v/>
      </c>
      <c r="L123" s="311" t="str">
        <f>IF(Databackup!N111&gt;0,Databackup!N111,"--.--")</f>
        <v/>
      </c>
      <c r="M123" s="25" t="str">
        <f t="shared" si="6"/>
        <v xml:space="preserve">  Designation  </v>
      </c>
      <c r="N123" s="27"/>
      <c r="O123" s="27"/>
      <c r="P123" s="27"/>
      <c r="Q123" s="27"/>
    </row>
    <row r="124" spans="1:17" s="28" customFormat="1" ht="15.75" hidden="1">
      <c r="A124" s="289" t="str">
        <f>IF(Databackup!B112="","",Databackup!B112)</f>
        <v/>
      </c>
      <c r="B124" s="290" t="str">
        <f>Databackup!C112</f>
        <v/>
      </c>
      <c r="C124" s="290" t="str">
        <f>Databackup!D112</f>
        <v/>
      </c>
      <c r="D124" s="290" t="str">
        <f>Databackup!E112</f>
        <v/>
      </c>
      <c r="E124" s="291" t="str">
        <f>Databackup!F112</f>
        <v/>
      </c>
      <c r="F124" s="291" t="str">
        <f>Databackup!G112</f>
        <v/>
      </c>
      <c r="G124" s="290" t="str">
        <f>Databackup!I112</f>
        <v/>
      </c>
      <c r="H124" s="290" t="str">
        <f>Databackup!J112</f>
        <v/>
      </c>
      <c r="I124" s="290" t="str">
        <f>Databackup!K112</f>
        <v/>
      </c>
      <c r="J124" s="290" t="str">
        <f>Databackup!L112</f>
        <v/>
      </c>
      <c r="K124" s="290" t="str">
        <f>Databackup!M112</f>
        <v/>
      </c>
      <c r="L124" s="311" t="str">
        <f>IF(Databackup!N112&gt;0,Databackup!N112,"--.--")</f>
        <v/>
      </c>
      <c r="M124" s="25" t="str">
        <f t="shared" si="6"/>
        <v xml:space="preserve">  Designation  </v>
      </c>
      <c r="N124" s="27"/>
      <c r="O124" s="27"/>
      <c r="P124" s="27"/>
      <c r="Q124" s="27"/>
    </row>
    <row r="125" spans="1:17" s="28" customFormat="1" ht="15.75" hidden="1">
      <c r="A125" s="289" t="str">
        <f>IF(Databackup!B113="","",Databackup!B113)</f>
        <v/>
      </c>
      <c r="B125" s="290" t="str">
        <f>Databackup!C113</f>
        <v/>
      </c>
      <c r="C125" s="290" t="str">
        <f>Databackup!D113</f>
        <v/>
      </c>
      <c r="D125" s="290" t="str">
        <f>Databackup!E113</f>
        <v/>
      </c>
      <c r="E125" s="291" t="str">
        <f>Databackup!F113</f>
        <v/>
      </c>
      <c r="F125" s="291" t="str">
        <f>Databackup!G113</f>
        <v/>
      </c>
      <c r="G125" s="290" t="str">
        <f>Databackup!I113</f>
        <v/>
      </c>
      <c r="H125" s="290" t="str">
        <f>Databackup!J113</f>
        <v/>
      </c>
      <c r="I125" s="290" t="str">
        <f>Databackup!K113</f>
        <v/>
      </c>
      <c r="J125" s="290" t="str">
        <f>Databackup!L113</f>
        <v/>
      </c>
      <c r="K125" s="290" t="str">
        <f>Databackup!M113</f>
        <v/>
      </c>
      <c r="L125" s="311" t="str">
        <f>IF(Databackup!N113&gt;0,Databackup!N113,"--.--")</f>
        <v/>
      </c>
      <c r="M125" s="25" t="str">
        <f t="shared" si="6"/>
        <v xml:space="preserve">  Designation  </v>
      </c>
      <c r="N125" s="27"/>
      <c r="O125" s="27"/>
      <c r="P125" s="27"/>
      <c r="Q125" s="27"/>
    </row>
    <row r="126" spans="1:17" s="28" customFormat="1" ht="15.75" hidden="1">
      <c r="A126" s="289" t="str">
        <f>IF(Databackup!B114="","",Databackup!B114)</f>
        <v/>
      </c>
      <c r="B126" s="290" t="str">
        <f>Databackup!C114</f>
        <v/>
      </c>
      <c r="C126" s="290" t="str">
        <f>Databackup!D114</f>
        <v/>
      </c>
      <c r="D126" s="290" t="str">
        <f>Databackup!E114</f>
        <v/>
      </c>
      <c r="E126" s="291" t="str">
        <f>Databackup!F114</f>
        <v/>
      </c>
      <c r="F126" s="291" t="str">
        <f>Databackup!G114</f>
        <v/>
      </c>
      <c r="G126" s="290" t="str">
        <f>Databackup!I114</f>
        <v/>
      </c>
      <c r="H126" s="290" t="str">
        <f>Databackup!J114</f>
        <v/>
      </c>
      <c r="I126" s="290" t="str">
        <f>Databackup!K114</f>
        <v/>
      </c>
      <c r="J126" s="290" t="str">
        <f>Databackup!L114</f>
        <v/>
      </c>
      <c r="K126" s="290" t="str">
        <f>Databackup!M114</f>
        <v/>
      </c>
      <c r="L126" s="311" t="str">
        <f>IF(Databackup!N114&gt;0,Databackup!N114,"--.--")</f>
        <v/>
      </c>
      <c r="M126" s="25" t="str">
        <f t="shared" si="6"/>
        <v xml:space="preserve">  Designation  </v>
      </c>
      <c r="N126" s="27"/>
      <c r="O126" s="27"/>
      <c r="P126" s="27"/>
      <c r="Q126" s="27"/>
    </row>
    <row r="127" spans="1:17" s="28" customFormat="1" ht="15.75" hidden="1">
      <c r="A127" s="289" t="str">
        <f>IF(Databackup!B115="","",Databackup!B115)</f>
        <v/>
      </c>
      <c r="B127" s="290" t="str">
        <f>Databackup!C115</f>
        <v/>
      </c>
      <c r="C127" s="290" t="str">
        <f>Databackup!D115</f>
        <v/>
      </c>
      <c r="D127" s="290" t="str">
        <f>Databackup!E115</f>
        <v/>
      </c>
      <c r="E127" s="291" t="str">
        <f>Databackup!F115</f>
        <v/>
      </c>
      <c r="F127" s="291" t="str">
        <f>Databackup!G115</f>
        <v/>
      </c>
      <c r="G127" s="290" t="str">
        <f>Databackup!I115</f>
        <v/>
      </c>
      <c r="H127" s="290" t="str">
        <f>Databackup!J115</f>
        <v/>
      </c>
      <c r="I127" s="290" t="str">
        <f>Databackup!K115</f>
        <v/>
      </c>
      <c r="J127" s="290" t="str">
        <f>Databackup!L115</f>
        <v/>
      </c>
      <c r="K127" s="290" t="str">
        <f>Databackup!M115</f>
        <v/>
      </c>
      <c r="L127" s="311" t="str">
        <f>IF(Databackup!N115&gt;0,Databackup!N115,"--.--")</f>
        <v/>
      </c>
      <c r="M127" s="25" t="str">
        <f t="shared" si="6"/>
        <v xml:space="preserve">  Designation  </v>
      </c>
      <c r="N127" s="27"/>
      <c r="O127" s="27"/>
      <c r="P127" s="27"/>
      <c r="Q127" s="27"/>
    </row>
    <row r="128" spans="1:17" s="28" customFormat="1" ht="15.75" hidden="1">
      <c r="A128" s="289" t="str">
        <f>IF(Databackup!B116="","",Databackup!B116)</f>
        <v/>
      </c>
      <c r="B128" s="290" t="str">
        <f>Databackup!C116</f>
        <v/>
      </c>
      <c r="C128" s="290" t="str">
        <f>Databackup!D116</f>
        <v/>
      </c>
      <c r="D128" s="290" t="str">
        <f>Databackup!E116</f>
        <v/>
      </c>
      <c r="E128" s="291" t="str">
        <f>Databackup!F116</f>
        <v/>
      </c>
      <c r="F128" s="291" t="str">
        <f>Databackup!G116</f>
        <v/>
      </c>
      <c r="G128" s="290" t="str">
        <f>Databackup!I116</f>
        <v/>
      </c>
      <c r="H128" s="290" t="str">
        <f>Databackup!J116</f>
        <v/>
      </c>
      <c r="I128" s="290" t="str">
        <f>Databackup!K116</f>
        <v/>
      </c>
      <c r="J128" s="290" t="str">
        <f>Databackup!L116</f>
        <v/>
      </c>
      <c r="K128" s="290" t="str">
        <f>Databackup!M116</f>
        <v/>
      </c>
      <c r="L128" s="311" t="str">
        <f>IF(Databackup!N116&gt;0,Databackup!N116,"--.--")</f>
        <v/>
      </c>
      <c r="M128" s="25" t="str">
        <f t="shared" si="6"/>
        <v xml:space="preserve">  Designation  </v>
      </c>
      <c r="N128" s="27"/>
      <c r="O128" s="27"/>
      <c r="P128" s="27"/>
      <c r="Q128" s="27"/>
    </row>
    <row r="129" spans="1:17" s="28" customFormat="1" ht="15.75" hidden="1">
      <c r="A129" s="289" t="str">
        <f>IF(Databackup!B117="","",Databackup!B117)</f>
        <v/>
      </c>
      <c r="B129" s="290" t="str">
        <f>Databackup!C117</f>
        <v/>
      </c>
      <c r="C129" s="290" t="str">
        <f>Databackup!D117</f>
        <v/>
      </c>
      <c r="D129" s="290" t="str">
        <f>Databackup!E117</f>
        <v/>
      </c>
      <c r="E129" s="291" t="str">
        <f>Databackup!F117</f>
        <v/>
      </c>
      <c r="F129" s="291" t="str">
        <f>Databackup!G117</f>
        <v/>
      </c>
      <c r="G129" s="290" t="str">
        <f>Databackup!I117</f>
        <v/>
      </c>
      <c r="H129" s="290" t="str">
        <f>Databackup!J117</f>
        <v/>
      </c>
      <c r="I129" s="290" t="str">
        <f>Databackup!K117</f>
        <v/>
      </c>
      <c r="J129" s="290" t="str">
        <f>Databackup!L117</f>
        <v/>
      </c>
      <c r="K129" s="290" t="str">
        <f>Databackup!M117</f>
        <v/>
      </c>
      <c r="L129" s="311" t="str">
        <f>IF(Databackup!N117&gt;0,Databackup!N117,"--.--")</f>
        <v/>
      </c>
      <c r="M129" s="25" t="str">
        <f t="shared" si="6"/>
        <v xml:space="preserve">  Designation  </v>
      </c>
      <c r="N129" s="27"/>
      <c r="O129" s="27"/>
      <c r="P129" s="27"/>
      <c r="Q129" s="27"/>
    </row>
    <row r="130" spans="1:17" s="28" customFormat="1" ht="15.75" hidden="1">
      <c r="A130" s="289" t="str">
        <f>IF(Databackup!B118="","",Databackup!B118)</f>
        <v/>
      </c>
      <c r="B130" s="290" t="str">
        <f>Databackup!C118</f>
        <v/>
      </c>
      <c r="C130" s="290" t="str">
        <f>Databackup!D118</f>
        <v/>
      </c>
      <c r="D130" s="290" t="str">
        <f>Databackup!E118</f>
        <v/>
      </c>
      <c r="E130" s="291" t="str">
        <f>Databackup!F118</f>
        <v/>
      </c>
      <c r="F130" s="291" t="str">
        <f>Databackup!G118</f>
        <v/>
      </c>
      <c r="G130" s="290" t="str">
        <f>Databackup!I118</f>
        <v/>
      </c>
      <c r="H130" s="290" t="str">
        <f>Databackup!J118</f>
        <v/>
      </c>
      <c r="I130" s="290" t="str">
        <f>Databackup!K118</f>
        <v/>
      </c>
      <c r="J130" s="290" t="str">
        <f>Databackup!L118</f>
        <v/>
      </c>
      <c r="K130" s="290" t="str">
        <f>Databackup!M118</f>
        <v/>
      </c>
      <c r="L130" s="311" t="str">
        <f>IF(Databackup!N118&gt;0,Databackup!N118,"--.--")</f>
        <v/>
      </c>
      <c r="M130" s="25" t="str">
        <f t="shared" si="6"/>
        <v xml:space="preserve">  Designation  </v>
      </c>
      <c r="N130" s="27"/>
      <c r="O130" s="27"/>
      <c r="P130" s="27"/>
      <c r="Q130" s="27"/>
    </row>
    <row r="131" spans="1:17" s="28" customFormat="1" ht="15.75" hidden="1">
      <c r="A131" s="289" t="str">
        <f>IF(Databackup!B119="","",Databackup!B119)</f>
        <v/>
      </c>
      <c r="B131" s="290" t="str">
        <f>Databackup!C119</f>
        <v/>
      </c>
      <c r="C131" s="290" t="str">
        <f>Databackup!D119</f>
        <v/>
      </c>
      <c r="D131" s="290" t="str">
        <f>Databackup!E119</f>
        <v/>
      </c>
      <c r="E131" s="291" t="str">
        <f>Databackup!F119</f>
        <v/>
      </c>
      <c r="F131" s="291" t="str">
        <f>Databackup!G119</f>
        <v/>
      </c>
      <c r="G131" s="290" t="str">
        <f>Databackup!I119</f>
        <v/>
      </c>
      <c r="H131" s="290" t="str">
        <f>Databackup!J119</f>
        <v/>
      </c>
      <c r="I131" s="290" t="str">
        <f>Databackup!K119</f>
        <v/>
      </c>
      <c r="J131" s="290" t="str">
        <f>Databackup!L119</f>
        <v/>
      </c>
      <c r="K131" s="290" t="str">
        <f>Databackup!M119</f>
        <v/>
      </c>
      <c r="L131" s="311" t="str">
        <f>IF(Databackup!N119&gt;0,Databackup!N119,"--.--")</f>
        <v/>
      </c>
      <c r="M131" s="25" t="str">
        <f t="shared" si="6"/>
        <v xml:space="preserve">  Designation  </v>
      </c>
      <c r="N131" s="27"/>
      <c r="O131" s="27"/>
      <c r="P131" s="27"/>
      <c r="Q131" s="27"/>
    </row>
    <row r="132" spans="1:17" s="28" customFormat="1" ht="15.75" hidden="1">
      <c r="A132" s="289" t="str">
        <f>IF(Databackup!B120="","",Databackup!B120)</f>
        <v/>
      </c>
      <c r="B132" s="290" t="str">
        <f>Databackup!C120</f>
        <v/>
      </c>
      <c r="C132" s="290" t="str">
        <f>Databackup!D120</f>
        <v/>
      </c>
      <c r="D132" s="290" t="str">
        <f>Databackup!E120</f>
        <v/>
      </c>
      <c r="E132" s="291" t="str">
        <f>Databackup!F120</f>
        <v/>
      </c>
      <c r="F132" s="291" t="str">
        <f>Databackup!G120</f>
        <v/>
      </c>
      <c r="G132" s="290" t="str">
        <f>Databackup!I120</f>
        <v/>
      </c>
      <c r="H132" s="290" t="str">
        <f>Databackup!J120</f>
        <v/>
      </c>
      <c r="I132" s="290" t="str">
        <f>Databackup!K120</f>
        <v/>
      </c>
      <c r="J132" s="290" t="str">
        <f>Databackup!L120</f>
        <v/>
      </c>
      <c r="K132" s="290" t="str">
        <f>Databackup!M120</f>
        <v/>
      </c>
      <c r="L132" s="311" t="str">
        <f>IF(Databackup!N120&gt;0,Databackup!N120,"--.--")</f>
        <v/>
      </c>
      <c r="M132" s="25" t="str">
        <f t="shared" si="6"/>
        <v xml:space="preserve">  Designation  </v>
      </c>
      <c r="N132" s="27"/>
      <c r="O132" s="27"/>
      <c r="P132" s="27"/>
      <c r="Q132" s="27"/>
    </row>
    <row r="133" spans="1:17" s="28" customFormat="1" ht="15.75" hidden="1">
      <c r="A133" s="289" t="str">
        <f>IF(Databackup!B121="","",Databackup!B121)</f>
        <v/>
      </c>
      <c r="B133" s="290" t="str">
        <f>Databackup!C121</f>
        <v/>
      </c>
      <c r="C133" s="290" t="str">
        <f>Databackup!D121</f>
        <v/>
      </c>
      <c r="D133" s="290" t="str">
        <f>Databackup!E121</f>
        <v/>
      </c>
      <c r="E133" s="291" t="str">
        <f>Databackup!F121</f>
        <v/>
      </c>
      <c r="F133" s="291" t="str">
        <f>Databackup!G121</f>
        <v/>
      </c>
      <c r="G133" s="290" t="str">
        <f>Databackup!I121</f>
        <v/>
      </c>
      <c r="H133" s="290" t="str">
        <f>Databackup!J121</f>
        <v/>
      </c>
      <c r="I133" s="290" t="str">
        <f>Databackup!K121</f>
        <v/>
      </c>
      <c r="J133" s="290" t="str">
        <f>Databackup!L121</f>
        <v/>
      </c>
      <c r="K133" s="290" t="str">
        <f>Databackup!M121</f>
        <v/>
      </c>
      <c r="L133" s="311" t="str">
        <f>IF(Databackup!N121&gt;0,Databackup!N121,"--.--")</f>
        <v/>
      </c>
      <c r="M133" s="25" t="str">
        <f t="shared" si="6"/>
        <v xml:space="preserve">  Designation  </v>
      </c>
      <c r="N133" s="27"/>
      <c r="O133" s="27"/>
      <c r="P133" s="27"/>
      <c r="Q133" s="27"/>
    </row>
    <row r="134" spans="1:17" s="28" customFormat="1" ht="15.75" hidden="1">
      <c r="A134" s="289" t="str">
        <f>IF(Databackup!B122="","",Databackup!B122)</f>
        <v/>
      </c>
      <c r="B134" s="290" t="str">
        <f>Databackup!C122</f>
        <v/>
      </c>
      <c r="C134" s="290" t="str">
        <f>Databackup!D122</f>
        <v/>
      </c>
      <c r="D134" s="290" t="str">
        <f>Databackup!E122</f>
        <v/>
      </c>
      <c r="E134" s="291" t="str">
        <f>Databackup!F122</f>
        <v/>
      </c>
      <c r="F134" s="291" t="str">
        <f>Databackup!G122</f>
        <v/>
      </c>
      <c r="G134" s="290" t="str">
        <f>Databackup!I122</f>
        <v/>
      </c>
      <c r="H134" s="290" t="str">
        <f>Databackup!J122</f>
        <v/>
      </c>
      <c r="I134" s="290" t="str">
        <f>Databackup!K122</f>
        <v/>
      </c>
      <c r="J134" s="290" t="str">
        <f>Databackup!L122</f>
        <v/>
      </c>
      <c r="K134" s="290" t="str">
        <f>Databackup!M122</f>
        <v/>
      </c>
      <c r="L134" s="311" t="str">
        <f>IF(Databackup!N122&gt;0,Databackup!N122,"--.--")</f>
        <v/>
      </c>
      <c r="M134" s="25" t="str">
        <f t="shared" si="6"/>
        <v xml:space="preserve">  Designation  </v>
      </c>
      <c r="N134" s="27"/>
      <c r="O134" s="27"/>
      <c r="P134" s="27"/>
      <c r="Q134" s="27"/>
    </row>
    <row r="135" spans="1:17" s="28" customFormat="1" ht="15.75" hidden="1">
      <c r="A135" s="289" t="str">
        <f>IF(Databackup!B123="","",Databackup!B123)</f>
        <v/>
      </c>
      <c r="B135" s="290" t="str">
        <f>Databackup!C123</f>
        <v/>
      </c>
      <c r="C135" s="290" t="str">
        <f>Databackup!D123</f>
        <v/>
      </c>
      <c r="D135" s="290" t="str">
        <f>Databackup!E123</f>
        <v/>
      </c>
      <c r="E135" s="291" t="str">
        <f>Databackup!F123</f>
        <v/>
      </c>
      <c r="F135" s="291" t="str">
        <f>Databackup!G123</f>
        <v/>
      </c>
      <c r="G135" s="290" t="str">
        <f>Databackup!I123</f>
        <v/>
      </c>
      <c r="H135" s="290" t="str">
        <f>Databackup!J123</f>
        <v/>
      </c>
      <c r="I135" s="290" t="str">
        <f>Databackup!K123</f>
        <v/>
      </c>
      <c r="J135" s="290" t="str">
        <f>Databackup!L123</f>
        <v/>
      </c>
      <c r="K135" s="290" t="str">
        <f>Databackup!M123</f>
        <v/>
      </c>
      <c r="L135" s="311" t="str">
        <f>IF(Databackup!N123&gt;0,Databackup!N123,"--.--")</f>
        <v/>
      </c>
      <c r="M135" s="25" t="str">
        <f t="shared" si="6"/>
        <v xml:space="preserve">  Designation  </v>
      </c>
      <c r="N135" s="27"/>
      <c r="O135" s="27"/>
      <c r="P135" s="27"/>
      <c r="Q135" s="27"/>
    </row>
    <row r="136" spans="1:17" s="28" customFormat="1" ht="15.75" hidden="1">
      <c r="A136" s="289" t="str">
        <f>IF(Databackup!B124="","",Databackup!B124)</f>
        <v/>
      </c>
      <c r="B136" s="290" t="str">
        <f>Databackup!C124</f>
        <v/>
      </c>
      <c r="C136" s="290" t="str">
        <f>Databackup!D124</f>
        <v/>
      </c>
      <c r="D136" s="290" t="str">
        <f>Databackup!E124</f>
        <v/>
      </c>
      <c r="E136" s="291" t="str">
        <f>Databackup!F124</f>
        <v/>
      </c>
      <c r="F136" s="291" t="str">
        <f>Databackup!G124</f>
        <v/>
      </c>
      <c r="G136" s="290" t="str">
        <f>Databackup!I124</f>
        <v/>
      </c>
      <c r="H136" s="290" t="str">
        <f>Databackup!J124</f>
        <v/>
      </c>
      <c r="I136" s="290" t="str">
        <f>Databackup!K124</f>
        <v/>
      </c>
      <c r="J136" s="290" t="str">
        <f>Databackup!L124</f>
        <v/>
      </c>
      <c r="K136" s="290" t="str">
        <f>Databackup!M124</f>
        <v/>
      </c>
      <c r="L136" s="311" t="str">
        <f>IF(Databackup!N124&gt;0,Databackup!N124,"--.--")</f>
        <v/>
      </c>
      <c r="M136" s="25" t="str">
        <f t="shared" si="6"/>
        <v xml:space="preserve">  Designation  </v>
      </c>
      <c r="N136" s="27"/>
      <c r="O136" s="27"/>
      <c r="P136" s="27"/>
      <c r="Q136" s="27"/>
    </row>
    <row r="137" spans="1:17" s="28" customFormat="1" ht="15.75" hidden="1">
      <c r="A137" s="289" t="str">
        <f>IF(Databackup!B125="","",Databackup!B125)</f>
        <v/>
      </c>
      <c r="B137" s="290" t="str">
        <f>Databackup!C125</f>
        <v/>
      </c>
      <c r="C137" s="290" t="str">
        <f>Databackup!D125</f>
        <v/>
      </c>
      <c r="D137" s="290" t="str">
        <f>Databackup!E125</f>
        <v/>
      </c>
      <c r="E137" s="291" t="str">
        <f>Databackup!F125</f>
        <v/>
      </c>
      <c r="F137" s="291" t="str">
        <f>Databackup!G125</f>
        <v/>
      </c>
      <c r="G137" s="290" t="str">
        <f>Databackup!I125</f>
        <v/>
      </c>
      <c r="H137" s="290" t="str">
        <f>Databackup!J125</f>
        <v/>
      </c>
      <c r="I137" s="290" t="str">
        <f>Databackup!K125</f>
        <v/>
      </c>
      <c r="J137" s="290" t="str">
        <f>Databackup!L125</f>
        <v/>
      </c>
      <c r="K137" s="290" t="str">
        <f>Databackup!M125</f>
        <v/>
      </c>
      <c r="L137" s="311" t="str">
        <f>IF(Databackup!N125&gt;0,Databackup!N125,"--.--")</f>
        <v/>
      </c>
      <c r="M137" s="25" t="str">
        <f t="shared" si="6"/>
        <v xml:space="preserve">  Designation  </v>
      </c>
      <c r="N137" s="27"/>
      <c r="O137" s="27"/>
      <c r="P137" s="27"/>
      <c r="Q137" s="27"/>
    </row>
    <row r="138" spans="1:17" s="28" customFormat="1" ht="15.75" hidden="1">
      <c r="A138" s="289" t="str">
        <f>IF(Databackup!B126="","",Databackup!B126)</f>
        <v/>
      </c>
      <c r="B138" s="290" t="str">
        <f>Databackup!C126</f>
        <v/>
      </c>
      <c r="C138" s="290" t="str">
        <f>Databackup!D126</f>
        <v/>
      </c>
      <c r="D138" s="290" t="str">
        <f>Databackup!E126</f>
        <v/>
      </c>
      <c r="E138" s="291" t="str">
        <f>Databackup!F126</f>
        <v/>
      </c>
      <c r="F138" s="291" t="str">
        <f>Databackup!G126</f>
        <v/>
      </c>
      <c r="G138" s="290" t="str">
        <f>Databackup!I126</f>
        <v/>
      </c>
      <c r="H138" s="290" t="str">
        <f>Databackup!J126</f>
        <v/>
      </c>
      <c r="I138" s="290" t="str">
        <f>Databackup!K126</f>
        <v/>
      </c>
      <c r="J138" s="290" t="str">
        <f>Databackup!L126</f>
        <v/>
      </c>
      <c r="K138" s="290" t="str">
        <f>Databackup!M126</f>
        <v/>
      </c>
      <c r="L138" s="311" t="str">
        <f>IF(Databackup!N126&gt;0,Databackup!N126,"--.--")</f>
        <v/>
      </c>
      <c r="M138" s="25" t="str">
        <f t="shared" si="6"/>
        <v xml:space="preserve">  Designation  </v>
      </c>
      <c r="N138" s="27"/>
      <c r="O138" s="27"/>
      <c r="P138" s="27"/>
      <c r="Q138" s="27"/>
    </row>
    <row r="139" spans="1:17" s="28" customFormat="1" ht="15.75" hidden="1">
      <c r="A139" s="289" t="str">
        <f>IF(Databackup!B127="","",Databackup!B127)</f>
        <v/>
      </c>
      <c r="B139" s="290" t="str">
        <f>Databackup!C127</f>
        <v/>
      </c>
      <c r="C139" s="290" t="str">
        <f>Databackup!D127</f>
        <v/>
      </c>
      <c r="D139" s="290" t="str">
        <f>Databackup!E127</f>
        <v/>
      </c>
      <c r="E139" s="291" t="str">
        <f>Databackup!F127</f>
        <v/>
      </c>
      <c r="F139" s="291" t="str">
        <f>Databackup!G127</f>
        <v/>
      </c>
      <c r="G139" s="290" t="str">
        <f>Databackup!I127</f>
        <v/>
      </c>
      <c r="H139" s="290" t="str">
        <f>Databackup!J127</f>
        <v/>
      </c>
      <c r="I139" s="290" t="str">
        <f>Databackup!K127</f>
        <v/>
      </c>
      <c r="J139" s="290" t="str">
        <f>Databackup!L127</f>
        <v/>
      </c>
      <c r="K139" s="290" t="str">
        <f>Databackup!M127</f>
        <v/>
      </c>
      <c r="L139" s="311" t="str">
        <f>IF(Databackup!N127&gt;0,Databackup!N127,"--.--")</f>
        <v/>
      </c>
      <c r="M139" s="25" t="str">
        <f t="shared" si="6"/>
        <v xml:space="preserve">  Designation  </v>
      </c>
      <c r="N139" s="27"/>
      <c r="O139" s="27"/>
      <c r="P139" s="27"/>
      <c r="Q139" s="27"/>
    </row>
    <row r="140" spans="1:17" s="28" customFormat="1" ht="15.75" hidden="1">
      <c r="A140" s="289" t="str">
        <f>IF(Databackup!B128="","",Databackup!B128)</f>
        <v/>
      </c>
      <c r="B140" s="290" t="str">
        <f>Databackup!C128</f>
        <v/>
      </c>
      <c r="C140" s="290" t="str">
        <f>Databackup!D128</f>
        <v/>
      </c>
      <c r="D140" s="290" t="str">
        <f>Databackup!E128</f>
        <v/>
      </c>
      <c r="E140" s="291" t="str">
        <f>Databackup!F128</f>
        <v/>
      </c>
      <c r="F140" s="291" t="str">
        <f>Databackup!G128</f>
        <v/>
      </c>
      <c r="G140" s="290" t="str">
        <f>Databackup!I128</f>
        <v/>
      </c>
      <c r="H140" s="290" t="str">
        <f>Databackup!J128</f>
        <v/>
      </c>
      <c r="I140" s="290" t="str">
        <f>Databackup!K128</f>
        <v/>
      </c>
      <c r="J140" s="290" t="str">
        <f>Databackup!L128</f>
        <v/>
      </c>
      <c r="K140" s="290" t="str">
        <f>Databackup!M128</f>
        <v/>
      </c>
      <c r="L140" s="311" t="str">
        <f>IF(Databackup!N128&gt;0,Databackup!N128,"--.--")</f>
        <v/>
      </c>
      <c r="M140" s="25" t="str">
        <f t="shared" si="6"/>
        <v xml:space="preserve">  Designation  </v>
      </c>
      <c r="N140" s="27"/>
      <c r="O140" s="27"/>
      <c r="P140" s="27"/>
      <c r="Q140" s="27"/>
    </row>
    <row r="141" spans="1:17" s="28" customFormat="1" ht="15.75" hidden="1">
      <c r="A141" s="289" t="str">
        <f>IF(Databackup!B129="","",Databackup!B129)</f>
        <v/>
      </c>
      <c r="B141" s="290" t="str">
        <f>Databackup!C129</f>
        <v/>
      </c>
      <c r="C141" s="290" t="str">
        <f>Databackup!D129</f>
        <v/>
      </c>
      <c r="D141" s="290" t="str">
        <f>Databackup!E129</f>
        <v/>
      </c>
      <c r="E141" s="291" t="str">
        <f>Databackup!F129</f>
        <v/>
      </c>
      <c r="F141" s="291" t="str">
        <f>Databackup!G129</f>
        <v/>
      </c>
      <c r="G141" s="290" t="str">
        <f>Databackup!I129</f>
        <v/>
      </c>
      <c r="H141" s="290" t="str">
        <f>Databackup!J129</f>
        <v/>
      </c>
      <c r="I141" s="290" t="str">
        <f>Databackup!K129</f>
        <v/>
      </c>
      <c r="J141" s="290" t="str">
        <f>Databackup!L129</f>
        <v/>
      </c>
      <c r="K141" s="290" t="str">
        <f>Databackup!M129</f>
        <v/>
      </c>
      <c r="L141" s="311" t="str">
        <f>IF(Databackup!N129&gt;0,Databackup!N129,"--.--")</f>
        <v/>
      </c>
      <c r="M141" s="25" t="str">
        <f t="shared" si="6"/>
        <v xml:space="preserve">  Designation  </v>
      </c>
      <c r="N141" s="27"/>
      <c r="O141" s="27"/>
      <c r="P141" s="27"/>
      <c r="Q141" s="27"/>
    </row>
    <row r="142" spans="1:17" s="28" customFormat="1" ht="15.75" hidden="1">
      <c r="A142" s="289" t="str">
        <f>IF(Databackup!B130="","",Databackup!B130)</f>
        <v/>
      </c>
      <c r="B142" s="290" t="str">
        <f>Databackup!C130</f>
        <v/>
      </c>
      <c r="C142" s="290" t="str">
        <f>Databackup!D130</f>
        <v/>
      </c>
      <c r="D142" s="290" t="str">
        <f>Databackup!E130</f>
        <v/>
      </c>
      <c r="E142" s="291" t="str">
        <f>Databackup!F130</f>
        <v/>
      </c>
      <c r="F142" s="291" t="str">
        <f>Databackup!G130</f>
        <v/>
      </c>
      <c r="G142" s="290" t="str">
        <f>Databackup!I130</f>
        <v/>
      </c>
      <c r="H142" s="290" t="str">
        <f>Databackup!J130</f>
        <v/>
      </c>
      <c r="I142" s="290" t="str">
        <f>Databackup!K130</f>
        <v/>
      </c>
      <c r="J142" s="290" t="str">
        <f>Databackup!L130</f>
        <v/>
      </c>
      <c r="K142" s="290" t="str">
        <f>Databackup!M130</f>
        <v/>
      </c>
      <c r="L142" s="311" t="str">
        <f>IF(Databackup!N130&gt;0,Databackup!N130,"--.--")</f>
        <v/>
      </c>
      <c r="M142" s="25" t="str">
        <f t="shared" si="6"/>
        <v xml:space="preserve">  Designation  </v>
      </c>
      <c r="N142" s="27"/>
      <c r="O142" s="27"/>
      <c r="P142" s="27"/>
      <c r="Q142" s="27"/>
    </row>
    <row r="143" spans="1:17" s="28" customFormat="1" ht="15.75" hidden="1">
      <c r="A143" s="289" t="str">
        <f>IF(Databackup!B131="","",Databackup!B131)</f>
        <v/>
      </c>
      <c r="B143" s="290" t="str">
        <f>Databackup!C131</f>
        <v/>
      </c>
      <c r="C143" s="290" t="str">
        <f>Databackup!D131</f>
        <v/>
      </c>
      <c r="D143" s="290" t="str">
        <f>Databackup!E131</f>
        <v/>
      </c>
      <c r="E143" s="291" t="str">
        <f>Databackup!F131</f>
        <v/>
      </c>
      <c r="F143" s="291" t="str">
        <f>Databackup!G131</f>
        <v/>
      </c>
      <c r="G143" s="290" t="str">
        <f>Databackup!I131</f>
        <v/>
      </c>
      <c r="H143" s="290" t="str">
        <f>Databackup!J131</f>
        <v/>
      </c>
      <c r="I143" s="290" t="str">
        <f>Databackup!K131</f>
        <v/>
      </c>
      <c r="J143" s="290" t="str">
        <f>Databackup!L131</f>
        <v/>
      </c>
      <c r="K143" s="290" t="str">
        <f>Databackup!M131</f>
        <v/>
      </c>
      <c r="L143" s="311" t="str">
        <f>IF(Databackup!N131&gt;0,Databackup!N131,"--.--")</f>
        <v/>
      </c>
      <c r="M143" s="25" t="str">
        <f t="shared" si="6"/>
        <v xml:space="preserve">  Designation  </v>
      </c>
      <c r="N143" s="27"/>
      <c r="O143" s="27"/>
      <c r="P143" s="27"/>
      <c r="Q143" s="27"/>
    </row>
    <row r="144" spans="1:17" s="28" customFormat="1" ht="15.75" hidden="1">
      <c r="A144" s="289" t="str">
        <f>IF(Databackup!B132="","",Databackup!B132)</f>
        <v/>
      </c>
      <c r="B144" s="290" t="str">
        <f>Databackup!C132</f>
        <v/>
      </c>
      <c r="C144" s="290" t="str">
        <f>Databackup!D132</f>
        <v/>
      </c>
      <c r="D144" s="290" t="str">
        <f>Databackup!E132</f>
        <v/>
      </c>
      <c r="E144" s="291" t="str">
        <f>Databackup!F132</f>
        <v/>
      </c>
      <c r="F144" s="291" t="str">
        <f>Databackup!G132</f>
        <v/>
      </c>
      <c r="G144" s="290" t="str">
        <f>Databackup!I132</f>
        <v/>
      </c>
      <c r="H144" s="290" t="str">
        <f>Databackup!J132</f>
        <v/>
      </c>
      <c r="I144" s="290" t="str">
        <f>Databackup!K132</f>
        <v/>
      </c>
      <c r="J144" s="290" t="str">
        <f>Databackup!L132</f>
        <v/>
      </c>
      <c r="K144" s="290" t="str">
        <f>Databackup!M132</f>
        <v/>
      </c>
      <c r="L144" s="311" t="str">
        <f>IF(Databackup!N132&gt;0,Databackup!N132,"--.--")</f>
        <v/>
      </c>
      <c r="M144" s="25" t="str">
        <f t="shared" si="6"/>
        <v xml:space="preserve">  Designation  </v>
      </c>
      <c r="N144" s="27"/>
      <c r="O144" s="27"/>
      <c r="P144" s="27"/>
      <c r="Q144" s="27"/>
    </row>
    <row r="145" spans="1:17" s="28" customFormat="1" ht="15.75" hidden="1">
      <c r="A145" s="289" t="str">
        <f>IF(Databackup!B133="","",Databackup!B133)</f>
        <v/>
      </c>
      <c r="B145" s="290" t="str">
        <f>Databackup!C133</f>
        <v/>
      </c>
      <c r="C145" s="290" t="str">
        <f>Databackup!D133</f>
        <v/>
      </c>
      <c r="D145" s="290" t="str">
        <f>Databackup!E133</f>
        <v/>
      </c>
      <c r="E145" s="291" t="str">
        <f>Databackup!F133</f>
        <v/>
      </c>
      <c r="F145" s="291" t="str">
        <f>Databackup!G133</f>
        <v/>
      </c>
      <c r="G145" s="290" t="str">
        <f>Databackup!I133</f>
        <v/>
      </c>
      <c r="H145" s="290" t="str">
        <f>Databackup!J133</f>
        <v/>
      </c>
      <c r="I145" s="290" t="str">
        <f>Databackup!K133</f>
        <v/>
      </c>
      <c r="J145" s="290" t="str">
        <f>Databackup!L133</f>
        <v/>
      </c>
      <c r="K145" s="290" t="str">
        <f>Databackup!M133</f>
        <v/>
      </c>
      <c r="L145" s="311" t="str">
        <f>IF(Databackup!N133&gt;0,Databackup!N133,"--.--")</f>
        <v/>
      </c>
      <c r="M145" s="25" t="str">
        <f t="shared" si="6"/>
        <v xml:space="preserve">  Designation  </v>
      </c>
      <c r="N145" s="27"/>
      <c r="O145" s="27"/>
      <c r="P145" s="27"/>
      <c r="Q145" s="27"/>
    </row>
    <row r="146" spans="1:17" s="28" customFormat="1" ht="15.75" hidden="1">
      <c r="A146" s="289" t="str">
        <f>IF(Databackup!B134="","",Databackup!B134)</f>
        <v/>
      </c>
      <c r="B146" s="290" t="str">
        <f>Databackup!C134</f>
        <v/>
      </c>
      <c r="C146" s="290" t="str">
        <f>Databackup!D134</f>
        <v/>
      </c>
      <c r="D146" s="290" t="str">
        <f>Databackup!E134</f>
        <v/>
      </c>
      <c r="E146" s="291" t="str">
        <f>Databackup!F134</f>
        <v/>
      </c>
      <c r="F146" s="291" t="str">
        <f>Databackup!G134</f>
        <v/>
      </c>
      <c r="G146" s="290" t="str">
        <f>Databackup!I134</f>
        <v/>
      </c>
      <c r="H146" s="290" t="str">
        <f>Databackup!J134</f>
        <v/>
      </c>
      <c r="I146" s="290" t="str">
        <f>Databackup!K134</f>
        <v/>
      </c>
      <c r="J146" s="290" t="str">
        <f>Databackup!L134</f>
        <v/>
      </c>
      <c r="K146" s="290" t="str">
        <f>Databackup!M134</f>
        <v/>
      </c>
      <c r="L146" s="311" t="str">
        <f>IF(Databackup!N134&gt;0,Databackup!N134,"--.--")</f>
        <v/>
      </c>
      <c r="M146" s="25" t="str">
        <f t="shared" si="6"/>
        <v xml:space="preserve">  Designation  </v>
      </c>
      <c r="N146" s="27"/>
      <c r="O146" s="27"/>
      <c r="P146" s="27"/>
      <c r="Q146" s="27"/>
    </row>
    <row r="147" spans="1:17" s="28" customFormat="1" ht="15.75" hidden="1">
      <c r="A147" s="289" t="str">
        <f>IF(Databackup!B135="","",Databackup!B135)</f>
        <v/>
      </c>
      <c r="B147" s="290" t="str">
        <f>Databackup!C135</f>
        <v/>
      </c>
      <c r="C147" s="290" t="str">
        <f>Databackup!D135</f>
        <v/>
      </c>
      <c r="D147" s="290" t="str">
        <f>Databackup!E135</f>
        <v/>
      </c>
      <c r="E147" s="291" t="str">
        <f>Databackup!F135</f>
        <v/>
      </c>
      <c r="F147" s="291" t="str">
        <f>Databackup!G135</f>
        <v/>
      </c>
      <c r="G147" s="290" t="str">
        <f>Databackup!I135</f>
        <v/>
      </c>
      <c r="H147" s="290" t="str">
        <f>Databackup!J135</f>
        <v/>
      </c>
      <c r="I147" s="290" t="str">
        <f>Databackup!K135</f>
        <v/>
      </c>
      <c r="J147" s="290" t="str">
        <f>Databackup!L135</f>
        <v/>
      </c>
      <c r="K147" s="290" t="str">
        <f>Databackup!M135</f>
        <v/>
      </c>
      <c r="L147" s="311" t="str">
        <f>IF(Databackup!N135&gt;0,Databackup!N135,"--.--")</f>
        <v/>
      </c>
      <c r="M147" s="25" t="str">
        <f t="shared" ref="M147:M210" si="7">CONCATENATE(B147,"  ","Designation","  ",C147)</f>
        <v xml:space="preserve">  Designation  </v>
      </c>
      <c r="N147" s="27"/>
      <c r="O147" s="27"/>
      <c r="P147" s="27"/>
      <c r="Q147" s="27"/>
    </row>
    <row r="148" spans="1:17" s="28" customFormat="1" ht="15.75" hidden="1">
      <c r="A148" s="289" t="str">
        <f>IF(Databackup!B136="","",Databackup!B136)</f>
        <v/>
      </c>
      <c r="B148" s="290" t="str">
        <f>Databackup!C136</f>
        <v/>
      </c>
      <c r="C148" s="290" t="str">
        <f>Databackup!D136</f>
        <v/>
      </c>
      <c r="D148" s="290" t="str">
        <f>Databackup!E136</f>
        <v/>
      </c>
      <c r="E148" s="291" t="str">
        <f>Databackup!F136</f>
        <v/>
      </c>
      <c r="F148" s="291" t="str">
        <f>Databackup!G136</f>
        <v/>
      </c>
      <c r="G148" s="290" t="str">
        <f>Databackup!I136</f>
        <v/>
      </c>
      <c r="H148" s="290" t="str">
        <f>Databackup!J136</f>
        <v/>
      </c>
      <c r="I148" s="290" t="str">
        <f>Databackup!K136</f>
        <v/>
      </c>
      <c r="J148" s="290" t="str">
        <f>Databackup!L136</f>
        <v/>
      </c>
      <c r="K148" s="290" t="str">
        <f>Databackup!M136</f>
        <v/>
      </c>
      <c r="L148" s="311" t="str">
        <f>IF(Databackup!N136&gt;0,Databackup!N136,"--.--")</f>
        <v/>
      </c>
      <c r="M148" s="25" t="str">
        <f t="shared" si="7"/>
        <v xml:space="preserve">  Designation  </v>
      </c>
      <c r="N148" s="27"/>
      <c r="O148" s="27"/>
      <c r="P148" s="27"/>
      <c r="Q148" s="27"/>
    </row>
    <row r="149" spans="1:17" s="28" customFormat="1" ht="15.75" hidden="1">
      <c r="A149" s="289" t="str">
        <f>IF(Databackup!B137="","",Databackup!B137)</f>
        <v/>
      </c>
      <c r="B149" s="290" t="str">
        <f>Databackup!C137</f>
        <v/>
      </c>
      <c r="C149" s="290" t="str">
        <f>Databackup!D137</f>
        <v/>
      </c>
      <c r="D149" s="290" t="str">
        <f>Databackup!E137</f>
        <v/>
      </c>
      <c r="E149" s="291" t="str">
        <f>Databackup!F137</f>
        <v/>
      </c>
      <c r="F149" s="291" t="str">
        <f>Databackup!G137</f>
        <v/>
      </c>
      <c r="G149" s="290" t="str">
        <f>Databackup!I137</f>
        <v/>
      </c>
      <c r="H149" s="290" t="str">
        <f>Databackup!J137</f>
        <v/>
      </c>
      <c r="I149" s="290" t="str">
        <f>Databackup!K137</f>
        <v/>
      </c>
      <c r="J149" s="290" t="str">
        <f>Databackup!L137</f>
        <v/>
      </c>
      <c r="K149" s="290" t="str">
        <f>Databackup!M137</f>
        <v/>
      </c>
      <c r="L149" s="311" t="str">
        <f>IF(Databackup!N137&gt;0,Databackup!N137,"--.--")</f>
        <v/>
      </c>
      <c r="M149" s="25" t="str">
        <f t="shared" si="7"/>
        <v xml:space="preserve">  Designation  </v>
      </c>
      <c r="N149" s="27"/>
      <c r="O149" s="27"/>
      <c r="P149" s="27"/>
      <c r="Q149" s="27"/>
    </row>
    <row r="150" spans="1:17" s="28" customFormat="1" ht="15.75" hidden="1">
      <c r="A150" s="289" t="str">
        <f>IF(Databackup!B138="","",Databackup!B138)</f>
        <v/>
      </c>
      <c r="B150" s="290" t="str">
        <f>Databackup!C138</f>
        <v/>
      </c>
      <c r="C150" s="290" t="str">
        <f>Databackup!D138</f>
        <v/>
      </c>
      <c r="D150" s="290" t="str">
        <f>Databackup!E138</f>
        <v/>
      </c>
      <c r="E150" s="291" t="str">
        <f>Databackup!F138</f>
        <v/>
      </c>
      <c r="F150" s="291" t="str">
        <f>Databackup!G138</f>
        <v/>
      </c>
      <c r="G150" s="290" t="str">
        <f>Databackup!I138</f>
        <v/>
      </c>
      <c r="H150" s="290" t="str">
        <f>Databackup!J138</f>
        <v/>
      </c>
      <c r="I150" s="290" t="str">
        <f>Databackup!K138</f>
        <v/>
      </c>
      <c r="J150" s="290" t="str">
        <f>Databackup!L138</f>
        <v/>
      </c>
      <c r="K150" s="290" t="str">
        <f>Databackup!M138</f>
        <v/>
      </c>
      <c r="L150" s="311" t="str">
        <f>IF(Databackup!N138&gt;0,Databackup!N138,"--.--")</f>
        <v/>
      </c>
      <c r="M150" s="25" t="str">
        <f t="shared" si="7"/>
        <v xml:space="preserve">  Designation  </v>
      </c>
      <c r="N150" s="27"/>
      <c r="O150" s="27"/>
      <c r="P150" s="27"/>
      <c r="Q150" s="27"/>
    </row>
    <row r="151" spans="1:17" s="28" customFormat="1" ht="15.75" hidden="1">
      <c r="A151" s="289" t="str">
        <f>IF(Databackup!B139="","",Databackup!B139)</f>
        <v/>
      </c>
      <c r="B151" s="290" t="str">
        <f>Databackup!C139</f>
        <v/>
      </c>
      <c r="C151" s="290" t="str">
        <f>Databackup!D139</f>
        <v/>
      </c>
      <c r="D151" s="290" t="str">
        <f>Databackup!E139</f>
        <v/>
      </c>
      <c r="E151" s="291" t="str">
        <f>Databackup!F139</f>
        <v/>
      </c>
      <c r="F151" s="291" t="str">
        <f>Databackup!G139</f>
        <v/>
      </c>
      <c r="G151" s="290" t="str">
        <f>Databackup!I139</f>
        <v/>
      </c>
      <c r="H151" s="290" t="str">
        <f>Databackup!J139</f>
        <v/>
      </c>
      <c r="I151" s="290" t="str">
        <f>Databackup!K139</f>
        <v/>
      </c>
      <c r="J151" s="290" t="str">
        <f>Databackup!L139</f>
        <v/>
      </c>
      <c r="K151" s="290" t="str">
        <f>Databackup!M139</f>
        <v/>
      </c>
      <c r="L151" s="311" t="str">
        <f>IF(Databackup!N139&gt;0,Databackup!N139,"--.--")</f>
        <v/>
      </c>
      <c r="M151" s="25" t="str">
        <f t="shared" si="7"/>
        <v xml:space="preserve">  Designation  </v>
      </c>
      <c r="N151" s="27"/>
      <c r="O151" s="27"/>
      <c r="P151" s="27"/>
      <c r="Q151" s="27"/>
    </row>
    <row r="152" spans="1:17" s="28" customFormat="1" ht="15.75" hidden="1">
      <c r="A152" s="289" t="str">
        <f>IF(Databackup!B140="","",Databackup!B140)</f>
        <v/>
      </c>
      <c r="B152" s="290" t="str">
        <f>Databackup!C140</f>
        <v/>
      </c>
      <c r="C152" s="290" t="str">
        <f>Databackup!D140</f>
        <v/>
      </c>
      <c r="D152" s="290" t="str">
        <f>Databackup!E140</f>
        <v/>
      </c>
      <c r="E152" s="291" t="str">
        <f>Databackup!F140</f>
        <v/>
      </c>
      <c r="F152" s="291" t="str">
        <f>Databackup!G140</f>
        <v/>
      </c>
      <c r="G152" s="290" t="str">
        <f>Databackup!I140</f>
        <v/>
      </c>
      <c r="H152" s="290" t="str">
        <f>Databackup!J140</f>
        <v/>
      </c>
      <c r="I152" s="290" t="str">
        <f>Databackup!K140</f>
        <v/>
      </c>
      <c r="J152" s="290" t="str">
        <f>Databackup!L140</f>
        <v/>
      </c>
      <c r="K152" s="290" t="str">
        <f>Databackup!M140</f>
        <v/>
      </c>
      <c r="L152" s="311" t="str">
        <f>IF(Databackup!N140&gt;0,Databackup!N140,"--.--")</f>
        <v/>
      </c>
      <c r="M152" s="25" t="str">
        <f t="shared" si="7"/>
        <v xml:space="preserve">  Designation  </v>
      </c>
      <c r="N152" s="27"/>
      <c r="O152" s="27"/>
      <c r="P152" s="27"/>
      <c r="Q152" s="27"/>
    </row>
    <row r="153" spans="1:17" s="28" customFormat="1" ht="15.75" hidden="1">
      <c r="A153" s="289" t="str">
        <f>IF(Databackup!B141="","",Databackup!B141)</f>
        <v/>
      </c>
      <c r="B153" s="290" t="str">
        <f>Databackup!C141</f>
        <v/>
      </c>
      <c r="C153" s="290" t="str">
        <f>Databackup!D141</f>
        <v/>
      </c>
      <c r="D153" s="290" t="str">
        <f>Databackup!E141</f>
        <v/>
      </c>
      <c r="E153" s="291" t="str">
        <f>Databackup!F141</f>
        <v/>
      </c>
      <c r="F153" s="291" t="str">
        <f>Databackup!G141</f>
        <v/>
      </c>
      <c r="G153" s="290" t="str">
        <f>Databackup!I141</f>
        <v/>
      </c>
      <c r="H153" s="290" t="str">
        <f>Databackup!J141</f>
        <v/>
      </c>
      <c r="I153" s="290" t="str">
        <f>Databackup!K141</f>
        <v/>
      </c>
      <c r="J153" s="290" t="str">
        <f>Databackup!L141</f>
        <v/>
      </c>
      <c r="K153" s="290" t="str">
        <f>Databackup!M141</f>
        <v/>
      </c>
      <c r="L153" s="311" t="str">
        <f>IF(Databackup!N141&gt;0,Databackup!N141,"--.--")</f>
        <v/>
      </c>
      <c r="M153" s="25" t="str">
        <f t="shared" si="7"/>
        <v xml:space="preserve">  Designation  </v>
      </c>
      <c r="N153" s="27"/>
      <c r="O153" s="27"/>
      <c r="P153" s="27"/>
      <c r="Q153" s="27"/>
    </row>
    <row r="154" spans="1:17" s="28" customFormat="1" ht="15.75" hidden="1">
      <c r="A154" s="289" t="str">
        <f>IF(Databackup!B142="","",Databackup!B142)</f>
        <v/>
      </c>
      <c r="B154" s="290" t="str">
        <f>Databackup!C142</f>
        <v/>
      </c>
      <c r="C154" s="290" t="str">
        <f>Databackup!D142</f>
        <v/>
      </c>
      <c r="D154" s="290" t="str">
        <f>Databackup!E142</f>
        <v/>
      </c>
      <c r="E154" s="291" t="str">
        <f>Databackup!F142</f>
        <v/>
      </c>
      <c r="F154" s="291" t="str">
        <f>Databackup!G142</f>
        <v/>
      </c>
      <c r="G154" s="290" t="str">
        <f>Databackup!I142</f>
        <v/>
      </c>
      <c r="H154" s="290" t="str">
        <f>Databackup!J142</f>
        <v/>
      </c>
      <c r="I154" s="290" t="str">
        <f>Databackup!K142</f>
        <v/>
      </c>
      <c r="J154" s="290" t="str">
        <f>Databackup!L142</f>
        <v/>
      </c>
      <c r="K154" s="290" t="str">
        <f>Databackup!M142</f>
        <v/>
      </c>
      <c r="L154" s="311" t="str">
        <f>IF(Databackup!N142&gt;0,Databackup!N142,"--.--")</f>
        <v/>
      </c>
      <c r="M154" s="25" t="str">
        <f t="shared" si="7"/>
        <v xml:space="preserve">  Designation  </v>
      </c>
      <c r="N154" s="27"/>
      <c r="O154" s="27"/>
      <c r="P154" s="27"/>
      <c r="Q154" s="27"/>
    </row>
    <row r="155" spans="1:17" s="28" customFormat="1" ht="15.75" hidden="1">
      <c r="A155" s="289" t="str">
        <f>IF(Databackup!B143="","",Databackup!B143)</f>
        <v/>
      </c>
      <c r="B155" s="290" t="str">
        <f>Databackup!C143</f>
        <v/>
      </c>
      <c r="C155" s="290" t="str">
        <f>Databackup!D143</f>
        <v/>
      </c>
      <c r="D155" s="290" t="str">
        <f>Databackup!E143</f>
        <v/>
      </c>
      <c r="E155" s="291" t="str">
        <f>Databackup!F143</f>
        <v/>
      </c>
      <c r="F155" s="291" t="str">
        <f>Databackup!G143</f>
        <v/>
      </c>
      <c r="G155" s="290" t="str">
        <f>Databackup!I143</f>
        <v/>
      </c>
      <c r="H155" s="290" t="str">
        <f>Databackup!J143</f>
        <v/>
      </c>
      <c r="I155" s="290" t="str">
        <f>Databackup!K143</f>
        <v/>
      </c>
      <c r="J155" s="290" t="str">
        <f>Databackup!L143</f>
        <v/>
      </c>
      <c r="K155" s="290" t="str">
        <f>Databackup!M143</f>
        <v/>
      </c>
      <c r="L155" s="311" t="str">
        <f>IF(Databackup!N143&gt;0,Databackup!N143,"--.--")</f>
        <v/>
      </c>
      <c r="M155" s="25" t="str">
        <f t="shared" si="7"/>
        <v xml:space="preserve">  Designation  </v>
      </c>
      <c r="N155" s="27"/>
      <c r="O155" s="27"/>
      <c r="P155" s="27"/>
      <c r="Q155" s="27"/>
    </row>
    <row r="156" spans="1:17" s="28" customFormat="1" ht="15.75" hidden="1">
      <c r="A156" s="289" t="str">
        <f>IF(Databackup!B144="","",Databackup!B144)</f>
        <v/>
      </c>
      <c r="B156" s="290" t="str">
        <f>Databackup!C144</f>
        <v/>
      </c>
      <c r="C156" s="290" t="str">
        <f>Databackup!D144</f>
        <v/>
      </c>
      <c r="D156" s="290" t="str">
        <f>Databackup!E144</f>
        <v/>
      </c>
      <c r="E156" s="291" t="str">
        <f>Databackup!F144</f>
        <v/>
      </c>
      <c r="F156" s="291" t="str">
        <f>Databackup!G144</f>
        <v/>
      </c>
      <c r="G156" s="290" t="str">
        <f>Databackup!I144</f>
        <v/>
      </c>
      <c r="H156" s="290" t="str">
        <f>Databackup!J144</f>
        <v/>
      </c>
      <c r="I156" s="290" t="str">
        <f>Databackup!K144</f>
        <v/>
      </c>
      <c r="J156" s="290" t="str">
        <f>Databackup!L144</f>
        <v/>
      </c>
      <c r="K156" s="290" t="str">
        <f>Databackup!M144</f>
        <v/>
      </c>
      <c r="L156" s="311" t="str">
        <f>IF(Databackup!N144&gt;0,Databackup!N144,"--.--")</f>
        <v/>
      </c>
      <c r="M156" s="25" t="str">
        <f t="shared" si="7"/>
        <v xml:space="preserve">  Designation  </v>
      </c>
      <c r="N156" s="27"/>
      <c r="O156" s="27"/>
      <c r="P156" s="27"/>
      <c r="Q156" s="27"/>
    </row>
    <row r="157" spans="1:17" s="28" customFormat="1" ht="15.75" hidden="1">
      <c r="A157" s="289" t="str">
        <f>IF(Databackup!B145="","",Databackup!B145)</f>
        <v/>
      </c>
      <c r="B157" s="290" t="str">
        <f>Databackup!C145</f>
        <v/>
      </c>
      <c r="C157" s="290" t="str">
        <f>Databackup!D145</f>
        <v/>
      </c>
      <c r="D157" s="290" t="str">
        <f>Databackup!E145</f>
        <v/>
      </c>
      <c r="E157" s="291" t="str">
        <f>Databackup!F145</f>
        <v/>
      </c>
      <c r="F157" s="291" t="str">
        <f>Databackup!G145</f>
        <v/>
      </c>
      <c r="G157" s="290" t="str">
        <f>Databackup!I145</f>
        <v/>
      </c>
      <c r="H157" s="290" t="str">
        <f>Databackup!J145</f>
        <v/>
      </c>
      <c r="I157" s="290" t="str">
        <f>Databackup!K145</f>
        <v/>
      </c>
      <c r="J157" s="290" t="str">
        <f>Databackup!L145</f>
        <v/>
      </c>
      <c r="K157" s="290" t="str">
        <f>Databackup!M145</f>
        <v/>
      </c>
      <c r="L157" s="311" t="str">
        <f>IF(Databackup!N145&gt;0,Databackup!N145,"--.--")</f>
        <v/>
      </c>
      <c r="M157" s="25" t="str">
        <f t="shared" si="7"/>
        <v xml:space="preserve">  Designation  </v>
      </c>
      <c r="N157" s="27"/>
      <c r="O157" s="27"/>
      <c r="P157" s="27"/>
      <c r="Q157" s="27"/>
    </row>
    <row r="158" spans="1:17" s="28" customFormat="1" ht="15.75" hidden="1">
      <c r="A158" s="289" t="str">
        <f>IF(Databackup!B146="","",Databackup!B146)</f>
        <v/>
      </c>
      <c r="B158" s="290" t="str">
        <f>Databackup!C146</f>
        <v/>
      </c>
      <c r="C158" s="290" t="str">
        <f>Databackup!D146</f>
        <v/>
      </c>
      <c r="D158" s="290" t="str">
        <f>Databackup!E146</f>
        <v/>
      </c>
      <c r="E158" s="291" t="str">
        <f>Databackup!F146</f>
        <v/>
      </c>
      <c r="F158" s="291" t="str">
        <f>Databackup!G146</f>
        <v/>
      </c>
      <c r="G158" s="290" t="str">
        <f>Databackup!I146</f>
        <v/>
      </c>
      <c r="H158" s="290" t="str">
        <f>Databackup!J146</f>
        <v/>
      </c>
      <c r="I158" s="290" t="str">
        <f>Databackup!K146</f>
        <v/>
      </c>
      <c r="J158" s="290" t="str">
        <f>Databackup!L146</f>
        <v/>
      </c>
      <c r="K158" s="290" t="str">
        <f>Databackup!M146</f>
        <v/>
      </c>
      <c r="L158" s="311" t="str">
        <f>IF(Databackup!N146&gt;0,Databackup!N146,"--.--")</f>
        <v/>
      </c>
      <c r="M158" s="25" t="str">
        <f t="shared" si="7"/>
        <v xml:space="preserve">  Designation  </v>
      </c>
      <c r="N158" s="27"/>
      <c r="O158" s="27"/>
      <c r="P158" s="27"/>
      <c r="Q158" s="27"/>
    </row>
    <row r="159" spans="1:17" s="28" customFormat="1" ht="15.75" hidden="1">
      <c r="A159" s="289" t="str">
        <f>IF(Databackup!B147="","",Databackup!B147)</f>
        <v/>
      </c>
      <c r="B159" s="290" t="str">
        <f>Databackup!C147</f>
        <v/>
      </c>
      <c r="C159" s="290" t="str">
        <f>Databackup!D147</f>
        <v/>
      </c>
      <c r="D159" s="290" t="str">
        <f>Databackup!E147</f>
        <v/>
      </c>
      <c r="E159" s="291" t="str">
        <f>Databackup!F147</f>
        <v/>
      </c>
      <c r="F159" s="291" t="str">
        <f>Databackup!G147</f>
        <v/>
      </c>
      <c r="G159" s="290" t="str">
        <f>Databackup!I147</f>
        <v/>
      </c>
      <c r="H159" s="290" t="str">
        <f>Databackup!J147</f>
        <v/>
      </c>
      <c r="I159" s="290" t="str">
        <f>Databackup!K147</f>
        <v/>
      </c>
      <c r="J159" s="290" t="str">
        <f>Databackup!L147</f>
        <v/>
      </c>
      <c r="K159" s="290" t="str">
        <f>Databackup!M147</f>
        <v/>
      </c>
      <c r="L159" s="311" t="str">
        <f>IF(Databackup!N147&gt;0,Databackup!N147,"--.--")</f>
        <v/>
      </c>
      <c r="M159" s="25" t="str">
        <f t="shared" si="7"/>
        <v xml:space="preserve">  Designation  </v>
      </c>
      <c r="N159" s="27"/>
      <c r="O159" s="27"/>
      <c r="P159" s="27"/>
      <c r="Q159" s="27"/>
    </row>
    <row r="160" spans="1:17" s="28" customFormat="1" ht="15.75" hidden="1">
      <c r="A160" s="289" t="str">
        <f>IF(Databackup!B148="","",Databackup!B148)</f>
        <v/>
      </c>
      <c r="B160" s="290" t="str">
        <f>Databackup!C148</f>
        <v/>
      </c>
      <c r="C160" s="290" t="str">
        <f>Databackup!D148</f>
        <v/>
      </c>
      <c r="D160" s="290" t="str">
        <f>Databackup!E148</f>
        <v/>
      </c>
      <c r="E160" s="291" t="str">
        <f>Databackup!F148</f>
        <v/>
      </c>
      <c r="F160" s="291" t="str">
        <f>Databackup!G148</f>
        <v/>
      </c>
      <c r="G160" s="290" t="str">
        <f>Databackup!I148</f>
        <v/>
      </c>
      <c r="H160" s="290" t="str">
        <f>Databackup!J148</f>
        <v/>
      </c>
      <c r="I160" s="290" t="str">
        <f>Databackup!K148</f>
        <v/>
      </c>
      <c r="J160" s="290" t="str">
        <f>Databackup!L148</f>
        <v/>
      </c>
      <c r="K160" s="290" t="str">
        <f>Databackup!M148</f>
        <v/>
      </c>
      <c r="L160" s="311" t="str">
        <f>IF(Databackup!N148&gt;0,Databackup!N148,"--.--")</f>
        <v/>
      </c>
      <c r="M160" s="25" t="str">
        <f t="shared" si="7"/>
        <v xml:space="preserve">  Designation  </v>
      </c>
      <c r="N160" s="27"/>
      <c r="O160" s="27"/>
      <c r="P160" s="27"/>
      <c r="Q160" s="27"/>
    </row>
    <row r="161" spans="1:17" s="28" customFormat="1" ht="15.75" hidden="1">
      <c r="A161" s="289" t="str">
        <f>IF(Databackup!B149="","",Databackup!B149)</f>
        <v/>
      </c>
      <c r="B161" s="290" t="str">
        <f>Databackup!C149</f>
        <v/>
      </c>
      <c r="C161" s="290" t="str">
        <f>Databackup!D149</f>
        <v/>
      </c>
      <c r="D161" s="290" t="str">
        <f>Databackup!E149</f>
        <v/>
      </c>
      <c r="E161" s="291" t="str">
        <f>Databackup!F149</f>
        <v/>
      </c>
      <c r="F161" s="291" t="str">
        <f>Databackup!G149</f>
        <v/>
      </c>
      <c r="G161" s="290" t="str">
        <f>Databackup!I149</f>
        <v/>
      </c>
      <c r="H161" s="290" t="str">
        <f>Databackup!J149</f>
        <v/>
      </c>
      <c r="I161" s="290" t="str">
        <f>Databackup!K149</f>
        <v/>
      </c>
      <c r="J161" s="290" t="str">
        <f>Databackup!L149</f>
        <v/>
      </c>
      <c r="K161" s="290" t="str">
        <f>Databackup!M149</f>
        <v/>
      </c>
      <c r="L161" s="311" t="str">
        <f>IF(Databackup!N149&gt;0,Databackup!N149,"--.--")</f>
        <v/>
      </c>
      <c r="M161" s="25" t="str">
        <f t="shared" si="7"/>
        <v xml:space="preserve">  Designation  </v>
      </c>
      <c r="N161" s="27"/>
      <c r="O161" s="27"/>
      <c r="P161" s="27"/>
      <c r="Q161" s="27"/>
    </row>
    <row r="162" spans="1:17" s="28" customFormat="1" ht="15.75" hidden="1">
      <c r="A162" s="289" t="str">
        <f>IF(Databackup!B150="","",Databackup!B150)</f>
        <v/>
      </c>
      <c r="B162" s="290" t="str">
        <f>Databackup!C150</f>
        <v/>
      </c>
      <c r="C162" s="290" t="str">
        <f>Databackup!D150</f>
        <v/>
      </c>
      <c r="D162" s="290" t="str">
        <f>Databackup!E150</f>
        <v/>
      </c>
      <c r="E162" s="291" t="str">
        <f>Databackup!F150</f>
        <v/>
      </c>
      <c r="F162" s="291" t="str">
        <f>Databackup!G150</f>
        <v/>
      </c>
      <c r="G162" s="290" t="str">
        <f>Databackup!I150</f>
        <v/>
      </c>
      <c r="H162" s="290" t="str">
        <f>Databackup!J150</f>
        <v/>
      </c>
      <c r="I162" s="290" t="str">
        <f>Databackup!K150</f>
        <v/>
      </c>
      <c r="J162" s="290" t="str">
        <f>Databackup!L150</f>
        <v/>
      </c>
      <c r="K162" s="290" t="str">
        <f>Databackup!M150</f>
        <v/>
      </c>
      <c r="L162" s="311" t="str">
        <f>IF(Databackup!N150&gt;0,Databackup!N150,"--.--")</f>
        <v/>
      </c>
      <c r="M162" s="25" t="str">
        <f t="shared" si="7"/>
        <v xml:space="preserve">  Designation  </v>
      </c>
      <c r="N162" s="27"/>
      <c r="O162" s="27"/>
      <c r="P162" s="27"/>
      <c r="Q162" s="27"/>
    </row>
    <row r="163" spans="1:17" s="28" customFormat="1" ht="15.75" hidden="1">
      <c r="A163" s="289" t="str">
        <f>IF(Databackup!B151="","",Databackup!B151)</f>
        <v/>
      </c>
      <c r="B163" s="290" t="str">
        <f>Databackup!C151</f>
        <v/>
      </c>
      <c r="C163" s="290" t="str">
        <f>Databackup!D151</f>
        <v/>
      </c>
      <c r="D163" s="290" t="str">
        <f>Databackup!E151</f>
        <v/>
      </c>
      <c r="E163" s="291" t="str">
        <f>Databackup!F151</f>
        <v/>
      </c>
      <c r="F163" s="291" t="str">
        <f>Databackup!G151</f>
        <v/>
      </c>
      <c r="G163" s="290" t="str">
        <f>Databackup!I151</f>
        <v/>
      </c>
      <c r="H163" s="290" t="str">
        <f>Databackup!J151</f>
        <v/>
      </c>
      <c r="I163" s="290" t="str">
        <f>Databackup!K151</f>
        <v/>
      </c>
      <c r="J163" s="290" t="str">
        <f>Databackup!L151</f>
        <v/>
      </c>
      <c r="K163" s="290" t="str">
        <f>Databackup!M151</f>
        <v/>
      </c>
      <c r="L163" s="311" t="str">
        <f>IF(Databackup!N151&gt;0,Databackup!N151,"--.--")</f>
        <v/>
      </c>
      <c r="M163" s="25" t="str">
        <f t="shared" si="7"/>
        <v xml:space="preserve">  Designation  </v>
      </c>
      <c r="N163" s="27"/>
      <c r="O163" s="27"/>
      <c r="P163" s="27"/>
      <c r="Q163" s="27"/>
    </row>
    <row r="164" spans="1:17" s="28" customFormat="1" ht="15.75" hidden="1">
      <c r="A164" s="289" t="str">
        <f>IF(Databackup!B152="","",Databackup!B152)</f>
        <v/>
      </c>
      <c r="B164" s="290" t="str">
        <f>Databackup!C152</f>
        <v/>
      </c>
      <c r="C164" s="290" t="str">
        <f>Databackup!D152</f>
        <v/>
      </c>
      <c r="D164" s="290" t="str">
        <f>Databackup!E152</f>
        <v/>
      </c>
      <c r="E164" s="291" t="str">
        <f>Databackup!F152</f>
        <v/>
      </c>
      <c r="F164" s="291" t="str">
        <f>Databackup!G152</f>
        <v/>
      </c>
      <c r="G164" s="290" t="str">
        <f>Databackup!I152</f>
        <v/>
      </c>
      <c r="H164" s="290" t="str">
        <f>Databackup!J152</f>
        <v/>
      </c>
      <c r="I164" s="290" t="str">
        <f>Databackup!K152</f>
        <v/>
      </c>
      <c r="J164" s="290" t="str">
        <f>Databackup!L152</f>
        <v/>
      </c>
      <c r="K164" s="290" t="str">
        <f>Databackup!M152</f>
        <v/>
      </c>
      <c r="L164" s="311" t="str">
        <f>IF(Databackup!N152&gt;0,Databackup!N152,"--.--")</f>
        <v/>
      </c>
      <c r="M164" s="25" t="str">
        <f t="shared" si="7"/>
        <v xml:space="preserve">  Designation  </v>
      </c>
      <c r="N164" s="27"/>
      <c r="O164" s="27"/>
      <c r="P164" s="27"/>
      <c r="Q164" s="27"/>
    </row>
    <row r="165" spans="1:17" s="28" customFormat="1" ht="15.75" hidden="1">
      <c r="A165" s="289" t="str">
        <f>IF(Databackup!B153="","",Databackup!B153)</f>
        <v/>
      </c>
      <c r="B165" s="290" t="str">
        <f>Databackup!C153</f>
        <v/>
      </c>
      <c r="C165" s="290" t="str">
        <f>Databackup!D153</f>
        <v/>
      </c>
      <c r="D165" s="290" t="str">
        <f>Databackup!E153</f>
        <v/>
      </c>
      <c r="E165" s="291" t="str">
        <f>Databackup!F153</f>
        <v/>
      </c>
      <c r="F165" s="291" t="str">
        <f>Databackup!G153</f>
        <v/>
      </c>
      <c r="G165" s="290" t="str">
        <f>Databackup!I153</f>
        <v/>
      </c>
      <c r="H165" s="290" t="str">
        <f>Databackup!J153</f>
        <v/>
      </c>
      <c r="I165" s="290" t="str">
        <f>Databackup!K153</f>
        <v/>
      </c>
      <c r="J165" s="290" t="str">
        <f>Databackup!L153</f>
        <v/>
      </c>
      <c r="K165" s="290" t="str">
        <f>Databackup!M153</f>
        <v/>
      </c>
      <c r="L165" s="311" t="str">
        <f>IF(Databackup!N153&gt;0,Databackup!N153,"--.--")</f>
        <v/>
      </c>
      <c r="M165" s="25" t="str">
        <f t="shared" si="7"/>
        <v xml:space="preserve">  Designation  </v>
      </c>
      <c r="N165" s="27"/>
      <c r="O165" s="27"/>
      <c r="P165" s="27"/>
      <c r="Q165" s="27"/>
    </row>
    <row r="166" spans="1:17" s="28" customFormat="1" ht="15.75" hidden="1">
      <c r="A166" s="289" t="str">
        <f>IF(Databackup!B154="","",Databackup!B154)</f>
        <v/>
      </c>
      <c r="B166" s="290" t="str">
        <f>Databackup!C154</f>
        <v/>
      </c>
      <c r="C166" s="290" t="str">
        <f>Databackup!D154</f>
        <v/>
      </c>
      <c r="D166" s="290" t="str">
        <f>Databackup!E154</f>
        <v/>
      </c>
      <c r="E166" s="291" t="str">
        <f>Databackup!F154</f>
        <v/>
      </c>
      <c r="F166" s="291" t="str">
        <f>Databackup!G154</f>
        <v/>
      </c>
      <c r="G166" s="290" t="str">
        <f>Databackup!I154</f>
        <v/>
      </c>
      <c r="H166" s="290" t="str">
        <f>Databackup!J154</f>
        <v/>
      </c>
      <c r="I166" s="290" t="str">
        <f>Databackup!K154</f>
        <v/>
      </c>
      <c r="J166" s="290" t="str">
        <f>Databackup!L154</f>
        <v/>
      </c>
      <c r="K166" s="290" t="str">
        <f>Databackup!M154</f>
        <v/>
      </c>
      <c r="L166" s="311" t="str">
        <f>IF(Databackup!N154&gt;0,Databackup!N154,"--.--")</f>
        <v/>
      </c>
      <c r="M166" s="25" t="str">
        <f t="shared" si="7"/>
        <v xml:space="preserve">  Designation  </v>
      </c>
      <c r="N166" s="27"/>
      <c r="O166" s="27"/>
      <c r="P166" s="27"/>
      <c r="Q166" s="27"/>
    </row>
    <row r="167" spans="1:17" s="28" customFormat="1" ht="15.75" hidden="1">
      <c r="A167" s="289" t="str">
        <f>IF(Databackup!B155="","",Databackup!B155)</f>
        <v/>
      </c>
      <c r="B167" s="290" t="str">
        <f>Databackup!C155</f>
        <v/>
      </c>
      <c r="C167" s="290" t="str">
        <f>Databackup!D155</f>
        <v/>
      </c>
      <c r="D167" s="290" t="str">
        <f>Databackup!E155</f>
        <v/>
      </c>
      <c r="E167" s="291" t="str">
        <f>Databackup!F155</f>
        <v/>
      </c>
      <c r="F167" s="291" t="str">
        <f>Databackup!G155</f>
        <v/>
      </c>
      <c r="G167" s="290" t="str">
        <f>Databackup!I155</f>
        <v/>
      </c>
      <c r="H167" s="290" t="str">
        <f>Databackup!J155</f>
        <v/>
      </c>
      <c r="I167" s="290" t="str">
        <f>Databackup!K155</f>
        <v/>
      </c>
      <c r="J167" s="290" t="str">
        <f>Databackup!L155</f>
        <v/>
      </c>
      <c r="K167" s="290" t="str">
        <f>Databackup!M155</f>
        <v/>
      </c>
      <c r="L167" s="311" t="str">
        <f>IF(Databackup!N155&gt;0,Databackup!N155,"--.--")</f>
        <v/>
      </c>
      <c r="M167" s="25" t="str">
        <f t="shared" si="7"/>
        <v xml:space="preserve">  Designation  </v>
      </c>
      <c r="N167" s="27"/>
      <c r="O167" s="27"/>
      <c r="P167" s="27"/>
      <c r="Q167" s="27"/>
    </row>
    <row r="168" spans="1:17" s="28" customFormat="1" ht="15.75" hidden="1">
      <c r="A168" s="289" t="str">
        <f>IF(Databackup!B156="","",Databackup!B156)</f>
        <v/>
      </c>
      <c r="B168" s="290" t="str">
        <f>Databackup!C156</f>
        <v/>
      </c>
      <c r="C168" s="290" t="str">
        <f>Databackup!D156</f>
        <v/>
      </c>
      <c r="D168" s="290" t="str">
        <f>Databackup!E156</f>
        <v/>
      </c>
      <c r="E168" s="291" t="str">
        <f>Databackup!F156</f>
        <v/>
      </c>
      <c r="F168" s="291" t="str">
        <f>Databackup!G156</f>
        <v/>
      </c>
      <c r="G168" s="290" t="str">
        <f>Databackup!I156</f>
        <v/>
      </c>
      <c r="H168" s="290" t="str">
        <f>Databackup!J156</f>
        <v/>
      </c>
      <c r="I168" s="290" t="str">
        <f>Databackup!K156</f>
        <v/>
      </c>
      <c r="J168" s="290" t="str">
        <f>Databackup!L156</f>
        <v/>
      </c>
      <c r="K168" s="290" t="str">
        <f>Databackup!M156</f>
        <v/>
      </c>
      <c r="L168" s="311" t="str">
        <f>IF(Databackup!N156&gt;0,Databackup!N156,"--.--")</f>
        <v/>
      </c>
      <c r="M168" s="25" t="str">
        <f t="shared" si="7"/>
        <v xml:space="preserve">  Designation  </v>
      </c>
      <c r="N168" s="27"/>
      <c r="O168" s="27"/>
      <c r="P168" s="27"/>
      <c r="Q168" s="27"/>
    </row>
    <row r="169" spans="1:17" s="28" customFormat="1" ht="15.75" hidden="1">
      <c r="A169" s="289" t="str">
        <f>IF(Databackup!B157="","",Databackup!B157)</f>
        <v/>
      </c>
      <c r="B169" s="290" t="str">
        <f>Databackup!C157</f>
        <v/>
      </c>
      <c r="C169" s="290" t="str">
        <f>Databackup!D157</f>
        <v/>
      </c>
      <c r="D169" s="290" t="str">
        <f>Databackup!E157</f>
        <v/>
      </c>
      <c r="E169" s="291" t="str">
        <f>Databackup!F157</f>
        <v/>
      </c>
      <c r="F169" s="291" t="str">
        <f>Databackup!G157</f>
        <v/>
      </c>
      <c r="G169" s="290" t="str">
        <f>Databackup!I157</f>
        <v/>
      </c>
      <c r="H169" s="290" t="str">
        <f>Databackup!J157</f>
        <v/>
      </c>
      <c r="I169" s="290" t="str">
        <f>Databackup!K157</f>
        <v/>
      </c>
      <c r="J169" s="290" t="str">
        <f>Databackup!L157</f>
        <v/>
      </c>
      <c r="K169" s="290" t="str">
        <f>Databackup!M157</f>
        <v/>
      </c>
      <c r="L169" s="311" t="str">
        <f>IF(Databackup!N157&gt;0,Databackup!N157,"--.--")</f>
        <v/>
      </c>
      <c r="M169" s="25" t="str">
        <f t="shared" si="7"/>
        <v xml:space="preserve">  Designation  </v>
      </c>
      <c r="N169" s="27"/>
      <c r="O169" s="27"/>
      <c r="P169" s="27"/>
      <c r="Q169" s="27"/>
    </row>
    <row r="170" spans="1:17" s="28" customFormat="1" ht="15.75" hidden="1">
      <c r="A170" s="289" t="str">
        <f>IF(Databackup!B158="","",Databackup!B158)</f>
        <v/>
      </c>
      <c r="B170" s="290" t="str">
        <f>Databackup!C158</f>
        <v/>
      </c>
      <c r="C170" s="290" t="str">
        <f>Databackup!D158</f>
        <v/>
      </c>
      <c r="D170" s="290" t="str">
        <f>Databackup!E158</f>
        <v/>
      </c>
      <c r="E170" s="291" t="str">
        <f>Databackup!F158</f>
        <v/>
      </c>
      <c r="F170" s="291" t="str">
        <f>Databackup!G158</f>
        <v/>
      </c>
      <c r="G170" s="290" t="str">
        <f>Databackup!I158</f>
        <v/>
      </c>
      <c r="H170" s="290" t="str">
        <f>Databackup!J158</f>
        <v/>
      </c>
      <c r="I170" s="290" t="str">
        <f>Databackup!K158</f>
        <v/>
      </c>
      <c r="J170" s="290" t="str">
        <f>Databackup!L158</f>
        <v/>
      </c>
      <c r="K170" s="290" t="str">
        <f>Databackup!M158</f>
        <v/>
      </c>
      <c r="L170" s="311" t="str">
        <f>IF(Databackup!N158&gt;0,Databackup!N158,"--.--")</f>
        <v/>
      </c>
      <c r="M170" s="25" t="str">
        <f t="shared" si="7"/>
        <v xml:space="preserve">  Designation  </v>
      </c>
      <c r="N170" s="27"/>
      <c r="O170" s="27"/>
      <c r="P170" s="27"/>
      <c r="Q170" s="27"/>
    </row>
    <row r="171" spans="1:17" s="28" customFormat="1" ht="15.75" hidden="1">
      <c r="A171" s="289" t="str">
        <f>IF(Databackup!B159="","",Databackup!B159)</f>
        <v/>
      </c>
      <c r="B171" s="290" t="str">
        <f>Databackup!C159</f>
        <v/>
      </c>
      <c r="C171" s="290" t="str">
        <f>Databackup!D159</f>
        <v/>
      </c>
      <c r="D171" s="290" t="str">
        <f>Databackup!E159</f>
        <v/>
      </c>
      <c r="E171" s="291" t="str">
        <f>Databackup!F159</f>
        <v/>
      </c>
      <c r="F171" s="291" t="str">
        <f>Databackup!G159</f>
        <v/>
      </c>
      <c r="G171" s="290" t="str">
        <f>Databackup!I159</f>
        <v/>
      </c>
      <c r="H171" s="290" t="str">
        <f>Databackup!J159</f>
        <v/>
      </c>
      <c r="I171" s="290" t="str">
        <f>Databackup!K159</f>
        <v/>
      </c>
      <c r="J171" s="290" t="str">
        <f>Databackup!L159</f>
        <v/>
      </c>
      <c r="K171" s="290" t="str">
        <f>Databackup!M159</f>
        <v/>
      </c>
      <c r="L171" s="311" t="str">
        <f>IF(Databackup!N159&gt;0,Databackup!N159,"--.--")</f>
        <v/>
      </c>
      <c r="M171" s="25" t="str">
        <f t="shared" si="7"/>
        <v xml:space="preserve">  Designation  </v>
      </c>
      <c r="N171" s="27"/>
      <c r="O171" s="27"/>
      <c r="P171" s="27"/>
      <c r="Q171" s="27"/>
    </row>
    <row r="172" spans="1:17" s="28" customFormat="1" ht="15.75" hidden="1">
      <c r="A172" s="289" t="str">
        <f>IF(Databackup!B160="","",Databackup!B160)</f>
        <v/>
      </c>
      <c r="B172" s="290" t="str">
        <f>Databackup!C160</f>
        <v/>
      </c>
      <c r="C172" s="290" t="str">
        <f>Databackup!D160</f>
        <v/>
      </c>
      <c r="D172" s="290" t="str">
        <f>Databackup!E160</f>
        <v/>
      </c>
      <c r="E172" s="291" t="str">
        <f>Databackup!F160</f>
        <v/>
      </c>
      <c r="F172" s="291" t="str">
        <f>Databackup!G160</f>
        <v/>
      </c>
      <c r="G172" s="290" t="str">
        <f>Databackup!I160</f>
        <v/>
      </c>
      <c r="H172" s="290" t="str">
        <f>Databackup!J160</f>
        <v/>
      </c>
      <c r="I172" s="290" t="str">
        <f>Databackup!K160</f>
        <v/>
      </c>
      <c r="J172" s="290" t="str">
        <f>Databackup!L160</f>
        <v/>
      </c>
      <c r="K172" s="290" t="str">
        <f>Databackup!M160</f>
        <v/>
      </c>
      <c r="L172" s="311" t="str">
        <f>IF(Databackup!N160&gt;0,Databackup!N160,"--.--")</f>
        <v/>
      </c>
      <c r="M172" s="25" t="str">
        <f t="shared" si="7"/>
        <v xml:space="preserve">  Designation  </v>
      </c>
      <c r="N172" s="27"/>
      <c r="O172" s="27"/>
      <c r="P172" s="27"/>
      <c r="Q172" s="27"/>
    </row>
    <row r="173" spans="1:17" s="28" customFormat="1" ht="15.75" hidden="1">
      <c r="A173" s="289" t="str">
        <f>IF(Databackup!B161="","",Databackup!B161)</f>
        <v/>
      </c>
      <c r="B173" s="290" t="str">
        <f>Databackup!C161</f>
        <v/>
      </c>
      <c r="C173" s="290" t="str">
        <f>Databackup!D161</f>
        <v/>
      </c>
      <c r="D173" s="290" t="str">
        <f>Databackup!E161</f>
        <v/>
      </c>
      <c r="E173" s="291" t="str">
        <f>Databackup!F161</f>
        <v/>
      </c>
      <c r="F173" s="291" t="str">
        <f>Databackup!G161</f>
        <v/>
      </c>
      <c r="G173" s="290" t="str">
        <f>Databackup!I161</f>
        <v/>
      </c>
      <c r="H173" s="290" t="str">
        <f>Databackup!J161</f>
        <v/>
      </c>
      <c r="I173" s="290" t="str">
        <f>Databackup!K161</f>
        <v/>
      </c>
      <c r="J173" s="290" t="str">
        <f>Databackup!L161</f>
        <v/>
      </c>
      <c r="K173" s="290" t="str">
        <f>Databackup!M161</f>
        <v/>
      </c>
      <c r="L173" s="311" t="str">
        <f>IF(Databackup!N161&gt;0,Databackup!N161,"--.--")</f>
        <v/>
      </c>
      <c r="M173" s="25" t="str">
        <f t="shared" si="7"/>
        <v xml:space="preserve">  Designation  </v>
      </c>
      <c r="N173" s="27"/>
      <c r="O173" s="27"/>
      <c r="P173" s="27"/>
      <c r="Q173" s="27"/>
    </row>
    <row r="174" spans="1:17" s="28" customFormat="1" ht="15.75" hidden="1">
      <c r="A174" s="289" t="str">
        <f>IF(Databackup!B162="","",Databackup!B162)</f>
        <v/>
      </c>
      <c r="B174" s="290" t="str">
        <f>Databackup!C162</f>
        <v/>
      </c>
      <c r="C174" s="290" t="str">
        <f>Databackup!D162</f>
        <v/>
      </c>
      <c r="D174" s="290" t="str">
        <f>Databackup!E162</f>
        <v/>
      </c>
      <c r="E174" s="291" t="str">
        <f>Databackup!F162</f>
        <v/>
      </c>
      <c r="F174" s="291" t="str">
        <f>Databackup!G162</f>
        <v/>
      </c>
      <c r="G174" s="290" t="str">
        <f>Databackup!I162</f>
        <v/>
      </c>
      <c r="H174" s="290" t="str">
        <f>Databackup!J162</f>
        <v/>
      </c>
      <c r="I174" s="290" t="str">
        <f>Databackup!K162</f>
        <v/>
      </c>
      <c r="J174" s="290" t="str">
        <f>Databackup!L162</f>
        <v/>
      </c>
      <c r="K174" s="290" t="str">
        <f>Databackup!M162</f>
        <v/>
      </c>
      <c r="L174" s="311" t="str">
        <f>IF(Databackup!N162&gt;0,Databackup!N162,"--.--")</f>
        <v/>
      </c>
      <c r="M174" s="25" t="str">
        <f t="shared" si="7"/>
        <v xml:space="preserve">  Designation  </v>
      </c>
      <c r="N174" s="27"/>
      <c r="O174" s="27"/>
      <c r="P174" s="27"/>
      <c r="Q174" s="27"/>
    </row>
    <row r="175" spans="1:17" s="28" customFormat="1" ht="15.75" hidden="1">
      <c r="A175" s="289" t="str">
        <f>IF(Databackup!B163="","",Databackup!B163)</f>
        <v/>
      </c>
      <c r="B175" s="290" t="str">
        <f>Databackup!C163</f>
        <v/>
      </c>
      <c r="C175" s="290" t="str">
        <f>Databackup!D163</f>
        <v/>
      </c>
      <c r="D175" s="290" t="str">
        <f>Databackup!E163</f>
        <v/>
      </c>
      <c r="E175" s="291" t="str">
        <f>Databackup!F163</f>
        <v/>
      </c>
      <c r="F175" s="291" t="str">
        <f>Databackup!G163</f>
        <v/>
      </c>
      <c r="G175" s="290" t="str">
        <f>Databackup!I163</f>
        <v/>
      </c>
      <c r="H175" s="290" t="str">
        <f>Databackup!J163</f>
        <v/>
      </c>
      <c r="I175" s="290" t="str">
        <f>Databackup!K163</f>
        <v/>
      </c>
      <c r="J175" s="290" t="str">
        <f>Databackup!L163</f>
        <v/>
      </c>
      <c r="K175" s="290" t="str">
        <f>Databackup!M163</f>
        <v/>
      </c>
      <c r="L175" s="311" t="str">
        <f>IF(Databackup!N163&gt;0,Databackup!N163,"--.--")</f>
        <v/>
      </c>
      <c r="M175" s="25" t="str">
        <f t="shared" si="7"/>
        <v xml:space="preserve">  Designation  </v>
      </c>
      <c r="N175" s="27"/>
      <c r="O175" s="27"/>
      <c r="P175" s="27"/>
      <c r="Q175" s="27"/>
    </row>
    <row r="176" spans="1:17" s="28" customFormat="1" ht="15.75" hidden="1">
      <c r="A176" s="289" t="str">
        <f>IF(Databackup!B164="","",Databackup!B164)</f>
        <v/>
      </c>
      <c r="B176" s="290" t="str">
        <f>Databackup!C164</f>
        <v/>
      </c>
      <c r="C176" s="290" t="str">
        <f>Databackup!D164</f>
        <v/>
      </c>
      <c r="D176" s="290" t="str">
        <f>Databackup!E164</f>
        <v/>
      </c>
      <c r="E176" s="291" t="str">
        <f>Databackup!F164</f>
        <v/>
      </c>
      <c r="F176" s="291" t="str">
        <f>Databackup!G164</f>
        <v/>
      </c>
      <c r="G176" s="290" t="str">
        <f>Databackup!I164</f>
        <v/>
      </c>
      <c r="H176" s="290" t="str">
        <f>Databackup!J164</f>
        <v/>
      </c>
      <c r="I176" s="290" t="str">
        <f>Databackup!K164</f>
        <v/>
      </c>
      <c r="J176" s="290" t="str">
        <f>Databackup!L164</f>
        <v/>
      </c>
      <c r="K176" s="290" t="str">
        <f>Databackup!M164</f>
        <v/>
      </c>
      <c r="L176" s="311" t="str">
        <f>IF(Databackup!N164&gt;0,Databackup!N164,"--.--")</f>
        <v/>
      </c>
      <c r="M176" s="25" t="str">
        <f t="shared" si="7"/>
        <v xml:space="preserve">  Designation  </v>
      </c>
      <c r="N176" s="27"/>
      <c r="O176" s="27"/>
      <c r="P176" s="27"/>
      <c r="Q176" s="27"/>
    </row>
    <row r="177" spans="1:17" s="28" customFormat="1" ht="15.75" hidden="1">
      <c r="A177" s="289" t="str">
        <f>IF(Databackup!B165="","",Databackup!B165)</f>
        <v/>
      </c>
      <c r="B177" s="290" t="str">
        <f>Databackup!C165</f>
        <v/>
      </c>
      <c r="C177" s="290" t="str">
        <f>Databackup!D165</f>
        <v/>
      </c>
      <c r="D177" s="290" t="str">
        <f>Databackup!E165</f>
        <v/>
      </c>
      <c r="E177" s="291" t="str">
        <f>Databackup!F165</f>
        <v/>
      </c>
      <c r="F177" s="291" t="str">
        <f>Databackup!G165</f>
        <v/>
      </c>
      <c r="G177" s="290" t="str">
        <f>Databackup!I165</f>
        <v/>
      </c>
      <c r="H177" s="290" t="str">
        <f>Databackup!J165</f>
        <v/>
      </c>
      <c r="I177" s="290" t="str">
        <f>Databackup!K165</f>
        <v/>
      </c>
      <c r="J177" s="290" t="str">
        <f>Databackup!L165</f>
        <v/>
      </c>
      <c r="K177" s="290" t="str">
        <f>Databackup!M165</f>
        <v/>
      </c>
      <c r="L177" s="311" t="str">
        <f>IF(Databackup!N165&gt;0,Databackup!N165,"--.--")</f>
        <v/>
      </c>
      <c r="M177" s="25" t="str">
        <f t="shared" si="7"/>
        <v xml:space="preserve">  Designation  </v>
      </c>
      <c r="N177" s="27"/>
      <c r="O177" s="27"/>
      <c r="P177" s="27"/>
      <c r="Q177" s="27"/>
    </row>
    <row r="178" spans="1:17" s="28" customFormat="1" ht="15.75" hidden="1">
      <c r="A178" s="289" t="str">
        <f>IF(Databackup!B166="","",Databackup!B166)</f>
        <v/>
      </c>
      <c r="B178" s="290" t="str">
        <f>Databackup!C166</f>
        <v/>
      </c>
      <c r="C178" s="290" t="str">
        <f>Databackup!D166</f>
        <v/>
      </c>
      <c r="D178" s="290" t="str">
        <f>Databackup!E166</f>
        <v/>
      </c>
      <c r="E178" s="291" t="str">
        <f>Databackup!F166</f>
        <v/>
      </c>
      <c r="F178" s="291" t="str">
        <f>Databackup!G166</f>
        <v/>
      </c>
      <c r="G178" s="290" t="str">
        <f>Databackup!I166</f>
        <v/>
      </c>
      <c r="H178" s="290" t="str">
        <f>Databackup!J166</f>
        <v/>
      </c>
      <c r="I178" s="290" t="str">
        <f>Databackup!K166</f>
        <v/>
      </c>
      <c r="J178" s="290" t="str">
        <f>Databackup!L166</f>
        <v/>
      </c>
      <c r="K178" s="290" t="str">
        <f>Databackup!M166</f>
        <v/>
      </c>
      <c r="L178" s="311" t="str">
        <f>IF(Databackup!N166&gt;0,Databackup!N166,"--.--")</f>
        <v/>
      </c>
      <c r="M178" s="25" t="str">
        <f t="shared" si="7"/>
        <v xml:space="preserve">  Designation  </v>
      </c>
      <c r="N178" s="27"/>
      <c r="O178" s="27"/>
      <c r="P178" s="27"/>
      <c r="Q178" s="27"/>
    </row>
    <row r="179" spans="1:17" s="28" customFormat="1" ht="15.75" hidden="1">
      <c r="A179" s="289" t="str">
        <f>IF(Databackup!B167="","",Databackup!B167)</f>
        <v/>
      </c>
      <c r="B179" s="290" t="str">
        <f>Databackup!C167</f>
        <v/>
      </c>
      <c r="C179" s="290" t="str">
        <f>Databackup!D167</f>
        <v/>
      </c>
      <c r="D179" s="290" t="str">
        <f>Databackup!E167</f>
        <v/>
      </c>
      <c r="E179" s="291" t="str">
        <f>Databackup!F167</f>
        <v/>
      </c>
      <c r="F179" s="291" t="str">
        <f>Databackup!G167</f>
        <v/>
      </c>
      <c r="G179" s="290" t="str">
        <f>Databackup!I167</f>
        <v/>
      </c>
      <c r="H179" s="290" t="str">
        <f>Databackup!J167</f>
        <v/>
      </c>
      <c r="I179" s="290" t="str">
        <f>Databackup!K167</f>
        <v/>
      </c>
      <c r="J179" s="290" t="str">
        <f>Databackup!L167</f>
        <v/>
      </c>
      <c r="K179" s="290" t="str">
        <f>Databackup!M167</f>
        <v/>
      </c>
      <c r="L179" s="311" t="str">
        <f>IF(Databackup!N167&gt;0,Databackup!N167,"--.--")</f>
        <v/>
      </c>
      <c r="M179" s="25" t="str">
        <f t="shared" si="7"/>
        <v xml:space="preserve">  Designation  </v>
      </c>
      <c r="N179" s="27"/>
      <c r="O179" s="27"/>
      <c r="P179" s="27"/>
      <c r="Q179" s="27"/>
    </row>
    <row r="180" spans="1:17" s="28" customFormat="1" ht="15.75" hidden="1">
      <c r="A180" s="289" t="str">
        <f>IF(Databackup!B168="","",Databackup!B168)</f>
        <v/>
      </c>
      <c r="B180" s="290" t="str">
        <f>Databackup!C168</f>
        <v/>
      </c>
      <c r="C180" s="290" t="str">
        <f>Databackup!D168</f>
        <v/>
      </c>
      <c r="D180" s="290" t="str">
        <f>Databackup!E168</f>
        <v/>
      </c>
      <c r="E180" s="291" t="str">
        <f>Databackup!F168</f>
        <v/>
      </c>
      <c r="F180" s="291" t="str">
        <f>Databackup!G168</f>
        <v/>
      </c>
      <c r="G180" s="290" t="str">
        <f>Databackup!I168</f>
        <v/>
      </c>
      <c r="H180" s="290" t="str">
        <f>Databackup!J168</f>
        <v/>
      </c>
      <c r="I180" s="290" t="str">
        <f>Databackup!K168</f>
        <v/>
      </c>
      <c r="J180" s="290" t="str">
        <f>Databackup!L168</f>
        <v/>
      </c>
      <c r="K180" s="290" t="str">
        <f>Databackup!M168</f>
        <v/>
      </c>
      <c r="L180" s="311" t="str">
        <f>IF(Databackup!N168&gt;0,Databackup!N168,"--.--")</f>
        <v/>
      </c>
      <c r="M180" s="25" t="str">
        <f t="shared" si="7"/>
        <v xml:space="preserve">  Designation  </v>
      </c>
      <c r="N180" s="27"/>
      <c r="O180" s="27"/>
      <c r="P180" s="27"/>
      <c r="Q180" s="27"/>
    </row>
    <row r="181" spans="1:17" s="28" customFormat="1" ht="15.75" hidden="1">
      <c r="A181" s="289" t="str">
        <f>IF(Databackup!B169="","",Databackup!B169)</f>
        <v/>
      </c>
      <c r="B181" s="290" t="str">
        <f>Databackup!C169</f>
        <v/>
      </c>
      <c r="C181" s="290" t="str">
        <f>Databackup!D169</f>
        <v/>
      </c>
      <c r="D181" s="290" t="str">
        <f>Databackup!E169</f>
        <v/>
      </c>
      <c r="E181" s="291" t="str">
        <f>Databackup!F169</f>
        <v/>
      </c>
      <c r="F181" s="291" t="str">
        <f>Databackup!G169</f>
        <v/>
      </c>
      <c r="G181" s="290" t="str">
        <f>Databackup!I169</f>
        <v/>
      </c>
      <c r="H181" s="290" t="str">
        <f>Databackup!J169</f>
        <v/>
      </c>
      <c r="I181" s="290" t="str">
        <f>Databackup!K169</f>
        <v/>
      </c>
      <c r="J181" s="290" t="str">
        <f>Databackup!L169</f>
        <v/>
      </c>
      <c r="K181" s="290" t="str">
        <f>Databackup!M169</f>
        <v/>
      </c>
      <c r="L181" s="311" t="str">
        <f>IF(Databackup!N169&gt;0,Databackup!N169,"--.--")</f>
        <v/>
      </c>
      <c r="M181" s="25" t="str">
        <f t="shared" si="7"/>
        <v xml:space="preserve">  Designation  </v>
      </c>
      <c r="N181" s="27"/>
      <c r="O181" s="27"/>
      <c r="P181" s="27"/>
      <c r="Q181" s="27"/>
    </row>
    <row r="182" spans="1:17" s="28" customFormat="1" ht="15.75" hidden="1">
      <c r="A182" s="289" t="str">
        <f>IF(Databackup!B170="","",Databackup!B170)</f>
        <v/>
      </c>
      <c r="B182" s="290" t="str">
        <f>Databackup!C170</f>
        <v/>
      </c>
      <c r="C182" s="290" t="str">
        <f>Databackup!D170</f>
        <v/>
      </c>
      <c r="D182" s="290" t="str">
        <f>Databackup!E170</f>
        <v/>
      </c>
      <c r="E182" s="291" t="str">
        <f>Databackup!F170</f>
        <v/>
      </c>
      <c r="F182" s="291" t="str">
        <f>Databackup!G170</f>
        <v/>
      </c>
      <c r="G182" s="290" t="str">
        <f>Databackup!I170</f>
        <v/>
      </c>
      <c r="H182" s="290" t="str">
        <f>Databackup!J170</f>
        <v/>
      </c>
      <c r="I182" s="290" t="str">
        <f>Databackup!K170</f>
        <v/>
      </c>
      <c r="J182" s="290" t="str">
        <f>Databackup!L170</f>
        <v/>
      </c>
      <c r="K182" s="290" t="str">
        <f>Databackup!M170</f>
        <v/>
      </c>
      <c r="L182" s="311" t="str">
        <f>IF(Databackup!N170&gt;0,Databackup!N170,"--.--")</f>
        <v/>
      </c>
      <c r="M182" s="25" t="str">
        <f t="shared" si="7"/>
        <v xml:space="preserve">  Designation  </v>
      </c>
      <c r="N182" s="27"/>
      <c r="O182" s="27"/>
      <c r="P182" s="27"/>
      <c r="Q182" s="27"/>
    </row>
    <row r="183" spans="1:17" s="28" customFormat="1" ht="15.75" hidden="1">
      <c r="A183" s="289" t="str">
        <f>IF(Databackup!B171="","",Databackup!B171)</f>
        <v/>
      </c>
      <c r="B183" s="290" t="str">
        <f>Databackup!C171</f>
        <v/>
      </c>
      <c r="C183" s="290" t="str">
        <f>Databackup!D171</f>
        <v/>
      </c>
      <c r="D183" s="290" t="str">
        <f>Databackup!E171</f>
        <v/>
      </c>
      <c r="E183" s="291" t="str">
        <f>Databackup!F171</f>
        <v/>
      </c>
      <c r="F183" s="291" t="str">
        <f>Databackup!G171</f>
        <v/>
      </c>
      <c r="G183" s="290" t="str">
        <f>Databackup!I171</f>
        <v/>
      </c>
      <c r="H183" s="290" t="str">
        <f>Databackup!J171</f>
        <v/>
      </c>
      <c r="I183" s="290" t="str">
        <f>Databackup!K171</f>
        <v/>
      </c>
      <c r="J183" s="290" t="str">
        <f>Databackup!L171</f>
        <v/>
      </c>
      <c r="K183" s="290" t="str">
        <f>Databackup!M171</f>
        <v/>
      </c>
      <c r="L183" s="311" t="str">
        <f>IF(Databackup!N171&gt;0,Databackup!N171,"--.--")</f>
        <v/>
      </c>
      <c r="M183" s="25" t="str">
        <f t="shared" si="7"/>
        <v xml:space="preserve">  Designation  </v>
      </c>
      <c r="N183" s="27"/>
      <c r="O183" s="27"/>
      <c r="P183" s="27"/>
      <c r="Q183" s="27"/>
    </row>
    <row r="184" spans="1:17" s="28" customFormat="1" ht="15.75" hidden="1">
      <c r="A184" s="289" t="str">
        <f>IF(Databackup!B172="","",Databackup!B172)</f>
        <v/>
      </c>
      <c r="B184" s="290" t="str">
        <f>Databackup!C172</f>
        <v/>
      </c>
      <c r="C184" s="290" t="str">
        <f>Databackup!D172</f>
        <v/>
      </c>
      <c r="D184" s="290" t="str">
        <f>Databackup!E172</f>
        <v/>
      </c>
      <c r="E184" s="291" t="str">
        <f>Databackup!F172</f>
        <v/>
      </c>
      <c r="F184" s="291" t="str">
        <f>Databackup!G172</f>
        <v/>
      </c>
      <c r="G184" s="290" t="str">
        <f>Databackup!I172</f>
        <v/>
      </c>
      <c r="H184" s="290" t="str">
        <f>Databackup!J172</f>
        <v/>
      </c>
      <c r="I184" s="290" t="str">
        <f>Databackup!K172</f>
        <v/>
      </c>
      <c r="J184" s="290" t="str">
        <f>Databackup!L172</f>
        <v/>
      </c>
      <c r="K184" s="290" t="str">
        <f>Databackup!M172</f>
        <v/>
      </c>
      <c r="L184" s="311" t="str">
        <f>IF(Databackup!N172&gt;0,Databackup!N172,"--.--")</f>
        <v/>
      </c>
      <c r="M184" s="25" t="str">
        <f t="shared" si="7"/>
        <v xml:space="preserve">  Designation  </v>
      </c>
      <c r="N184" s="27"/>
      <c r="O184" s="27"/>
      <c r="P184" s="27"/>
      <c r="Q184" s="27"/>
    </row>
    <row r="185" spans="1:17" s="28" customFormat="1" ht="15.75" hidden="1">
      <c r="A185" s="289" t="str">
        <f>IF(Databackup!B173="","",Databackup!B173)</f>
        <v/>
      </c>
      <c r="B185" s="290" t="str">
        <f>Databackup!C173</f>
        <v/>
      </c>
      <c r="C185" s="290" t="str">
        <f>Databackup!D173</f>
        <v/>
      </c>
      <c r="D185" s="290" t="str">
        <f>Databackup!E173</f>
        <v/>
      </c>
      <c r="E185" s="291" t="str">
        <f>Databackup!F173</f>
        <v/>
      </c>
      <c r="F185" s="291" t="str">
        <f>Databackup!G173</f>
        <v/>
      </c>
      <c r="G185" s="290" t="str">
        <f>Databackup!I173</f>
        <v/>
      </c>
      <c r="H185" s="290" t="str">
        <f>Databackup!J173</f>
        <v/>
      </c>
      <c r="I185" s="290" t="str">
        <f>Databackup!K173</f>
        <v/>
      </c>
      <c r="J185" s="290" t="str">
        <f>Databackup!L173</f>
        <v/>
      </c>
      <c r="K185" s="290" t="str">
        <f>Databackup!M173</f>
        <v/>
      </c>
      <c r="L185" s="311" t="str">
        <f>IF(Databackup!N173&gt;0,Databackup!N173,"--.--")</f>
        <v/>
      </c>
      <c r="M185" s="25" t="str">
        <f t="shared" si="7"/>
        <v xml:space="preserve">  Designation  </v>
      </c>
      <c r="N185" s="27"/>
      <c r="O185" s="27"/>
      <c r="P185" s="27"/>
      <c r="Q185" s="27"/>
    </row>
    <row r="186" spans="1:17" s="28" customFormat="1" ht="15.75" hidden="1">
      <c r="A186" s="289" t="str">
        <f>IF(Databackup!B174="","",Databackup!B174)</f>
        <v/>
      </c>
      <c r="B186" s="290" t="str">
        <f>Databackup!C174</f>
        <v/>
      </c>
      <c r="C186" s="290" t="str">
        <f>Databackup!D174</f>
        <v/>
      </c>
      <c r="D186" s="290" t="str">
        <f>Databackup!E174</f>
        <v/>
      </c>
      <c r="E186" s="291" t="str">
        <f>Databackup!F174</f>
        <v/>
      </c>
      <c r="F186" s="291" t="str">
        <f>Databackup!G174</f>
        <v/>
      </c>
      <c r="G186" s="290" t="str">
        <f>Databackup!I174</f>
        <v/>
      </c>
      <c r="H186" s="290" t="str">
        <f>Databackup!J174</f>
        <v/>
      </c>
      <c r="I186" s="290" t="str">
        <f>Databackup!K174</f>
        <v/>
      </c>
      <c r="J186" s="290" t="str">
        <f>Databackup!L174</f>
        <v/>
      </c>
      <c r="K186" s="290" t="str">
        <f>Databackup!M174</f>
        <v/>
      </c>
      <c r="L186" s="311" t="str">
        <f>IF(Databackup!N174&gt;0,Databackup!N174,"--.--")</f>
        <v/>
      </c>
      <c r="M186" s="25" t="str">
        <f t="shared" si="7"/>
        <v xml:space="preserve">  Designation  </v>
      </c>
      <c r="N186" s="27"/>
      <c r="O186" s="27"/>
      <c r="P186" s="27"/>
      <c r="Q186" s="27"/>
    </row>
    <row r="187" spans="1:17" s="28" customFormat="1" ht="15.75" hidden="1">
      <c r="A187" s="289" t="str">
        <f>IF(Databackup!B175="","",Databackup!B175)</f>
        <v/>
      </c>
      <c r="B187" s="290" t="str">
        <f>Databackup!C175</f>
        <v/>
      </c>
      <c r="C187" s="290" t="str">
        <f>Databackup!D175</f>
        <v/>
      </c>
      <c r="D187" s="290" t="str">
        <f>Databackup!E175</f>
        <v/>
      </c>
      <c r="E187" s="291" t="str">
        <f>Databackup!F175</f>
        <v/>
      </c>
      <c r="F187" s="291" t="str">
        <f>Databackup!G175</f>
        <v/>
      </c>
      <c r="G187" s="290" t="str">
        <f>Databackup!I175</f>
        <v/>
      </c>
      <c r="H187" s="290" t="str">
        <f>Databackup!J175</f>
        <v/>
      </c>
      <c r="I187" s="290" t="str">
        <f>Databackup!K175</f>
        <v/>
      </c>
      <c r="J187" s="290" t="str">
        <f>Databackup!L175</f>
        <v/>
      </c>
      <c r="K187" s="290" t="str">
        <f>Databackup!M175</f>
        <v/>
      </c>
      <c r="L187" s="311" t="str">
        <f>IF(Databackup!N175&gt;0,Databackup!N175,"--.--")</f>
        <v/>
      </c>
      <c r="M187" s="25" t="str">
        <f t="shared" si="7"/>
        <v xml:space="preserve">  Designation  </v>
      </c>
      <c r="N187" s="27"/>
      <c r="O187" s="27"/>
      <c r="P187" s="27"/>
      <c r="Q187" s="27"/>
    </row>
    <row r="188" spans="1:17" s="28" customFormat="1" ht="15.75" hidden="1">
      <c r="A188" s="289" t="str">
        <f>IF(Databackup!B176="","",Databackup!B176)</f>
        <v/>
      </c>
      <c r="B188" s="290" t="str">
        <f>Databackup!C176</f>
        <v/>
      </c>
      <c r="C188" s="290" t="str">
        <f>Databackup!D176</f>
        <v/>
      </c>
      <c r="D188" s="290" t="str">
        <f>Databackup!E176</f>
        <v/>
      </c>
      <c r="E188" s="291" t="str">
        <f>Databackup!F176</f>
        <v/>
      </c>
      <c r="F188" s="291" t="str">
        <f>Databackup!G176</f>
        <v/>
      </c>
      <c r="G188" s="290" t="str">
        <f>Databackup!I176</f>
        <v/>
      </c>
      <c r="H188" s="290" t="str">
        <f>Databackup!J176</f>
        <v/>
      </c>
      <c r="I188" s="290" t="str">
        <f>Databackup!K176</f>
        <v/>
      </c>
      <c r="J188" s="290" t="str">
        <f>Databackup!L176</f>
        <v/>
      </c>
      <c r="K188" s="290" t="str">
        <f>Databackup!M176</f>
        <v/>
      </c>
      <c r="L188" s="311" t="str">
        <f>IF(Databackup!N176&gt;0,Databackup!N176,"--.--")</f>
        <v/>
      </c>
      <c r="M188" s="25" t="str">
        <f t="shared" si="7"/>
        <v xml:space="preserve">  Designation  </v>
      </c>
      <c r="N188" s="27"/>
      <c r="O188" s="27"/>
      <c r="P188" s="27"/>
      <c r="Q188" s="27"/>
    </row>
    <row r="189" spans="1:17" s="28" customFormat="1" ht="15.75" hidden="1">
      <c r="A189" s="289" t="str">
        <f>IF(Databackup!B177="","",Databackup!B177)</f>
        <v/>
      </c>
      <c r="B189" s="290" t="str">
        <f>Databackup!C177</f>
        <v/>
      </c>
      <c r="C189" s="290" t="str">
        <f>Databackup!D177</f>
        <v/>
      </c>
      <c r="D189" s="290" t="str">
        <f>Databackup!E177</f>
        <v/>
      </c>
      <c r="E189" s="291" t="str">
        <f>Databackup!F177</f>
        <v/>
      </c>
      <c r="F189" s="291" t="str">
        <f>Databackup!G177</f>
        <v/>
      </c>
      <c r="G189" s="290" t="str">
        <f>Databackup!I177</f>
        <v/>
      </c>
      <c r="H189" s="290" t="str">
        <f>Databackup!J177</f>
        <v/>
      </c>
      <c r="I189" s="290" t="str">
        <f>Databackup!K177</f>
        <v/>
      </c>
      <c r="J189" s="290" t="str">
        <f>Databackup!L177</f>
        <v/>
      </c>
      <c r="K189" s="290" t="str">
        <f>Databackup!M177</f>
        <v/>
      </c>
      <c r="L189" s="311" t="str">
        <f>IF(Databackup!N177&gt;0,Databackup!N177,"--.--")</f>
        <v/>
      </c>
      <c r="M189" s="25" t="str">
        <f t="shared" si="7"/>
        <v xml:space="preserve">  Designation  </v>
      </c>
      <c r="N189" s="27"/>
      <c r="O189" s="27"/>
      <c r="P189" s="27"/>
      <c r="Q189" s="27"/>
    </row>
    <row r="190" spans="1:17" s="28" customFormat="1" ht="15.75" hidden="1">
      <c r="A190" s="289" t="str">
        <f>IF(Databackup!B178="","",Databackup!B178)</f>
        <v/>
      </c>
      <c r="B190" s="290" t="str">
        <f>Databackup!C178</f>
        <v/>
      </c>
      <c r="C190" s="290" t="str">
        <f>Databackup!D178</f>
        <v/>
      </c>
      <c r="D190" s="290" t="str">
        <f>Databackup!E178</f>
        <v/>
      </c>
      <c r="E190" s="291" t="str">
        <f>Databackup!F178</f>
        <v/>
      </c>
      <c r="F190" s="291" t="str">
        <f>Databackup!G178</f>
        <v/>
      </c>
      <c r="G190" s="290" t="str">
        <f>Databackup!I178</f>
        <v/>
      </c>
      <c r="H190" s="290" t="str">
        <f>Databackup!J178</f>
        <v/>
      </c>
      <c r="I190" s="290" t="str">
        <f>Databackup!K178</f>
        <v/>
      </c>
      <c r="J190" s="290" t="str">
        <f>Databackup!L178</f>
        <v/>
      </c>
      <c r="K190" s="290" t="str">
        <f>Databackup!M178</f>
        <v/>
      </c>
      <c r="L190" s="311" t="str">
        <f>IF(Databackup!N178&gt;0,Databackup!N178,"--.--")</f>
        <v/>
      </c>
      <c r="M190" s="25" t="str">
        <f t="shared" si="7"/>
        <v xml:space="preserve">  Designation  </v>
      </c>
      <c r="N190" s="27"/>
      <c r="O190" s="27"/>
      <c r="P190" s="27"/>
      <c r="Q190" s="27"/>
    </row>
    <row r="191" spans="1:17" s="28" customFormat="1" ht="15.75" hidden="1">
      <c r="A191" s="289" t="str">
        <f>IF(Databackup!B179="","",Databackup!B179)</f>
        <v/>
      </c>
      <c r="B191" s="290" t="str">
        <f>Databackup!C179</f>
        <v/>
      </c>
      <c r="C191" s="290" t="str">
        <f>Databackup!D179</f>
        <v/>
      </c>
      <c r="D191" s="290" t="str">
        <f>Databackup!E179</f>
        <v/>
      </c>
      <c r="E191" s="291" t="str">
        <f>Databackup!F179</f>
        <v/>
      </c>
      <c r="F191" s="291" t="str">
        <f>Databackup!G179</f>
        <v/>
      </c>
      <c r="G191" s="290" t="str">
        <f>Databackup!I179</f>
        <v/>
      </c>
      <c r="H191" s="290" t="str">
        <f>Databackup!J179</f>
        <v/>
      </c>
      <c r="I191" s="290" t="str">
        <f>Databackup!K179</f>
        <v/>
      </c>
      <c r="J191" s="290" t="str">
        <f>Databackup!L179</f>
        <v/>
      </c>
      <c r="K191" s="290" t="str">
        <f>Databackup!M179</f>
        <v/>
      </c>
      <c r="L191" s="311" t="str">
        <f>IF(Databackup!N179&gt;0,Databackup!N179,"--.--")</f>
        <v/>
      </c>
      <c r="M191" s="25" t="str">
        <f t="shared" si="7"/>
        <v xml:space="preserve">  Designation  </v>
      </c>
      <c r="N191" s="27"/>
      <c r="O191" s="27"/>
      <c r="P191" s="27"/>
      <c r="Q191" s="27"/>
    </row>
    <row r="192" spans="1:17" s="28" customFormat="1" ht="15.75" hidden="1">
      <c r="A192" s="289" t="str">
        <f>IF(Databackup!B180="","",Databackup!B180)</f>
        <v/>
      </c>
      <c r="B192" s="290" t="str">
        <f>Databackup!C180</f>
        <v/>
      </c>
      <c r="C192" s="290" t="str">
        <f>Databackup!D180</f>
        <v/>
      </c>
      <c r="D192" s="290" t="str">
        <f>Databackup!E180</f>
        <v/>
      </c>
      <c r="E192" s="291" t="str">
        <f>Databackup!F180</f>
        <v/>
      </c>
      <c r="F192" s="291" t="str">
        <f>Databackup!G180</f>
        <v/>
      </c>
      <c r="G192" s="290" t="str">
        <f>Databackup!I180</f>
        <v/>
      </c>
      <c r="H192" s="290" t="str">
        <f>Databackup!J180</f>
        <v/>
      </c>
      <c r="I192" s="290" t="str">
        <f>Databackup!K180</f>
        <v/>
      </c>
      <c r="J192" s="290" t="str">
        <f>Databackup!L180</f>
        <v/>
      </c>
      <c r="K192" s="290" t="str">
        <f>Databackup!M180</f>
        <v/>
      </c>
      <c r="L192" s="311" t="str">
        <f>IF(Databackup!N180&gt;0,Databackup!N180,"--.--")</f>
        <v/>
      </c>
      <c r="M192" s="25" t="str">
        <f t="shared" si="7"/>
        <v xml:space="preserve">  Designation  </v>
      </c>
      <c r="N192" s="27"/>
      <c r="O192" s="27"/>
      <c r="P192" s="27"/>
      <c r="Q192" s="27"/>
    </row>
    <row r="193" spans="1:17" s="28" customFormat="1" ht="15.75" hidden="1">
      <c r="A193" s="289" t="str">
        <f>IF(Databackup!B181="","",Databackup!B181)</f>
        <v/>
      </c>
      <c r="B193" s="290" t="str">
        <f>Databackup!C181</f>
        <v/>
      </c>
      <c r="C193" s="290" t="str">
        <f>Databackup!D181</f>
        <v/>
      </c>
      <c r="D193" s="290" t="str">
        <f>Databackup!E181</f>
        <v/>
      </c>
      <c r="E193" s="291" t="str">
        <f>Databackup!F181</f>
        <v/>
      </c>
      <c r="F193" s="291" t="str">
        <f>Databackup!G181</f>
        <v/>
      </c>
      <c r="G193" s="290" t="str">
        <f>Databackup!I181</f>
        <v/>
      </c>
      <c r="H193" s="290" t="str">
        <f>Databackup!J181</f>
        <v/>
      </c>
      <c r="I193" s="290" t="str">
        <f>Databackup!K181</f>
        <v/>
      </c>
      <c r="J193" s="290" t="str">
        <f>Databackup!L181</f>
        <v/>
      </c>
      <c r="K193" s="290" t="str">
        <f>Databackup!M181</f>
        <v/>
      </c>
      <c r="L193" s="311" t="str">
        <f>IF(Databackup!N181&gt;0,Databackup!N181,"--.--")</f>
        <v/>
      </c>
      <c r="M193" s="25" t="str">
        <f t="shared" si="7"/>
        <v xml:space="preserve">  Designation  </v>
      </c>
      <c r="N193" s="27"/>
      <c r="O193" s="27"/>
      <c r="P193" s="27"/>
      <c r="Q193" s="27"/>
    </row>
    <row r="194" spans="1:17" s="28" customFormat="1" ht="15.75" hidden="1">
      <c r="A194" s="289" t="str">
        <f>IF(Databackup!B182="","",Databackup!B182)</f>
        <v/>
      </c>
      <c r="B194" s="290" t="str">
        <f>Databackup!C182</f>
        <v/>
      </c>
      <c r="C194" s="290" t="str">
        <f>Databackup!D182</f>
        <v/>
      </c>
      <c r="D194" s="290" t="str">
        <f>Databackup!E182</f>
        <v/>
      </c>
      <c r="E194" s="291" t="str">
        <f>Databackup!F182</f>
        <v/>
      </c>
      <c r="F194" s="291" t="str">
        <f>Databackup!G182</f>
        <v/>
      </c>
      <c r="G194" s="290" t="str">
        <f>Databackup!I182</f>
        <v/>
      </c>
      <c r="H194" s="290" t="str">
        <f>Databackup!J182</f>
        <v/>
      </c>
      <c r="I194" s="290" t="str">
        <f>Databackup!K182</f>
        <v/>
      </c>
      <c r="J194" s="290" t="str">
        <f>Databackup!L182</f>
        <v/>
      </c>
      <c r="K194" s="290" t="str">
        <f>Databackup!M182</f>
        <v/>
      </c>
      <c r="L194" s="311" t="str">
        <f>IF(Databackup!N182&gt;0,Databackup!N182,"--.--")</f>
        <v/>
      </c>
      <c r="M194" s="25" t="str">
        <f t="shared" si="7"/>
        <v xml:space="preserve">  Designation  </v>
      </c>
      <c r="N194" s="27"/>
      <c r="O194" s="27"/>
      <c r="P194" s="27"/>
      <c r="Q194" s="27"/>
    </row>
    <row r="195" spans="1:17" s="28" customFormat="1" ht="15.75" hidden="1">
      <c r="A195" s="289" t="str">
        <f>IF(Databackup!B183="","",Databackup!B183)</f>
        <v/>
      </c>
      <c r="B195" s="290" t="str">
        <f>Databackup!C183</f>
        <v/>
      </c>
      <c r="C195" s="290" t="str">
        <f>Databackup!D183</f>
        <v/>
      </c>
      <c r="D195" s="290" t="str">
        <f>Databackup!E183</f>
        <v/>
      </c>
      <c r="E195" s="291" t="str">
        <f>Databackup!F183</f>
        <v/>
      </c>
      <c r="F195" s="291" t="str">
        <f>Databackup!G183</f>
        <v/>
      </c>
      <c r="G195" s="290" t="str">
        <f>Databackup!I183</f>
        <v/>
      </c>
      <c r="H195" s="290" t="str">
        <f>Databackup!J183</f>
        <v/>
      </c>
      <c r="I195" s="290" t="str">
        <f>Databackup!K183</f>
        <v/>
      </c>
      <c r="J195" s="290" t="str">
        <f>Databackup!L183</f>
        <v/>
      </c>
      <c r="K195" s="290" t="str">
        <f>Databackup!M183</f>
        <v/>
      </c>
      <c r="L195" s="311" t="str">
        <f>IF(Databackup!N183&gt;0,Databackup!N183,"--.--")</f>
        <v/>
      </c>
      <c r="M195" s="25" t="str">
        <f t="shared" si="7"/>
        <v xml:space="preserve">  Designation  </v>
      </c>
      <c r="N195" s="27"/>
      <c r="O195" s="27"/>
      <c r="P195" s="27"/>
      <c r="Q195" s="27"/>
    </row>
    <row r="196" spans="1:17" s="28" customFormat="1" ht="15.75" hidden="1">
      <c r="A196" s="289" t="str">
        <f>IF(Databackup!B184="","",Databackup!B184)</f>
        <v/>
      </c>
      <c r="B196" s="290" t="str">
        <f>Databackup!C184</f>
        <v/>
      </c>
      <c r="C196" s="290" t="str">
        <f>Databackup!D184</f>
        <v/>
      </c>
      <c r="D196" s="290" t="str">
        <f>Databackup!E184</f>
        <v/>
      </c>
      <c r="E196" s="291" t="str">
        <f>Databackup!F184</f>
        <v/>
      </c>
      <c r="F196" s="291" t="str">
        <f>Databackup!G184</f>
        <v/>
      </c>
      <c r="G196" s="290" t="str">
        <f>Databackup!I184</f>
        <v/>
      </c>
      <c r="H196" s="290" t="str">
        <f>Databackup!J184</f>
        <v/>
      </c>
      <c r="I196" s="290" t="str">
        <f>Databackup!K184</f>
        <v/>
      </c>
      <c r="J196" s="290" t="str">
        <f>Databackup!L184</f>
        <v/>
      </c>
      <c r="K196" s="290" t="str">
        <f>Databackup!M184</f>
        <v/>
      </c>
      <c r="L196" s="311" t="str">
        <f>IF(Databackup!N184&gt;0,Databackup!N184,"--.--")</f>
        <v/>
      </c>
      <c r="M196" s="25" t="str">
        <f t="shared" si="7"/>
        <v xml:space="preserve">  Designation  </v>
      </c>
      <c r="N196" s="27"/>
      <c r="O196" s="27"/>
      <c r="P196" s="27"/>
      <c r="Q196" s="27"/>
    </row>
    <row r="197" spans="1:17" s="28" customFormat="1" ht="15.75" hidden="1">
      <c r="A197" s="289" t="str">
        <f>IF(Databackup!B185="","",Databackup!B185)</f>
        <v/>
      </c>
      <c r="B197" s="290" t="str">
        <f>Databackup!C185</f>
        <v/>
      </c>
      <c r="C197" s="290" t="str">
        <f>Databackup!D185</f>
        <v/>
      </c>
      <c r="D197" s="290" t="str">
        <f>Databackup!E185</f>
        <v/>
      </c>
      <c r="E197" s="291" t="str">
        <f>Databackup!F185</f>
        <v/>
      </c>
      <c r="F197" s="291" t="str">
        <f>Databackup!G185</f>
        <v/>
      </c>
      <c r="G197" s="290" t="str">
        <f>Databackup!I185</f>
        <v/>
      </c>
      <c r="H197" s="290" t="str">
        <f>Databackup!J185</f>
        <v/>
      </c>
      <c r="I197" s="290" t="str">
        <f>Databackup!K185</f>
        <v/>
      </c>
      <c r="J197" s="290" t="str">
        <f>Databackup!L185</f>
        <v/>
      </c>
      <c r="K197" s="290" t="str">
        <f>Databackup!M185</f>
        <v/>
      </c>
      <c r="L197" s="311" t="str">
        <f>IF(Databackup!N185&gt;0,Databackup!N185,"--.--")</f>
        <v/>
      </c>
      <c r="M197" s="25" t="str">
        <f t="shared" si="7"/>
        <v xml:space="preserve">  Designation  </v>
      </c>
      <c r="N197" s="27"/>
      <c r="O197" s="27"/>
      <c r="P197" s="27"/>
      <c r="Q197" s="27"/>
    </row>
    <row r="198" spans="1:17" s="28" customFormat="1" ht="15.75" hidden="1">
      <c r="A198" s="289" t="str">
        <f>IF(Databackup!B186="","",Databackup!B186)</f>
        <v/>
      </c>
      <c r="B198" s="290" t="str">
        <f>Databackup!C186</f>
        <v/>
      </c>
      <c r="C198" s="290" t="str">
        <f>Databackup!D186</f>
        <v/>
      </c>
      <c r="D198" s="290" t="str">
        <f>Databackup!E186</f>
        <v/>
      </c>
      <c r="E198" s="291" t="str">
        <f>Databackup!F186</f>
        <v/>
      </c>
      <c r="F198" s="291" t="str">
        <f>Databackup!G186</f>
        <v/>
      </c>
      <c r="G198" s="290" t="str">
        <f>Databackup!I186</f>
        <v/>
      </c>
      <c r="H198" s="290" t="str">
        <f>Databackup!J186</f>
        <v/>
      </c>
      <c r="I198" s="290" t="str">
        <f>Databackup!K186</f>
        <v/>
      </c>
      <c r="J198" s="290" t="str">
        <f>Databackup!L186</f>
        <v/>
      </c>
      <c r="K198" s="290" t="str">
        <f>Databackup!M186</f>
        <v/>
      </c>
      <c r="L198" s="311" t="str">
        <f>IF(Databackup!N186&gt;0,Databackup!N186,"--.--")</f>
        <v/>
      </c>
      <c r="M198" s="25" t="str">
        <f t="shared" si="7"/>
        <v xml:space="preserve">  Designation  </v>
      </c>
      <c r="N198" s="27"/>
      <c r="O198" s="27"/>
      <c r="P198" s="27"/>
      <c r="Q198" s="27"/>
    </row>
    <row r="199" spans="1:17" s="28" customFormat="1" ht="15.75" hidden="1">
      <c r="A199" s="289" t="str">
        <f>IF(Databackup!B187="","",Databackup!B187)</f>
        <v/>
      </c>
      <c r="B199" s="290" t="str">
        <f>Databackup!C187</f>
        <v/>
      </c>
      <c r="C199" s="290" t="str">
        <f>Databackup!D187</f>
        <v/>
      </c>
      <c r="D199" s="290" t="str">
        <f>Databackup!E187</f>
        <v/>
      </c>
      <c r="E199" s="291" t="str">
        <f>Databackup!F187</f>
        <v/>
      </c>
      <c r="F199" s="291" t="str">
        <f>Databackup!G187</f>
        <v/>
      </c>
      <c r="G199" s="290" t="str">
        <f>Databackup!I187</f>
        <v/>
      </c>
      <c r="H199" s="290" t="str">
        <f>Databackup!J187</f>
        <v/>
      </c>
      <c r="I199" s="290" t="str">
        <f>Databackup!K187</f>
        <v/>
      </c>
      <c r="J199" s="290" t="str">
        <f>Databackup!L187</f>
        <v/>
      </c>
      <c r="K199" s="290" t="str">
        <f>Databackup!M187</f>
        <v/>
      </c>
      <c r="L199" s="311" t="str">
        <f>IF(Databackup!N187&gt;0,Databackup!N187,"--.--")</f>
        <v/>
      </c>
      <c r="M199" s="25" t="str">
        <f t="shared" si="7"/>
        <v xml:space="preserve">  Designation  </v>
      </c>
      <c r="N199" s="27"/>
      <c r="O199" s="27"/>
      <c r="P199" s="27"/>
      <c r="Q199" s="27"/>
    </row>
    <row r="200" spans="1:17" s="28" customFormat="1" ht="15.75" hidden="1">
      <c r="A200" s="289" t="str">
        <f>IF(Databackup!B188="","",Databackup!B188)</f>
        <v/>
      </c>
      <c r="B200" s="290" t="str">
        <f>Databackup!C188</f>
        <v/>
      </c>
      <c r="C200" s="290" t="str">
        <f>Databackup!D188</f>
        <v/>
      </c>
      <c r="D200" s="290" t="str">
        <f>Databackup!E188</f>
        <v/>
      </c>
      <c r="E200" s="291" t="str">
        <f>Databackup!F188</f>
        <v/>
      </c>
      <c r="F200" s="291" t="str">
        <f>Databackup!G188</f>
        <v/>
      </c>
      <c r="G200" s="290" t="str">
        <f>Databackup!I188</f>
        <v/>
      </c>
      <c r="H200" s="290" t="str">
        <f>Databackup!J188</f>
        <v/>
      </c>
      <c r="I200" s="290" t="str">
        <f>Databackup!K188</f>
        <v/>
      </c>
      <c r="J200" s="290" t="str">
        <f>Databackup!L188</f>
        <v/>
      </c>
      <c r="K200" s="290" t="str">
        <f>Databackup!M188</f>
        <v/>
      </c>
      <c r="L200" s="311" t="str">
        <f>IF(Databackup!N188&gt;0,Databackup!N188,"--.--")</f>
        <v/>
      </c>
      <c r="M200" s="25" t="str">
        <f t="shared" si="7"/>
        <v xml:space="preserve">  Designation  </v>
      </c>
      <c r="N200" s="27"/>
      <c r="O200" s="27"/>
      <c r="P200" s="27"/>
      <c r="Q200" s="27"/>
    </row>
    <row r="201" spans="1:17" s="28" customFormat="1" ht="15.75" hidden="1">
      <c r="A201" s="289" t="str">
        <f>IF(Databackup!B189="","",Databackup!B189)</f>
        <v/>
      </c>
      <c r="B201" s="290" t="str">
        <f>Databackup!C189</f>
        <v/>
      </c>
      <c r="C201" s="290" t="str">
        <f>Databackup!D189</f>
        <v/>
      </c>
      <c r="D201" s="290" t="str">
        <f>Databackup!E189</f>
        <v/>
      </c>
      <c r="E201" s="291" t="str">
        <f>Databackup!F189</f>
        <v/>
      </c>
      <c r="F201" s="291" t="str">
        <f>Databackup!G189</f>
        <v/>
      </c>
      <c r="G201" s="290" t="str">
        <f>Databackup!I189</f>
        <v/>
      </c>
      <c r="H201" s="290" t="str">
        <f>Databackup!J189</f>
        <v/>
      </c>
      <c r="I201" s="290" t="str">
        <f>Databackup!K189</f>
        <v/>
      </c>
      <c r="J201" s="290" t="str">
        <f>Databackup!L189</f>
        <v/>
      </c>
      <c r="K201" s="290" t="str">
        <f>Databackup!M189</f>
        <v/>
      </c>
      <c r="L201" s="311" t="str">
        <f>IF(Databackup!N189&gt;0,Databackup!N189,"--.--")</f>
        <v/>
      </c>
      <c r="M201" s="25" t="str">
        <f t="shared" si="7"/>
        <v xml:space="preserve">  Designation  </v>
      </c>
      <c r="N201" s="27"/>
      <c r="O201" s="27"/>
      <c r="P201" s="27"/>
      <c r="Q201" s="27"/>
    </row>
    <row r="202" spans="1:17" s="28" customFormat="1" ht="15.75" hidden="1">
      <c r="A202" s="289" t="str">
        <f>IF(Databackup!B190="","",Databackup!B190)</f>
        <v/>
      </c>
      <c r="B202" s="290" t="str">
        <f>Databackup!C190</f>
        <v/>
      </c>
      <c r="C202" s="290" t="str">
        <f>Databackup!D190</f>
        <v/>
      </c>
      <c r="D202" s="290" t="str">
        <f>Databackup!E190</f>
        <v/>
      </c>
      <c r="E202" s="291" t="str">
        <f>Databackup!F190</f>
        <v/>
      </c>
      <c r="F202" s="291" t="str">
        <f>Databackup!G190</f>
        <v/>
      </c>
      <c r="G202" s="290" t="str">
        <f>Databackup!I190</f>
        <v/>
      </c>
      <c r="H202" s="290" t="str">
        <f>Databackup!J190</f>
        <v/>
      </c>
      <c r="I202" s="290" t="str">
        <f>Databackup!K190</f>
        <v/>
      </c>
      <c r="J202" s="290" t="str">
        <f>Databackup!L190</f>
        <v/>
      </c>
      <c r="K202" s="290" t="str">
        <f>Databackup!M190</f>
        <v/>
      </c>
      <c r="L202" s="311" t="str">
        <f>IF(Databackup!N190&gt;0,Databackup!N190,"--.--")</f>
        <v/>
      </c>
      <c r="M202" s="25" t="str">
        <f t="shared" si="7"/>
        <v xml:space="preserve">  Designation  </v>
      </c>
      <c r="N202" s="27"/>
      <c r="O202" s="27"/>
      <c r="P202" s="27"/>
      <c r="Q202" s="27"/>
    </row>
    <row r="203" spans="1:17" s="28" customFormat="1" ht="15.75" hidden="1">
      <c r="A203" s="289" t="str">
        <f>IF(Databackup!B191="","",Databackup!B191)</f>
        <v/>
      </c>
      <c r="B203" s="290" t="str">
        <f>Databackup!C191</f>
        <v/>
      </c>
      <c r="C203" s="290" t="str">
        <f>Databackup!D191</f>
        <v/>
      </c>
      <c r="D203" s="290" t="str">
        <f>Databackup!E191</f>
        <v/>
      </c>
      <c r="E203" s="291" t="str">
        <f>Databackup!F191</f>
        <v/>
      </c>
      <c r="F203" s="291" t="str">
        <f>Databackup!G191</f>
        <v/>
      </c>
      <c r="G203" s="290" t="str">
        <f>Databackup!I191</f>
        <v/>
      </c>
      <c r="H203" s="290" t="str">
        <f>Databackup!J191</f>
        <v/>
      </c>
      <c r="I203" s="290" t="str">
        <f>Databackup!K191</f>
        <v/>
      </c>
      <c r="J203" s="290" t="str">
        <f>Databackup!L191</f>
        <v/>
      </c>
      <c r="K203" s="290" t="str">
        <f>Databackup!M191</f>
        <v/>
      </c>
      <c r="L203" s="311" t="str">
        <f>IF(Databackup!N191&gt;0,Databackup!N191,"--.--")</f>
        <v/>
      </c>
      <c r="M203" s="25" t="str">
        <f t="shared" si="7"/>
        <v xml:space="preserve">  Designation  </v>
      </c>
      <c r="N203" s="27"/>
      <c r="O203" s="27"/>
      <c r="P203" s="27"/>
      <c r="Q203" s="27"/>
    </row>
    <row r="204" spans="1:17" s="28" customFormat="1" ht="15.75" hidden="1">
      <c r="A204" s="289" t="str">
        <f>IF(Databackup!B192="","",Databackup!B192)</f>
        <v/>
      </c>
      <c r="B204" s="290" t="str">
        <f>Databackup!C192</f>
        <v/>
      </c>
      <c r="C204" s="290" t="str">
        <f>Databackup!D192</f>
        <v/>
      </c>
      <c r="D204" s="290" t="str">
        <f>Databackup!E192</f>
        <v/>
      </c>
      <c r="E204" s="291" t="str">
        <f>Databackup!F192</f>
        <v/>
      </c>
      <c r="F204" s="291" t="str">
        <f>Databackup!G192</f>
        <v/>
      </c>
      <c r="G204" s="290" t="str">
        <f>Databackup!I192</f>
        <v/>
      </c>
      <c r="H204" s="290" t="str">
        <f>Databackup!J192</f>
        <v/>
      </c>
      <c r="I204" s="290" t="str">
        <f>Databackup!K192</f>
        <v/>
      </c>
      <c r="J204" s="290" t="str">
        <f>Databackup!L192</f>
        <v/>
      </c>
      <c r="K204" s="290" t="str">
        <f>Databackup!M192</f>
        <v/>
      </c>
      <c r="L204" s="311" t="str">
        <f>IF(Databackup!N192&gt;0,Databackup!N192,"--.--")</f>
        <v/>
      </c>
      <c r="M204" s="25" t="str">
        <f t="shared" si="7"/>
        <v xml:space="preserve">  Designation  </v>
      </c>
      <c r="N204" s="27"/>
      <c r="O204" s="27"/>
      <c r="P204" s="27"/>
      <c r="Q204" s="27"/>
    </row>
    <row r="205" spans="1:17" s="28" customFormat="1" ht="15.75" hidden="1">
      <c r="A205" s="289" t="str">
        <f>IF(Databackup!B193="","",Databackup!B193)</f>
        <v/>
      </c>
      <c r="B205" s="290" t="str">
        <f>Databackup!C193</f>
        <v/>
      </c>
      <c r="C205" s="290" t="str">
        <f>Databackup!D193</f>
        <v/>
      </c>
      <c r="D205" s="290" t="str">
        <f>Databackup!E193</f>
        <v/>
      </c>
      <c r="E205" s="291" t="str">
        <f>Databackup!F193</f>
        <v/>
      </c>
      <c r="F205" s="291" t="str">
        <f>Databackup!G193</f>
        <v/>
      </c>
      <c r="G205" s="290" t="str">
        <f>Databackup!I193</f>
        <v/>
      </c>
      <c r="H205" s="290" t="str">
        <f>Databackup!J193</f>
        <v/>
      </c>
      <c r="I205" s="290" t="str">
        <f>Databackup!K193</f>
        <v/>
      </c>
      <c r="J205" s="290" t="str">
        <f>Databackup!L193</f>
        <v/>
      </c>
      <c r="K205" s="290" t="str">
        <f>Databackup!M193</f>
        <v/>
      </c>
      <c r="L205" s="311" t="str">
        <f>IF(Databackup!N193&gt;0,Databackup!N193,"--.--")</f>
        <v/>
      </c>
      <c r="M205" s="25" t="str">
        <f t="shared" si="7"/>
        <v xml:space="preserve">  Designation  </v>
      </c>
      <c r="N205" s="27"/>
      <c r="O205" s="27"/>
      <c r="P205" s="27"/>
      <c r="Q205" s="27"/>
    </row>
    <row r="206" spans="1:17" s="28" customFormat="1" ht="15.75" hidden="1">
      <c r="A206" s="289" t="str">
        <f>IF(Databackup!B194="","",Databackup!B194)</f>
        <v/>
      </c>
      <c r="B206" s="290" t="str">
        <f>Databackup!C194</f>
        <v/>
      </c>
      <c r="C206" s="290" t="str">
        <f>Databackup!D194</f>
        <v/>
      </c>
      <c r="D206" s="290" t="str">
        <f>Databackup!E194</f>
        <v/>
      </c>
      <c r="E206" s="291" t="str">
        <f>Databackup!F194</f>
        <v/>
      </c>
      <c r="F206" s="291" t="str">
        <f>Databackup!G194</f>
        <v/>
      </c>
      <c r="G206" s="290" t="str">
        <f>Databackup!I194</f>
        <v/>
      </c>
      <c r="H206" s="290" t="str">
        <f>Databackup!J194</f>
        <v/>
      </c>
      <c r="I206" s="290" t="str">
        <f>Databackup!K194</f>
        <v/>
      </c>
      <c r="J206" s="290" t="str">
        <f>Databackup!L194</f>
        <v/>
      </c>
      <c r="K206" s="290" t="str">
        <f>Databackup!M194</f>
        <v/>
      </c>
      <c r="L206" s="311" t="str">
        <f>IF(Databackup!N194&gt;0,Databackup!N194,"--.--")</f>
        <v/>
      </c>
      <c r="M206" s="25" t="str">
        <f t="shared" si="7"/>
        <v xml:space="preserve">  Designation  </v>
      </c>
      <c r="N206" s="27"/>
      <c r="O206" s="27"/>
      <c r="P206" s="27"/>
      <c r="Q206" s="27"/>
    </row>
    <row r="207" spans="1:17" s="28" customFormat="1" ht="15.75" hidden="1">
      <c r="A207" s="289" t="str">
        <f>IF(Databackup!B195="","",Databackup!B195)</f>
        <v/>
      </c>
      <c r="B207" s="290" t="str">
        <f>Databackup!C195</f>
        <v/>
      </c>
      <c r="C207" s="290" t="str">
        <f>Databackup!D195</f>
        <v/>
      </c>
      <c r="D207" s="290" t="str">
        <f>Databackup!E195</f>
        <v/>
      </c>
      <c r="E207" s="291" t="str">
        <f>Databackup!F195</f>
        <v/>
      </c>
      <c r="F207" s="291" t="str">
        <f>Databackup!G195</f>
        <v/>
      </c>
      <c r="G207" s="290" t="str">
        <f>Databackup!I195</f>
        <v/>
      </c>
      <c r="H207" s="290" t="str">
        <f>Databackup!J195</f>
        <v/>
      </c>
      <c r="I207" s="290" t="str">
        <f>Databackup!K195</f>
        <v/>
      </c>
      <c r="J207" s="290" t="str">
        <f>Databackup!L195</f>
        <v/>
      </c>
      <c r="K207" s="290" t="str">
        <f>Databackup!M195</f>
        <v/>
      </c>
      <c r="L207" s="311" t="str">
        <f>IF(Databackup!N195&gt;0,Databackup!N195,"--.--")</f>
        <v/>
      </c>
      <c r="M207" s="25" t="str">
        <f t="shared" si="7"/>
        <v xml:space="preserve">  Designation  </v>
      </c>
      <c r="N207" s="27"/>
      <c r="O207" s="27"/>
      <c r="P207" s="27"/>
      <c r="Q207" s="27"/>
    </row>
    <row r="208" spans="1:17" s="28" customFormat="1" ht="15.75" hidden="1">
      <c r="A208" s="289" t="str">
        <f>IF(Databackup!B196="","",Databackup!B196)</f>
        <v/>
      </c>
      <c r="B208" s="290" t="str">
        <f>Databackup!C196</f>
        <v/>
      </c>
      <c r="C208" s="290" t="str">
        <f>Databackup!D196</f>
        <v/>
      </c>
      <c r="D208" s="290" t="str">
        <f>Databackup!E196</f>
        <v/>
      </c>
      <c r="E208" s="291" t="str">
        <f>Databackup!F196</f>
        <v/>
      </c>
      <c r="F208" s="291" t="str">
        <f>Databackup!G196</f>
        <v/>
      </c>
      <c r="G208" s="290" t="str">
        <f>Databackup!I196</f>
        <v/>
      </c>
      <c r="H208" s="290" t="str">
        <f>Databackup!J196</f>
        <v/>
      </c>
      <c r="I208" s="290" t="str">
        <f>Databackup!K196</f>
        <v/>
      </c>
      <c r="J208" s="290" t="str">
        <f>Databackup!L196</f>
        <v/>
      </c>
      <c r="K208" s="290" t="str">
        <f>Databackup!M196</f>
        <v/>
      </c>
      <c r="L208" s="311" t="str">
        <f>IF(Databackup!N196&gt;0,Databackup!N196,"--.--")</f>
        <v/>
      </c>
      <c r="M208" s="25" t="str">
        <f t="shared" si="7"/>
        <v xml:space="preserve">  Designation  </v>
      </c>
      <c r="N208" s="27"/>
      <c r="O208" s="27"/>
      <c r="P208" s="27"/>
      <c r="Q208" s="27"/>
    </row>
    <row r="209" spans="1:17" s="28" customFormat="1" ht="15.75" hidden="1">
      <c r="A209" s="289" t="str">
        <f>IF(Databackup!B197="","",Databackup!B197)</f>
        <v/>
      </c>
      <c r="B209" s="290" t="str">
        <f>Databackup!C197</f>
        <v/>
      </c>
      <c r="C209" s="290" t="str">
        <f>Databackup!D197</f>
        <v/>
      </c>
      <c r="D209" s="290" t="str">
        <f>Databackup!E197</f>
        <v/>
      </c>
      <c r="E209" s="291" t="str">
        <f>Databackup!F197</f>
        <v/>
      </c>
      <c r="F209" s="291" t="str">
        <f>Databackup!G197</f>
        <v/>
      </c>
      <c r="G209" s="290" t="str">
        <f>Databackup!I197</f>
        <v/>
      </c>
      <c r="H209" s="290" t="str">
        <f>Databackup!J197</f>
        <v/>
      </c>
      <c r="I209" s="290" t="str">
        <f>Databackup!K197</f>
        <v/>
      </c>
      <c r="J209" s="290" t="str">
        <f>Databackup!L197</f>
        <v/>
      </c>
      <c r="K209" s="290" t="str">
        <f>Databackup!M197</f>
        <v/>
      </c>
      <c r="L209" s="311" t="str">
        <f>IF(Databackup!N197&gt;0,Databackup!N197,"--.--")</f>
        <v/>
      </c>
      <c r="M209" s="25" t="str">
        <f t="shared" si="7"/>
        <v xml:space="preserve">  Designation  </v>
      </c>
      <c r="N209" s="27"/>
      <c r="O209" s="27"/>
      <c r="P209" s="27"/>
      <c r="Q209" s="27"/>
    </row>
    <row r="210" spans="1:17" s="28" customFormat="1" ht="15.75" hidden="1">
      <c r="A210" s="289" t="str">
        <f>IF(Databackup!B198="","",Databackup!B198)</f>
        <v/>
      </c>
      <c r="B210" s="290" t="str">
        <f>Databackup!C198</f>
        <v/>
      </c>
      <c r="C210" s="290" t="str">
        <f>Databackup!D198</f>
        <v/>
      </c>
      <c r="D210" s="290" t="str">
        <f>Databackup!E198</f>
        <v/>
      </c>
      <c r="E210" s="291" t="str">
        <f>Databackup!F198</f>
        <v/>
      </c>
      <c r="F210" s="291" t="str">
        <f>Databackup!G198</f>
        <v/>
      </c>
      <c r="G210" s="290" t="str">
        <f>Databackup!I198</f>
        <v/>
      </c>
      <c r="H210" s="290" t="str">
        <f>Databackup!J198</f>
        <v/>
      </c>
      <c r="I210" s="290" t="str">
        <f>Databackup!K198</f>
        <v/>
      </c>
      <c r="J210" s="290" t="str">
        <f>Databackup!L198</f>
        <v/>
      </c>
      <c r="K210" s="290" t="str">
        <f>Databackup!M198</f>
        <v/>
      </c>
      <c r="L210" s="311" t="str">
        <f>IF(Databackup!N198&gt;0,Databackup!N198,"--.--")</f>
        <v/>
      </c>
      <c r="M210" s="25" t="str">
        <f t="shared" si="7"/>
        <v xml:space="preserve">  Designation  </v>
      </c>
      <c r="N210" s="27"/>
      <c r="O210" s="27"/>
      <c r="P210" s="27"/>
      <c r="Q210" s="27"/>
    </row>
    <row r="211" spans="1:17" s="28" customFormat="1" ht="15.75" hidden="1">
      <c r="A211" s="289" t="str">
        <f>IF(Databackup!B199="","",Databackup!B199)</f>
        <v/>
      </c>
      <c r="B211" s="290" t="str">
        <f>Databackup!C199</f>
        <v/>
      </c>
      <c r="C211" s="290" t="str">
        <f>Databackup!D199</f>
        <v/>
      </c>
      <c r="D211" s="290" t="str">
        <f>Databackup!E199</f>
        <v/>
      </c>
      <c r="E211" s="291" t="str">
        <f>Databackup!F199</f>
        <v/>
      </c>
      <c r="F211" s="291" t="str">
        <f>Databackup!G199</f>
        <v/>
      </c>
      <c r="G211" s="290" t="str">
        <f>Databackup!I199</f>
        <v/>
      </c>
      <c r="H211" s="290" t="str">
        <f>Databackup!J199</f>
        <v/>
      </c>
      <c r="I211" s="290" t="str">
        <f>Databackup!K199</f>
        <v/>
      </c>
      <c r="J211" s="290" t="str">
        <f>Databackup!L199</f>
        <v/>
      </c>
      <c r="K211" s="290" t="str">
        <f>Databackup!M199</f>
        <v/>
      </c>
      <c r="L211" s="311" t="str">
        <f>IF(Databackup!N199&gt;0,Databackup!N199,"--.--")</f>
        <v/>
      </c>
      <c r="M211" s="25" t="str">
        <f t="shared" ref="M211:M274" si="8">CONCATENATE(B211,"  ","Designation","  ",C211)</f>
        <v xml:space="preserve">  Designation  </v>
      </c>
      <c r="N211" s="27"/>
      <c r="O211" s="27"/>
      <c r="P211" s="27"/>
      <c r="Q211" s="27"/>
    </row>
    <row r="212" spans="1:17" s="28" customFormat="1" ht="15.75" hidden="1">
      <c r="A212" s="289" t="str">
        <f>IF(Databackup!B200="","",Databackup!B200)</f>
        <v/>
      </c>
      <c r="B212" s="290" t="str">
        <f>Databackup!C200</f>
        <v/>
      </c>
      <c r="C212" s="290" t="str">
        <f>Databackup!D200</f>
        <v/>
      </c>
      <c r="D212" s="290" t="str">
        <f>Databackup!E200</f>
        <v/>
      </c>
      <c r="E212" s="291" t="str">
        <f>Databackup!F200</f>
        <v/>
      </c>
      <c r="F212" s="291" t="str">
        <f>Databackup!G200</f>
        <v/>
      </c>
      <c r="G212" s="290" t="str">
        <f>Databackup!I200</f>
        <v/>
      </c>
      <c r="H212" s="290" t="str">
        <f>Databackup!J200</f>
        <v/>
      </c>
      <c r="I212" s="290" t="str">
        <f>Databackup!K200</f>
        <v/>
      </c>
      <c r="J212" s="290" t="str">
        <f>Databackup!L200</f>
        <v/>
      </c>
      <c r="K212" s="290" t="str">
        <f>Databackup!M200</f>
        <v/>
      </c>
      <c r="L212" s="311" t="str">
        <f>IF(Databackup!N200&gt;0,Databackup!N200,"--.--")</f>
        <v/>
      </c>
      <c r="M212" s="25" t="str">
        <f t="shared" si="8"/>
        <v xml:space="preserve">  Designation  </v>
      </c>
      <c r="N212" s="27"/>
      <c r="O212" s="27"/>
      <c r="P212" s="27"/>
      <c r="Q212" s="27"/>
    </row>
    <row r="213" spans="1:17" s="28" customFormat="1" ht="15.75" hidden="1">
      <c r="A213" s="289" t="str">
        <f>IF(Databackup!B201="","",Databackup!B201)</f>
        <v/>
      </c>
      <c r="B213" s="290" t="str">
        <f>Databackup!C201</f>
        <v/>
      </c>
      <c r="C213" s="290" t="str">
        <f>Databackup!D201</f>
        <v/>
      </c>
      <c r="D213" s="290" t="str">
        <f>Databackup!E201</f>
        <v/>
      </c>
      <c r="E213" s="291" t="str">
        <f>Databackup!F201</f>
        <v/>
      </c>
      <c r="F213" s="291" t="str">
        <f>Databackup!G201</f>
        <v/>
      </c>
      <c r="G213" s="290" t="str">
        <f>Databackup!I201</f>
        <v/>
      </c>
      <c r="H213" s="290" t="str">
        <f>Databackup!J201</f>
        <v/>
      </c>
      <c r="I213" s="290" t="str">
        <f>Databackup!K201</f>
        <v/>
      </c>
      <c r="J213" s="290" t="str">
        <f>Databackup!L201</f>
        <v/>
      </c>
      <c r="K213" s="290" t="str">
        <f>Databackup!M201</f>
        <v/>
      </c>
      <c r="L213" s="311" t="str">
        <f>IF(Databackup!N201&gt;0,Databackup!N201,"--.--")</f>
        <v/>
      </c>
      <c r="M213" s="25" t="str">
        <f t="shared" si="8"/>
        <v xml:space="preserve">  Designation  </v>
      </c>
      <c r="N213" s="27"/>
      <c r="O213" s="27"/>
      <c r="P213" s="27"/>
      <c r="Q213" s="27"/>
    </row>
    <row r="214" spans="1:17" s="28" customFormat="1" ht="15.75" hidden="1">
      <c r="A214" s="289" t="str">
        <f>IF(Databackup!B202="","",Databackup!B202)</f>
        <v/>
      </c>
      <c r="B214" s="290" t="str">
        <f>Databackup!C202</f>
        <v/>
      </c>
      <c r="C214" s="290" t="str">
        <f>Databackup!D202</f>
        <v/>
      </c>
      <c r="D214" s="290" t="str">
        <f>Databackup!E202</f>
        <v/>
      </c>
      <c r="E214" s="291" t="str">
        <f>Databackup!F202</f>
        <v/>
      </c>
      <c r="F214" s="291" t="str">
        <f>Databackup!G202</f>
        <v/>
      </c>
      <c r="G214" s="290" t="str">
        <f>Databackup!I202</f>
        <v/>
      </c>
      <c r="H214" s="290" t="str">
        <f>Databackup!J202</f>
        <v/>
      </c>
      <c r="I214" s="290" t="str">
        <f>Databackup!K202</f>
        <v/>
      </c>
      <c r="J214" s="290" t="str">
        <f>Databackup!L202</f>
        <v/>
      </c>
      <c r="K214" s="290" t="str">
        <f>Databackup!M202</f>
        <v/>
      </c>
      <c r="L214" s="311" t="str">
        <f>IF(Databackup!N202&gt;0,Databackup!N202,"--.--")</f>
        <v/>
      </c>
      <c r="M214" s="25" t="str">
        <f t="shared" si="8"/>
        <v xml:space="preserve">  Designation  </v>
      </c>
      <c r="N214" s="27"/>
      <c r="O214" s="27"/>
      <c r="P214" s="27"/>
      <c r="Q214" s="27"/>
    </row>
    <row r="215" spans="1:17" s="28" customFormat="1" ht="15.75" hidden="1">
      <c r="A215" s="289" t="str">
        <f>IF(Databackup!B203="","",Databackup!B203)</f>
        <v/>
      </c>
      <c r="B215" s="290" t="str">
        <f>Databackup!C203</f>
        <v/>
      </c>
      <c r="C215" s="290" t="str">
        <f>Databackup!D203</f>
        <v/>
      </c>
      <c r="D215" s="290" t="str">
        <f>Databackup!E203</f>
        <v/>
      </c>
      <c r="E215" s="291" t="str">
        <f>Databackup!F203</f>
        <v/>
      </c>
      <c r="F215" s="291" t="str">
        <f>Databackup!G203</f>
        <v/>
      </c>
      <c r="G215" s="290" t="str">
        <f>Databackup!I203</f>
        <v/>
      </c>
      <c r="H215" s="290" t="str">
        <f>Databackup!J203</f>
        <v/>
      </c>
      <c r="I215" s="290" t="str">
        <f>Databackup!K203</f>
        <v/>
      </c>
      <c r="J215" s="290" t="str">
        <f>Databackup!L203</f>
        <v/>
      </c>
      <c r="K215" s="290" t="str">
        <f>Databackup!M203</f>
        <v/>
      </c>
      <c r="L215" s="311" t="str">
        <f>IF(Databackup!N203&gt;0,Databackup!N203,"--.--")</f>
        <v/>
      </c>
      <c r="M215" s="25" t="str">
        <f t="shared" si="8"/>
        <v xml:space="preserve">  Designation  </v>
      </c>
      <c r="N215" s="27"/>
      <c r="O215" s="27"/>
      <c r="P215" s="27"/>
      <c r="Q215" s="27"/>
    </row>
    <row r="216" spans="1:17" s="28" customFormat="1" ht="15.75" hidden="1">
      <c r="A216" s="289" t="str">
        <f>IF(Databackup!B204="","",Databackup!B204)</f>
        <v/>
      </c>
      <c r="B216" s="290" t="str">
        <f>Databackup!C204</f>
        <v/>
      </c>
      <c r="C216" s="290" t="str">
        <f>Databackup!D204</f>
        <v/>
      </c>
      <c r="D216" s="290" t="str">
        <f>Databackup!E204</f>
        <v/>
      </c>
      <c r="E216" s="291" t="str">
        <f>Databackup!F204</f>
        <v/>
      </c>
      <c r="F216" s="291" t="str">
        <f>Databackup!G204</f>
        <v/>
      </c>
      <c r="G216" s="290" t="str">
        <f>Databackup!I204</f>
        <v/>
      </c>
      <c r="H216" s="290" t="str">
        <f>Databackup!J204</f>
        <v/>
      </c>
      <c r="I216" s="290" t="str">
        <f>Databackup!K204</f>
        <v/>
      </c>
      <c r="J216" s="290" t="str">
        <f>Databackup!L204</f>
        <v/>
      </c>
      <c r="K216" s="290" t="str">
        <f>Databackup!M204</f>
        <v/>
      </c>
      <c r="L216" s="311" t="str">
        <f>IF(Databackup!N204&gt;0,Databackup!N204,"--.--")</f>
        <v/>
      </c>
      <c r="M216" s="25" t="str">
        <f t="shared" si="8"/>
        <v xml:space="preserve">  Designation  </v>
      </c>
      <c r="N216" s="27"/>
      <c r="O216" s="27"/>
      <c r="P216" s="27"/>
      <c r="Q216" s="27"/>
    </row>
    <row r="217" spans="1:17" s="28" customFormat="1" ht="15.75" hidden="1">
      <c r="A217" s="289" t="str">
        <f>IF(Databackup!B205="","",Databackup!B205)</f>
        <v/>
      </c>
      <c r="B217" s="290" t="str">
        <f>Databackup!C205</f>
        <v/>
      </c>
      <c r="C217" s="290" t="str">
        <f>Databackup!D205</f>
        <v/>
      </c>
      <c r="D217" s="290" t="str">
        <f>Databackup!E205</f>
        <v/>
      </c>
      <c r="E217" s="291" t="str">
        <f>Databackup!F205</f>
        <v/>
      </c>
      <c r="F217" s="291" t="str">
        <f>Databackup!G205</f>
        <v/>
      </c>
      <c r="G217" s="290" t="str">
        <f>Databackup!I205</f>
        <v/>
      </c>
      <c r="H217" s="290" t="str">
        <f>Databackup!J205</f>
        <v/>
      </c>
      <c r="I217" s="290" t="str">
        <f>Databackup!K205</f>
        <v/>
      </c>
      <c r="J217" s="290" t="str">
        <f>Databackup!L205</f>
        <v/>
      </c>
      <c r="K217" s="290" t="str">
        <f>Databackup!M205</f>
        <v/>
      </c>
      <c r="L217" s="311" t="str">
        <f>IF(Databackup!N205&gt;0,Databackup!N205,"--.--")</f>
        <v/>
      </c>
      <c r="M217" s="25" t="str">
        <f t="shared" si="8"/>
        <v xml:space="preserve">  Designation  </v>
      </c>
      <c r="N217" s="27"/>
      <c r="O217" s="27"/>
      <c r="P217" s="27"/>
      <c r="Q217" s="27"/>
    </row>
    <row r="218" spans="1:17" s="28" customFormat="1" ht="15.75" hidden="1">
      <c r="A218" s="289" t="str">
        <f>IF(Databackup!B206="","",Databackup!B206)</f>
        <v/>
      </c>
      <c r="B218" s="290" t="str">
        <f>Databackup!C206</f>
        <v/>
      </c>
      <c r="C218" s="290" t="str">
        <f>Databackup!D206</f>
        <v/>
      </c>
      <c r="D218" s="290" t="str">
        <f>Databackup!E206</f>
        <v/>
      </c>
      <c r="E218" s="291" t="str">
        <f>Databackup!F206</f>
        <v/>
      </c>
      <c r="F218" s="291" t="str">
        <f>Databackup!G206</f>
        <v/>
      </c>
      <c r="G218" s="290" t="str">
        <f>Databackup!I206</f>
        <v/>
      </c>
      <c r="H218" s="290" t="str">
        <f>Databackup!J206</f>
        <v/>
      </c>
      <c r="I218" s="290" t="str">
        <f>Databackup!K206</f>
        <v/>
      </c>
      <c r="J218" s="290" t="str">
        <f>Databackup!L206</f>
        <v/>
      </c>
      <c r="K218" s="290" t="str">
        <f>Databackup!M206</f>
        <v/>
      </c>
      <c r="L218" s="311" t="str">
        <f>IF(Databackup!N206&gt;0,Databackup!N206,"--.--")</f>
        <v/>
      </c>
      <c r="M218" s="25" t="str">
        <f t="shared" si="8"/>
        <v xml:space="preserve">  Designation  </v>
      </c>
      <c r="N218" s="27"/>
      <c r="O218" s="27"/>
      <c r="P218" s="27"/>
      <c r="Q218" s="27"/>
    </row>
    <row r="219" spans="1:17" s="28" customFormat="1" ht="15.75" hidden="1">
      <c r="A219" s="289" t="str">
        <f>IF(Databackup!B207="","",Databackup!B207)</f>
        <v/>
      </c>
      <c r="B219" s="290" t="str">
        <f>Databackup!C207</f>
        <v/>
      </c>
      <c r="C219" s="290" t="str">
        <f>Databackup!D207</f>
        <v/>
      </c>
      <c r="D219" s="290" t="str">
        <f>Databackup!E207</f>
        <v/>
      </c>
      <c r="E219" s="291" t="str">
        <f>Databackup!F207</f>
        <v/>
      </c>
      <c r="F219" s="291" t="str">
        <f>Databackup!G207</f>
        <v/>
      </c>
      <c r="G219" s="290" t="str">
        <f>Databackup!I207</f>
        <v/>
      </c>
      <c r="H219" s="290" t="str">
        <f>Databackup!J207</f>
        <v/>
      </c>
      <c r="I219" s="290" t="str">
        <f>Databackup!K207</f>
        <v/>
      </c>
      <c r="J219" s="290" t="str">
        <f>Databackup!L207</f>
        <v/>
      </c>
      <c r="K219" s="290" t="str">
        <f>Databackup!M207</f>
        <v/>
      </c>
      <c r="L219" s="311" t="str">
        <f>IF(Databackup!N207&gt;0,Databackup!N207,"--.--")</f>
        <v/>
      </c>
      <c r="M219" s="25" t="str">
        <f t="shared" si="8"/>
        <v xml:space="preserve">  Designation  </v>
      </c>
      <c r="N219" s="27"/>
      <c r="O219" s="27"/>
      <c r="P219" s="27"/>
      <c r="Q219" s="27"/>
    </row>
    <row r="220" spans="1:17" s="28" customFormat="1" ht="15.75" hidden="1">
      <c r="A220" s="289" t="str">
        <f>IF(Databackup!B208="","",Databackup!B208)</f>
        <v/>
      </c>
      <c r="B220" s="290" t="str">
        <f>Databackup!C208</f>
        <v/>
      </c>
      <c r="C220" s="290" t="str">
        <f>Databackup!D208</f>
        <v/>
      </c>
      <c r="D220" s="290" t="str">
        <f>Databackup!E208</f>
        <v/>
      </c>
      <c r="E220" s="291" t="str">
        <f>Databackup!F208</f>
        <v/>
      </c>
      <c r="F220" s="291" t="str">
        <f>Databackup!G208</f>
        <v/>
      </c>
      <c r="G220" s="290" t="str">
        <f>Databackup!I208</f>
        <v/>
      </c>
      <c r="H220" s="290" t="str">
        <f>Databackup!J208</f>
        <v/>
      </c>
      <c r="I220" s="290" t="str">
        <f>Databackup!K208</f>
        <v/>
      </c>
      <c r="J220" s="290" t="str">
        <f>Databackup!L208</f>
        <v/>
      </c>
      <c r="K220" s="290" t="str">
        <f>Databackup!M208</f>
        <v/>
      </c>
      <c r="L220" s="311" t="str">
        <f>IF(Databackup!N208&gt;0,Databackup!N208,"--.--")</f>
        <v/>
      </c>
      <c r="M220" s="25" t="str">
        <f t="shared" si="8"/>
        <v xml:space="preserve">  Designation  </v>
      </c>
      <c r="N220" s="27"/>
      <c r="O220" s="27"/>
      <c r="P220" s="27"/>
      <c r="Q220" s="27"/>
    </row>
    <row r="221" spans="1:17" s="28" customFormat="1" ht="15.75" hidden="1">
      <c r="A221" s="289" t="str">
        <f>IF(Databackup!B209="","",Databackup!B209)</f>
        <v/>
      </c>
      <c r="B221" s="290" t="str">
        <f>Databackup!C209</f>
        <v/>
      </c>
      <c r="C221" s="290" t="str">
        <f>Databackup!D209</f>
        <v/>
      </c>
      <c r="D221" s="290" t="str">
        <f>Databackup!E209</f>
        <v/>
      </c>
      <c r="E221" s="291" t="str">
        <f>Databackup!F209</f>
        <v/>
      </c>
      <c r="F221" s="291" t="str">
        <f>Databackup!G209</f>
        <v/>
      </c>
      <c r="G221" s="290" t="str">
        <f>Databackup!I209</f>
        <v/>
      </c>
      <c r="H221" s="290" t="str">
        <f>Databackup!J209</f>
        <v/>
      </c>
      <c r="I221" s="290" t="str">
        <f>Databackup!K209</f>
        <v/>
      </c>
      <c r="J221" s="290" t="str">
        <f>Databackup!L209</f>
        <v/>
      </c>
      <c r="K221" s="290" t="str">
        <f>Databackup!M209</f>
        <v/>
      </c>
      <c r="L221" s="311" t="str">
        <f>IF(Databackup!N209&gt;0,Databackup!N209,"--.--")</f>
        <v/>
      </c>
      <c r="M221" s="25" t="str">
        <f t="shared" si="8"/>
        <v xml:space="preserve">  Designation  </v>
      </c>
      <c r="N221" s="27"/>
      <c r="O221" s="27"/>
      <c r="P221" s="27"/>
      <c r="Q221" s="27"/>
    </row>
    <row r="222" spans="1:17" s="28" customFormat="1" ht="15.75" hidden="1">
      <c r="A222" s="289" t="str">
        <f>IF(Databackup!B210="","",Databackup!B210)</f>
        <v/>
      </c>
      <c r="B222" s="290" t="str">
        <f>Databackup!C210</f>
        <v/>
      </c>
      <c r="C222" s="290" t="str">
        <f>Databackup!D210</f>
        <v/>
      </c>
      <c r="D222" s="290" t="str">
        <f>Databackup!E210</f>
        <v/>
      </c>
      <c r="E222" s="291" t="str">
        <f>Databackup!F210</f>
        <v/>
      </c>
      <c r="F222" s="291" t="str">
        <f>Databackup!G210</f>
        <v/>
      </c>
      <c r="G222" s="290" t="str">
        <f>Databackup!I210</f>
        <v/>
      </c>
      <c r="H222" s="290" t="str">
        <f>Databackup!J210</f>
        <v/>
      </c>
      <c r="I222" s="290" t="str">
        <f>Databackup!K210</f>
        <v/>
      </c>
      <c r="J222" s="290" t="str">
        <f>Databackup!L210</f>
        <v/>
      </c>
      <c r="K222" s="290" t="str">
        <f>Databackup!M210</f>
        <v/>
      </c>
      <c r="L222" s="311" t="str">
        <f>IF(Databackup!N210&gt;0,Databackup!N210,"--.--")</f>
        <v/>
      </c>
      <c r="M222" s="25" t="str">
        <f t="shared" si="8"/>
        <v xml:space="preserve">  Designation  </v>
      </c>
      <c r="N222" s="27"/>
      <c r="O222" s="27"/>
      <c r="P222" s="27"/>
      <c r="Q222" s="27"/>
    </row>
    <row r="223" spans="1:17" s="28" customFormat="1" ht="15.75" hidden="1">
      <c r="A223" s="289" t="str">
        <f>IF(Databackup!B211="","",Databackup!B211)</f>
        <v/>
      </c>
      <c r="B223" s="290" t="str">
        <f>Databackup!C211</f>
        <v/>
      </c>
      <c r="C223" s="290" t="str">
        <f>Databackup!D211</f>
        <v/>
      </c>
      <c r="D223" s="290" t="str">
        <f>Databackup!E211</f>
        <v/>
      </c>
      <c r="E223" s="291" t="str">
        <f>Databackup!F211</f>
        <v/>
      </c>
      <c r="F223" s="291" t="str">
        <f>Databackup!G211</f>
        <v/>
      </c>
      <c r="G223" s="290" t="str">
        <f>Databackup!I211</f>
        <v/>
      </c>
      <c r="H223" s="290" t="str">
        <f>Databackup!J211</f>
        <v/>
      </c>
      <c r="I223" s="290" t="str">
        <f>Databackup!K211</f>
        <v/>
      </c>
      <c r="J223" s="290" t="str">
        <f>Databackup!L211</f>
        <v/>
      </c>
      <c r="K223" s="290" t="str">
        <f>Databackup!M211</f>
        <v/>
      </c>
      <c r="L223" s="311" t="str">
        <f>IF(Databackup!N211&gt;0,Databackup!N211,"--.--")</f>
        <v/>
      </c>
      <c r="M223" s="25" t="str">
        <f t="shared" si="8"/>
        <v xml:space="preserve">  Designation  </v>
      </c>
      <c r="N223" s="27"/>
      <c r="O223" s="27"/>
      <c r="P223" s="27"/>
      <c r="Q223" s="27"/>
    </row>
    <row r="224" spans="1:17" s="28" customFormat="1" ht="15.75" hidden="1">
      <c r="A224" s="289" t="str">
        <f>IF(Databackup!B212="","",Databackup!B212)</f>
        <v/>
      </c>
      <c r="B224" s="290" t="str">
        <f>Databackup!C212</f>
        <v/>
      </c>
      <c r="C224" s="290" t="str">
        <f>Databackup!D212</f>
        <v/>
      </c>
      <c r="D224" s="290" t="str">
        <f>Databackup!E212</f>
        <v/>
      </c>
      <c r="E224" s="291" t="str">
        <f>Databackup!F212</f>
        <v/>
      </c>
      <c r="F224" s="291" t="str">
        <f>Databackup!G212</f>
        <v/>
      </c>
      <c r="G224" s="290" t="str">
        <f>Databackup!I212</f>
        <v/>
      </c>
      <c r="H224" s="290" t="str">
        <f>Databackup!J212</f>
        <v/>
      </c>
      <c r="I224" s="290" t="str">
        <f>Databackup!K212</f>
        <v/>
      </c>
      <c r="J224" s="290" t="str">
        <f>Databackup!L212</f>
        <v/>
      </c>
      <c r="K224" s="290" t="str">
        <f>Databackup!M212</f>
        <v/>
      </c>
      <c r="L224" s="311" t="str">
        <f>IF(Databackup!N212&gt;0,Databackup!N212,"--.--")</f>
        <v/>
      </c>
      <c r="M224" s="25" t="str">
        <f t="shared" si="8"/>
        <v xml:space="preserve">  Designation  </v>
      </c>
      <c r="N224" s="27"/>
      <c r="O224" s="27"/>
      <c r="P224" s="27"/>
      <c r="Q224" s="27"/>
    </row>
    <row r="225" spans="1:17" s="28" customFormat="1" ht="15.75" hidden="1">
      <c r="A225" s="289" t="str">
        <f>IF(Databackup!B213="","",Databackup!B213)</f>
        <v/>
      </c>
      <c r="B225" s="290" t="str">
        <f>Databackup!C213</f>
        <v/>
      </c>
      <c r="C225" s="290" t="str">
        <f>Databackup!D213</f>
        <v/>
      </c>
      <c r="D225" s="290" t="str">
        <f>Databackup!E213</f>
        <v/>
      </c>
      <c r="E225" s="291" t="str">
        <f>Databackup!F213</f>
        <v/>
      </c>
      <c r="F225" s="291" t="str">
        <f>Databackup!G213</f>
        <v/>
      </c>
      <c r="G225" s="290" t="str">
        <f>Databackup!I213</f>
        <v/>
      </c>
      <c r="H225" s="290" t="str">
        <f>Databackup!J213</f>
        <v/>
      </c>
      <c r="I225" s="290" t="str">
        <f>Databackup!K213</f>
        <v/>
      </c>
      <c r="J225" s="290" t="str">
        <f>Databackup!L213</f>
        <v/>
      </c>
      <c r="K225" s="290" t="str">
        <f>Databackup!M213</f>
        <v/>
      </c>
      <c r="L225" s="311" t="str">
        <f>IF(Databackup!N213&gt;0,Databackup!N213,"--.--")</f>
        <v/>
      </c>
      <c r="M225" s="25" t="str">
        <f t="shared" si="8"/>
        <v xml:space="preserve">  Designation  </v>
      </c>
      <c r="N225" s="27"/>
      <c r="O225" s="27"/>
      <c r="P225" s="27"/>
      <c r="Q225" s="27"/>
    </row>
    <row r="226" spans="1:17" s="28" customFormat="1" ht="15.75" hidden="1">
      <c r="A226" s="289" t="str">
        <f>IF(Databackup!B214="","",Databackup!B214)</f>
        <v/>
      </c>
      <c r="B226" s="290" t="str">
        <f>Databackup!C214</f>
        <v/>
      </c>
      <c r="C226" s="290" t="str">
        <f>Databackup!D214</f>
        <v/>
      </c>
      <c r="D226" s="290" t="str">
        <f>Databackup!E214</f>
        <v/>
      </c>
      <c r="E226" s="291" t="str">
        <f>Databackup!F214</f>
        <v/>
      </c>
      <c r="F226" s="291" t="str">
        <f>Databackup!G214</f>
        <v/>
      </c>
      <c r="G226" s="290" t="str">
        <f>Databackup!I214</f>
        <v/>
      </c>
      <c r="H226" s="290" t="str">
        <f>Databackup!J214</f>
        <v/>
      </c>
      <c r="I226" s="290" t="str">
        <f>Databackup!K214</f>
        <v/>
      </c>
      <c r="J226" s="290" t="str">
        <f>Databackup!L214</f>
        <v/>
      </c>
      <c r="K226" s="290" t="str">
        <f>Databackup!M214</f>
        <v/>
      </c>
      <c r="L226" s="311" t="str">
        <f>IF(Databackup!N214&gt;0,Databackup!N214,"--.--")</f>
        <v/>
      </c>
      <c r="M226" s="25" t="str">
        <f t="shared" si="8"/>
        <v xml:space="preserve">  Designation  </v>
      </c>
      <c r="N226" s="27"/>
      <c r="O226" s="27"/>
      <c r="P226" s="27"/>
      <c r="Q226" s="27"/>
    </row>
    <row r="227" spans="1:17" s="28" customFormat="1" ht="15.75" hidden="1">
      <c r="A227" s="289" t="str">
        <f>IF(Databackup!B215="","",Databackup!B215)</f>
        <v/>
      </c>
      <c r="B227" s="290" t="str">
        <f>Databackup!C215</f>
        <v/>
      </c>
      <c r="C227" s="290" t="str">
        <f>Databackup!D215</f>
        <v/>
      </c>
      <c r="D227" s="290" t="str">
        <f>Databackup!E215</f>
        <v/>
      </c>
      <c r="E227" s="291" t="str">
        <f>Databackup!F215</f>
        <v/>
      </c>
      <c r="F227" s="291" t="str">
        <f>Databackup!G215</f>
        <v/>
      </c>
      <c r="G227" s="290" t="str">
        <f>Databackup!I215</f>
        <v/>
      </c>
      <c r="H227" s="290" t="str">
        <f>Databackup!J215</f>
        <v/>
      </c>
      <c r="I227" s="290" t="str">
        <f>Databackup!K215</f>
        <v/>
      </c>
      <c r="J227" s="290" t="str">
        <f>Databackup!L215</f>
        <v/>
      </c>
      <c r="K227" s="290" t="str">
        <f>Databackup!M215</f>
        <v/>
      </c>
      <c r="L227" s="311" t="str">
        <f>IF(Databackup!N215&gt;0,Databackup!N215,"--.--")</f>
        <v/>
      </c>
      <c r="M227" s="25" t="str">
        <f t="shared" si="8"/>
        <v xml:space="preserve">  Designation  </v>
      </c>
      <c r="N227" s="27"/>
      <c r="O227" s="27"/>
      <c r="P227" s="27"/>
      <c r="Q227" s="27"/>
    </row>
    <row r="228" spans="1:17" s="28" customFormat="1" ht="15.75" hidden="1">
      <c r="A228" s="289" t="str">
        <f>IF(Databackup!B216="","",Databackup!B216)</f>
        <v/>
      </c>
      <c r="B228" s="290" t="str">
        <f>Databackup!C216</f>
        <v/>
      </c>
      <c r="C228" s="290" t="str">
        <f>Databackup!D216</f>
        <v/>
      </c>
      <c r="D228" s="290" t="str">
        <f>Databackup!E216</f>
        <v/>
      </c>
      <c r="E228" s="291" t="str">
        <f>Databackup!F216</f>
        <v/>
      </c>
      <c r="F228" s="291" t="str">
        <f>Databackup!G216</f>
        <v/>
      </c>
      <c r="G228" s="290" t="str">
        <f>Databackup!I216</f>
        <v/>
      </c>
      <c r="H228" s="290" t="str">
        <f>Databackup!J216</f>
        <v/>
      </c>
      <c r="I228" s="290" t="str">
        <f>Databackup!K216</f>
        <v/>
      </c>
      <c r="J228" s="290" t="str">
        <f>Databackup!L216</f>
        <v/>
      </c>
      <c r="K228" s="290" t="str">
        <f>Databackup!M216</f>
        <v/>
      </c>
      <c r="L228" s="311" t="str">
        <f>IF(Databackup!N216&gt;0,Databackup!N216,"--.--")</f>
        <v/>
      </c>
      <c r="M228" s="25" t="str">
        <f t="shared" si="8"/>
        <v xml:space="preserve">  Designation  </v>
      </c>
      <c r="N228" s="27"/>
      <c r="O228" s="27"/>
      <c r="P228" s="27"/>
      <c r="Q228" s="27"/>
    </row>
    <row r="229" spans="1:17" s="28" customFormat="1" ht="15.75" hidden="1">
      <c r="A229" s="289" t="str">
        <f>IF(Databackup!B217="","",Databackup!B217)</f>
        <v/>
      </c>
      <c r="B229" s="290" t="str">
        <f>Databackup!C217</f>
        <v/>
      </c>
      <c r="C229" s="290" t="str">
        <f>Databackup!D217</f>
        <v/>
      </c>
      <c r="D229" s="290" t="str">
        <f>Databackup!E217</f>
        <v/>
      </c>
      <c r="E229" s="291" t="str">
        <f>Databackup!F217</f>
        <v/>
      </c>
      <c r="F229" s="291" t="str">
        <f>Databackup!G217</f>
        <v/>
      </c>
      <c r="G229" s="290" t="str">
        <f>Databackup!I217</f>
        <v/>
      </c>
      <c r="H229" s="290" t="str">
        <f>Databackup!J217</f>
        <v/>
      </c>
      <c r="I229" s="290" t="str">
        <f>Databackup!K217</f>
        <v/>
      </c>
      <c r="J229" s="290" t="str">
        <f>Databackup!L217</f>
        <v/>
      </c>
      <c r="K229" s="290" t="str">
        <f>Databackup!M217</f>
        <v/>
      </c>
      <c r="L229" s="311" t="str">
        <f>IF(Databackup!N217&gt;0,Databackup!N217,"--.--")</f>
        <v/>
      </c>
      <c r="M229" s="25" t="str">
        <f t="shared" si="8"/>
        <v xml:space="preserve">  Designation  </v>
      </c>
      <c r="N229" s="27"/>
      <c r="O229" s="27"/>
      <c r="P229" s="27"/>
      <c r="Q229" s="27"/>
    </row>
    <row r="230" spans="1:17" s="28" customFormat="1" ht="15.75" hidden="1">
      <c r="A230" s="289" t="str">
        <f>IF(Databackup!B218="","",Databackup!B218)</f>
        <v/>
      </c>
      <c r="B230" s="290" t="str">
        <f>Databackup!C218</f>
        <v/>
      </c>
      <c r="C230" s="290" t="str">
        <f>Databackup!D218</f>
        <v/>
      </c>
      <c r="D230" s="290" t="str">
        <f>Databackup!E218</f>
        <v/>
      </c>
      <c r="E230" s="291" t="str">
        <f>Databackup!F218</f>
        <v/>
      </c>
      <c r="F230" s="291" t="str">
        <f>Databackup!G218</f>
        <v/>
      </c>
      <c r="G230" s="290" t="str">
        <f>Databackup!I218</f>
        <v/>
      </c>
      <c r="H230" s="290" t="str">
        <f>Databackup!J218</f>
        <v/>
      </c>
      <c r="I230" s="290" t="str">
        <f>Databackup!K218</f>
        <v/>
      </c>
      <c r="J230" s="290" t="str">
        <f>Databackup!L218</f>
        <v/>
      </c>
      <c r="K230" s="290" t="str">
        <f>Databackup!M218</f>
        <v/>
      </c>
      <c r="L230" s="311" t="str">
        <f>IF(Databackup!N218&gt;0,Databackup!N218,"--.--")</f>
        <v/>
      </c>
      <c r="M230" s="25" t="str">
        <f t="shared" si="8"/>
        <v xml:space="preserve">  Designation  </v>
      </c>
      <c r="N230" s="27"/>
      <c r="O230" s="27"/>
      <c r="P230" s="27"/>
      <c r="Q230" s="27"/>
    </row>
    <row r="231" spans="1:17" s="28" customFormat="1" ht="15.75" hidden="1">
      <c r="A231" s="289" t="str">
        <f>IF(Databackup!B219="","",Databackup!B219)</f>
        <v/>
      </c>
      <c r="B231" s="290" t="str">
        <f>Databackup!C219</f>
        <v/>
      </c>
      <c r="C231" s="290" t="str">
        <f>Databackup!D219</f>
        <v/>
      </c>
      <c r="D231" s="290" t="str">
        <f>Databackup!E219</f>
        <v/>
      </c>
      <c r="E231" s="291" t="str">
        <f>Databackup!F219</f>
        <v/>
      </c>
      <c r="F231" s="291" t="str">
        <f>Databackup!G219</f>
        <v/>
      </c>
      <c r="G231" s="290" t="str">
        <f>Databackup!I219</f>
        <v/>
      </c>
      <c r="H231" s="290" t="str">
        <f>Databackup!J219</f>
        <v/>
      </c>
      <c r="I231" s="290" t="str">
        <f>Databackup!K219</f>
        <v/>
      </c>
      <c r="J231" s="290" t="str">
        <f>Databackup!L219</f>
        <v/>
      </c>
      <c r="K231" s="290" t="str">
        <f>Databackup!M219</f>
        <v/>
      </c>
      <c r="L231" s="311" t="str">
        <f>IF(Databackup!N219&gt;0,Databackup!N219,"--.--")</f>
        <v/>
      </c>
      <c r="M231" s="25" t="str">
        <f t="shared" si="8"/>
        <v xml:space="preserve">  Designation  </v>
      </c>
      <c r="N231" s="27"/>
      <c r="O231" s="27"/>
      <c r="P231" s="27"/>
      <c r="Q231" s="27"/>
    </row>
    <row r="232" spans="1:17" s="28" customFormat="1" ht="15.75" hidden="1">
      <c r="A232" s="289" t="str">
        <f>IF(Databackup!B220="","",Databackup!B220)</f>
        <v/>
      </c>
      <c r="B232" s="290" t="str">
        <f>Databackup!C220</f>
        <v/>
      </c>
      <c r="C232" s="290" t="str">
        <f>Databackup!D220</f>
        <v/>
      </c>
      <c r="D232" s="290" t="str">
        <f>Databackup!E220</f>
        <v/>
      </c>
      <c r="E232" s="291" t="str">
        <f>Databackup!F220</f>
        <v/>
      </c>
      <c r="F232" s="291" t="str">
        <f>Databackup!G220</f>
        <v/>
      </c>
      <c r="G232" s="290" t="str">
        <f>Databackup!I220</f>
        <v/>
      </c>
      <c r="H232" s="290" t="str">
        <f>Databackup!J220</f>
        <v/>
      </c>
      <c r="I232" s="290" t="str">
        <f>Databackup!K220</f>
        <v/>
      </c>
      <c r="J232" s="290" t="str">
        <f>Databackup!L220</f>
        <v/>
      </c>
      <c r="K232" s="290" t="str">
        <f>Databackup!M220</f>
        <v/>
      </c>
      <c r="L232" s="311" t="str">
        <f>IF(Databackup!N220&gt;0,Databackup!N220,"--.--")</f>
        <v/>
      </c>
      <c r="M232" s="25" t="str">
        <f t="shared" si="8"/>
        <v xml:space="preserve">  Designation  </v>
      </c>
      <c r="N232" s="27"/>
      <c r="O232" s="27"/>
      <c r="P232" s="27"/>
      <c r="Q232" s="27"/>
    </row>
    <row r="233" spans="1:17" s="28" customFormat="1" ht="15.75" hidden="1">
      <c r="A233" s="289" t="str">
        <f>IF(Databackup!B221="","",Databackup!B221)</f>
        <v/>
      </c>
      <c r="B233" s="290" t="str">
        <f>Databackup!C221</f>
        <v/>
      </c>
      <c r="C233" s="290" t="str">
        <f>Databackup!D221</f>
        <v/>
      </c>
      <c r="D233" s="290" t="str">
        <f>Databackup!E221</f>
        <v/>
      </c>
      <c r="E233" s="291" t="str">
        <f>Databackup!F221</f>
        <v/>
      </c>
      <c r="F233" s="291" t="str">
        <f>Databackup!G221</f>
        <v/>
      </c>
      <c r="G233" s="290" t="str">
        <f>Databackup!I221</f>
        <v/>
      </c>
      <c r="H233" s="290" t="str">
        <f>Databackup!J221</f>
        <v/>
      </c>
      <c r="I233" s="290" t="str">
        <f>Databackup!K221</f>
        <v/>
      </c>
      <c r="J233" s="290" t="str">
        <f>Databackup!L221</f>
        <v/>
      </c>
      <c r="K233" s="290" t="str">
        <f>Databackup!M221</f>
        <v/>
      </c>
      <c r="L233" s="311" t="str">
        <f>IF(Databackup!N221&gt;0,Databackup!N221,"--.--")</f>
        <v/>
      </c>
      <c r="M233" s="25" t="str">
        <f t="shared" si="8"/>
        <v xml:space="preserve">  Designation  </v>
      </c>
      <c r="N233" s="27"/>
      <c r="O233" s="27"/>
      <c r="P233" s="27"/>
      <c r="Q233" s="27"/>
    </row>
    <row r="234" spans="1:17" s="28" customFormat="1" ht="15.75" hidden="1">
      <c r="A234" s="289" t="str">
        <f>IF(Databackup!B222="","",Databackup!B222)</f>
        <v/>
      </c>
      <c r="B234" s="290" t="str">
        <f>Databackup!C222</f>
        <v/>
      </c>
      <c r="C234" s="290" t="str">
        <f>Databackup!D222</f>
        <v/>
      </c>
      <c r="D234" s="290" t="str">
        <f>Databackup!E222</f>
        <v/>
      </c>
      <c r="E234" s="291" t="str">
        <f>Databackup!F222</f>
        <v/>
      </c>
      <c r="F234" s="291" t="str">
        <f>Databackup!G222</f>
        <v/>
      </c>
      <c r="G234" s="290" t="str">
        <f>Databackup!I222</f>
        <v/>
      </c>
      <c r="H234" s="290" t="str">
        <f>Databackup!J222</f>
        <v/>
      </c>
      <c r="I234" s="290" t="str">
        <f>Databackup!K222</f>
        <v/>
      </c>
      <c r="J234" s="290" t="str">
        <f>Databackup!L222</f>
        <v/>
      </c>
      <c r="K234" s="290" t="str">
        <f>Databackup!M222</f>
        <v/>
      </c>
      <c r="L234" s="311" t="str">
        <f>IF(Databackup!N222&gt;0,Databackup!N222,"--.--")</f>
        <v/>
      </c>
      <c r="M234" s="25" t="str">
        <f t="shared" si="8"/>
        <v xml:space="preserve">  Designation  </v>
      </c>
      <c r="N234" s="27"/>
      <c r="O234" s="27"/>
      <c r="P234" s="27"/>
      <c r="Q234" s="27"/>
    </row>
    <row r="235" spans="1:17" s="28" customFormat="1" ht="15.75" hidden="1">
      <c r="A235" s="289" t="str">
        <f>IF(Databackup!B223="","",Databackup!B223)</f>
        <v/>
      </c>
      <c r="B235" s="290" t="str">
        <f>Databackup!C223</f>
        <v/>
      </c>
      <c r="C235" s="290" t="str">
        <f>Databackup!D223</f>
        <v/>
      </c>
      <c r="D235" s="290" t="str">
        <f>Databackup!E223</f>
        <v/>
      </c>
      <c r="E235" s="291" t="str">
        <f>Databackup!F223</f>
        <v/>
      </c>
      <c r="F235" s="291" t="str">
        <f>Databackup!G223</f>
        <v/>
      </c>
      <c r="G235" s="290" t="str">
        <f>Databackup!I223</f>
        <v/>
      </c>
      <c r="H235" s="290" t="str">
        <f>Databackup!J223</f>
        <v/>
      </c>
      <c r="I235" s="290" t="str">
        <f>Databackup!K223</f>
        <v/>
      </c>
      <c r="J235" s="290" t="str">
        <f>Databackup!L223</f>
        <v/>
      </c>
      <c r="K235" s="290" t="str">
        <f>Databackup!M223</f>
        <v/>
      </c>
      <c r="L235" s="311" t="str">
        <f>IF(Databackup!N223&gt;0,Databackup!N223,"--.--")</f>
        <v/>
      </c>
      <c r="M235" s="25" t="str">
        <f t="shared" si="8"/>
        <v xml:space="preserve">  Designation  </v>
      </c>
      <c r="N235" s="27"/>
      <c r="O235" s="27"/>
      <c r="P235" s="27"/>
      <c r="Q235" s="27"/>
    </row>
    <row r="236" spans="1:17" s="28" customFormat="1" ht="15.75" hidden="1">
      <c r="A236" s="289" t="str">
        <f>IF(Databackup!B224="","",Databackup!B224)</f>
        <v/>
      </c>
      <c r="B236" s="290" t="str">
        <f>Databackup!C224</f>
        <v/>
      </c>
      <c r="C236" s="290" t="str">
        <f>Databackup!D224</f>
        <v/>
      </c>
      <c r="D236" s="290" t="str">
        <f>Databackup!E224</f>
        <v/>
      </c>
      <c r="E236" s="291" t="str">
        <f>Databackup!F224</f>
        <v/>
      </c>
      <c r="F236" s="291" t="str">
        <f>Databackup!G224</f>
        <v/>
      </c>
      <c r="G236" s="290" t="str">
        <f>Databackup!I224</f>
        <v/>
      </c>
      <c r="H236" s="290" t="str">
        <f>Databackup!J224</f>
        <v/>
      </c>
      <c r="I236" s="290" t="str">
        <f>Databackup!K224</f>
        <v/>
      </c>
      <c r="J236" s="290" t="str">
        <f>Databackup!L224</f>
        <v/>
      </c>
      <c r="K236" s="290" t="str">
        <f>Databackup!M224</f>
        <v/>
      </c>
      <c r="L236" s="311" t="str">
        <f>IF(Databackup!N224&gt;0,Databackup!N224,"--.--")</f>
        <v/>
      </c>
      <c r="M236" s="25" t="str">
        <f t="shared" si="8"/>
        <v xml:space="preserve">  Designation  </v>
      </c>
      <c r="N236" s="27"/>
      <c r="O236" s="27"/>
      <c r="P236" s="27"/>
      <c r="Q236" s="27"/>
    </row>
    <row r="237" spans="1:17" s="28" customFormat="1" ht="15.75" hidden="1">
      <c r="A237" s="289" t="str">
        <f>IF(Databackup!B225="","",Databackup!B225)</f>
        <v/>
      </c>
      <c r="B237" s="290" t="str">
        <f>Databackup!C225</f>
        <v/>
      </c>
      <c r="C237" s="290" t="str">
        <f>Databackup!D225</f>
        <v/>
      </c>
      <c r="D237" s="290" t="str">
        <f>Databackup!E225</f>
        <v/>
      </c>
      <c r="E237" s="291" t="str">
        <f>Databackup!F225</f>
        <v/>
      </c>
      <c r="F237" s="291" t="str">
        <f>Databackup!G225</f>
        <v/>
      </c>
      <c r="G237" s="290" t="str">
        <f>Databackup!I225</f>
        <v/>
      </c>
      <c r="H237" s="290" t="str">
        <f>Databackup!J225</f>
        <v/>
      </c>
      <c r="I237" s="290" t="str">
        <f>Databackup!K225</f>
        <v/>
      </c>
      <c r="J237" s="290" t="str">
        <f>Databackup!L225</f>
        <v/>
      </c>
      <c r="K237" s="290" t="str">
        <f>Databackup!M225</f>
        <v/>
      </c>
      <c r="L237" s="311" t="str">
        <f>IF(Databackup!N225&gt;0,Databackup!N225,"--.--")</f>
        <v/>
      </c>
      <c r="M237" s="25" t="str">
        <f t="shared" si="8"/>
        <v xml:space="preserve">  Designation  </v>
      </c>
      <c r="N237" s="27"/>
      <c r="O237" s="27"/>
      <c r="P237" s="27"/>
      <c r="Q237" s="27"/>
    </row>
    <row r="238" spans="1:17" s="28" customFormat="1" ht="15.75" hidden="1">
      <c r="A238" s="289" t="str">
        <f>IF(Databackup!B226="","",Databackup!B226)</f>
        <v/>
      </c>
      <c r="B238" s="290" t="str">
        <f>Databackup!C226</f>
        <v/>
      </c>
      <c r="C238" s="290" t="str">
        <f>Databackup!D226</f>
        <v/>
      </c>
      <c r="D238" s="290" t="str">
        <f>Databackup!E226</f>
        <v/>
      </c>
      <c r="E238" s="291" t="str">
        <f>Databackup!F226</f>
        <v/>
      </c>
      <c r="F238" s="291" t="str">
        <f>Databackup!G226</f>
        <v/>
      </c>
      <c r="G238" s="290" t="str">
        <f>Databackup!I226</f>
        <v/>
      </c>
      <c r="H238" s="290" t="str">
        <f>Databackup!J226</f>
        <v/>
      </c>
      <c r="I238" s="290" t="str">
        <f>Databackup!K226</f>
        <v/>
      </c>
      <c r="J238" s="290" t="str">
        <f>Databackup!L226</f>
        <v/>
      </c>
      <c r="K238" s="290" t="str">
        <f>Databackup!M226</f>
        <v/>
      </c>
      <c r="L238" s="311" t="str">
        <f>IF(Databackup!N226&gt;0,Databackup!N226,"--.--")</f>
        <v/>
      </c>
      <c r="M238" s="25" t="str">
        <f t="shared" si="8"/>
        <v xml:space="preserve">  Designation  </v>
      </c>
      <c r="N238" s="27"/>
      <c r="O238" s="27"/>
      <c r="P238" s="27"/>
      <c r="Q238" s="27"/>
    </row>
    <row r="239" spans="1:17" s="28" customFormat="1" ht="15.75" hidden="1">
      <c r="A239" s="289" t="str">
        <f>IF(Databackup!B227="","",Databackup!B227)</f>
        <v/>
      </c>
      <c r="B239" s="290" t="str">
        <f>Databackup!C227</f>
        <v/>
      </c>
      <c r="C239" s="290" t="str">
        <f>Databackup!D227</f>
        <v/>
      </c>
      <c r="D239" s="290" t="str">
        <f>Databackup!E227</f>
        <v/>
      </c>
      <c r="E239" s="291" t="str">
        <f>Databackup!F227</f>
        <v/>
      </c>
      <c r="F239" s="291" t="str">
        <f>Databackup!G227</f>
        <v/>
      </c>
      <c r="G239" s="290" t="str">
        <f>Databackup!I227</f>
        <v/>
      </c>
      <c r="H239" s="290" t="str">
        <f>Databackup!J227</f>
        <v/>
      </c>
      <c r="I239" s="290" t="str">
        <f>Databackup!K227</f>
        <v/>
      </c>
      <c r="J239" s="290" t="str">
        <f>Databackup!L227</f>
        <v/>
      </c>
      <c r="K239" s="290" t="str">
        <f>Databackup!M227</f>
        <v/>
      </c>
      <c r="L239" s="311" t="str">
        <f>IF(Databackup!N227&gt;0,Databackup!N227,"--.--")</f>
        <v/>
      </c>
      <c r="M239" s="25" t="str">
        <f t="shared" si="8"/>
        <v xml:space="preserve">  Designation  </v>
      </c>
      <c r="N239" s="27"/>
      <c r="O239" s="27"/>
      <c r="P239" s="27"/>
      <c r="Q239" s="27"/>
    </row>
    <row r="240" spans="1:17" s="28" customFormat="1" ht="15.75" hidden="1">
      <c r="A240" s="289" t="str">
        <f>IF(Databackup!B228="","",Databackup!B228)</f>
        <v/>
      </c>
      <c r="B240" s="290" t="str">
        <f>Databackup!C228</f>
        <v/>
      </c>
      <c r="C240" s="290" t="str">
        <f>Databackup!D228</f>
        <v/>
      </c>
      <c r="D240" s="290" t="str">
        <f>Databackup!E228</f>
        <v/>
      </c>
      <c r="E240" s="291" t="str">
        <f>Databackup!F228</f>
        <v/>
      </c>
      <c r="F240" s="291" t="str">
        <f>Databackup!G228</f>
        <v/>
      </c>
      <c r="G240" s="290" t="str">
        <f>Databackup!I228</f>
        <v/>
      </c>
      <c r="H240" s="290" t="str">
        <f>Databackup!J228</f>
        <v/>
      </c>
      <c r="I240" s="290" t="str">
        <f>Databackup!K228</f>
        <v/>
      </c>
      <c r="J240" s="290" t="str">
        <f>Databackup!L228</f>
        <v/>
      </c>
      <c r="K240" s="290" t="str">
        <f>Databackup!M228</f>
        <v/>
      </c>
      <c r="L240" s="311" t="str">
        <f>IF(Databackup!N228&gt;0,Databackup!N228,"--.--")</f>
        <v/>
      </c>
      <c r="M240" s="25" t="str">
        <f t="shared" si="8"/>
        <v xml:space="preserve">  Designation  </v>
      </c>
      <c r="N240" s="27"/>
      <c r="O240" s="27"/>
      <c r="P240" s="27"/>
      <c r="Q240" s="27"/>
    </row>
    <row r="241" spans="1:17" s="28" customFormat="1" ht="15.75" hidden="1">
      <c r="A241" s="289" t="str">
        <f>IF(Databackup!B229="","",Databackup!B229)</f>
        <v/>
      </c>
      <c r="B241" s="290" t="str">
        <f>Databackup!C229</f>
        <v/>
      </c>
      <c r="C241" s="290" t="str">
        <f>Databackup!D229</f>
        <v/>
      </c>
      <c r="D241" s="290" t="str">
        <f>Databackup!E229</f>
        <v/>
      </c>
      <c r="E241" s="291" t="str">
        <f>Databackup!F229</f>
        <v/>
      </c>
      <c r="F241" s="291" t="str">
        <f>Databackup!G229</f>
        <v/>
      </c>
      <c r="G241" s="290" t="str">
        <f>Databackup!I229</f>
        <v/>
      </c>
      <c r="H241" s="290" t="str">
        <f>Databackup!J229</f>
        <v/>
      </c>
      <c r="I241" s="290" t="str">
        <f>Databackup!K229</f>
        <v/>
      </c>
      <c r="J241" s="290" t="str">
        <f>Databackup!L229</f>
        <v/>
      </c>
      <c r="K241" s="290" t="str">
        <f>Databackup!M229</f>
        <v/>
      </c>
      <c r="L241" s="311" t="str">
        <f>IF(Databackup!N229&gt;0,Databackup!N229,"--.--")</f>
        <v/>
      </c>
      <c r="M241" s="25" t="str">
        <f t="shared" si="8"/>
        <v xml:space="preserve">  Designation  </v>
      </c>
      <c r="N241" s="27"/>
      <c r="O241" s="27"/>
      <c r="P241" s="27"/>
      <c r="Q241" s="27"/>
    </row>
    <row r="242" spans="1:17" s="28" customFormat="1" ht="15.75" hidden="1">
      <c r="A242" s="289" t="str">
        <f>IF(Databackup!B230="","",Databackup!B230)</f>
        <v/>
      </c>
      <c r="B242" s="290" t="str">
        <f>Databackup!C230</f>
        <v/>
      </c>
      <c r="C242" s="290" t="str">
        <f>Databackup!D230</f>
        <v/>
      </c>
      <c r="D242" s="290" t="str">
        <f>Databackup!E230</f>
        <v/>
      </c>
      <c r="E242" s="291" t="str">
        <f>Databackup!F230</f>
        <v/>
      </c>
      <c r="F242" s="291" t="str">
        <f>Databackup!G230</f>
        <v/>
      </c>
      <c r="G242" s="290" t="str">
        <f>Databackup!I230</f>
        <v/>
      </c>
      <c r="H242" s="290" t="str">
        <f>Databackup!J230</f>
        <v/>
      </c>
      <c r="I242" s="290" t="str">
        <f>Databackup!K230</f>
        <v/>
      </c>
      <c r="J242" s="290" t="str">
        <f>Databackup!L230</f>
        <v/>
      </c>
      <c r="K242" s="290" t="str">
        <f>Databackup!M230</f>
        <v/>
      </c>
      <c r="L242" s="311" t="str">
        <f>IF(Databackup!N230&gt;0,Databackup!N230,"--.--")</f>
        <v/>
      </c>
      <c r="M242" s="25" t="str">
        <f t="shared" si="8"/>
        <v xml:space="preserve">  Designation  </v>
      </c>
      <c r="N242" s="27"/>
      <c r="O242" s="27"/>
      <c r="P242" s="27"/>
      <c r="Q242" s="27"/>
    </row>
    <row r="243" spans="1:17" s="28" customFormat="1" ht="15.75" hidden="1">
      <c r="A243" s="289" t="str">
        <f>IF(Databackup!B231="","",Databackup!B231)</f>
        <v/>
      </c>
      <c r="B243" s="290" t="str">
        <f>Databackup!C231</f>
        <v/>
      </c>
      <c r="C243" s="290" t="str">
        <f>Databackup!D231</f>
        <v/>
      </c>
      <c r="D243" s="290" t="str">
        <f>Databackup!E231</f>
        <v/>
      </c>
      <c r="E243" s="291" t="str">
        <f>Databackup!F231</f>
        <v/>
      </c>
      <c r="F243" s="291" t="str">
        <f>Databackup!G231</f>
        <v/>
      </c>
      <c r="G243" s="290" t="str">
        <f>Databackup!I231</f>
        <v/>
      </c>
      <c r="H243" s="290" t="str">
        <f>Databackup!J231</f>
        <v/>
      </c>
      <c r="I243" s="290" t="str">
        <f>Databackup!K231</f>
        <v/>
      </c>
      <c r="J243" s="290" t="str">
        <f>Databackup!L231</f>
        <v/>
      </c>
      <c r="K243" s="290" t="str">
        <f>Databackup!M231</f>
        <v/>
      </c>
      <c r="L243" s="311" t="str">
        <f>IF(Databackup!N231&gt;0,Databackup!N231,"--.--")</f>
        <v/>
      </c>
      <c r="M243" s="25" t="str">
        <f t="shared" si="8"/>
        <v xml:space="preserve">  Designation  </v>
      </c>
      <c r="N243" s="27"/>
      <c r="O243" s="27"/>
      <c r="P243" s="27"/>
      <c r="Q243" s="27"/>
    </row>
    <row r="244" spans="1:17" s="28" customFormat="1" ht="15.75" hidden="1">
      <c r="A244" s="289" t="str">
        <f>IF(Databackup!B232="","",Databackup!B232)</f>
        <v/>
      </c>
      <c r="B244" s="290" t="str">
        <f>Databackup!C232</f>
        <v/>
      </c>
      <c r="C244" s="290" t="str">
        <f>Databackup!D232</f>
        <v/>
      </c>
      <c r="D244" s="290" t="str">
        <f>Databackup!E232</f>
        <v/>
      </c>
      <c r="E244" s="291" t="str">
        <f>Databackup!F232</f>
        <v/>
      </c>
      <c r="F244" s="291" t="str">
        <f>Databackup!G232</f>
        <v/>
      </c>
      <c r="G244" s="290" t="str">
        <f>Databackup!I232</f>
        <v/>
      </c>
      <c r="H244" s="290" t="str">
        <f>Databackup!J232</f>
        <v/>
      </c>
      <c r="I244" s="290" t="str">
        <f>Databackup!K232</f>
        <v/>
      </c>
      <c r="J244" s="290" t="str">
        <f>Databackup!L232</f>
        <v/>
      </c>
      <c r="K244" s="290" t="str">
        <f>Databackup!M232</f>
        <v/>
      </c>
      <c r="L244" s="311" t="str">
        <f>IF(Databackup!N232&gt;0,Databackup!N232,"--.--")</f>
        <v/>
      </c>
      <c r="M244" s="25" t="str">
        <f t="shared" si="8"/>
        <v xml:space="preserve">  Designation  </v>
      </c>
      <c r="N244" s="27"/>
      <c r="O244" s="27"/>
      <c r="P244" s="27"/>
      <c r="Q244" s="27"/>
    </row>
    <row r="245" spans="1:17" s="28" customFormat="1" ht="15.75" hidden="1">
      <c r="A245" s="289" t="str">
        <f>IF(Databackup!B233="","",Databackup!B233)</f>
        <v/>
      </c>
      <c r="B245" s="290" t="str">
        <f>Databackup!C233</f>
        <v/>
      </c>
      <c r="C245" s="290" t="str">
        <f>Databackup!D233</f>
        <v/>
      </c>
      <c r="D245" s="290" t="str">
        <f>Databackup!E233</f>
        <v/>
      </c>
      <c r="E245" s="291" t="str">
        <f>Databackup!F233</f>
        <v/>
      </c>
      <c r="F245" s="291" t="str">
        <f>Databackup!G233</f>
        <v/>
      </c>
      <c r="G245" s="290" t="str">
        <f>Databackup!I233</f>
        <v/>
      </c>
      <c r="H245" s="290" t="str">
        <f>Databackup!J233</f>
        <v/>
      </c>
      <c r="I245" s="290" t="str">
        <f>Databackup!K233</f>
        <v/>
      </c>
      <c r="J245" s="290" t="str">
        <f>Databackup!L233</f>
        <v/>
      </c>
      <c r="K245" s="290" t="str">
        <f>Databackup!M233</f>
        <v/>
      </c>
      <c r="L245" s="311" t="str">
        <f>IF(Databackup!N233&gt;0,Databackup!N233,"--.--")</f>
        <v/>
      </c>
      <c r="M245" s="25" t="str">
        <f t="shared" si="8"/>
        <v xml:space="preserve">  Designation  </v>
      </c>
      <c r="N245" s="27"/>
      <c r="O245" s="27"/>
      <c r="P245" s="27"/>
      <c r="Q245" s="27"/>
    </row>
    <row r="246" spans="1:17" s="28" customFormat="1" ht="15.75" hidden="1">
      <c r="A246" s="289" t="str">
        <f>IF(Databackup!B234="","",Databackup!B234)</f>
        <v/>
      </c>
      <c r="B246" s="290" t="str">
        <f>Databackup!C234</f>
        <v/>
      </c>
      <c r="C246" s="290" t="str">
        <f>Databackup!D234</f>
        <v/>
      </c>
      <c r="D246" s="290" t="str">
        <f>Databackup!E234</f>
        <v/>
      </c>
      <c r="E246" s="291" t="str">
        <f>Databackup!F234</f>
        <v/>
      </c>
      <c r="F246" s="291" t="str">
        <f>Databackup!G234</f>
        <v/>
      </c>
      <c r="G246" s="290" t="str">
        <f>Databackup!I234</f>
        <v/>
      </c>
      <c r="H246" s="290" t="str">
        <f>Databackup!J234</f>
        <v/>
      </c>
      <c r="I246" s="290" t="str">
        <f>Databackup!K234</f>
        <v/>
      </c>
      <c r="J246" s="290" t="str">
        <f>Databackup!L234</f>
        <v/>
      </c>
      <c r="K246" s="290" t="str">
        <f>Databackup!M234</f>
        <v/>
      </c>
      <c r="L246" s="311" t="str">
        <f>IF(Databackup!N234&gt;0,Databackup!N234,"--.--")</f>
        <v/>
      </c>
      <c r="M246" s="25" t="str">
        <f t="shared" si="8"/>
        <v xml:space="preserve">  Designation  </v>
      </c>
      <c r="N246" s="27"/>
      <c r="O246" s="27"/>
      <c r="P246" s="27"/>
      <c r="Q246" s="27"/>
    </row>
    <row r="247" spans="1:17" s="28" customFormat="1" ht="15.75" hidden="1">
      <c r="A247" s="289" t="str">
        <f>IF(Databackup!B235="","",Databackup!B235)</f>
        <v/>
      </c>
      <c r="B247" s="290" t="str">
        <f>Databackup!C235</f>
        <v/>
      </c>
      <c r="C247" s="290" t="str">
        <f>Databackup!D235</f>
        <v/>
      </c>
      <c r="D247" s="290" t="str">
        <f>Databackup!E235</f>
        <v/>
      </c>
      <c r="E247" s="291" t="str">
        <f>Databackup!F235</f>
        <v/>
      </c>
      <c r="F247" s="291" t="str">
        <f>Databackup!G235</f>
        <v/>
      </c>
      <c r="G247" s="290" t="str">
        <f>Databackup!I235</f>
        <v/>
      </c>
      <c r="H247" s="290" t="str">
        <f>Databackup!J235</f>
        <v/>
      </c>
      <c r="I247" s="290" t="str">
        <f>Databackup!K235</f>
        <v/>
      </c>
      <c r="J247" s="290" t="str">
        <f>Databackup!L235</f>
        <v/>
      </c>
      <c r="K247" s="290" t="str">
        <f>Databackup!M235</f>
        <v/>
      </c>
      <c r="L247" s="311" t="str">
        <f>IF(Databackup!N235&gt;0,Databackup!N235,"--.--")</f>
        <v/>
      </c>
      <c r="M247" s="25" t="str">
        <f t="shared" si="8"/>
        <v xml:space="preserve">  Designation  </v>
      </c>
      <c r="N247" s="27"/>
      <c r="O247" s="27"/>
      <c r="P247" s="27"/>
      <c r="Q247" s="27"/>
    </row>
    <row r="248" spans="1:17" s="28" customFormat="1" ht="15.75" hidden="1">
      <c r="A248" s="289" t="str">
        <f>IF(Databackup!B236="","",Databackup!B236)</f>
        <v/>
      </c>
      <c r="B248" s="290" t="str">
        <f>Databackup!C236</f>
        <v/>
      </c>
      <c r="C248" s="290" t="str">
        <f>Databackup!D236</f>
        <v/>
      </c>
      <c r="D248" s="290" t="str">
        <f>Databackup!E236</f>
        <v/>
      </c>
      <c r="E248" s="291" t="str">
        <f>Databackup!F236</f>
        <v/>
      </c>
      <c r="F248" s="291" t="str">
        <f>Databackup!G236</f>
        <v/>
      </c>
      <c r="G248" s="290" t="str">
        <f>Databackup!I236</f>
        <v/>
      </c>
      <c r="H248" s="290" t="str">
        <f>Databackup!J236</f>
        <v/>
      </c>
      <c r="I248" s="290" t="str">
        <f>Databackup!K236</f>
        <v/>
      </c>
      <c r="J248" s="290" t="str">
        <f>Databackup!L236</f>
        <v/>
      </c>
      <c r="K248" s="290" t="str">
        <f>Databackup!M236</f>
        <v/>
      </c>
      <c r="L248" s="311" t="str">
        <f>IF(Databackup!N236&gt;0,Databackup!N236,"--.--")</f>
        <v/>
      </c>
      <c r="M248" s="25" t="str">
        <f t="shared" si="8"/>
        <v xml:space="preserve">  Designation  </v>
      </c>
      <c r="N248" s="27"/>
      <c r="O248" s="27"/>
      <c r="P248" s="27"/>
      <c r="Q248" s="27"/>
    </row>
    <row r="249" spans="1:17" s="28" customFormat="1" ht="15.75" hidden="1">
      <c r="A249" s="289" t="str">
        <f>IF(Databackup!B237="","",Databackup!B237)</f>
        <v/>
      </c>
      <c r="B249" s="290" t="str">
        <f>Databackup!C237</f>
        <v/>
      </c>
      <c r="C249" s="290" t="str">
        <f>Databackup!D237</f>
        <v/>
      </c>
      <c r="D249" s="290" t="str">
        <f>Databackup!E237</f>
        <v/>
      </c>
      <c r="E249" s="291" t="str">
        <f>Databackup!F237</f>
        <v/>
      </c>
      <c r="F249" s="291" t="str">
        <f>Databackup!G237</f>
        <v/>
      </c>
      <c r="G249" s="290" t="str">
        <f>Databackup!I237</f>
        <v/>
      </c>
      <c r="H249" s="290" t="str">
        <f>Databackup!J237</f>
        <v/>
      </c>
      <c r="I249" s="290" t="str">
        <f>Databackup!K237</f>
        <v/>
      </c>
      <c r="J249" s="290" t="str">
        <f>Databackup!L237</f>
        <v/>
      </c>
      <c r="K249" s="290" t="str">
        <f>Databackup!M237</f>
        <v/>
      </c>
      <c r="L249" s="311" t="str">
        <f>IF(Databackup!N237&gt;0,Databackup!N237,"--.--")</f>
        <v/>
      </c>
      <c r="M249" s="25" t="str">
        <f t="shared" si="8"/>
        <v xml:space="preserve">  Designation  </v>
      </c>
      <c r="N249" s="27"/>
      <c r="O249" s="27"/>
      <c r="P249" s="27"/>
      <c r="Q249" s="27"/>
    </row>
    <row r="250" spans="1:17" s="28" customFormat="1" ht="15.75" hidden="1">
      <c r="A250" s="289" t="str">
        <f>IF(Databackup!B238="","",Databackup!B238)</f>
        <v/>
      </c>
      <c r="B250" s="290" t="str">
        <f>Databackup!C238</f>
        <v/>
      </c>
      <c r="C250" s="290" t="str">
        <f>Databackup!D238</f>
        <v/>
      </c>
      <c r="D250" s="290" t="str">
        <f>Databackup!E238</f>
        <v/>
      </c>
      <c r="E250" s="291" t="str">
        <f>Databackup!F238</f>
        <v/>
      </c>
      <c r="F250" s="291" t="str">
        <f>Databackup!G238</f>
        <v/>
      </c>
      <c r="G250" s="290" t="str">
        <f>Databackup!I238</f>
        <v/>
      </c>
      <c r="H250" s="290" t="str">
        <f>Databackup!J238</f>
        <v/>
      </c>
      <c r="I250" s="290" t="str">
        <f>Databackup!K238</f>
        <v/>
      </c>
      <c r="J250" s="290" t="str">
        <f>Databackup!L238</f>
        <v/>
      </c>
      <c r="K250" s="290" t="str">
        <f>Databackup!M238</f>
        <v/>
      </c>
      <c r="L250" s="311" t="str">
        <f>IF(Databackup!N238&gt;0,Databackup!N238,"--.--")</f>
        <v/>
      </c>
      <c r="M250" s="25" t="str">
        <f t="shared" si="8"/>
        <v xml:space="preserve">  Designation  </v>
      </c>
      <c r="N250" s="27"/>
      <c r="O250" s="27"/>
      <c r="P250" s="27"/>
      <c r="Q250" s="27"/>
    </row>
    <row r="251" spans="1:17" s="28" customFormat="1" ht="15.75" hidden="1">
      <c r="A251" s="289" t="str">
        <f>IF(Databackup!B239="","",Databackup!B239)</f>
        <v/>
      </c>
      <c r="B251" s="290" t="str">
        <f>Databackup!C239</f>
        <v/>
      </c>
      <c r="C251" s="290" t="str">
        <f>Databackup!D239</f>
        <v/>
      </c>
      <c r="D251" s="290" t="str">
        <f>Databackup!E239</f>
        <v/>
      </c>
      <c r="E251" s="291" t="str">
        <f>Databackup!F239</f>
        <v/>
      </c>
      <c r="F251" s="291" t="str">
        <f>Databackup!G239</f>
        <v/>
      </c>
      <c r="G251" s="290" t="str">
        <f>Databackup!I239</f>
        <v/>
      </c>
      <c r="H251" s="290" t="str">
        <f>Databackup!J239</f>
        <v/>
      </c>
      <c r="I251" s="290" t="str">
        <f>Databackup!K239</f>
        <v/>
      </c>
      <c r="J251" s="290" t="str">
        <f>Databackup!L239</f>
        <v/>
      </c>
      <c r="K251" s="290" t="str">
        <f>Databackup!M239</f>
        <v/>
      </c>
      <c r="L251" s="311" t="str">
        <f>IF(Databackup!N239&gt;0,Databackup!N239,"--.--")</f>
        <v/>
      </c>
      <c r="M251" s="25" t="str">
        <f t="shared" si="8"/>
        <v xml:space="preserve">  Designation  </v>
      </c>
      <c r="N251" s="27"/>
      <c r="O251" s="27"/>
      <c r="P251" s="27"/>
      <c r="Q251" s="27"/>
    </row>
    <row r="252" spans="1:17" s="28" customFormat="1" ht="15.75" hidden="1">
      <c r="A252" s="289" t="str">
        <f>IF(Databackup!B240="","",Databackup!B240)</f>
        <v/>
      </c>
      <c r="B252" s="290" t="str">
        <f>Databackup!C240</f>
        <v/>
      </c>
      <c r="C252" s="290" t="str">
        <f>Databackup!D240</f>
        <v/>
      </c>
      <c r="D252" s="290" t="str">
        <f>Databackup!E240</f>
        <v/>
      </c>
      <c r="E252" s="291" t="str">
        <f>Databackup!F240</f>
        <v/>
      </c>
      <c r="F252" s="291" t="str">
        <f>Databackup!G240</f>
        <v/>
      </c>
      <c r="G252" s="290" t="str">
        <f>Databackup!I240</f>
        <v/>
      </c>
      <c r="H252" s="290" t="str">
        <f>Databackup!J240</f>
        <v/>
      </c>
      <c r="I252" s="290" t="str">
        <f>Databackup!K240</f>
        <v/>
      </c>
      <c r="J252" s="290" t="str">
        <f>Databackup!L240</f>
        <v/>
      </c>
      <c r="K252" s="290" t="str">
        <f>Databackup!M240</f>
        <v/>
      </c>
      <c r="L252" s="311" t="str">
        <f>IF(Databackup!N240&gt;0,Databackup!N240,"--.--")</f>
        <v/>
      </c>
      <c r="M252" s="25" t="str">
        <f t="shared" si="8"/>
        <v xml:space="preserve">  Designation  </v>
      </c>
      <c r="N252" s="27"/>
      <c r="O252" s="27"/>
      <c r="P252" s="27"/>
      <c r="Q252" s="27"/>
    </row>
    <row r="253" spans="1:17" s="28" customFormat="1" ht="15.75" hidden="1">
      <c r="A253" s="289" t="str">
        <f>IF(Databackup!B241="","",Databackup!B241)</f>
        <v/>
      </c>
      <c r="B253" s="290" t="str">
        <f>Databackup!C241</f>
        <v/>
      </c>
      <c r="C253" s="290" t="str">
        <f>Databackup!D241</f>
        <v/>
      </c>
      <c r="D253" s="290" t="str">
        <f>Databackup!E241</f>
        <v/>
      </c>
      <c r="E253" s="291" t="str">
        <f>Databackup!F241</f>
        <v/>
      </c>
      <c r="F253" s="291" t="str">
        <f>Databackup!G241</f>
        <v/>
      </c>
      <c r="G253" s="290" t="str">
        <f>Databackup!I241</f>
        <v/>
      </c>
      <c r="H253" s="290" t="str">
        <f>Databackup!J241</f>
        <v/>
      </c>
      <c r="I253" s="290" t="str">
        <f>Databackup!K241</f>
        <v/>
      </c>
      <c r="J253" s="290" t="str">
        <f>Databackup!L241</f>
        <v/>
      </c>
      <c r="K253" s="290" t="str">
        <f>Databackup!M241</f>
        <v/>
      </c>
      <c r="L253" s="311" t="str">
        <f>IF(Databackup!N241&gt;0,Databackup!N241,"--.--")</f>
        <v/>
      </c>
      <c r="M253" s="25" t="str">
        <f t="shared" si="8"/>
        <v xml:space="preserve">  Designation  </v>
      </c>
      <c r="N253" s="27"/>
      <c r="O253" s="27"/>
      <c r="P253" s="27"/>
      <c r="Q253" s="27"/>
    </row>
    <row r="254" spans="1:17" s="28" customFormat="1" ht="15.75" hidden="1">
      <c r="A254" s="289" t="str">
        <f>IF(Databackup!B242="","",Databackup!B242)</f>
        <v/>
      </c>
      <c r="B254" s="290" t="str">
        <f>Databackup!C242</f>
        <v/>
      </c>
      <c r="C254" s="290" t="str">
        <f>Databackup!D242</f>
        <v/>
      </c>
      <c r="D254" s="290" t="str">
        <f>Databackup!E242</f>
        <v/>
      </c>
      <c r="E254" s="291" t="str">
        <f>Databackup!F242</f>
        <v/>
      </c>
      <c r="F254" s="291" t="str">
        <f>Databackup!G242</f>
        <v/>
      </c>
      <c r="G254" s="290" t="str">
        <f>Databackup!I242</f>
        <v/>
      </c>
      <c r="H254" s="290" t="str">
        <f>Databackup!J242</f>
        <v/>
      </c>
      <c r="I254" s="290" t="str">
        <f>Databackup!K242</f>
        <v/>
      </c>
      <c r="J254" s="290" t="str">
        <f>Databackup!L242</f>
        <v/>
      </c>
      <c r="K254" s="290" t="str">
        <f>Databackup!M242</f>
        <v/>
      </c>
      <c r="L254" s="311" t="str">
        <f>IF(Databackup!N242&gt;0,Databackup!N242,"--.--")</f>
        <v/>
      </c>
      <c r="M254" s="25" t="str">
        <f t="shared" si="8"/>
        <v xml:space="preserve">  Designation  </v>
      </c>
      <c r="N254" s="27"/>
      <c r="O254" s="27"/>
      <c r="P254" s="27"/>
      <c r="Q254" s="27"/>
    </row>
    <row r="255" spans="1:17" s="28" customFormat="1" ht="15.75" hidden="1">
      <c r="A255" s="289" t="str">
        <f>IF(Databackup!B243="","",Databackup!B243)</f>
        <v/>
      </c>
      <c r="B255" s="290" t="str">
        <f>Databackup!C243</f>
        <v/>
      </c>
      <c r="C255" s="290" t="str">
        <f>Databackup!D243</f>
        <v/>
      </c>
      <c r="D255" s="290" t="str">
        <f>Databackup!E243</f>
        <v/>
      </c>
      <c r="E255" s="291" t="str">
        <f>Databackup!F243</f>
        <v/>
      </c>
      <c r="F255" s="291" t="str">
        <f>Databackup!G243</f>
        <v/>
      </c>
      <c r="G255" s="290" t="str">
        <f>Databackup!I243</f>
        <v/>
      </c>
      <c r="H255" s="290" t="str">
        <f>Databackup!J243</f>
        <v/>
      </c>
      <c r="I255" s="290" t="str">
        <f>Databackup!K243</f>
        <v/>
      </c>
      <c r="J255" s="290" t="str">
        <f>Databackup!L243</f>
        <v/>
      </c>
      <c r="K255" s="290" t="str">
        <f>Databackup!M243</f>
        <v/>
      </c>
      <c r="L255" s="311" t="str">
        <f>IF(Databackup!N243&gt;0,Databackup!N243,"--.--")</f>
        <v/>
      </c>
      <c r="M255" s="25" t="str">
        <f t="shared" si="8"/>
        <v xml:space="preserve">  Designation  </v>
      </c>
      <c r="N255" s="27"/>
      <c r="O255" s="27"/>
      <c r="P255" s="27"/>
      <c r="Q255" s="27"/>
    </row>
    <row r="256" spans="1:17" s="28" customFormat="1" ht="15.75" hidden="1">
      <c r="A256" s="289" t="str">
        <f>IF(Databackup!B244="","",Databackup!B244)</f>
        <v/>
      </c>
      <c r="B256" s="290" t="str">
        <f>Databackup!C244</f>
        <v/>
      </c>
      <c r="C256" s="290" t="str">
        <f>Databackup!D244</f>
        <v/>
      </c>
      <c r="D256" s="290" t="str">
        <f>Databackup!E244</f>
        <v/>
      </c>
      <c r="E256" s="291" t="str">
        <f>Databackup!F244</f>
        <v/>
      </c>
      <c r="F256" s="291" t="str">
        <f>Databackup!G244</f>
        <v/>
      </c>
      <c r="G256" s="290" t="str">
        <f>Databackup!I244</f>
        <v/>
      </c>
      <c r="H256" s="290" t="str">
        <f>Databackup!J244</f>
        <v/>
      </c>
      <c r="I256" s="290" t="str">
        <f>Databackup!K244</f>
        <v/>
      </c>
      <c r="J256" s="290" t="str">
        <f>Databackup!L244</f>
        <v/>
      </c>
      <c r="K256" s="290" t="str">
        <f>Databackup!M244</f>
        <v/>
      </c>
      <c r="L256" s="311" t="str">
        <f>IF(Databackup!N244&gt;0,Databackup!N244,"--.--")</f>
        <v/>
      </c>
      <c r="M256" s="25" t="str">
        <f t="shared" si="8"/>
        <v xml:space="preserve">  Designation  </v>
      </c>
      <c r="N256" s="27"/>
      <c r="O256" s="27"/>
      <c r="P256" s="27"/>
      <c r="Q256" s="27"/>
    </row>
    <row r="257" spans="1:17" s="28" customFormat="1" ht="15.75" hidden="1">
      <c r="A257" s="289" t="str">
        <f>IF(Databackup!B245="","",Databackup!B245)</f>
        <v/>
      </c>
      <c r="B257" s="290" t="str">
        <f>Databackup!C245</f>
        <v/>
      </c>
      <c r="C257" s="290" t="str">
        <f>Databackup!D245</f>
        <v/>
      </c>
      <c r="D257" s="290" t="str">
        <f>Databackup!E245</f>
        <v/>
      </c>
      <c r="E257" s="291" t="str">
        <f>Databackup!F245</f>
        <v/>
      </c>
      <c r="F257" s="291" t="str">
        <f>Databackup!G245</f>
        <v/>
      </c>
      <c r="G257" s="290" t="str">
        <f>Databackup!I245</f>
        <v/>
      </c>
      <c r="H257" s="290" t="str">
        <f>Databackup!J245</f>
        <v/>
      </c>
      <c r="I257" s="290" t="str">
        <f>Databackup!K245</f>
        <v/>
      </c>
      <c r="J257" s="290" t="str">
        <f>Databackup!L245</f>
        <v/>
      </c>
      <c r="K257" s="290" t="str">
        <f>Databackup!M245</f>
        <v/>
      </c>
      <c r="L257" s="311" t="str">
        <f>IF(Databackup!N245&gt;0,Databackup!N245,"--.--")</f>
        <v/>
      </c>
      <c r="M257" s="25" t="str">
        <f t="shared" si="8"/>
        <v xml:space="preserve">  Designation  </v>
      </c>
      <c r="N257" s="27"/>
      <c r="O257" s="27"/>
      <c r="P257" s="27"/>
      <c r="Q257" s="27"/>
    </row>
    <row r="258" spans="1:17" s="28" customFormat="1" ht="15.75" hidden="1">
      <c r="A258" s="289" t="str">
        <f>IF(Databackup!B246="","",Databackup!B246)</f>
        <v/>
      </c>
      <c r="B258" s="290" t="str">
        <f>Databackup!C246</f>
        <v/>
      </c>
      <c r="C258" s="290" t="str">
        <f>Databackup!D246</f>
        <v/>
      </c>
      <c r="D258" s="290" t="str">
        <f>Databackup!E246</f>
        <v/>
      </c>
      <c r="E258" s="291" t="str">
        <f>Databackup!F246</f>
        <v/>
      </c>
      <c r="F258" s="291" t="str">
        <f>Databackup!G246</f>
        <v/>
      </c>
      <c r="G258" s="290" t="str">
        <f>Databackup!I246</f>
        <v/>
      </c>
      <c r="H258" s="290" t="str">
        <f>Databackup!J246</f>
        <v/>
      </c>
      <c r="I258" s="290" t="str">
        <f>Databackup!K246</f>
        <v/>
      </c>
      <c r="J258" s="290" t="str">
        <f>Databackup!L246</f>
        <v/>
      </c>
      <c r="K258" s="290" t="str">
        <f>Databackup!M246</f>
        <v/>
      </c>
      <c r="L258" s="311" t="str">
        <f>IF(Databackup!N246&gt;0,Databackup!N246,"--.--")</f>
        <v/>
      </c>
      <c r="M258" s="25" t="str">
        <f t="shared" si="8"/>
        <v xml:space="preserve">  Designation  </v>
      </c>
      <c r="N258" s="27"/>
      <c r="O258" s="27"/>
      <c r="P258" s="27"/>
      <c r="Q258" s="27"/>
    </row>
    <row r="259" spans="1:17" s="28" customFormat="1" ht="15.75" hidden="1">
      <c r="A259" s="289" t="str">
        <f>IF(Databackup!B247="","",Databackup!B247)</f>
        <v/>
      </c>
      <c r="B259" s="290" t="str">
        <f>Databackup!C247</f>
        <v/>
      </c>
      <c r="C259" s="290" t="str">
        <f>Databackup!D247</f>
        <v/>
      </c>
      <c r="D259" s="290" t="str">
        <f>Databackup!E247</f>
        <v/>
      </c>
      <c r="E259" s="291" t="str">
        <f>Databackup!F247</f>
        <v/>
      </c>
      <c r="F259" s="291" t="str">
        <f>Databackup!G247</f>
        <v/>
      </c>
      <c r="G259" s="290" t="str">
        <f>Databackup!I247</f>
        <v/>
      </c>
      <c r="H259" s="290" t="str">
        <f>Databackup!J247</f>
        <v/>
      </c>
      <c r="I259" s="290" t="str">
        <f>Databackup!K247</f>
        <v/>
      </c>
      <c r="J259" s="290" t="str">
        <f>Databackup!L247</f>
        <v/>
      </c>
      <c r="K259" s="290" t="str">
        <f>Databackup!M247</f>
        <v/>
      </c>
      <c r="L259" s="311" t="str">
        <f>IF(Databackup!N247&gt;0,Databackup!N247,"--.--")</f>
        <v/>
      </c>
      <c r="M259" s="25" t="str">
        <f t="shared" si="8"/>
        <v xml:space="preserve">  Designation  </v>
      </c>
      <c r="N259" s="27"/>
      <c r="O259" s="27"/>
      <c r="P259" s="27"/>
      <c r="Q259" s="27"/>
    </row>
    <row r="260" spans="1:17" s="28" customFormat="1" ht="15.75" hidden="1">
      <c r="A260" s="289" t="str">
        <f>IF(Databackup!B248="","",Databackup!B248)</f>
        <v/>
      </c>
      <c r="B260" s="290" t="str">
        <f>Databackup!C248</f>
        <v/>
      </c>
      <c r="C260" s="290" t="str">
        <f>Databackup!D248</f>
        <v/>
      </c>
      <c r="D260" s="290" t="str">
        <f>Databackup!E248</f>
        <v/>
      </c>
      <c r="E260" s="291" t="str">
        <f>Databackup!F248</f>
        <v/>
      </c>
      <c r="F260" s="291" t="str">
        <f>Databackup!G248</f>
        <v/>
      </c>
      <c r="G260" s="290" t="str">
        <f>Databackup!I248</f>
        <v/>
      </c>
      <c r="H260" s="290" t="str">
        <f>Databackup!J248</f>
        <v/>
      </c>
      <c r="I260" s="290" t="str">
        <f>Databackup!K248</f>
        <v/>
      </c>
      <c r="J260" s="290" t="str">
        <f>Databackup!L248</f>
        <v/>
      </c>
      <c r="K260" s="290" t="str">
        <f>Databackup!M248</f>
        <v/>
      </c>
      <c r="L260" s="311" t="str">
        <f>IF(Databackup!N248&gt;0,Databackup!N248,"--.--")</f>
        <v/>
      </c>
      <c r="M260" s="25" t="str">
        <f t="shared" si="8"/>
        <v xml:space="preserve">  Designation  </v>
      </c>
      <c r="N260" s="27"/>
      <c r="O260" s="27"/>
      <c r="P260" s="27"/>
      <c r="Q260" s="27"/>
    </row>
    <row r="261" spans="1:17" s="28" customFormat="1" ht="15.75" hidden="1">
      <c r="A261" s="289" t="str">
        <f>IF(Databackup!B249="","",Databackup!B249)</f>
        <v/>
      </c>
      <c r="B261" s="290" t="str">
        <f>Databackup!C249</f>
        <v/>
      </c>
      <c r="C261" s="290" t="str">
        <f>Databackup!D249</f>
        <v/>
      </c>
      <c r="D261" s="290" t="str">
        <f>Databackup!E249</f>
        <v/>
      </c>
      <c r="E261" s="291" t="str">
        <f>Databackup!F249</f>
        <v/>
      </c>
      <c r="F261" s="291" t="str">
        <f>Databackup!G249</f>
        <v/>
      </c>
      <c r="G261" s="290" t="str">
        <f>Databackup!I249</f>
        <v/>
      </c>
      <c r="H261" s="290" t="str">
        <f>Databackup!J249</f>
        <v/>
      </c>
      <c r="I261" s="290" t="str">
        <f>Databackup!K249</f>
        <v/>
      </c>
      <c r="J261" s="290" t="str">
        <f>Databackup!L249</f>
        <v/>
      </c>
      <c r="K261" s="290" t="str">
        <f>Databackup!M249</f>
        <v/>
      </c>
      <c r="L261" s="311" t="str">
        <f>IF(Databackup!N249&gt;0,Databackup!N249,"--.--")</f>
        <v/>
      </c>
      <c r="M261" s="25" t="str">
        <f t="shared" si="8"/>
        <v xml:space="preserve">  Designation  </v>
      </c>
      <c r="N261" s="27"/>
      <c r="O261" s="27"/>
      <c r="P261" s="27"/>
      <c r="Q261" s="27"/>
    </row>
    <row r="262" spans="1:17" s="28" customFormat="1" ht="15.75" hidden="1">
      <c r="A262" s="289" t="str">
        <f>IF(Databackup!B250="","",Databackup!B250)</f>
        <v/>
      </c>
      <c r="B262" s="290" t="str">
        <f>Databackup!C250</f>
        <v/>
      </c>
      <c r="C262" s="290" t="str">
        <f>Databackup!D250</f>
        <v/>
      </c>
      <c r="D262" s="290" t="str">
        <f>Databackup!E250</f>
        <v/>
      </c>
      <c r="E262" s="291" t="str">
        <f>Databackup!F250</f>
        <v/>
      </c>
      <c r="F262" s="291" t="str">
        <f>Databackup!G250</f>
        <v/>
      </c>
      <c r="G262" s="290" t="str">
        <f>Databackup!I250</f>
        <v/>
      </c>
      <c r="H262" s="290" t="str">
        <f>Databackup!J250</f>
        <v/>
      </c>
      <c r="I262" s="290" t="str">
        <f>Databackup!K250</f>
        <v/>
      </c>
      <c r="J262" s="290" t="str">
        <f>Databackup!L250</f>
        <v/>
      </c>
      <c r="K262" s="290" t="str">
        <f>Databackup!M250</f>
        <v/>
      </c>
      <c r="L262" s="311" t="str">
        <f>IF(Databackup!N250&gt;0,Databackup!N250,"--.--")</f>
        <v/>
      </c>
      <c r="M262" s="25" t="str">
        <f t="shared" si="8"/>
        <v xml:space="preserve">  Designation  </v>
      </c>
      <c r="N262" s="27"/>
      <c r="O262" s="27"/>
      <c r="P262" s="27"/>
      <c r="Q262" s="27"/>
    </row>
    <row r="263" spans="1:17" s="28" customFormat="1" ht="15.75" hidden="1">
      <c r="A263" s="289" t="str">
        <f>IF(Databackup!B251="","",Databackup!B251)</f>
        <v/>
      </c>
      <c r="B263" s="290" t="str">
        <f>Databackup!C251</f>
        <v/>
      </c>
      <c r="C263" s="290" t="str">
        <f>Databackup!D251</f>
        <v/>
      </c>
      <c r="D263" s="290" t="str">
        <f>Databackup!E251</f>
        <v/>
      </c>
      <c r="E263" s="291" t="str">
        <f>Databackup!F251</f>
        <v/>
      </c>
      <c r="F263" s="291" t="str">
        <f>Databackup!G251</f>
        <v/>
      </c>
      <c r="G263" s="290" t="str">
        <f>Databackup!I251</f>
        <v/>
      </c>
      <c r="H263" s="290" t="str">
        <f>Databackup!J251</f>
        <v/>
      </c>
      <c r="I263" s="290" t="str">
        <f>Databackup!K251</f>
        <v/>
      </c>
      <c r="J263" s="290" t="str">
        <f>Databackup!L251</f>
        <v/>
      </c>
      <c r="K263" s="290" t="str">
        <f>Databackup!M251</f>
        <v/>
      </c>
      <c r="L263" s="311" t="str">
        <f>IF(Databackup!N251&gt;0,Databackup!N251,"--.--")</f>
        <v/>
      </c>
      <c r="M263" s="25" t="str">
        <f t="shared" si="8"/>
        <v xml:space="preserve">  Designation  </v>
      </c>
      <c r="N263" s="27"/>
      <c r="O263" s="27"/>
      <c r="P263" s="27"/>
      <c r="Q263" s="27"/>
    </row>
    <row r="264" spans="1:17" s="28" customFormat="1" ht="15.75" hidden="1">
      <c r="A264" s="289" t="str">
        <f>IF(Databackup!B252="","",Databackup!B252)</f>
        <v/>
      </c>
      <c r="B264" s="290" t="str">
        <f>Databackup!C252</f>
        <v/>
      </c>
      <c r="C264" s="290" t="str">
        <f>Databackup!D252</f>
        <v/>
      </c>
      <c r="D264" s="290" t="str">
        <f>Databackup!E252</f>
        <v/>
      </c>
      <c r="E264" s="291" t="str">
        <f>Databackup!F252</f>
        <v/>
      </c>
      <c r="F264" s="291" t="str">
        <f>Databackup!G252</f>
        <v/>
      </c>
      <c r="G264" s="290" t="str">
        <f>Databackup!I252</f>
        <v/>
      </c>
      <c r="H264" s="290" t="str">
        <f>Databackup!J252</f>
        <v/>
      </c>
      <c r="I264" s="290" t="str">
        <f>Databackup!K252</f>
        <v/>
      </c>
      <c r="J264" s="290" t="str">
        <f>Databackup!L252</f>
        <v/>
      </c>
      <c r="K264" s="290" t="str">
        <f>Databackup!M252</f>
        <v/>
      </c>
      <c r="L264" s="311" t="str">
        <f>IF(Databackup!N252&gt;0,Databackup!N252,"--.--")</f>
        <v/>
      </c>
      <c r="M264" s="25" t="str">
        <f t="shared" si="8"/>
        <v xml:space="preserve">  Designation  </v>
      </c>
      <c r="N264" s="27"/>
      <c r="O264" s="27"/>
      <c r="P264" s="27"/>
      <c r="Q264" s="27"/>
    </row>
    <row r="265" spans="1:17" s="28" customFormat="1" ht="15.75" hidden="1">
      <c r="A265" s="289" t="str">
        <f>IF(Databackup!B253="","",Databackup!B253)</f>
        <v/>
      </c>
      <c r="B265" s="290" t="str">
        <f>Databackup!C253</f>
        <v/>
      </c>
      <c r="C265" s="290" t="str">
        <f>Databackup!D253</f>
        <v/>
      </c>
      <c r="D265" s="290" t="str">
        <f>Databackup!E253</f>
        <v/>
      </c>
      <c r="E265" s="291" t="str">
        <f>Databackup!F253</f>
        <v/>
      </c>
      <c r="F265" s="291" t="str">
        <f>Databackup!G253</f>
        <v/>
      </c>
      <c r="G265" s="290" t="str">
        <f>Databackup!I253</f>
        <v/>
      </c>
      <c r="H265" s="290" t="str">
        <f>Databackup!J253</f>
        <v/>
      </c>
      <c r="I265" s="290" t="str">
        <f>Databackup!K253</f>
        <v/>
      </c>
      <c r="J265" s="290" t="str">
        <f>Databackup!L253</f>
        <v/>
      </c>
      <c r="K265" s="290" t="str">
        <f>Databackup!M253</f>
        <v/>
      </c>
      <c r="L265" s="311" t="str">
        <f>IF(Databackup!N253&gt;0,Databackup!N253,"--.--")</f>
        <v/>
      </c>
      <c r="M265" s="25" t="str">
        <f t="shared" si="8"/>
        <v xml:space="preserve">  Designation  </v>
      </c>
      <c r="N265" s="27"/>
      <c r="O265" s="27"/>
      <c r="P265" s="27"/>
      <c r="Q265" s="27"/>
    </row>
    <row r="266" spans="1:17" s="28" customFormat="1" ht="15.75" hidden="1">
      <c r="A266" s="289" t="str">
        <f>IF(Databackup!B254="","",Databackup!B254)</f>
        <v/>
      </c>
      <c r="B266" s="290" t="str">
        <f>Databackup!C254</f>
        <v/>
      </c>
      <c r="C266" s="290" t="str">
        <f>Databackup!D254</f>
        <v/>
      </c>
      <c r="D266" s="290" t="str">
        <f>Databackup!E254</f>
        <v/>
      </c>
      <c r="E266" s="291" t="str">
        <f>Databackup!F254</f>
        <v/>
      </c>
      <c r="F266" s="291" t="str">
        <f>Databackup!G254</f>
        <v/>
      </c>
      <c r="G266" s="290" t="str">
        <f>Databackup!I254</f>
        <v/>
      </c>
      <c r="H266" s="290" t="str">
        <f>Databackup!J254</f>
        <v/>
      </c>
      <c r="I266" s="290" t="str">
        <f>Databackup!K254</f>
        <v/>
      </c>
      <c r="J266" s="290" t="str">
        <f>Databackup!L254</f>
        <v/>
      </c>
      <c r="K266" s="290" t="str">
        <f>Databackup!M254</f>
        <v/>
      </c>
      <c r="L266" s="311" t="str">
        <f>IF(Databackup!N254&gt;0,Databackup!N254,"--.--")</f>
        <v/>
      </c>
      <c r="M266" s="25" t="str">
        <f t="shared" si="8"/>
        <v xml:space="preserve">  Designation  </v>
      </c>
      <c r="N266" s="27"/>
      <c r="O266" s="27"/>
      <c r="P266" s="27"/>
      <c r="Q266" s="27"/>
    </row>
    <row r="267" spans="1:17" s="28" customFormat="1" ht="15.75" hidden="1">
      <c r="A267" s="289" t="str">
        <f>IF(Databackup!B255="","",Databackup!B255)</f>
        <v/>
      </c>
      <c r="B267" s="290" t="str">
        <f>Databackup!C255</f>
        <v/>
      </c>
      <c r="C267" s="290" t="str">
        <f>Databackup!D255</f>
        <v/>
      </c>
      <c r="D267" s="290" t="str">
        <f>Databackup!E255</f>
        <v/>
      </c>
      <c r="E267" s="291" t="str">
        <f>Databackup!F255</f>
        <v/>
      </c>
      <c r="F267" s="291" t="str">
        <f>Databackup!G255</f>
        <v/>
      </c>
      <c r="G267" s="290" t="str">
        <f>Databackup!I255</f>
        <v/>
      </c>
      <c r="H267" s="290" t="str">
        <f>Databackup!J255</f>
        <v/>
      </c>
      <c r="I267" s="290" t="str">
        <f>Databackup!K255</f>
        <v/>
      </c>
      <c r="J267" s="290" t="str">
        <f>Databackup!L255</f>
        <v/>
      </c>
      <c r="K267" s="290" t="str">
        <f>Databackup!M255</f>
        <v/>
      </c>
      <c r="L267" s="311" t="str">
        <f>IF(Databackup!N255&gt;0,Databackup!N255,"--.--")</f>
        <v/>
      </c>
      <c r="M267" s="25" t="str">
        <f t="shared" si="8"/>
        <v xml:space="preserve">  Designation  </v>
      </c>
      <c r="N267" s="27"/>
      <c r="O267" s="27"/>
      <c r="P267" s="27"/>
      <c r="Q267" s="27"/>
    </row>
    <row r="268" spans="1:17" s="28" customFormat="1" ht="15.75" hidden="1">
      <c r="A268" s="289" t="str">
        <f>IF(Databackup!B256="","",Databackup!B256)</f>
        <v/>
      </c>
      <c r="B268" s="290" t="str">
        <f>Databackup!C256</f>
        <v/>
      </c>
      <c r="C268" s="290" t="str">
        <f>Databackup!D256</f>
        <v/>
      </c>
      <c r="D268" s="290" t="str">
        <f>Databackup!E256</f>
        <v/>
      </c>
      <c r="E268" s="291" t="str">
        <f>Databackup!F256</f>
        <v/>
      </c>
      <c r="F268" s="291" t="str">
        <f>Databackup!G256</f>
        <v/>
      </c>
      <c r="G268" s="290" t="str">
        <f>Databackup!I256</f>
        <v/>
      </c>
      <c r="H268" s="290" t="str">
        <f>Databackup!J256</f>
        <v/>
      </c>
      <c r="I268" s="290" t="str">
        <f>Databackup!K256</f>
        <v/>
      </c>
      <c r="J268" s="290" t="str">
        <f>Databackup!L256</f>
        <v/>
      </c>
      <c r="K268" s="290" t="str">
        <f>Databackup!M256</f>
        <v/>
      </c>
      <c r="L268" s="311" t="str">
        <f>IF(Databackup!N256&gt;0,Databackup!N256,"--.--")</f>
        <v/>
      </c>
      <c r="M268" s="25" t="str">
        <f t="shared" si="8"/>
        <v xml:space="preserve">  Designation  </v>
      </c>
      <c r="N268" s="27"/>
      <c r="O268" s="27"/>
      <c r="P268" s="27"/>
      <c r="Q268" s="27"/>
    </row>
    <row r="269" spans="1:17" s="28" customFormat="1" ht="15.75" hidden="1">
      <c r="A269" s="289" t="str">
        <f>IF(Databackup!B257="","",Databackup!B257)</f>
        <v/>
      </c>
      <c r="B269" s="290" t="str">
        <f>Databackup!C257</f>
        <v/>
      </c>
      <c r="C269" s="290" t="str">
        <f>Databackup!D257</f>
        <v/>
      </c>
      <c r="D269" s="290" t="str">
        <f>Databackup!E257</f>
        <v/>
      </c>
      <c r="E269" s="291" t="str">
        <f>Databackup!F257</f>
        <v/>
      </c>
      <c r="F269" s="291" t="str">
        <f>Databackup!G257</f>
        <v/>
      </c>
      <c r="G269" s="290" t="str">
        <f>Databackup!I257</f>
        <v/>
      </c>
      <c r="H269" s="290" t="str">
        <f>Databackup!J257</f>
        <v/>
      </c>
      <c r="I269" s="290" t="str">
        <f>Databackup!K257</f>
        <v/>
      </c>
      <c r="J269" s="290" t="str">
        <f>Databackup!L257</f>
        <v/>
      </c>
      <c r="K269" s="290" t="str">
        <f>Databackup!M257</f>
        <v/>
      </c>
      <c r="L269" s="311" t="str">
        <f>IF(Databackup!N257&gt;0,Databackup!N257,"--.--")</f>
        <v/>
      </c>
      <c r="M269" s="25" t="str">
        <f t="shared" si="8"/>
        <v xml:space="preserve">  Designation  </v>
      </c>
      <c r="N269" s="27"/>
      <c r="O269" s="27"/>
      <c r="P269" s="27"/>
      <c r="Q269" s="27"/>
    </row>
    <row r="270" spans="1:17" s="28" customFormat="1" ht="15.75" hidden="1">
      <c r="A270" s="289" t="str">
        <f>IF(Databackup!B258="","",Databackup!B258)</f>
        <v/>
      </c>
      <c r="B270" s="290" t="str">
        <f>Databackup!C258</f>
        <v/>
      </c>
      <c r="C270" s="290" t="str">
        <f>Databackup!D258</f>
        <v/>
      </c>
      <c r="D270" s="290" t="str">
        <f>Databackup!E258</f>
        <v/>
      </c>
      <c r="E270" s="291" t="str">
        <f>Databackup!F258</f>
        <v/>
      </c>
      <c r="F270" s="291" t="str">
        <f>Databackup!G258</f>
        <v/>
      </c>
      <c r="G270" s="290" t="str">
        <f>Databackup!I258</f>
        <v/>
      </c>
      <c r="H270" s="290" t="str">
        <f>Databackup!J258</f>
        <v/>
      </c>
      <c r="I270" s="290" t="str">
        <f>Databackup!K258</f>
        <v/>
      </c>
      <c r="J270" s="290" t="str">
        <f>Databackup!L258</f>
        <v/>
      </c>
      <c r="K270" s="290" t="str">
        <f>Databackup!M258</f>
        <v/>
      </c>
      <c r="L270" s="311" t="str">
        <f>IF(Databackup!N258&gt;0,Databackup!N258,"--.--")</f>
        <v/>
      </c>
      <c r="M270" s="25" t="str">
        <f t="shared" si="8"/>
        <v xml:space="preserve">  Designation  </v>
      </c>
      <c r="N270" s="27"/>
      <c r="O270" s="27"/>
      <c r="P270" s="27"/>
      <c r="Q270" s="27"/>
    </row>
    <row r="271" spans="1:17" s="28" customFormat="1" ht="15.75" hidden="1">
      <c r="A271" s="289" t="str">
        <f>IF(Databackup!B259="","",Databackup!B259)</f>
        <v/>
      </c>
      <c r="B271" s="290" t="str">
        <f>Databackup!C259</f>
        <v/>
      </c>
      <c r="C271" s="290" t="str">
        <f>Databackup!D259</f>
        <v/>
      </c>
      <c r="D271" s="290" t="str">
        <f>Databackup!E259</f>
        <v/>
      </c>
      <c r="E271" s="291" t="str">
        <f>Databackup!F259</f>
        <v/>
      </c>
      <c r="F271" s="291" t="str">
        <f>Databackup!G259</f>
        <v/>
      </c>
      <c r="G271" s="290" t="str">
        <f>Databackup!I259</f>
        <v/>
      </c>
      <c r="H271" s="290" t="str">
        <f>Databackup!J259</f>
        <v/>
      </c>
      <c r="I271" s="290" t="str">
        <f>Databackup!K259</f>
        <v/>
      </c>
      <c r="J271" s="290" t="str">
        <f>Databackup!L259</f>
        <v/>
      </c>
      <c r="K271" s="290" t="str">
        <f>Databackup!M259</f>
        <v/>
      </c>
      <c r="L271" s="311" t="str">
        <f>IF(Databackup!N259&gt;0,Databackup!N259,"--.--")</f>
        <v/>
      </c>
      <c r="M271" s="25" t="str">
        <f t="shared" si="8"/>
        <v xml:space="preserve">  Designation  </v>
      </c>
      <c r="N271" s="27"/>
      <c r="O271" s="27"/>
      <c r="P271" s="27"/>
      <c r="Q271" s="27"/>
    </row>
    <row r="272" spans="1:17" s="28" customFormat="1" ht="15.75" hidden="1">
      <c r="A272" s="289" t="str">
        <f>IF(Databackup!B260="","",Databackup!B260)</f>
        <v/>
      </c>
      <c r="B272" s="290" t="str">
        <f>Databackup!C260</f>
        <v/>
      </c>
      <c r="C272" s="290" t="str">
        <f>Databackup!D260</f>
        <v/>
      </c>
      <c r="D272" s="290" t="str">
        <f>Databackup!E260</f>
        <v/>
      </c>
      <c r="E272" s="291" t="str">
        <f>Databackup!F260</f>
        <v/>
      </c>
      <c r="F272" s="291" t="str">
        <f>Databackup!G260</f>
        <v/>
      </c>
      <c r="G272" s="290" t="str">
        <f>Databackup!I260</f>
        <v/>
      </c>
      <c r="H272" s="290" t="str">
        <f>Databackup!J260</f>
        <v/>
      </c>
      <c r="I272" s="290" t="str">
        <f>Databackup!K260</f>
        <v/>
      </c>
      <c r="J272" s="290" t="str">
        <f>Databackup!L260</f>
        <v/>
      </c>
      <c r="K272" s="290" t="str">
        <f>Databackup!M260</f>
        <v/>
      </c>
      <c r="L272" s="311" t="str">
        <f>IF(Databackup!N260&gt;0,Databackup!N260,"--.--")</f>
        <v/>
      </c>
      <c r="M272" s="25" t="str">
        <f t="shared" si="8"/>
        <v xml:space="preserve">  Designation  </v>
      </c>
      <c r="N272" s="27"/>
      <c r="O272" s="27"/>
      <c r="P272" s="27"/>
      <c r="Q272" s="27"/>
    </row>
    <row r="273" spans="1:17" s="28" customFormat="1" ht="15.75" hidden="1">
      <c r="A273" s="289" t="str">
        <f>IF(Databackup!B261="","",Databackup!B261)</f>
        <v/>
      </c>
      <c r="B273" s="290" t="str">
        <f>Databackup!C261</f>
        <v/>
      </c>
      <c r="C273" s="290" t="str">
        <f>Databackup!D261</f>
        <v/>
      </c>
      <c r="D273" s="290" t="str">
        <f>Databackup!E261</f>
        <v/>
      </c>
      <c r="E273" s="291" t="str">
        <f>Databackup!F261</f>
        <v/>
      </c>
      <c r="F273" s="291" t="str">
        <f>Databackup!G261</f>
        <v/>
      </c>
      <c r="G273" s="290" t="str">
        <f>Databackup!I261</f>
        <v/>
      </c>
      <c r="H273" s="290" t="str">
        <f>Databackup!J261</f>
        <v/>
      </c>
      <c r="I273" s="290" t="str">
        <f>Databackup!K261</f>
        <v/>
      </c>
      <c r="J273" s="290" t="str">
        <f>Databackup!L261</f>
        <v/>
      </c>
      <c r="K273" s="290" t="str">
        <f>Databackup!M261</f>
        <v/>
      </c>
      <c r="L273" s="311" t="str">
        <f>IF(Databackup!N261&gt;0,Databackup!N261,"--.--")</f>
        <v/>
      </c>
      <c r="M273" s="25" t="str">
        <f t="shared" si="8"/>
        <v xml:space="preserve">  Designation  </v>
      </c>
      <c r="N273" s="27"/>
      <c r="O273" s="27"/>
      <c r="P273" s="27"/>
      <c r="Q273" s="27"/>
    </row>
    <row r="274" spans="1:17" s="28" customFormat="1" ht="15.75" hidden="1">
      <c r="A274" s="289" t="str">
        <f>IF(Databackup!B262="","",Databackup!B262)</f>
        <v/>
      </c>
      <c r="B274" s="290" t="str">
        <f>Databackup!C262</f>
        <v/>
      </c>
      <c r="C274" s="290" t="str">
        <f>Databackup!D262</f>
        <v/>
      </c>
      <c r="D274" s="290" t="str">
        <f>Databackup!E262</f>
        <v/>
      </c>
      <c r="E274" s="291" t="str">
        <f>Databackup!F262</f>
        <v/>
      </c>
      <c r="F274" s="291" t="str">
        <f>Databackup!G262</f>
        <v/>
      </c>
      <c r="G274" s="290" t="str">
        <f>Databackup!I262</f>
        <v/>
      </c>
      <c r="H274" s="290" t="str">
        <f>Databackup!J262</f>
        <v/>
      </c>
      <c r="I274" s="290" t="str">
        <f>Databackup!K262</f>
        <v/>
      </c>
      <c r="J274" s="290" t="str">
        <f>Databackup!L262</f>
        <v/>
      </c>
      <c r="K274" s="290" t="str">
        <f>Databackup!M262</f>
        <v/>
      </c>
      <c r="L274" s="311" t="str">
        <f>IF(Databackup!N262&gt;0,Databackup!N262,"--.--")</f>
        <v/>
      </c>
      <c r="M274" s="25" t="str">
        <f t="shared" si="8"/>
        <v xml:space="preserve">  Designation  </v>
      </c>
      <c r="N274" s="27"/>
      <c r="O274" s="27"/>
      <c r="P274" s="27"/>
      <c r="Q274" s="27"/>
    </row>
    <row r="275" spans="1:17" s="28" customFormat="1" ht="15.75" hidden="1">
      <c r="A275" s="289" t="str">
        <f>IF(Databackup!B263="","",Databackup!B263)</f>
        <v/>
      </c>
      <c r="B275" s="290" t="str">
        <f>Databackup!C263</f>
        <v/>
      </c>
      <c r="C275" s="290" t="str">
        <f>Databackup!D263</f>
        <v/>
      </c>
      <c r="D275" s="290" t="str">
        <f>Databackup!E263</f>
        <v/>
      </c>
      <c r="E275" s="291" t="str">
        <f>Databackup!F263</f>
        <v/>
      </c>
      <c r="F275" s="291" t="str">
        <f>Databackup!G263</f>
        <v/>
      </c>
      <c r="G275" s="290" t="str">
        <f>Databackup!I263</f>
        <v/>
      </c>
      <c r="H275" s="290" t="str">
        <f>Databackup!J263</f>
        <v/>
      </c>
      <c r="I275" s="290" t="str">
        <f>Databackup!K263</f>
        <v/>
      </c>
      <c r="J275" s="290" t="str">
        <f>Databackup!L263</f>
        <v/>
      </c>
      <c r="K275" s="290" t="str">
        <f>Databackup!M263</f>
        <v/>
      </c>
      <c r="L275" s="311" t="str">
        <f>IF(Databackup!N263&gt;0,Databackup!N263,"--.--")</f>
        <v/>
      </c>
      <c r="M275" s="25" t="str">
        <f t="shared" ref="M275:M338" si="9">CONCATENATE(B275,"  ","Designation","  ",C275)</f>
        <v xml:space="preserve">  Designation  </v>
      </c>
      <c r="N275" s="27"/>
      <c r="O275" s="27"/>
      <c r="P275" s="27"/>
      <c r="Q275" s="27"/>
    </row>
    <row r="276" spans="1:17" s="28" customFormat="1" ht="15.75" hidden="1">
      <c r="A276" s="289" t="str">
        <f>IF(Databackup!B264="","",Databackup!B264)</f>
        <v/>
      </c>
      <c r="B276" s="290" t="str">
        <f>Databackup!C264</f>
        <v/>
      </c>
      <c r="C276" s="290" t="str">
        <f>Databackup!D264</f>
        <v/>
      </c>
      <c r="D276" s="290" t="str">
        <f>Databackup!E264</f>
        <v/>
      </c>
      <c r="E276" s="291" t="str">
        <f>Databackup!F264</f>
        <v/>
      </c>
      <c r="F276" s="291" t="str">
        <f>Databackup!G264</f>
        <v/>
      </c>
      <c r="G276" s="290" t="str">
        <f>Databackup!I264</f>
        <v/>
      </c>
      <c r="H276" s="290" t="str">
        <f>Databackup!J264</f>
        <v/>
      </c>
      <c r="I276" s="290" t="str">
        <f>Databackup!K264</f>
        <v/>
      </c>
      <c r="J276" s="290" t="str">
        <f>Databackup!L264</f>
        <v/>
      </c>
      <c r="K276" s="290" t="str">
        <f>Databackup!M264</f>
        <v/>
      </c>
      <c r="L276" s="311" t="str">
        <f>IF(Databackup!N264&gt;0,Databackup!N264,"--.--")</f>
        <v/>
      </c>
      <c r="M276" s="25" t="str">
        <f t="shared" si="9"/>
        <v xml:space="preserve">  Designation  </v>
      </c>
      <c r="N276" s="27"/>
      <c r="O276" s="27"/>
      <c r="P276" s="27"/>
      <c r="Q276" s="27"/>
    </row>
    <row r="277" spans="1:17" s="28" customFormat="1" ht="15.75" hidden="1">
      <c r="A277" s="289" t="str">
        <f>IF(Databackup!B265="","",Databackup!B265)</f>
        <v/>
      </c>
      <c r="B277" s="290" t="str">
        <f>Databackup!C265</f>
        <v/>
      </c>
      <c r="C277" s="290" t="str">
        <f>Databackup!D265</f>
        <v/>
      </c>
      <c r="D277" s="290" t="str">
        <f>Databackup!E265</f>
        <v/>
      </c>
      <c r="E277" s="291" t="str">
        <f>Databackup!F265</f>
        <v/>
      </c>
      <c r="F277" s="291" t="str">
        <f>Databackup!G265</f>
        <v/>
      </c>
      <c r="G277" s="290" t="str">
        <f>Databackup!I265</f>
        <v/>
      </c>
      <c r="H277" s="290" t="str">
        <f>Databackup!J265</f>
        <v/>
      </c>
      <c r="I277" s="290" t="str">
        <f>Databackup!K265</f>
        <v/>
      </c>
      <c r="J277" s="290" t="str">
        <f>Databackup!L265</f>
        <v/>
      </c>
      <c r="K277" s="290" t="str">
        <f>Databackup!M265</f>
        <v/>
      </c>
      <c r="L277" s="311" t="str">
        <f>IF(Databackup!N265&gt;0,Databackup!N265,"--.--")</f>
        <v/>
      </c>
      <c r="M277" s="25" t="str">
        <f t="shared" si="9"/>
        <v xml:space="preserve">  Designation  </v>
      </c>
      <c r="N277" s="27"/>
      <c r="O277" s="27"/>
      <c r="P277" s="27"/>
      <c r="Q277" s="27"/>
    </row>
    <row r="278" spans="1:17" s="28" customFormat="1" ht="15.75" hidden="1">
      <c r="A278" s="289" t="str">
        <f>IF(Databackup!B266="","",Databackup!B266)</f>
        <v/>
      </c>
      <c r="B278" s="290" t="str">
        <f>Databackup!C266</f>
        <v/>
      </c>
      <c r="C278" s="290" t="str">
        <f>Databackup!D266</f>
        <v/>
      </c>
      <c r="D278" s="290" t="str">
        <f>Databackup!E266</f>
        <v/>
      </c>
      <c r="E278" s="291" t="str">
        <f>Databackup!F266</f>
        <v/>
      </c>
      <c r="F278" s="291" t="str">
        <f>Databackup!G266</f>
        <v/>
      </c>
      <c r="G278" s="290" t="str">
        <f>Databackup!I266</f>
        <v/>
      </c>
      <c r="H278" s="290" t="str">
        <f>Databackup!J266</f>
        <v/>
      </c>
      <c r="I278" s="290" t="str">
        <f>Databackup!K266</f>
        <v/>
      </c>
      <c r="J278" s="290" t="str">
        <f>Databackup!L266</f>
        <v/>
      </c>
      <c r="K278" s="290" t="str">
        <f>Databackup!M266</f>
        <v/>
      </c>
      <c r="L278" s="311" t="str">
        <f>IF(Databackup!N266&gt;0,Databackup!N266,"--.--")</f>
        <v/>
      </c>
      <c r="M278" s="25" t="str">
        <f t="shared" si="9"/>
        <v xml:space="preserve">  Designation  </v>
      </c>
      <c r="N278" s="27"/>
      <c r="O278" s="27"/>
      <c r="P278" s="27"/>
      <c r="Q278" s="27"/>
    </row>
    <row r="279" spans="1:17" s="28" customFormat="1" ht="15.75" hidden="1">
      <c r="A279" s="289" t="str">
        <f>IF(Databackup!B267="","",Databackup!B267)</f>
        <v/>
      </c>
      <c r="B279" s="290" t="str">
        <f>Databackup!C267</f>
        <v/>
      </c>
      <c r="C279" s="290" t="str">
        <f>Databackup!D267</f>
        <v/>
      </c>
      <c r="D279" s="290" t="str">
        <f>Databackup!E267</f>
        <v/>
      </c>
      <c r="E279" s="291" t="str">
        <f>Databackup!F267</f>
        <v/>
      </c>
      <c r="F279" s="291" t="str">
        <f>Databackup!G267</f>
        <v/>
      </c>
      <c r="G279" s="290" t="str">
        <f>Databackup!I267</f>
        <v/>
      </c>
      <c r="H279" s="290" t="str">
        <f>Databackup!J267</f>
        <v/>
      </c>
      <c r="I279" s="290" t="str">
        <f>Databackup!K267</f>
        <v/>
      </c>
      <c r="J279" s="290" t="str">
        <f>Databackup!L267</f>
        <v/>
      </c>
      <c r="K279" s="290" t="str">
        <f>Databackup!M267</f>
        <v/>
      </c>
      <c r="L279" s="311" t="str">
        <f>IF(Databackup!N267&gt;0,Databackup!N267,"--.--")</f>
        <v/>
      </c>
      <c r="M279" s="25" t="str">
        <f t="shared" si="9"/>
        <v xml:space="preserve">  Designation  </v>
      </c>
      <c r="N279" s="27"/>
      <c r="O279" s="27"/>
      <c r="P279" s="27"/>
      <c r="Q279" s="27"/>
    </row>
    <row r="280" spans="1:17" s="28" customFormat="1" ht="15.75" hidden="1">
      <c r="A280" s="289" t="str">
        <f>IF(Databackup!B268="","",Databackup!B268)</f>
        <v/>
      </c>
      <c r="B280" s="290" t="str">
        <f>Databackup!C268</f>
        <v/>
      </c>
      <c r="C280" s="290" t="str">
        <f>Databackup!D268</f>
        <v/>
      </c>
      <c r="D280" s="290" t="str">
        <f>Databackup!E268</f>
        <v/>
      </c>
      <c r="E280" s="291" t="str">
        <f>Databackup!F268</f>
        <v/>
      </c>
      <c r="F280" s="291" t="str">
        <f>Databackup!G268</f>
        <v/>
      </c>
      <c r="G280" s="290" t="str">
        <f>Databackup!I268</f>
        <v/>
      </c>
      <c r="H280" s="290" t="str">
        <f>Databackup!J268</f>
        <v/>
      </c>
      <c r="I280" s="290" t="str">
        <f>Databackup!K268</f>
        <v/>
      </c>
      <c r="J280" s="290" t="str">
        <f>Databackup!L268</f>
        <v/>
      </c>
      <c r="K280" s="290" t="str">
        <f>Databackup!M268</f>
        <v/>
      </c>
      <c r="L280" s="311" t="str">
        <f>IF(Databackup!N268&gt;0,Databackup!N268,"--.--")</f>
        <v/>
      </c>
      <c r="M280" s="25" t="str">
        <f t="shared" si="9"/>
        <v xml:space="preserve">  Designation  </v>
      </c>
      <c r="N280" s="27"/>
      <c r="O280" s="27"/>
      <c r="P280" s="27"/>
      <c r="Q280" s="27"/>
    </row>
    <row r="281" spans="1:17" s="28" customFormat="1" ht="15.75" hidden="1">
      <c r="A281" s="289" t="str">
        <f>IF(Databackup!B269="","",Databackup!B269)</f>
        <v/>
      </c>
      <c r="B281" s="290" t="str">
        <f>Databackup!C269</f>
        <v/>
      </c>
      <c r="C281" s="290" t="str">
        <f>Databackup!D269</f>
        <v/>
      </c>
      <c r="D281" s="290" t="str">
        <f>Databackup!E269</f>
        <v/>
      </c>
      <c r="E281" s="291" t="str">
        <f>Databackup!F269</f>
        <v/>
      </c>
      <c r="F281" s="291" t="str">
        <f>Databackup!G269</f>
        <v/>
      </c>
      <c r="G281" s="290" t="str">
        <f>Databackup!I269</f>
        <v/>
      </c>
      <c r="H281" s="290" t="str">
        <f>Databackup!J269</f>
        <v/>
      </c>
      <c r="I281" s="290" t="str">
        <f>Databackup!K269</f>
        <v/>
      </c>
      <c r="J281" s="290" t="str">
        <f>Databackup!L269</f>
        <v/>
      </c>
      <c r="K281" s="290" t="str">
        <f>Databackup!M269</f>
        <v/>
      </c>
      <c r="L281" s="311" t="str">
        <f>IF(Databackup!N269&gt;0,Databackup!N269,"--.--")</f>
        <v/>
      </c>
      <c r="M281" s="25" t="str">
        <f t="shared" si="9"/>
        <v xml:space="preserve">  Designation  </v>
      </c>
      <c r="N281" s="27"/>
      <c r="O281" s="27"/>
      <c r="P281" s="27"/>
      <c r="Q281" s="27"/>
    </row>
    <row r="282" spans="1:17" s="28" customFormat="1" ht="15.75" hidden="1">
      <c r="A282" s="289" t="str">
        <f>IF(Databackup!B270="","",Databackup!B270)</f>
        <v/>
      </c>
      <c r="B282" s="290" t="str">
        <f>Databackup!C270</f>
        <v/>
      </c>
      <c r="C282" s="290" t="str">
        <f>Databackup!D270</f>
        <v/>
      </c>
      <c r="D282" s="290" t="str">
        <f>Databackup!E270</f>
        <v/>
      </c>
      <c r="E282" s="291" t="str">
        <f>Databackup!F270</f>
        <v/>
      </c>
      <c r="F282" s="291" t="str">
        <f>Databackup!G270</f>
        <v/>
      </c>
      <c r="G282" s="290" t="str">
        <f>Databackup!I270</f>
        <v/>
      </c>
      <c r="H282" s="290" t="str">
        <f>Databackup!J270</f>
        <v/>
      </c>
      <c r="I282" s="290" t="str">
        <f>Databackup!K270</f>
        <v/>
      </c>
      <c r="J282" s="290" t="str">
        <f>Databackup!L270</f>
        <v/>
      </c>
      <c r="K282" s="290" t="str">
        <f>Databackup!M270</f>
        <v/>
      </c>
      <c r="L282" s="311" t="str">
        <f>IF(Databackup!N270&gt;0,Databackup!N270,"--.--")</f>
        <v/>
      </c>
      <c r="M282" s="25" t="str">
        <f t="shared" si="9"/>
        <v xml:space="preserve">  Designation  </v>
      </c>
      <c r="N282" s="27"/>
      <c r="O282" s="27"/>
      <c r="P282" s="27"/>
      <c r="Q282" s="27"/>
    </row>
    <row r="283" spans="1:17" s="28" customFormat="1" ht="15.75" hidden="1">
      <c r="A283" s="289" t="str">
        <f>IF(Databackup!B271="","",Databackup!B271)</f>
        <v/>
      </c>
      <c r="B283" s="290" t="str">
        <f>Databackup!C271</f>
        <v/>
      </c>
      <c r="C283" s="290" t="str">
        <f>Databackup!D271</f>
        <v/>
      </c>
      <c r="D283" s="290" t="str">
        <f>Databackup!E271</f>
        <v/>
      </c>
      <c r="E283" s="291" t="str">
        <f>Databackup!F271</f>
        <v/>
      </c>
      <c r="F283" s="291" t="str">
        <f>Databackup!G271</f>
        <v/>
      </c>
      <c r="G283" s="290" t="str">
        <f>Databackup!I271</f>
        <v/>
      </c>
      <c r="H283" s="290" t="str">
        <f>Databackup!J271</f>
        <v/>
      </c>
      <c r="I283" s="290" t="str">
        <f>Databackup!K271</f>
        <v/>
      </c>
      <c r="J283" s="290" t="str">
        <f>Databackup!L271</f>
        <v/>
      </c>
      <c r="K283" s="290" t="str">
        <f>Databackup!M271</f>
        <v/>
      </c>
      <c r="L283" s="311" t="str">
        <f>IF(Databackup!N271&gt;0,Databackup!N271,"--.--")</f>
        <v/>
      </c>
      <c r="M283" s="25" t="str">
        <f t="shared" si="9"/>
        <v xml:space="preserve">  Designation  </v>
      </c>
      <c r="N283" s="27"/>
      <c r="O283" s="27"/>
      <c r="P283" s="27"/>
      <c r="Q283" s="27"/>
    </row>
    <row r="284" spans="1:17" s="28" customFormat="1" ht="15.75" hidden="1">
      <c r="A284" s="289" t="str">
        <f>IF(Databackup!B272="","",Databackup!B272)</f>
        <v/>
      </c>
      <c r="B284" s="290" t="str">
        <f>Databackup!C272</f>
        <v/>
      </c>
      <c r="C284" s="290" t="str">
        <f>Databackup!D272</f>
        <v/>
      </c>
      <c r="D284" s="290" t="str">
        <f>Databackup!E272</f>
        <v/>
      </c>
      <c r="E284" s="291" t="str">
        <f>Databackup!F272</f>
        <v/>
      </c>
      <c r="F284" s="291" t="str">
        <f>Databackup!G272</f>
        <v/>
      </c>
      <c r="G284" s="290" t="str">
        <f>Databackup!I272</f>
        <v/>
      </c>
      <c r="H284" s="290" t="str">
        <f>Databackup!J272</f>
        <v/>
      </c>
      <c r="I284" s="290" t="str">
        <f>Databackup!K272</f>
        <v/>
      </c>
      <c r="J284" s="290" t="str">
        <f>Databackup!L272</f>
        <v/>
      </c>
      <c r="K284" s="290" t="str">
        <f>Databackup!M272</f>
        <v/>
      </c>
      <c r="L284" s="311" t="str">
        <f>IF(Databackup!N272&gt;0,Databackup!N272,"--.--")</f>
        <v/>
      </c>
      <c r="M284" s="25" t="str">
        <f t="shared" si="9"/>
        <v xml:space="preserve">  Designation  </v>
      </c>
      <c r="N284" s="27"/>
      <c r="O284" s="27"/>
      <c r="P284" s="27"/>
      <c r="Q284" s="27"/>
    </row>
    <row r="285" spans="1:17" s="28" customFormat="1" ht="15.75" hidden="1">
      <c r="A285" s="289" t="str">
        <f>IF(Databackup!B273="","",Databackup!B273)</f>
        <v/>
      </c>
      <c r="B285" s="290" t="str">
        <f>Databackup!C273</f>
        <v/>
      </c>
      <c r="C285" s="290" t="str">
        <f>Databackup!D273</f>
        <v/>
      </c>
      <c r="D285" s="290" t="str">
        <f>Databackup!E273</f>
        <v/>
      </c>
      <c r="E285" s="291" t="str">
        <f>Databackup!F273</f>
        <v/>
      </c>
      <c r="F285" s="291" t="str">
        <f>Databackup!G273</f>
        <v/>
      </c>
      <c r="G285" s="290" t="str">
        <f>Databackup!I273</f>
        <v/>
      </c>
      <c r="H285" s="290" t="str">
        <f>Databackup!J273</f>
        <v/>
      </c>
      <c r="I285" s="290" t="str">
        <f>Databackup!K273</f>
        <v/>
      </c>
      <c r="J285" s="290" t="str">
        <f>Databackup!L273</f>
        <v/>
      </c>
      <c r="K285" s="290" t="str">
        <f>Databackup!M273</f>
        <v/>
      </c>
      <c r="L285" s="311" t="str">
        <f>IF(Databackup!N273&gt;0,Databackup!N273,"--.--")</f>
        <v/>
      </c>
      <c r="M285" s="25" t="str">
        <f t="shared" si="9"/>
        <v xml:space="preserve">  Designation  </v>
      </c>
      <c r="N285" s="27"/>
      <c r="O285" s="27"/>
      <c r="P285" s="27"/>
      <c r="Q285" s="27"/>
    </row>
    <row r="286" spans="1:17" s="28" customFormat="1" ht="15.75" hidden="1">
      <c r="A286" s="289" t="str">
        <f>IF(Databackup!B274="","",Databackup!B274)</f>
        <v/>
      </c>
      <c r="B286" s="290" t="str">
        <f>Databackup!C274</f>
        <v/>
      </c>
      <c r="C286" s="290" t="str">
        <f>Databackup!D274</f>
        <v/>
      </c>
      <c r="D286" s="290" t="str">
        <f>Databackup!E274</f>
        <v/>
      </c>
      <c r="E286" s="291" t="str">
        <f>Databackup!F274</f>
        <v/>
      </c>
      <c r="F286" s="291" t="str">
        <f>Databackup!G274</f>
        <v/>
      </c>
      <c r="G286" s="290" t="str">
        <f>Databackup!I274</f>
        <v/>
      </c>
      <c r="H286" s="290" t="str">
        <f>Databackup!J274</f>
        <v/>
      </c>
      <c r="I286" s="290" t="str">
        <f>Databackup!K274</f>
        <v/>
      </c>
      <c r="J286" s="290" t="str">
        <f>Databackup!L274</f>
        <v/>
      </c>
      <c r="K286" s="290" t="str">
        <f>Databackup!M274</f>
        <v/>
      </c>
      <c r="L286" s="311" t="str">
        <f>IF(Databackup!N274&gt;0,Databackup!N274,"--.--")</f>
        <v/>
      </c>
      <c r="M286" s="25" t="str">
        <f t="shared" si="9"/>
        <v xml:space="preserve">  Designation  </v>
      </c>
      <c r="N286" s="27"/>
      <c r="O286" s="27"/>
      <c r="P286" s="27"/>
      <c r="Q286" s="27"/>
    </row>
    <row r="287" spans="1:17" s="28" customFormat="1" ht="15.75" hidden="1">
      <c r="A287" s="289" t="str">
        <f>IF(Databackup!B275="","",Databackup!B275)</f>
        <v/>
      </c>
      <c r="B287" s="290" t="str">
        <f>Databackup!C275</f>
        <v/>
      </c>
      <c r="C287" s="290" t="str">
        <f>Databackup!D275</f>
        <v/>
      </c>
      <c r="D287" s="290" t="str">
        <f>Databackup!E275</f>
        <v/>
      </c>
      <c r="E287" s="291" t="str">
        <f>Databackup!F275</f>
        <v/>
      </c>
      <c r="F287" s="291" t="str">
        <f>Databackup!G275</f>
        <v/>
      </c>
      <c r="G287" s="290" t="str">
        <f>Databackup!I275</f>
        <v/>
      </c>
      <c r="H287" s="290" t="str">
        <f>Databackup!J275</f>
        <v/>
      </c>
      <c r="I287" s="290" t="str">
        <f>Databackup!K275</f>
        <v/>
      </c>
      <c r="J287" s="290" t="str">
        <f>Databackup!L275</f>
        <v/>
      </c>
      <c r="K287" s="290" t="str">
        <f>Databackup!M275</f>
        <v/>
      </c>
      <c r="L287" s="311" t="str">
        <f>IF(Databackup!N275&gt;0,Databackup!N275,"--.--")</f>
        <v/>
      </c>
      <c r="M287" s="25" t="str">
        <f t="shared" si="9"/>
        <v xml:space="preserve">  Designation  </v>
      </c>
      <c r="N287" s="27"/>
      <c r="O287" s="27"/>
      <c r="P287" s="27"/>
      <c r="Q287" s="27"/>
    </row>
    <row r="288" spans="1:17" s="28" customFormat="1" ht="15.75" hidden="1">
      <c r="A288" s="289" t="str">
        <f>IF(Databackup!B276="","",Databackup!B276)</f>
        <v/>
      </c>
      <c r="B288" s="290" t="str">
        <f>Databackup!C276</f>
        <v/>
      </c>
      <c r="C288" s="290" t="str">
        <f>Databackup!D276</f>
        <v/>
      </c>
      <c r="D288" s="290" t="str">
        <f>Databackup!E276</f>
        <v/>
      </c>
      <c r="E288" s="291" t="str">
        <f>Databackup!F276</f>
        <v/>
      </c>
      <c r="F288" s="291" t="str">
        <f>Databackup!G276</f>
        <v/>
      </c>
      <c r="G288" s="290" t="str">
        <f>Databackup!I276</f>
        <v/>
      </c>
      <c r="H288" s="290" t="str">
        <f>Databackup!J276</f>
        <v/>
      </c>
      <c r="I288" s="290" t="str">
        <f>Databackup!K276</f>
        <v/>
      </c>
      <c r="J288" s="290" t="str">
        <f>Databackup!L276</f>
        <v/>
      </c>
      <c r="K288" s="290" t="str">
        <f>Databackup!M276</f>
        <v/>
      </c>
      <c r="L288" s="311" t="str">
        <f>IF(Databackup!N276&gt;0,Databackup!N276,"--.--")</f>
        <v/>
      </c>
      <c r="M288" s="25" t="str">
        <f t="shared" si="9"/>
        <v xml:space="preserve">  Designation  </v>
      </c>
      <c r="N288" s="27"/>
      <c r="O288" s="27"/>
      <c r="P288" s="27"/>
      <c r="Q288" s="27"/>
    </row>
    <row r="289" spans="1:17" s="28" customFormat="1" ht="15.75" hidden="1">
      <c r="A289" s="289" t="str">
        <f>IF(Databackup!B277="","",Databackup!B277)</f>
        <v/>
      </c>
      <c r="B289" s="290" t="str">
        <f>Databackup!C277</f>
        <v/>
      </c>
      <c r="C289" s="290" t="str">
        <f>Databackup!D277</f>
        <v/>
      </c>
      <c r="D289" s="290" t="str">
        <f>Databackup!E277</f>
        <v/>
      </c>
      <c r="E289" s="291" t="str">
        <f>Databackup!F277</f>
        <v/>
      </c>
      <c r="F289" s="291" t="str">
        <f>Databackup!G277</f>
        <v/>
      </c>
      <c r="G289" s="290" t="str">
        <f>Databackup!I277</f>
        <v/>
      </c>
      <c r="H289" s="290" t="str">
        <f>Databackup!J277</f>
        <v/>
      </c>
      <c r="I289" s="290" t="str">
        <f>Databackup!K277</f>
        <v/>
      </c>
      <c r="J289" s="290" t="str">
        <f>Databackup!L277</f>
        <v/>
      </c>
      <c r="K289" s="290" t="str">
        <f>Databackup!M277</f>
        <v/>
      </c>
      <c r="L289" s="311" t="str">
        <f>IF(Databackup!N277&gt;0,Databackup!N277,"--.--")</f>
        <v/>
      </c>
      <c r="M289" s="25" t="str">
        <f t="shared" si="9"/>
        <v xml:space="preserve">  Designation  </v>
      </c>
      <c r="N289" s="27"/>
      <c r="O289" s="27"/>
      <c r="P289" s="27"/>
      <c r="Q289" s="27"/>
    </row>
    <row r="290" spans="1:17" s="28" customFormat="1" ht="15.75" hidden="1">
      <c r="A290" s="289" t="str">
        <f>IF(Databackup!B278="","",Databackup!B278)</f>
        <v/>
      </c>
      <c r="B290" s="290" t="str">
        <f>Databackup!C278</f>
        <v/>
      </c>
      <c r="C290" s="290" t="str">
        <f>Databackup!D278</f>
        <v/>
      </c>
      <c r="D290" s="290" t="str">
        <f>Databackup!E278</f>
        <v/>
      </c>
      <c r="E290" s="291" t="str">
        <f>Databackup!F278</f>
        <v/>
      </c>
      <c r="F290" s="291" t="str">
        <f>Databackup!G278</f>
        <v/>
      </c>
      <c r="G290" s="290" t="str">
        <f>Databackup!I278</f>
        <v/>
      </c>
      <c r="H290" s="290" t="str">
        <f>Databackup!J278</f>
        <v/>
      </c>
      <c r="I290" s="290" t="str">
        <f>Databackup!K278</f>
        <v/>
      </c>
      <c r="J290" s="290" t="str">
        <f>Databackup!L278</f>
        <v/>
      </c>
      <c r="K290" s="290" t="str">
        <f>Databackup!M278</f>
        <v/>
      </c>
      <c r="L290" s="311" t="str">
        <f>IF(Databackup!N278&gt;0,Databackup!N278,"--.--")</f>
        <v/>
      </c>
      <c r="M290" s="25" t="str">
        <f t="shared" si="9"/>
        <v xml:space="preserve">  Designation  </v>
      </c>
      <c r="N290" s="27"/>
      <c r="O290" s="27"/>
      <c r="P290" s="27"/>
      <c r="Q290" s="27"/>
    </row>
    <row r="291" spans="1:17" s="28" customFormat="1" ht="15.75" hidden="1">
      <c r="A291" s="289" t="str">
        <f>IF(Databackup!B279="","",Databackup!B279)</f>
        <v/>
      </c>
      <c r="B291" s="290" t="str">
        <f>Databackup!C279</f>
        <v/>
      </c>
      <c r="C291" s="290" t="str">
        <f>Databackup!D279</f>
        <v/>
      </c>
      <c r="D291" s="290" t="str">
        <f>Databackup!E279</f>
        <v/>
      </c>
      <c r="E291" s="291" t="str">
        <f>Databackup!F279</f>
        <v/>
      </c>
      <c r="F291" s="291" t="str">
        <f>Databackup!G279</f>
        <v/>
      </c>
      <c r="G291" s="290" t="str">
        <f>Databackup!I279</f>
        <v/>
      </c>
      <c r="H291" s="290" t="str">
        <f>Databackup!J279</f>
        <v/>
      </c>
      <c r="I291" s="290" t="str">
        <f>Databackup!K279</f>
        <v/>
      </c>
      <c r="J291" s="290" t="str">
        <f>Databackup!L279</f>
        <v/>
      </c>
      <c r="K291" s="290" t="str">
        <f>Databackup!M279</f>
        <v/>
      </c>
      <c r="L291" s="311" t="str">
        <f>IF(Databackup!N279&gt;0,Databackup!N279,"--.--")</f>
        <v/>
      </c>
      <c r="M291" s="25" t="str">
        <f t="shared" si="9"/>
        <v xml:space="preserve">  Designation  </v>
      </c>
      <c r="N291" s="27"/>
      <c r="O291" s="27"/>
      <c r="P291" s="27"/>
      <c r="Q291" s="27"/>
    </row>
    <row r="292" spans="1:17" s="28" customFormat="1" ht="15.75" hidden="1">
      <c r="A292" s="289" t="str">
        <f>IF(Databackup!B280="","",Databackup!B280)</f>
        <v/>
      </c>
      <c r="B292" s="290" t="str">
        <f>Databackup!C280</f>
        <v/>
      </c>
      <c r="C292" s="290" t="str">
        <f>Databackup!D280</f>
        <v/>
      </c>
      <c r="D292" s="290" t="str">
        <f>Databackup!E280</f>
        <v/>
      </c>
      <c r="E292" s="291" t="str">
        <f>Databackup!F280</f>
        <v/>
      </c>
      <c r="F292" s="291" t="str">
        <f>Databackup!G280</f>
        <v/>
      </c>
      <c r="G292" s="290" t="str">
        <f>Databackup!I280</f>
        <v/>
      </c>
      <c r="H292" s="290" t="str">
        <f>Databackup!J280</f>
        <v/>
      </c>
      <c r="I292" s="290" t="str">
        <f>Databackup!K280</f>
        <v/>
      </c>
      <c r="J292" s="290" t="str">
        <f>Databackup!L280</f>
        <v/>
      </c>
      <c r="K292" s="290" t="str">
        <f>Databackup!M280</f>
        <v/>
      </c>
      <c r="L292" s="311" t="str">
        <f>IF(Databackup!N280&gt;0,Databackup!N280,"--.--")</f>
        <v/>
      </c>
      <c r="M292" s="25" t="str">
        <f t="shared" si="9"/>
        <v xml:space="preserve">  Designation  </v>
      </c>
      <c r="N292" s="27"/>
      <c r="O292" s="27"/>
      <c r="P292" s="27"/>
      <c r="Q292" s="27"/>
    </row>
    <row r="293" spans="1:17" s="28" customFormat="1" ht="15.75" hidden="1">
      <c r="A293" s="289" t="str">
        <f>IF(Databackup!B281="","",Databackup!B281)</f>
        <v/>
      </c>
      <c r="B293" s="290" t="str">
        <f>Databackup!C281</f>
        <v/>
      </c>
      <c r="C293" s="290" t="str">
        <f>Databackup!D281</f>
        <v/>
      </c>
      <c r="D293" s="290" t="str">
        <f>Databackup!E281</f>
        <v/>
      </c>
      <c r="E293" s="291" t="str">
        <f>Databackup!F281</f>
        <v/>
      </c>
      <c r="F293" s="291" t="str">
        <f>Databackup!G281</f>
        <v/>
      </c>
      <c r="G293" s="290" t="str">
        <f>Databackup!I281</f>
        <v/>
      </c>
      <c r="H293" s="290" t="str">
        <f>Databackup!J281</f>
        <v/>
      </c>
      <c r="I293" s="290" t="str">
        <f>Databackup!K281</f>
        <v/>
      </c>
      <c r="J293" s="290" t="str">
        <f>Databackup!L281</f>
        <v/>
      </c>
      <c r="K293" s="290" t="str">
        <f>Databackup!M281</f>
        <v/>
      </c>
      <c r="L293" s="311" t="str">
        <f>IF(Databackup!N281&gt;0,Databackup!N281,"--.--")</f>
        <v/>
      </c>
      <c r="M293" s="25" t="str">
        <f t="shared" si="9"/>
        <v xml:space="preserve">  Designation  </v>
      </c>
      <c r="N293" s="27"/>
      <c r="O293" s="27"/>
      <c r="P293" s="27"/>
      <c r="Q293" s="27"/>
    </row>
    <row r="294" spans="1:17" s="28" customFormat="1" ht="15.75" hidden="1">
      <c r="A294" s="289" t="str">
        <f>IF(Databackup!B282="","",Databackup!B282)</f>
        <v/>
      </c>
      <c r="B294" s="290" t="str">
        <f>Databackup!C282</f>
        <v/>
      </c>
      <c r="C294" s="290" t="str">
        <f>Databackup!D282</f>
        <v/>
      </c>
      <c r="D294" s="290" t="str">
        <f>Databackup!E282</f>
        <v/>
      </c>
      <c r="E294" s="291" t="str">
        <f>Databackup!F282</f>
        <v/>
      </c>
      <c r="F294" s="291" t="str">
        <f>Databackup!G282</f>
        <v/>
      </c>
      <c r="G294" s="290" t="str">
        <f>Databackup!I282</f>
        <v/>
      </c>
      <c r="H294" s="290" t="str">
        <f>Databackup!J282</f>
        <v/>
      </c>
      <c r="I294" s="290" t="str">
        <f>Databackup!K282</f>
        <v/>
      </c>
      <c r="J294" s="290" t="str">
        <f>Databackup!L282</f>
        <v/>
      </c>
      <c r="K294" s="290" t="str">
        <f>Databackup!M282</f>
        <v/>
      </c>
      <c r="L294" s="311" t="str">
        <f>IF(Databackup!N282&gt;0,Databackup!N282,"--.--")</f>
        <v/>
      </c>
      <c r="M294" s="25" t="str">
        <f t="shared" si="9"/>
        <v xml:space="preserve">  Designation  </v>
      </c>
      <c r="N294" s="27"/>
      <c r="O294" s="27"/>
      <c r="P294" s="27"/>
      <c r="Q294" s="27"/>
    </row>
    <row r="295" spans="1:17" s="28" customFormat="1" ht="15.75" hidden="1">
      <c r="A295" s="289" t="str">
        <f>IF(Databackup!B283="","",Databackup!B283)</f>
        <v/>
      </c>
      <c r="B295" s="290" t="str">
        <f>Databackup!C283</f>
        <v/>
      </c>
      <c r="C295" s="290" t="str">
        <f>Databackup!D283</f>
        <v/>
      </c>
      <c r="D295" s="290" t="str">
        <f>Databackup!E283</f>
        <v/>
      </c>
      <c r="E295" s="291" t="str">
        <f>Databackup!F283</f>
        <v/>
      </c>
      <c r="F295" s="291" t="str">
        <f>Databackup!G283</f>
        <v/>
      </c>
      <c r="G295" s="290" t="str">
        <f>Databackup!I283</f>
        <v/>
      </c>
      <c r="H295" s="290" t="str">
        <f>Databackup!J283</f>
        <v/>
      </c>
      <c r="I295" s="290" t="str">
        <f>Databackup!K283</f>
        <v/>
      </c>
      <c r="J295" s="290" t="str">
        <f>Databackup!L283</f>
        <v/>
      </c>
      <c r="K295" s="290" t="str">
        <f>Databackup!M283</f>
        <v/>
      </c>
      <c r="L295" s="311" t="str">
        <f>IF(Databackup!N283&gt;0,Databackup!N283,"--.--")</f>
        <v/>
      </c>
      <c r="M295" s="25" t="str">
        <f t="shared" si="9"/>
        <v xml:space="preserve">  Designation  </v>
      </c>
      <c r="N295" s="27"/>
      <c r="O295" s="27"/>
      <c r="P295" s="27"/>
      <c r="Q295" s="27"/>
    </row>
    <row r="296" spans="1:17" s="28" customFormat="1" ht="15.75" hidden="1">
      <c r="A296" s="289" t="str">
        <f>IF(Databackup!B284="","",Databackup!B284)</f>
        <v/>
      </c>
      <c r="B296" s="290" t="str">
        <f>Databackup!C284</f>
        <v/>
      </c>
      <c r="C296" s="290" t="str">
        <f>Databackup!D284</f>
        <v/>
      </c>
      <c r="D296" s="290" t="str">
        <f>Databackup!E284</f>
        <v/>
      </c>
      <c r="E296" s="291" t="str">
        <f>Databackup!F284</f>
        <v/>
      </c>
      <c r="F296" s="291" t="str">
        <f>Databackup!G284</f>
        <v/>
      </c>
      <c r="G296" s="290" t="str">
        <f>Databackup!I284</f>
        <v/>
      </c>
      <c r="H296" s="290" t="str">
        <f>Databackup!J284</f>
        <v/>
      </c>
      <c r="I296" s="290" t="str">
        <f>Databackup!K284</f>
        <v/>
      </c>
      <c r="J296" s="290" t="str">
        <f>Databackup!L284</f>
        <v/>
      </c>
      <c r="K296" s="290" t="str">
        <f>Databackup!M284</f>
        <v/>
      </c>
      <c r="L296" s="311" t="str">
        <f>IF(Databackup!N284&gt;0,Databackup!N284,"--.--")</f>
        <v/>
      </c>
      <c r="M296" s="25" t="str">
        <f t="shared" si="9"/>
        <v xml:space="preserve">  Designation  </v>
      </c>
      <c r="N296" s="27"/>
      <c r="O296" s="27"/>
      <c r="P296" s="27"/>
      <c r="Q296" s="27"/>
    </row>
    <row r="297" spans="1:17" s="28" customFormat="1" ht="15.75" hidden="1">
      <c r="A297" s="289" t="str">
        <f>IF(Databackup!B285="","",Databackup!B285)</f>
        <v/>
      </c>
      <c r="B297" s="290" t="str">
        <f>Databackup!C285</f>
        <v/>
      </c>
      <c r="C297" s="290" t="str">
        <f>Databackup!D285</f>
        <v/>
      </c>
      <c r="D297" s="290" t="str">
        <f>Databackup!E285</f>
        <v/>
      </c>
      <c r="E297" s="291" t="str">
        <f>Databackup!F285</f>
        <v/>
      </c>
      <c r="F297" s="291" t="str">
        <f>Databackup!G285</f>
        <v/>
      </c>
      <c r="G297" s="290" t="str">
        <f>Databackup!I285</f>
        <v/>
      </c>
      <c r="H297" s="290" t="str">
        <f>Databackup!J285</f>
        <v/>
      </c>
      <c r="I297" s="290" t="str">
        <f>Databackup!K285</f>
        <v/>
      </c>
      <c r="J297" s="290" t="str">
        <f>Databackup!L285</f>
        <v/>
      </c>
      <c r="K297" s="290" t="str">
        <f>Databackup!M285</f>
        <v/>
      </c>
      <c r="L297" s="311" t="str">
        <f>IF(Databackup!N285&gt;0,Databackup!N285,"--.--")</f>
        <v/>
      </c>
      <c r="M297" s="25" t="str">
        <f t="shared" si="9"/>
        <v xml:space="preserve">  Designation  </v>
      </c>
      <c r="N297" s="27"/>
      <c r="O297" s="27"/>
      <c r="P297" s="27"/>
      <c r="Q297" s="27"/>
    </row>
    <row r="298" spans="1:17" s="28" customFormat="1" ht="15.75" hidden="1">
      <c r="A298" s="289" t="str">
        <f>IF(Databackup!B286="","",Databackup!B286)</f>
        <v/>
      </c>
      <c r="B298" s="290" t="str">
        <f>Databackup!C286</f>
        <v/>
      </c>
      <c r="C298" s="290" t="str">
        <f>Databackup!D286</f>
        <v/>
      </c>
      <c r="D298" s="290" t="str">
        <f>Databackup!E286</f>
        <v/>
      </c>
      <c r="E298" s="291" t="str">
        <f>Databackup!F286</f>
        <v/>
      </c>
      <c r="F298" s="291" t="str">
        <f>Databackup!G286</f>
        <v/>
      </c>
      <c r="G298" s="290" t="str">
        <f>Databackup!I286</f>
        <v/>
      </c>
      <c r="H298" s="290" t="str">
        <f>Databackup!J286</f>
        <v/>
      </c>
      <c r="I298" s="290" t="str">
        <f>Databackup!K286</f>
        <v/>
      </c>
      <c r="J298" s="290" t="str">
        <f>Databackup!L286</f>
        <v/>
      </c>
      <c r="K298" s="290" t="str">
        <f>Databackup!M286</f>
        <v/>
      </c>
      <c r="L298" s="311" t="str">
        <f>IF(Databackup!N286&gt;0,Databackup!N286,"--.--")</f>
        <v/>
      </c>
      <c r="M298" s="25" t="str">
        <f t="shared" si="9"/>
        <v xml:space="preserve">  Designation  </v>
      </c>
      <c r="N298" s="27"/>
      <c r="O298" s="27"/>
      <c r="P298" s="27"/>
      <c r="Q298" s="27"/>
    </row>
    <row r="299" spans="1:17" s="28" customFormat="1" ht="15.75" hidden="1">
      <c r="A299" s="289" t="str">
        <f>IF(Databackup!B287="","",Databackup!B287)</f>
        <v/>
      </c>
      <c r="B299" s="290" t="str">
        <f>Databackup!C287</f>
        <v/>
      </c>
      <c r="C299" s="290" t="str">
        <f>Databackup!D287</f>
        <v/>
      </c>
      <c r="D299" s="290" t="str">
        <f>Databackup!E287</f>
        <v/>
      </c>
      <c r="E299" s="291" t="str">
        <f>Databackup!F287</f>
        <v/>
      </c>
      <c r="F299" s="291" t="str">
        <f>Databackup!G287</f>
        <v/>
      </c>
      <c r="G299" s="290" t="str">
        <f>Databackup!I287</f>
        <v/>
      </c>
      <c r="H299" s="290" t="str">
        <f>Databackup!J287</f>
        <v/>
      </c>
      <c r="I299" s="290" t="str">
        <f>Databackup!K287</f>
        <v/>
      </c>
      <c r="J299" s="290" t="str">
        <f>Databackup!L287</f>
        <v/>
      </c>
      <c r="K299" s="290" t="str">
        <f>Databackup!M287</f>
        <v/>
      </c>
      <c r="L299" s="311" t="str">
        <f>IF(Databackup!N287&gt;0,Databackup!N287,"--.--")</f>
        <v/>
      </c>
      <c r="M299" s="25" t="str">
        <f t="shared" si="9"/>
        <v xml:space="preserve">  Designation  </v>
      </c>
      <c r="N299" s="27"/>
      <c r="O299" s="27"/>
      <c r="P299" s="27"/>
      <c r="Q299" s="27"/>
    </row>
    <row r="300" spans="1:17" s="28" customFormat="1" ht="15.75" hidden="1">
      <c r="A300" s="289" t="str">
        <f>IF(Databackup!B288="","",Databackup!B288)</f>
        <v/>
      </c>
      <c r="B300" s="290" t="str">
        <f>Databackup!C288</f>
        <v/>
      </c>
      <c r="C300" s="290" t="str">
        <f>Databackup!D288</f>
        <v/>
      </c>
      <c r="D300" s="290" t="str">
        <f>Databackup!E288</f>
        <v/>
      </c>
      <c r="E300" s="291" t="str">
        <f>Databackup!F288</f>
        <v/>
      </c>
      <c r="F300" s="291" t="str">
        <f>Databackup!G288</f>
        <v/>
      </c>
      <c r="G300" s="290" t="str">
        <f>Databackup!I288</f>
        <v/>
      </c>
      <c r="H300" s="290" t="str">
        <f>Databackup!J288</f>
        <v/>
      </c>
      <c r="I300" s="290" t="str">
        <f>Databackup!K288</f>
        <v/>
      </c>
      <c r="J300" s="290" t="str">
        <f>Databackup!L288</f>
        <v/>
      </c>
      <c r="K300" s="290" t="str">
        <f>Databackup!M288</f>
        <v/>
      </c>
      <c r="L300" s="311" t="str">
        <f>IF(Databackup!N288&gt;0,Databackup!N288,"--.--")</f>
        <v/>
      </c>
      <c r="M300" s="25" t="str">
        <f t="shared" si="9"/>
        <v xml:space="preserve">  Designation  </v>
      </c>
      <c r="N300" s="27"/>
      <c r="O300" s="27"/>
      <c r="P300" s="27"/>
      <c r="Q300" s="27"/>
    </row>
    <row r="301" spans="1:17" s="28" customFormat="1" ht="15.75" hidden="1">
      <c r="A301" s="289" t="str">
        <f>IF(Databackup!B289="","",Databackup!B289)</f>
        <v/>
      </c>
      <c r="B301" s="290" t="str">
        <f>Databackup!C289</f>
        <v/>
      </c>
      <c r="C301" s="290" t="str">
        <f>Databackup!D289</f>
        <v/>
      </c>
      <c r="D301" s="290" t="str">
        <f>Databackup!E289</f>
        <v/>
      </c>
      <c r="E301" s="291" t="str">
        <f>Databackup!F289</f>
        <v/>
      </c>
      <c r="F301" s="291" t="str">
        <f>Databackup!G289</f>
        <v/>
      </c>
      <c r="G301" s="290" t="str">
        <f>Databackup!I289</f>
        <v/>
      </c>
      <c r="H301" s="290" t="str">
        <f>Databackup!J289</f>
        <v/>
      </c>
      <c r="I301" s="290" t="str">
        <f>Databackup!K289</f>
        <v/>
      </c>
      <c r="J301" s="290" t="str">
        <f>Databackup!L289</f>
        <v/>
      </c>
      <c r="K301" s="290" t="str">
        <f>Databackup!M289</f>
        <v/>
      </c>
      <c r="L301" s="311" t="str">
        <f>IF(Databackup!N289&gt;0,Databackup!N289,"--.--")</f>
        <v/>
      </c>
      <c r="M301" s="25" t="str">
        <f t="shared" si="9"/>
        <v xml:space="preserve">  Designation  </v>
      </c>
      <c r="N301" s="27"/>
      <c r="O301" s="27"/>
      <c r="P301" s="27"/>
      <c r="Q301" s="27"/>
    </row>
    <row r="302" spans="1:17" s="28" customFormat="1" ht="15.75" hidden="1">
      <c r="A302" s="289" t="str">
        <f>IF(Databackup!B290="","",Databackup!B290)</f>
        <v/>
      </c>
      <c r="B302" s="290" t="str">
        <f>Databackup!C290</f>
        <v/>
      </c>
      <c r="C302" s="290" t="str">
        <f>Databackup!D290</f>
        <v/>
      </c>
      <c r="D302" s="290" t="str">
        <f>Databackup!E290</f>
        <v/>
      </c>
      <c r="E302" s="291" t="str">
        <f>Databackup!F290</f>
        <v/>
      </c>
      <c r="F302" s="291" t="str">
        <f>Databackup!G290</f>
        <v/>
      </c>
      <c r="G302" s="290" t="str">
        <f>Databackup!I290</f>
        <v/>
      </c>
      <c r="H302" s="290" t="str">
        <f>Databackup!J290</f>
        <v/>
      </c>
      <c r="I302" s="290" t="str">
        <f>Databackup!K290</f>
        <v/>
      </c>
      <c r="J302" s="290" t="str">
        <f>Databackup!L290</f>
        <v/>
      </c>
      <c r="K302" s="290" t="str">
        <f>Databackup!M290</f>
        <v/>
      </c>
      <c r="L302" s="311" t="str">
        <f>IF(Databackup!N290&gt;0,Databackup!N290,"--.--")</f>
        <v/>
      </c>
      <c r="M302" s="25" t="str">
        <f t="shared" si="9"/>
        <v xml:space="preserve">  Designation  </v>
      </c>
      <c r="N302" s="27"/>
      <c r="O302" s="27"/>
      <c r="P302" s="27"/>
      <c r="Q302" s="27"/>
    </row>
    <row r="303" spans="1:17" s="28" customFormat="1" ht="15.75" hidden="1">
      <c r="A303" s="289" t="str">
        <f>IF(Databackup!B291="","",Databackup!B291)</f>
        <v/>
      </c>
      <c r="B303" s="290" t="str">
        <f>Databackup!C291</f>
        <v/>
      </c>
      <c r="C303" s="290" t="str">
        <f>Databackup!D291</f>
        <v/>
      </c>
      <c r="D303" s="290" t="str">
        <f>Databackup!E291</f>
        <v/>
      </c>
      <c r="E303" s="291" t="str">
        <f>Databackup!F291</f>
        <v/>
      </c>
      <c r="F303" s="291" t="str">
        <f>Databackup!G291</f>
        <v/>
      </c>
      <c r="G303" s="290" t="str">
        <f>Databackup!I291</f>
        <v/>
      </c>
      <c r="H303" s="290" t="str">
        <f>Databackup!J291</f>
        <v/>
      </c>
      <c r="I303" s="290" t="str">
        <f>Databackup!K291</f>
        <v/>
      </c>
      <c r="J303" s="290" t="str">
        <f>Databackup!L291</f>
        <v/>
      </c>
      <c r="K303" s="290" t="str">
        <f>Databackup!M291</f>
        <v/>
      </c>
      <c r="L303" s="311" t="str">
        <f>IF(Databackup!N291&gt;0,Databackup!N291,"--.--")</f>
        <v/>
      </c>
      <c r="M303" s="25" t="str">
        <f t="shared" si="9"/>
        <v xml:space="preserve">  Designation  </v>
      </c>
      <c r="N303" s="27"/>
      <c r="O303" s="27"/>
      <c r="P303" s="27"/>
      <c r="Q303" s="27"/>
    </row>
    <row r="304" spans="1:17" s="28" customFormat="1" ht="15.75" hidden="1">
      <c r="A304" s="289" t="str">
        <f>IF(Databackup!B292="","",Databackup!B292)</f>
        <v/>
      </c>
      <c r="B304" s="290" t="str">
        <f>Databackup!C292</f>
        <v/>
      </c>
      <c r="C304" s="290" t="str">
        <f>Databackup!D292</f>
        <v/>
      </c>
      <c r="D304" s="290" t="str">
        <f>Databackup!E292</f>
        <v/>
      </c>
      <c r="E304" s="291" t="str">
        <f>Databackup!F292</f>
        <v/>
      </c>
      <c r="F304" s="291" t="str">
        <f>Databackup!G292</f>
        <v/>
      </c>
      <c r="G304" s="290" t="str">
        <f>Databackup!I292</f>
        <v/>
      </c>
      <c r="H304" s="290" t="str">
        <f>Databackup!J292</f>
        <v/>
      </c>
      <c r="I304" s="290" t="str">
        <f>Databackup!K292</f>
        <v/>
      </c>
      <c r="J304" s="290" t="str">
        <f>Databackup!L292</f>
        <v/>
      </c>
      <c r="K304" s="290" t="str">
        <f>Databackup!M292</f>
        <v/>
      </c>
      <c r="L304" s="311" t="str">
        <f>IF(Databackup!N292&gt;0,Databackup!N292,"--.--")</f>
        <v/>
      </c>
      <c r="M304" s="25" t="str">
        <f t="shared" si="9"/>
        <v xml:space="preserve">  Designation  </v>
      </c>
      <c r="N304" s="27"/>
      <c r="O304" s="27"/>
      <c r="P304" s="27"/>
      <c r="Q304" s="27"/>
    </row>
    <row r="305" spans="1:17" s="28" customFormat="1" ht="15.75" hidden="1">
      <c r="A305" s="289" t="str">
        <f>IF(Databackup!B293="","",Databackup!B293)</f>
        <v/>
      </c>
      <c r="B305" s="290" t="str">
        <f>Databackup!C293</f>
        <v/>
      </c>
      <c r="C305" s="290" t="str">
        <f>Databackup!D293</f>
        <v/>
      </c>
      <c r="D305" s="290" t="str">
        <f>Databackup!E293</f>
        <v/>
      </c>
      <c r="E305" s="291" t="str">
        <f>Databackup!F293</f>
        <v/>
      </c>
      <c r="F305" s="291" t="str">
        <f>Databackup!G293</f>
        <v/>
      </c>
      <c r="G305" s="290" t="str">
        <f>Databackup!I293</f>
        <v/>
      </c>
      <c r="H305" s="290" t="str">
        <f>Databackup!J293</f>
        <v/>
      </c>
      <c r="I305" s="290" t="str">
        <f>Databackup!K293</f>
        <v/>
      </c>
      <c r="J305" s="290" t="str">
        <f>Databackup!L293</f>
        <v/>
      </c>
      <c r="K305" s="290" t="str">
        <f>Databackup!M293</f>
        <v/>
      </c>
      <c r="L305" s="311" t="str">
        <f>IF(Databackup!N293&gt;0,Databackup!N293,"--.--")</f>
        <v/>
      </c>
      <c r="M305" s="25" t="str">
        <f t="shared" si="9"/>
        <v xml:space="preserve">  Designation  </v>
      </c>
      <c r="N305" s="27"/>
      <c r="O305" s="27"/>
      <c r="P305" s="27"/>
      <c r="Q305" s="27"/>
    </row>
    <row r="306" spans="1:17" s="28" customFormat="1" ht="15.75" hidden="1">
      <c r="A306" s="289" t="str">
        <f>IF(Databackup!B294="","",Databackup!B294)</f>
        <v/>
      </c>
      <c r="B306" s="290" t="str">
        <f>Databackup!C294</f>
        <v/>
      </c>
      <c r="C306" s="290" t="str">
        <f>Databackup!D294</f>
        <v/>
      </c>
      <c r="D306" s="290" t="str">
        <f>Databackup!E294</f>
        <v/>
      </c>
      <c r="E306" s="291" t="str">
        <f>Databackup!F294</f>
        <v/>
      </c>
      <c r="F306" s="291" t="str">
        <f>Databackup!G294</f>
        <v/>
      </c>
      <c r="G306" s="290" t="str">
        <f>Databackup!I294</f>
        <v/>
      </c>
      <c r="H306" s="290" t="str">
        <f>Databackup!J294</f>
        <v/>
      </c>
      <c r="I306" s="290" t="str">
        <f>Databackup!K294</f>
        <v/>
      </c>
      <c r="J306" s="290" t="str">
        <f>Databackup!L294</f>
        <v/>
      </c>
      <c r="K306" s="290" t="str">
        <f>Databackup!M294</f>
        <v/>
      </c>
      <c r="L306" s="311" t="str">
        <f>IF(Databackup!N294&gt;0,Databackup!N294,"--.--")</f>
        <v/>
      </c>
      <c r="M306" s="25" t="str">
        <f t="shared" si="9"/>
        <v xml:space="preserve">  Designation  </v>
      </c>
      <c r="N306" s="27"/>
      <c r="O306" s="27"/>
      <c r="P306" s="27"/>
      <c r="Q306" s="27"/>
    </row>
    <row r="307" spans="1:17" s="28" customFormat="1" ht="15.75" hidden="1">
      <c r="A307" s="289" t="str">
        <f>IF(Databackup!B295="","",Databackup!B295)</f>
        <v/>
      </c>
      <c r="B307" s="290" t="str">
        <f>Databackup!C295</f>
        <v/>
      </c>
      <c r="C307" s="290" t="str">
        <f>Databackup!D295</f>
        <v/>
      </c>
      <c r="D307" s="290" t="str">
        <f>Databackup!E295</f>
        <v/>
      </c>
      <c r="E307" s="291" t="str">
        <f>Databackup!F295</f>
        <v/>
      </c>
      <c r="F307" s="291" t="str">
        <f>Databackup!G295</f>
        <v/>
      </c>
      <c r="G307" s="290" t="str">
        <f>Databackup!I295</f>
        <v/>
      </c>
      <c r="H307" s="290" t="str">
        <f>Databackup!J295</f>
        <v/>
      </c>
      <c r="I307" s="290" t="str">
        <f>Databackup!K295</f>
        <v/>
      </c>
      <c r="J307" s="290" t="str">
        <f>Databackup!L295</f>
        <v/>
      </c>
      <c r="K307" s="290" t="str">
        <f>Databackup!M295</f>
        <v/>
      </c>
      <c r="L307" s="311" t="str">
        <f>IF(Databackup!N295&gt;0,Databackup!N295,"--.--")</f>
        <v/>
      </c>
      <c r="M307" s="25" t="str">
        <f t="shared" si="9"/>
        <v xml:space="preserve">  Designation  </v>
      </c>
      <c r="N307" s="27"/>
      <c r="O307" s="27"/>
      <c r="P307" s="27"/>
      <c r="Q307" s="27"/>
    </row>
    <row r="308" spans="1:17" s="28" customFormat="1" ht="15.75" hidden="1">
      <c r="A308" s="289" t="str">
        <f>IF(Databackup!B296="","",Databackup!B296)</f>
        <v/>
      </c>
      <c r="B308" s="290" t="str">
        <f>Databackup!C296</f>
        <v/>
      </c>
      <c r="C308" s="290" t="str">
        <f>Databackup!D296</f>
        <v/>
      </c>
      <c r="D308" s="290" t="str">
        <f>Databackup!E296</f>
        <v/>
      </c>
      <c r="E308" s="291" t="str">
        <f>Databackup!F296</f>
        <v/>
      </c>
      <c r="F308" s="291" t="str">
        <f>Databackup!G296</f>
        <v/>
      </c>
      <c r="G308" s="290" t="str">
        <f>Databackup!I296</f>
        <v/>
      </c>
      <c r="H308" s="290" t="str">
        <f>Databackup!J296</f>
        <v/>
      </c>
      <c r="I308" s="290" t="str">
        <f>Databackup!K296</f>
        <v/>
      </c>
      <c r="J308" s="290" t="str">
        <f>Databackup!L296</f>
        <v/>
      </c>
      <c r="K308" s="290" t="str">
        <f>Databackup!M296</f>
        <v/>
      </c>
      <c r="L308" s="311" t="str">
        <f>IF(Databackup!N296&gt;0,Databackup!N296,"--.--")</f>
        <v/>
      </c>
      <c r="M308" s="25" t="str">
        <f t="shared" si="9"/>
        <v xml:space="preserve">  Designation  </v>
      </c>
      <c r="N308" s="27"/>
      <c r="O308" s="27"/>
      <c r="P308" s="27"/>
      <c r="Q308" s="27"/>
    </row>
    <row r="309" spans="1:17" s="28" customFormat="1" ht="15.75" hidden="1">
      <c r="A309" s="289" t="str">
        <f>IF(Databackup!B297="","",Databackup!B297)</f>
        <v/>
      </c>
      <c r="B309" s="290" t="str">
        <f>Databackup!C297</f>
        <v/>
      </c>
      <c r="C309" s="290" t="str">
        <f>Databackup!D297</f>
        <v/>
      </c>
      <c r="D309" s="290" t="str">
        <f>Databackup!E297</f>
        <v/>
      </c>
      <c r="E309" s="291" t="str">
        <f>Databackup!F297</f>
        <v/>
      </c>
      <c r="F309" s="291" t="str">
        <f>Databackup!G297</f>
        <v/>
      </c>
      <c r="G309" s="290" t="str">
        <f>Databackup!I297</f>
        <v/>
      </c>
      <c r="H309" s="290" t="str">
        <f>Databackup!J297</f>
        <v/>
      </c>
      <c r="I309" s="290" t="str">
        <f>Databackup!K297</f>
        <v/>
      </c>
      <c r="J309" s="290" t="str">
        <f>Databackup!L297</f>
        <v/>
      </c>
      <c r="K309" s="290" t="str">
        <f>Databackup!M297</f>
        <v/>
      </c>
      <c r="L309" s="311" t="str">
        <f>IF(Databackup!N297&gt;0,Databackup!N297,"--.--")</f>
        <v/>
      </c>
      <c r="M309" s="25" t="str">
        <f t="shared" si="9"/>
        <v xml:space="preserve">  Designation  </v>
      </c>
      <c r="N309" s="27"/>
      <c r="O309" s="27"/>
      <c r="P309" s="27"/>
      <c r="Q309" s="27"/>
    </row>
    <row r="310" spans="1:17" s="28" customFormat="1" ht="15.75" hidden="1">
      <c r="A310" s="289" t="str">
        <f>IF(Databackup!B298="","",Databackup!B298)</f>
        <v/>
      </c>
      <c r="B310" s="290" t="str">
        <f>Databackup!C298</f>
        <v/>
      </c>
      <c r="C310" s="290" t="str">
        <f>Databackup!D298</f>
        <v/>
      </c>
      <c r="D310" s="290" t="str">
        <f>Databackup!E298</f>
        <v/>
      </c>
      <c r="E310" s="291" t="str">
        <f>Databackup!F298</f>
        <v/>
      </c>
      <c r="F310" s="291" t="str">
        <f>Databackup!G298</f>
        <v/>
      </c>
      <c r="G310" s="290" t="str">
        <f>Databackup!I298</f>
        <v/>
      </c>
      <c r="H310" s="290" t="str">
        <f>Databackup!J298</f>
        <v/>
      </c>
      <c r="I310" s="290" t="str">
        <f>Databackup!K298</f>
        <v/>
      </c>
      <c r="J310" s="290" t="str">
        <f>Databackup!L298</f>
        <v/>
      </c>
      <c r="K310" s="290" t="str">
        <f>Databackup!M298</f>
        <v/>
      </c>
      <c r="L310" s="311" t="str">
        <f>IF(Databackup!N298&gt;0,Databackup!N298,"--.--")</f>
        <v/>
      </c>
      <c r="M310" s="25" t="str">
        <f t="shared" si="9"/>
        <v xml:space="preserve">  Designation  </v>
      </c>
      <c r="N310" s="27"/>
      <c r="O310" s="27"/>
      <c r="P310" s="27"/>
      <c r="Q310" s="27"/>
    </row>
    <row r="311" spans="1:17" s="28" customFormat="1" ht="15.75" hidden="1">
      <c r="A311" s="289" t="str">
        <f>IF(Databackup!B299="","",Databackup!B299)</f>
        <v/>
      </c>
      <c r="B311" s="290" t="str">
        <f>Databackup!C299</f>
        <v/>
      </c>
      <c r="C311" s="290" t="str">
        <f>Databackup!D299</f>
        <v/>
      </c>
      <c r="D311" s="290" t="str">
        <f>Databackup!E299</f>
        <v/>
      </c>
      <c r="E311" s="291" t="str">
        <f>Databackup!F299</f>
        <v/>
      </c>
      <c r="F311" s="291" t="str">
        <f>Databackup!G299</f>
        <v/>
      </c>
      <c r="G311" s="290" t="str">
        <f>Databackup!I299</f>
        <v/>
      </c>
      <c r="H311" s="290" t="str">
        <f>Databackup!J299</f>
        <v/>
      </c>
      <c r="I311" s="290" t="str">
        <f>Databackup!K299</f>
        <v/>
      </c>
      <c r="J311" s="290" t="str">
        <f>Databackup!L299</f>
        <v/>
      </c>
      <c r="K311" s="290" t="str">
        <f>Databackup!M299</f>
        <v/>
      </c>
      <c r="L311" s="311" t="str">
        <f>IF(Databackup!N299&gt;0,Databackup!N299,"--.--")</f>
        <v/>
      </c>
      <c r="M311" s="25" t="str">
        <f t="shared" si="9"/>
        <v xml:space="preserve">  Designation  </v>
      </c>
      <c r="N311" s="27"/>
      <c r="O311" s="27"/>
      <c r="P311" s="27"/>
      <c r="Q311" s="27"/>
    </row>
    <row r="312" spans="1:17" s="28" customFormat="1" ht="15.75" hidden="1">
      <c r="A312" s="289" t="str">
        <f>IF(Databackup!B300="","",Databackup!B300)</f>
        <v/>
      </c>
      <c r="B312" s="290" t="str">
        <f>Databackup!C300</f>
        <v/>
      </c>
      <c r="C312" s="290" t="str">
        <f>Databackup!D300</f>
        <v/>
      </c>
      <c r="D312" s="290" t="str">
        <f>Databackup!E300</f>
        <v/>
      </c>
      <c r="E312" s="291" t="str">
        <f>Databackup!F300</f>
        <v/>
      </c>
      <c r="F312" s="291" t="str">
        <f>Databackup!G300</f>
        <v/>
      </c>
      <c r="G312" s="290" t="str">
        <f>Databackup!I300</f>
        <v/>
      </c>
      <c r="H312" s="290" t="str">
        <f>Databackup!J300</f>
        <v/>
      </c>
      <c r="I312" s="290" t="str">
        <f>Databackup!K300</f>
        <v/>
      </c>
      <c r="J312" s="290" t="str">
        <f>Databackup!L300</f>
        <v/>
      </c>
      <c r="K312" s="290" t="str">
        <f>Databackup!M300</f>
        <v/>
      </c>
      <c r="L312" s="311" t="str">
        <f>IF(Databackup!N300&gt;0,Databackup!N300,"--.--")</f>
        <v/>
      </c>
      <c r="M312" s="25" t="str">
        <f t="shared" si="9"/>
        <v xml:space="preserve">  Designation  </v>
      </c>
      <c r="N312" s="27"/>
      <c r="O312" s="27"/>
      <c r="P312" s="27"/>
      <c r="Q312" s="27"/>
    </row>
    <row r="313" spans="1:17" s="28" customFormat="1" ht="15.75" hidden="1">
      <c r="A313" s="289" t="str">
        <f>IF(Databackup!B301="","",Databackup!B301)</f>
        <v/>
      </c>
      <c r="B313" s="290" t="str">
        <f>Databackup!C301</f>
        <v/>
      </c>
      <c r="C313" s="290" t="str">
        <f>Databackup!D301</f>
        <v/>
      </c>
      <c r="D313" s="290" t="str">
        <f>Databackup!E301</f>
        <v/>
      </c>
      <c r="E313" s="291" t="str">
        <f>Databackup!F301</f>
        <v/>
      </c>
      <c r="F313" s="291" t="str">
        <f>Databackup!G301</f>
        <v/>
      </c>
      <c r="G313" s="290" t="str">
        <f>Databackup!I301</f>
        <v/>
      </c>
      <c r="H313" s="290" t="str">
        <f>Databackup!J301</f>
        <v/>
      </c>
      <c r="I313" s="290" t="str">
        <f>Databackup!K301</f>
        <v/>
      </c>
      <c r="J313" s="290" t="str">
        <f>Databackup!L301</f>
        <v/>
      </c>
      <c r="K313" s="290" t="str">
        <f>Databackup!M301</f>
        <v/>
      </c>
      <c r="L313" s="311" t="str">
        <f>IF(Databackup!N301&gt;0,Databackup!N301,"--.--")</f>
        <v/>
      </c>
      <c r="M313" s="25" t="str">
        <f t="shared" si="9"/>
        <v xml:space="preserve">  Designation  </v>
      </c>
      <c r="N313" s="27"/>
      <c r="O313" s="27"/>
      <c r="P313" s="27"/>
      <c r="Q313" s="27"/>
    </row>
    <row r="314" spans="1:17" s="28" customFormat="1" ht="15.75" hidden="1">
      <c r="A314" s="289" t="str">
        <f>IF(Databackup!B302="","",Databackup!B302)</f>
        <v/>
      </c>
      <c r="B314" s="290" t="str">
        <f>Databackup!C302</f>
        <v/>
      </c>
      <c r="C314" s="290" t="str">
        <f>Databackup!D302</f>
        <v/>
      </c>
      <c r="D314" s="290" t="str">
        <f>Databackup!E302</f>
        <v/>
      </c>
      <c r="E314" s="291" t="str">
        <f>Databackup!F302</f>
        <v/>
      </c>
      <c r="F314" s="291" t="str">
        <f>Databackup!G302</f>
        <v/>
      </c>
      <c r="G314" s="290" t="str">
        <f>Databackup!I302</f>
        <v/>
      </c>
      <c r="H314" s="290" t="str">
        <f>Databackup!J302</f>
        <v/>
      </c>
      <c r="I314" s="290" t="str">
        <f>Databackup!K302</f>
        <v/>
      </c>
      <c r="J314" s="290" t="str">
        <f>Databackup!L302</f>
        <v/>
      </c>
      <c r="K314" s="290" t="str">
        <f>Databackup!M302</f>
        <v/>
      </c>
      <c r="L314" s="311" t="str">
        <f>IF(Databackup!N302&gt;0,Databackup!N302,"--.--")</f>
        <v/>
      </c>
      <c r="M314" s="25" t="str">
        <f t="shared" si="9"/>
        <v xml:space="preserve">  Designation  </v>
      </c>
      <c r="N314" s="27"/>
      <c r="O314" s="27"/>
      <c r="P314" s="27"/>
      <c r="Q314" s="27"/>
    </row>
    <row r="315" spans="1:17" s="28" customFormat="1" ht="15.75" hidden="1">
      <c r="A315" s="289" t="str">
        <f>IF(Databackup!B303="","",Databackup!B303)</f>
        <v/>
      </c>
      <c r="B315" s="290" t="str">
        <f>Databackup!C303</f>
        <v/>
      </c>
      <c r="C315" s="290" t="str">
        <f>Databackup!D303</f>
        <v/>
      </c>
      <c r="D315" s="290" t="str">
        <f>Databackup!E303</f>
        <v/>
      </c>
      <c r="E315" s="291" t="str">
        <f>Databackup!F303</f>
        <v/>
      </c>
      <c r="F315" s="291" t="str">
        <f>Databackup!G303</f>
        <v/>
      </c>
      <c r="G315" s="290" t="str">
        <f>Databackup!I303</f>
        <v/>
      </c>
      <c r="H315" s="290" t="str">
        <f>Databackup!J303</f>
        <v/>
      </c>
      <c r="I315" s="290" t="str">
        <f>Databackup!K303</f>
        <v/>
      </c>
      <c r="J315" s="290" t="str">
        <f>Databackup!L303</f>
        <v/>
      </c>
      <c r="K315" s="290" t="str">
        <f>Databackup!M303</f>
        <v/>
      </c>
      <c r="L315" s="311" t="str">
        <f>IF(Databackup!N303&gt;0,Databackup!N303,"--.--")</f>
        <v/>
      </c>
      <c r="M315" s="25" t="str">
        <f t="shared" si="9"/>
        <v xml:space="preserve">  Designation  </v>
      </c>
      <c r="N315" s="27"/>
      <c r="O315" s="27"/>
      <c r="P315" s="27"/>
      <c r="Q315" s="27"/>
    </row>
    <row r="316" spans="1:17" s="28" customFormat="1" ht="15.75" hidden="1">
      <c r="A316" s="289" t="str">
        <f>IF(Databackup!B304="","",Databackup!B304)</f>
        <v/>
      </c>
      <c r="B316" s="290" t="str">
        <f>Databackup!C304</f>
        <v/>
      </c>
      <c r="C316" s="290" t="str">
        <f>Databackup!D304</f>
        <v/>
      </c>
      <c r="D316" s="290" t="str">
        <f>Databackup!E304</f>
        <v/>
      </c>
      <c r="E316" s="291" t="str">
        <f>Databackup!F304</f>
        <v/>
      </c>
      <c r="F316" s="291" t="str">
        <f>Databackup!G304</f>
        <v/>
      </c>
      <c r="G316" s="290" t="str">
        <f>Databackup!I304</f>
        <v/>
      </c>
      <c r="H316" s="290" t="str">
        <f>Databackup!J304</f>
        <v/>
      </c>
      <c r="I316" s="290" t="str">
        <f>Databackup!K304</f>
        <v/>
      </c>
      <c r="J316" s="290" t="str">
        <f>Databackup!L304</f>
        <v/>
      </c>
      <c r="K316" s="290" t="str">
        <f>Databackup!M304</f>
        <v/>
      </c>
      <c r="L316" s="311" t="str">
        <f>IF(Databackup!N304&gt;0,Databackup!N304,"--.--")</f>
        <v/>
      </c>
      <c r="M316" s="25" t="str">
        <f t="shared" si="9"/>
        <v xml:space="preserve">  Designation  </v>
      </c>
      <c r="N316" s="27"/>
      <c r="O316" s="27"/>
      <c r="P316" s="27"/>
      <c r="Q316" s="27"/>
    </row>
    <row r="317" spans="1:17" s="28" customFormat="1" ht="15.75" hidden="1">
      <c r="A317" s="289" t="str">
        <f>IF(Databackup!B305="","",Databackup!B305)</f>
        <v/>
      </c>
      <c r="B317" s="290" t="str">
        <f>Databackup!C305</f>
        <v/>
      </c>
      <c r="C317" s="290" t="str">
        <f>Databackup!D305</f>
        <v/>
      </c>
      <c r="D317" s="290" t="str">
        <f>Databackup!E305</f>
        <v/>
      </c>
      <c r="E317" s="291" t="str">
        <f>Databackup!F305</f>
        <v/>
      </c>
      <c r="F317" s="291" t="str">
        <f>Databackup!G305</f>
        <v/>
      </c>
      <c r="G317" s="290" t="str">
        <f>Databackup!I305</f>
        <v/>
      </c>
      <c r="H317" s="290" t="str">
        <f>Databackup!J305</f>
        <v/>
      </c>
      <c r="I317" s="290" t="str">
        <f>Databackup!K305</f>
        <v/>
      </c>
      <c r="J317" s="290" t="str">
        <f>Databackup!L305</f>
        <v/>
      </c>
      <c r="K317" s="290" t="str">
        <f>Databackup!M305</f>
        <v/>
      </c>
      <c r="L317" s="311" t="str">
        <f>IF(Databackup!N305&gt;0,Databackup!N305,"--.--")</f>
        <v/>
      </c>
      <c r="M317" s="25" t="str">
        <f t="shared" si="9"/>
        <v xml:space="preserve">  Designation  </v>
      </c>
      <c r="N317" s="27"/>
      <c r="O317" s="27"/>
      <c r="P317" s="27"/>
      <c r="Q317" s="27"/>
    </row>
    <row r="318" spans="1:17" s="28" customFormat="1" ht="15.75" hidden="1">
      <c r="A318" s="289" t="str">
        <f>IF(Databackup!B306="","",Databackup!B306)</f>
        <v/>
      </c>
      <c r="B318" s="290" t="str">
        <f>Databackup!C306</f>
        <v/>
      </c>
      <c r="C318" s="290" t="str">
        <f>Databackup!D306</f>
        <v/>
      </c>
      <c r="D318" s="290" t="str">
        <f>Databackup!E306</f>
        <v/>
      </c>
      <c r="E318" s="291" t="str">
        <f>Databackup!F306</f>
        <v/>
      </c>
      <c r="F318" s="291" t="str">
        <f>Databackup!G306</f>
        <v/>
      </c>
      <c r="G318" s="290" t="str">
        <f>Databackup!I306</f>
        <v/>
      </c>
      <c r="H318" s="290" t="str">
        <f>Databackup!J306</f>
        <v/>
      </c>
      <c r="I318" s="290" t="str">
        <f>Databackup!K306</f>
        <v/>
      </c>
      <c r="J318" s="290" t="str">
        <f>Databackup!L306</f>
        <v/>
      </c>
      <c r="K318" s="290" t="str">
        <f>Databackup!M306</f>
        <v/>
      </c>
      <c r="L318" s="311" t="str">
        <f>IF(Databackup!N306&gt;0,Databackup!N306,"--.--")</f>
        <v/>
      </c>
      <c r="M318" s="25" t="str">
        <f t="shared" si="9"/>
        <v xml:space="preserve">  Designation  </v>
      </c>
      <c r="N318" s="27"/>
      <c r="O318" s="27"/>
      <c r="P318" s="27"/>
      <c r="Q318" s="27"/>
    </row>
    <row r="319" spans="1:17" s="28" customFormat="1" ht="15.75" hidden="1">
      <c r="A319" s="289" t="str">
        <f>IF(Databackup!B307="","",Databackup!B307)</f>
        <v/>
      </c>
      <c r="B319" s="290" t="str">
        <f>Databackup!C307</f>
        <v/>
      </c>
      <c r="C319" s="290" t="str">
        <f>Databackup!D307</f>
        <v/>
      </c>
      <c r="D319" s="290" t="str">
        <f>Databackup!E307</f>
        <v/>
      </c>
      <c r="E319" s="291" t="str">
        <f>Databackup!F307</f>
        <v/>
      </c>
      <c r="F319" s="291" t="str">
        <f>Databackup!G307</f>
        <v/>
      </c>
      <c r="G319" s="290" t="str">
        <f>Databackup!I307</f>
        <v/>
      </c>
      <c r="H319" s="290" t="str">
        <f>Databackup!J307</f>
        <v/>
      </c>
      <c r="I319" s="290" t="str">
        <f>Databackup!K307</f>
        <v/>
      </c>
      <c r="J319" s="290" t="str">
        <f>Databackup!L307</f>
        <v/>
      </c>
      <c r="K319" s="290" t="str">
        <f>Databackup!M307</f>
        <v/>
      </c>
      <c r="L319" s="311" t="str">
        <f>IF(Databackup!N307&gt;0,Databackup!N307,"--.--")</f>
        <v/>
      </c>
      <c r="M319" s="25" t="str">
        <f t="shared" si="9"/>
        <v xml:space="preserve">  Designation  </v>
      </c>
      <c r="N319" s="27"/>
      <c r="O319" s="27"/>
      <c r="P319" s="27"/>
      <c r="Q319" s="27"/>
    </row>
    <row r="320" spans="1:17" s="28" customFormat="1" ht="15.75" hidden="1">
      <c r="A320" s="289" t="str">
        <f>IF(Databackup!B308="","",Databackup!B308)</f>
        <v/>
      </c>
      <c r="B320" s="290" t="str">
        <f>Databackup!C308</f>
        <v/>
      </c>
      <c r="C320" s="290" t="str">
        <f>Databackup!D308</f>
        <v/>
      </c>
      <c r="D320" s="290" t="str">
        <f>Databackup!E308</f>
        <v/>
      </c>
      <c r="E320" s="291" t="str">
        <f>Databackup!F308</f>
        <v/>
      </c>
      <c r="F320" s="291" t="str">
        <f>Databackup!G308</f>
        <v/>
      </c>
      <c r="G320" s="290" t="str">
        <f>Databackup!I308</f>
        <v/>
      </c>
      <c r="H320" s="290" t="str">
        <f>Databackup!J308</f>
        <v/>
      </c>
      <c r="I320" s="290" t="str">
        <f>Databackup!K308</f>
        <v/>
      </c>
      <c r="J320" s="290" t="str">
        <f>Databackup!L308</f>
        <v/>
      </c>
      <c r="K320" s="290" t="str">
        <f>Databackup!M308</f>
        <v/>
      </c>
      <c r="L320" s="311" t="str">
        <f>IF(Databackup!N308&gt;0,Databackup!N308,"--.--")</f>
        <v/>
      </c>
      <c r="M320" s="25" t="str">
        <f t="shared" si="9"/>
        <v xml:space="preserve">  Designation  </v>
      </c>
      <c r="N320" s="27"/>
      <c r="O320" s="27"/>
      <c r="P320" s="27"/>
      <c r="Q320" s="27"/>
    </row>
    <row r="321" spans="1:17" s="28" customFormat="1" ht="15.75" hidden="1">
      <c r="A321" s="289" t="str">
        <f>IF(Databackup!B309="","",Databackup!B309)</f>
        <v/>
      </c>
      <c r="B321" s="290" t="str">
        <f>Databackup!C309</f>
        <v/>
      </c>
      <c r="C321" s="290" t="str">
        <f>Databackup!D309</f>
        <v/>
      </c>
      <c r="D321" s="290" t="str">
        <f>Databackup!E309</f>
        <v/>
      </c>
      <c r="E321" s="291" t="str">
        <f>Databackup!F309</f>
        <v/>
      </c>
      <c r="F321" s="291" t="str">
        <f>Databackup!G309</f>
        <v/>
      </c>
      <c r="G321" s="290" t="str">
        <f>Databackup!I309</f>
        <v/>
      </c>
      <c r="H321" s="290" t="str">
        <f>Databackup!J309</f>
        <v/>
      </c>
      <c r="I321" s="290" t="str">
        <f>Databackup!K309</f>
        <v/>
      </c>
      <c r="J321" s="290" t="str">
        <f>Databackup!L309</f>
        <v/>
      </c>
      <c r="K321" s="290" t="str">
        <f>Databackup!M309</f>
        <v/>
      </c>
      <c r="L321" s="311" t="str">
        <f>IF(Databackup!N309&gt;0,Databackup!N309,"--.--")</f>
        <v/>
      </c>
      <c r="M321" s="25" t="str">
        <f t="shared" si="9"/>
        <v xml:space="preserve">  Designation  </v>
      </c>
      <c r="N321" s="27"/>
      <c r="O321" s="27"/>
      <c r="P321" s="27"/>
      <c r="Q321" s="27"/>
    </row>
    <row r="322" spans="1:17" s="28" customFormat="1" ht="15.75" hidden="1">
      <c r="A322" s="289" t="str">
        <f>IF(Databackup!B310="","",Databackup!B310)</f>
        <v/>
      </c>
      <c r="B322" s="290" t="str">
        <f>Databackup!C310</f>
        <v/>
      </c>
      <c r="C322" s="290" t="str">
        <f>Databackup!D310</f>
        <v/>
      </c>
      <c r="D322" s="290" t="str">
        <f>Databackup!E310</f>
        <v/>
      </c>
      <c r="E322" s="291" t="str">
        <f>Databackup!F310</f>
        <v/>
      </c>
      <c r="F322" s="291" t="str">
        <f>Databackup!G310</f>
        <v/>
      </c>
      <c r="G322" s="290" t="str">
        <f>Databackup!I310</f>
        <v/>
      </c>
      <c r="H322" s="290" t="str">
        <f>Databackup!J310</f>
        <v/>
      </c>
      <c r="I322" s="290" t="str">
        <f>Databackup!K310</f>
        <v/>
      </c>
      <c r="J322" s="290" t="str">
        <f>Databackup!L310</f>
        <v/>
      </c>
      <c r="K322" s="290" t="str">
        <f>Databackup!M310</f>
        <v/>
      </c>
      <c r="L322" s="311" t="str">
        <f>IF(Databackup!N310&gt;0,Databackup!N310,"--.--")</f>
        <v/>
      </c>
      <c r="M322" s="25" t="str">
        <f t="shared" si="9"/>
        <v xml:space="preserve">  Designation  </v>
      </c>
      <c r="N322" s="27"/>
      <c r="O322" s="27"/>
      <c r="P322" s="27"/>
      <c r="Q322" s="27"/>
    </row>
    <row r="323" spans="1:17" s="28" customFormat="1" ht="15.75" hidden="1">
      <c r="A323" s="289" t="str">
        <f>IF(Databackup!B311="","",Databackup!B311)</f>
        <v/>
      </c>
      <c r="B323" s="290" t="str">
        <f>Databackup!C311</f>
        <v/>
      </c>
      <c r="C323" s="290" t="str">
        <f>Databackup!D311</f>
        <v/>
      </c>
      <c r="D323" s="290" t="str">
        <f>Databackup!E311</f>
        <v/>
      </c>
      <c r="E323" s="291" t="str">
        <f>Databackup!F311</f>
        <v/>
      </c>
      <c r="F323" s="291" t="str">
        <f>Databackup!G311</f>
        <v/>
      </c>
      <c r="G323" s="290" t="str">
        <f>Databackup!I311</f>
        <v/>
      </c>
      <c r="H323" s="290" t="str">
        <f>Databackup!J311</f>
        <v/>
      </c>
      <c r="I323" s="290" t="str">
        <f>Databackup!K311</f>
        <v/>
      </c>
      <c r="J323" s="290" t="str">
        <f>Databackup!L311</f>
        <v/>
      </c>
      <c r="K323" s="290" t="str">
        <f>Databackup!M311</f>
        <v/>
      </c>
      <c r="L323" s="311" t="str">
        <f>IF(Databackup!N311&gt;0,Databackup!N311,"--.--")</f>
        <v/>
      </c>
      <c r="M323" s="25" t="str">
        <f t="shared" si="9"/>
        <v xml:space="preserve">  Designation  </v>
      </c>
      <c r="N323" s="27"/>
      <c r="O323" s="27"/>
      <c r="P323" s="27"/>
      <c r="Q323" s="27"/>
    </row>
    <row r="324" spans="1:17" s="28" customFormat="1" ht="15.75" hidden="1">
      <c r="A324" s="289" t="str">
        <f>IF(Databackup!B312="","",Databackup!B312)</f>
        <v/>
      </c>
      <c r="B324" s="290" t="str">
        <f>Databackup!C312</f>
        <v/>
      </c>
      <c r="C324" s="290" t="str">
        <f>Databackup!D312</f>
        <v/>
      </c>
      <c r="D324" s="290" t="str">
        <f>Databackup!E312</f>
        <v/>
      </c>
      <c r="E324" s="291" t="str">
        <f>Databackup!F312</f>
        <v/>
      </c>
      <c r="F324" s="291" t="str">
        <f>Databackup!G312</f>
        <v/>
      </c>
      <c r="G324" s="290" t="str">
        <f>Databackup!I312</f>
        <v/>
      </c>
      <c r="H324" s="290" t="str">
        <f>Databackup!J312</f>
        <v/>
      </c>
      <c r="I324" s="290" t="str">
        <f>Databackup!K312</f>
        <v/>
      </c>
      <c r="J324" s="290" t="str">
        <f>Databackup!L312</f>
        <v/>
      </c>
      <c r="K324" s="290" t="str">
        <f>Databackup!M312</f>
        <v/>
      </c>
      <c r="L324" s="311" t="str">
        <f>IF(Databackup!N312&gt;0,Databackup!N312,"--.--")</f>
        <v/>
      </c>
      <c r="M324" s="25" t="str">
        <f t="shared" si="9"/>
        <v xml:space="preserve">  Designation  </v>
      </c>
      <c r="N324" s="27"/>
      <c r="O324" s="27"/>
      <c r="P324" s="27"/>
      <c r="Q324" s="27"/>
    </row>
    <row r="325" spans="1:17" s="28" customFormat="1" ht="15.75" hidden="1">
      <c r="A325" s="289" t="str">
        <f>IF(Databackup!B313="","",Databackup!B313)</f>
        <v/>
      </c>
      <c r="B325" s="290" t="str">
        <f>Databackup!C313</f>
        <v/>
      </c>
      <c r="C325" s="290" t="str">
        <f>Databackup!D313</f>
        <v/>
      </c>
      <c r="D325" s="290" t="str">
        <f>Databackup!E313</f>
        <v/>
      </c>
      <c r="E325" s="291" t="str">
        <f>Databackup!F313</f>
        <v/>
      </c>
      <c r="F325" s="291" t="str">
        <f>Databackup!G313</f>
        <v/>
      </c>
      <c r="G325" s="290" t="str">
        <f>Databackup!I313</f>
        <v/>
      </c>
      <c r="H325" s="290" t="str">
        <f>Databackup!J313</f>
        <v/>
      </c>
      <c r="I325" s="290" t="str">
        <f>Databackup!K313</f>
        <v/>
      </c>
      <c r="J325" s="290" t="str">
        <f>Databackup!L313</f>
        <v/>
      </c>
      <c r="K325" s="290" t="str">
        <f>Databackup!M313</f>
        <v/>
      </c>
      <c r="L325" s="311" t="str">
        <f>IF(Databackup!N313&gt;0,Databackup!N313,"--.--")</f>
        <v/>
      </c>
      <c r="M325" s="25" t="str">
        <f t="shared" si="9"/>
        <v xml:space="preserve">  Designation  </v>
      </c>
      <c r="N325" s="27"/>
      <c r="O325" s="27"/>
      <c r="P325" s="27"/>
      <c r="Q325" s="27"/>
    </row>
    <row r="326" spans="1:17" s="28" customFormat="1" ht="15.75" hidden="1">
      <c r="A326" s="289" t="str">
        <f>IF(Databackup!B314="","",Databackup!B314)</f>
        <v/>
      </c>
      <c r="B326" s="290" t="str">
        <f>Databackup!C314</f>
        <v/>
      </c>
      <c r="C326" s="290" t="str">
        <f>Databackup!D314</f>
        <v/>
      </c>
      <c r="D326" s="290" t="str">
        <f>Databackup!E314</f>
        <v/>
      </c>
      <c r="E326" s="291" t="str">
        <f>Databackup!F314</f>
        <v/>
      </c>
      <c r="F326" s="291" t="str">
        <f>Databackup!G314</f>
        <v/>
      </c>
      <c r="G326" s="290" t="str">
        <f>Databackup!I314</f>
        <v/>
      </c>
      <c r="H326" s="290" t="str">
        <f>Databackup!J314</f>
        <v/>
      </c>
      <c r="I326" s="290" t="str">
        <f>Databackup!K314</f>
        <v/>
      </c>
      <c r="J326" s="290" t="str">
        <f>Databackup!L314</f>
        <v/>
      </c>
      <c r="K326" s="290" t="str">
        <f>Databackup!M314</f>
        <v/>
      </c>
      <c r="L326" s="311" t="str">
        <f>IF(Databackup!N314&gt;0,Databackup!N314,"--.--")</f>
        <v/>
      </c>
      <c r="M326" s="25" t="str">
        <f t="shared" si="9"/>
        <v xml:space="preserve">  Designation  </v>
      </c>
      <c r="N326" s="27"/>
      <c r="O326" s="27"/>
      <c r="P326" s="27"/>
      <c r="Q326" s="27"/>
    </row>
    <row r="327" spans="1:17" s="28" customFormat="1" ht="15.75" hidden="1">
      <c r="A327" s="289" t="str">
        <f>IF(Databackup!B315="","",Databackup!B315)</f>
        <v/>
      </c>
      <c r="B327" s="290" t="str">
        <f>Databackup!C315</f>
        <v/>
      </c>
      <c r="C327" s="290" t="str">
        <f>Databackup!D315</f>
        <v/>
      </c>
      <c r="D327" s="290" t="str">
        <f>Databackup!E315</f>
        <v/>
      </c>
      <c r="E327" s="291" t="str">
        <f>Databackup!F315</f>
        <v/>
      </c>
      <c r="F327" s="291" t="str">
        <f>Databackup!G315</f>
        <v/>
      </c>
      <c r="G327" s="290" t="str">
        <f>Databackup!I315</f>
        <v/>
      </c>
      <c r="H327" s="290" t="str">
        <f>Databackup!J315</f>
        <v/>
      </c>
      <c r="I327" s="290" t="str">
        <f>Databackup!K315</f>
        <v/>
      </c>
      <c r="J327" s="290" t="str">
        <f>Databackup!L315</f>
        <v/>
      </c>
      <c r="K327" s="290" t="str">
        <f>Databackup!M315</f>
        <v/>
      </c>
      <c r="L327" s="311" t="str">
        <f>IF(Databackup!N315&gt;0,Databackup!N315,"--.--")</f>
        <v/>
      </c>
      <c r="M327" s="25" t="str">
        <f t="shared" si="9"/>
        <v xml:space="preserve">  Designation  </v>
      </c>
      <c r="N327" s="27"/>
      <c r="O327" s="27"/>
      <c r="P327" s="27"/>
      <c r="Q327" s="27"/>
    </row>
    <row r="328" spans="1:17" s="28" customFormat="1" ht="15.75" hidden="1">
      <c r="A328" s="289" t="str">
        <f>IF(Databackup!B316="","",Databackup!B316)</f>
        <v/>
      </c>
      <c r="B328" s="290" t="str">
        <f>Databackup!C316</f>
        <v/>
      </c>
      <c r="C328" s="290" t="str">
        <f>Databackup!D316</f>
        <v/>
      </c>
      <c r="D328" s="290" t="str">
        <f>Databackup!E316</f>
        <v/>
      </c>
      <c r="E328" s="291" t="str">
        <f>Databackup!F316</f>
        <v/>
      </c>
      <c r="F328" s="291" t="str">
        <f>Databackup!G316</f>
        <v/>
      </c>
      <c r="G328" s="290" t="str">
        <f>Databackup!I316</f>
        <v/>
      </c>
      <c r="H328" s="290" t="str">
        <f>Databackup!J316</f>
        <v/>
      </c>
      <c r="I328" s="290" t="str">
        <f>Databackup!K316</f>
        <v/>
      </c>
      <c r="J328" s="290" t="str">
        <f>Databackup!L316</f>
        <v/>
      </c>
      <c r="K328" s="290" t="str">
        <f>Databackup!M316</f>
        <v/>
      </c>
      <c r="L328" s="311" t="str">
        <f>IF(Databackup!N316&gt;0,Databackup!N316,"--.--")</f>
        <v/>
      </c>
      <c r="M328" s="25" t="str">
        <f t="shared" si="9"/>
        <v xml:space="preserve">  Designation  </v>
      </c>
      <c r="N328" s="27"/>
      <c r="O328" s="27"/>
      <c r="P328" s="27"/>
      <c r="Q328" s="27"/>
    </row>
    <row r="329" spans="1:17" s="28" customFormat="1" ht="15.75" hidden="1">
      <c r="A329" s="289" t="str">
        <f>IF(Databackup!B317="","",Databackup!B317)</f>
        <v/>
      </c>
      <c r="B329" s="290" t="str">
        <f>Databackup!C317</f>
        <v/>
      </c>
      <c r="C329" s="290" t="str">
        <f>Databackup!D317</f>
        <v/>
      </c>
      <c r="D329" s="290" t="str">
        <f>Databackup!E317</f>
        <v/>
      </c>
      <c r="E329" s="291" t="str">
        <f>Databackup!F317</f>
        <v/>
      </c>
      <c r="F329" s="291" t="str">
        <f>Databackup!G317</f>
        <v/>
      </c>
      <c r="G329" s="290" t="str">
        <f>Databackup!I317</f>
        <v/>
      </c>
      <c r="H329" s="290" t="str">
        <f>Databackup!J317</f>
        <v/>
      </c>
      <c r="I329" s="290" t="str">
        <f>Databackup!K317</f>
        <v/>
      </c>
      <c r="J329" s="290" t="str">
        <f>Databackup!L317</f>
        <v/>
      </c>
      <c r="K329" s="290" t="str">
        <f>Databackup!M317</f>
        <v/>
      </c>
      <c r="L329" s="311" t="str">
        <f>IF(Databackup!N317&gt;0,Databackup!N317,"--.--")</f>
        <v/>
      </c>
      <c r="M329" s="25" t="str">
        <f t="shared" si="9"/>
        <v xml:space="preserve">  Designation  </v>
      </c>
      <c r="N329" s="27"/>
      <c r="O329" s="27"/>
      <c r="P329" s="27"/>
      <c r="Q329" s="27"/>
    </row>
    <row r="330" spans="1:17" s="28" customFormat="1" ht="15.75" hidden="1">
      <c r="A330" s="289" t="str">
        <f>IF(Databackup!B318="","",Databackup!B318)</f>
        <v/>
      </c>
      <c r="B330" s="290" t="str">
        <f>Databackup!C318</f>
        <v/>
      </c>
      <c r="C330" s="290" t="str">
        <f>Databackup!D318</f>
        <v/>
      </c>
      <c r="D330" s="290" t="str">
        <f>Databackup!E318</f>
        <v/>
      </c>
      <c r="E330" s="291" t="str">
        <f>Databackup!F318</f>
        <v/>
      </c>
      <c r="F330" s="291" t="str">
        <f>Databackup!G318</f>
        <v/>
      </c>
      <c r="G330" s="290" t="str">
        <f>Databackup!I318</f>
        <v/>
      </c>
      <c r="H330" s="290" t="str">
        <f>Databackup!J318</f>
        <v/>
      </c>
      <c r="I330" s="290" t="str">
        <f>Databackup!K318</f>
        <v/>
      </c>
      <c r="J330" s="290" t="str">
        <f>Databackup!L318</f>
        <v/>
      </c>
      <c r="K330" s="290" t="str">
        <f>Databackup!M318</f>
        <v/>
      </c>
      <c r="L330" s="311" t="str">
        <f>IF(Databackup!N318&gt;0,Databackup!N318,"--.--")</f>
        <v/>
      </c>
      <c r="M330" s="25" t="str">
        <f t="shared" si="9"/>
        <v xml:space="preserve">  Designation  </v>
      </c>
      <c r="N330" s="27"/>
      <c r="O330" s="27"/>
      <c r="P330" s="27"/>
      <c r="Q330" s="27"/>
    </row>
    <row r="331" spans="1:17" s="28" customFormat="1" ht="15.75" hidden="1">
      <c r="A331" s="289" t="str">
        <f>IF(Databackup!B319="","",Databackup!B319)</f>
        <v/>
      </c>
      <c r="B331" s="290" t="str">
        <f>Databackup!C319</f>
        <v/>
      </c>
      <c r="C331" s="290" t="str">
        <f>Databackup!D319</f>
        <v/>
      </c>
      <c r="D331" s="290" t="str">
        <f>Databackup!E319</f>
        <v/>
      </c>
      <c r="E331" s="291" t="str">
        <f>Databackup!F319</f>
        <v/>
      </c>
      <c r="F331" s="291" t="str">
        <f>Databackup!G319</f>
        <v/>
      </c>
      <c r="G331" s="290" t="str">
        <f>Databackup!I319</f>
        <v/>
      </c>
      <c r="H331" s="290" t="str">
        <f>Databackup!J319</f>
        <v/>
      </c>
      <c r="I331" s="290" t="str">
        <f>Databackup!K319</f>
        <v/>
      </c>
      <c r="J331" s="290" t="str">
        <f>Databackup!L319</f>
        <v/>
      </c>
      <c r="K331" s="290" t="str">
        <f>Databackup!M319</f>
        <v/>
      </c>
      <c r="L331" s="311" t="str">
        <f>IF(Databackup!N319&gt;0,Databackup!N319,"--.--")</f>
        <v/>
      </c>
      <c r="M331" s="25" t="str">
        <f t="shared" si="9"/>
        <v xml:space="preserve">  Designation  </v>
      </c>
      <c r="N331" s="27"/>
      <c r="O331" s="27"/>
      <c r="P331" s="27"/>
      <c r="Q331" s="27"/>
    </row>
    <row r="332" spans="1:17" s="28" customFormat="1" ht="15.75" hidden="1">
      <c r="A332" s="289" t="str">
        <f>IF(Databackup!B320="","",Databackup!B320)</f>
        <v/>
      </c>
      <c r="B332" s="290" t="str">
        <f>Databackup!C320</f>
        <v/>
      </c>
      <c r="C332" s="290" t="str">
        <f>Databackup!D320</f>
        <v/>
      </c>
      <c r="D332" s="290" t="str">
        <f>Databackup!E320</f>
        <v/>
      </c>
      <c r="E332" s="291" t="str">
        <f>Databackup!F320</f>
        <v/>
      </c>
      <c r="F332" s="291" t="str">
        <f>Databackup!G320</f>
        <v/>
      </c>
      <c r="G332" s="290" t="str">
        <f>Databackup!I320</f>
        <v/>
      </c>
      <c r="H332" s="290" t="str">
        <f>Databackup!J320</f>
        <v/>
      </c>
      <c r="I332" s="290" t="str">
        <f>Databackup!K320</f>
        <v/>
      </c>
      <c r="J332" s="290" t="str">
        <f>Databackup!L320</f>
        <v/>
      </c>
      <c r="K332" s="290" t="str">
        <f>Databackup!M320</f>
        <v/>
      </c>
      <c r="L332" s="311" t="str">
        <f>IF(Databackup!N320&gt;0,Databackup!N320,"--.--")</f>
        <v/>
      </c>
      <c r="M332" s="25" t="str">
        <f t="shared" si="9"/>
        <v xml:space="preserve">  Designation  </v>
      </c>
      <c r="N332" s="27"/>
      <c r="O332" s="27"/>
      <c r="P332" s="27"/>
      <c r="Q332" s="27"/>
    </row>
    <row r="333" spans="1:17" s="28" customFormat="1" ht="15.75" hidden="1">
      <c r="A333" s="289" t="str">
        <f>IF(Databackup!B321="","",Databackup!B321)</f>
        <v/>
      </c>
      <c r="B333" s="290" t="str">
        <f>Databackup!C321</f>
        <v/>
      </c>
      <c r="C333" s="290" t="str">
        <f>Databackup!D321</f>
        <v/>
      </c>
      <c r="D333" s="290" t="str">
        <f>Databackup!E321</f>
        <v/>
      </c>
      <c r="E333" s="291" t="str">
        <f>Databackup!F321</f>
        <v/>
      </c>
      <c r="F333" s="291" t="str">
        <f>Databackup!G321</f>
        <v/>
      </c>
      <c r="G333" s="290" t="str">
        <f>Databackup!I321</f>
        <v/>
      </c>
      <c r="H333" s="290" t="str">
        <f>Databackup!J321</f>
        <v/>
      </c>
      <c r="I333" s="290" t="str">
        <f>Databackup!K321</f>
        <v/>
      </c>
      <c r="J333" s="290" t="str">
        <f>Databackup!L321</f>
        <v/>
      </c>
      <c r="K333" s="290" t="str">
        <f>Databackup!M321</f>
        <v/>
      </c>
      <c r="L333" s="311" t="str">
        <f>IF(Databackup!N321&gt;0,Databackup!N321,"--.--")</f>
        <v/>
      </c>
      <c r="M333" s="25" t="str">
        <f t="shared" si="9"/>
        <v xml:space="preserve">  Designation  </v>
      </c>
      <c r="N333" s="27"/>
      <c r="O333" s="27"/>
      <c r="P333" s="27"/>
      <c r="Q333" s="27"/>
    </row>
    <row r="334" spans="1:17" s="28" customFormat="1" ht="15.75" hidden="1">
      <c r="A334" s="289" t="str">
        <f>IF(Databackup!B322="","",Databackup!B322)</f>
        <v/>
      </c>
      <c r="B334" s="290" t="str">
        <f>Databackup!C322</f>
        <v/>
      </c>
      <c r="C334" s="290" t="str">
        <f>Databackup!D322</f>
        <v/>
      </c>
      <c r="D334" s="290" t="str">
        <f>Databackup!E322</f>
        <v/>
      </c>
      <c r="E334" s="291" t="str">
        <f>Databackup!F322</f>
        <v/>
      </c>
      <c r="F334" s="291" t="str">
        <f>Databackup!G322</f>
        <v/>
      </c>
      <c r="G334" s="290" t="str">
        <f>Databackup!I322</f>
        <v/>
      </c>
      <c r="H334" s="290" t="str">
        <f>Databackup!J322</f>
        <v/>
      </c>
      <c r="I334" s="290" t="str">
        <f>Databackup!K322</f>
        <v/>
      </c>
      <c r="J334" s="290" t="str">
        <f>Databackup!L322</f>
        <v/>
      </c>
      <c r="K334" s="290" t="str">
        <f>Databackup!M322</f>
        <v/>
      </c>
      <c r="L334" s="311" t="str">
        <f>IF(Databackup!N322&gt;0,Databackup!N322,"--.--")</f>
        <v/>
      </c>
      <c r="M334" s="25" t="str">
        <f t="shared" si="9"/>
        <v xml:space="preserve">  Designation  </v>
      </c>
      <c r="N334" s="27"/>
      <c r="O334" s="27"/>
      <c r="P334" s="27"/>
      <c r="Q334" s="27"/>
    </row>
    <row r="335" spans="1:17" s="28" customFormat="1" ht="15.75" hidden="1">
      <c r="A335" s="289" t="str">
        <f>IF(Databackup!B323="","",Databackup!B323)</f>
        <v/>
      </c>
      <c r="B335" s="290" t="str">
        <f>Databackup!C323</f>
        <v/>
      </c>
      <c r="C335" s="290" t="str">
        <f>Databackup!D323</f>
        <v/>
      </c>
      <c r="D335" s="290" t="str">
        <f>Databackup!E323</f>
        <v/>
      </c>
      <c r="E335" s="291" t="str">
        <f>Databackup!F323</f>
        <v/>
      </c>
      <c r="F335" s="291" t="str">
        <f>Databackup!G323</f>
        <v/>
      </c>
      <c r="G335" s="290" t="str">
        <f>Databackup!I323</f>
        <v/>
      </c>
      <c r="H335" s="290" t="str">
        <f>Databackup!J323</f>
        <v/>
      </c>
      <c r="I335" s="290" t="str">
        <f>Databackup!K323</f>
        <v/>
      </c>
      <c r="J335" s="290" t="str">
        <f>Databackup!L323</f>
        <v/>
      </c>
      <c r="K335" s="290" t="str">
        <f>Databackup!M323</f>
        <v/>
      </c>
      <c r="L335" s="311" t="str">
        <f>IF(Databackup!N323&gt;0,Databackup!N323,"--.--")</f>
        <v/>
      </c>
      <c r="M335" s="25" t="str">
        <f t="shared" si="9"/>
        <v xml:space="preserve">  Designation  </v>
      </c>
      <c r="N335" s="27"/>
      <c r="O335" s="27"/>
      <c r="P335" s="27"/>
      <c r="Q335" s="27"/>
    </row>
    <row r="336" spans="1:17" s="28" customFormat="1" ht="15.75" hidden="1">
      <c r="A336" s="289" t="str">
        <f>IF(Databackup!B324="","",Databackup!B324)</f>
        <v/>
      </c>
      <c r="B336" s="290" t="str">
        <f>Databackup!C324</f>
        <v/>
      </c>
      <c r="C336" s="290" t="str">
        <f>Databackup!D324</f>
        <v/>
      </c>
      <c r="D336" s="290" t="str">
        <f>Databackup!E324</f>
        <v/>
      </c>
      <c r="E336" s="291" t="str">
        <f>Databackup!F324</f>
        <v/>
      </c>
      <c r="F336" s="291" t="str">
        <f>Databackup!G324</f>
        <v/>
      </c>
      <c r="G336" s="290" t="str">
        <f>Databackup!I324</f>
        <v/>
      </c>
      <c r="H336" s="290" t="str">
        <f>Databackup!J324</f>
        <v/>
      </c>
      <c r="I336" s="290" t="str">
        <f>Databackup!K324</f>
        <v/>
      </c>
      <c r="J336" s="290" t="str">
        <f>Databackup!L324</f>
        <v/>
      </c>
      <c r="K336" s="290" t="str">
        <f>Databackup!M324</f>
        <v/>
      </c>
      <c r="L336" s="311" t="str">
        <f>IF(Databackup!N324&gt;0,Databackup!N324,"--.--")</f>
        <v/>
      </c>
      <c r="M336" s="25" t="str">
        <f t="shared" si="9"/>
        <v xml:space="preserve">  Designation  </v>
      </c>
      <c r="N336" s="27"/>
      <c r="O336" s="27"/>
      <c r="P336" s="27"/>
      <c r="Q336" s="27"/>
    </row>
    <row r="337" spans="1:17" s="28" customFormat="1" ht="15.75" hidden="1">
      <c r="A337" s="289" t="str">
        <f>IF(Databackup!B325="","",Databackup!B325)</f>
        <v/>
      </c>
      <c r="B337" s="290" t="str">
        <f>Databackup!C325</f>
        <v/>
      </c>
      <c r="C337" s="290" t="str">
        <f>Databackup!D325</f>
        <v/>
      </c>
      <c r="D337" s="290" t="str">
        <f>Databackup!E325</f>
        <v/>
      </c>
      <c r="E337" s="291" t="str">
        <f>Databackup!F325</f>
        <v/>
      </c>
      <c r="F337" s="291" t="str">
        <f>Databackup!G325</f>
        <v/>
      </c>
      <c r="G337" s="290" t="str">
        <f>Databackup!I325</f>
        <v/>
      </c>
      <c r="H337" s="290" t="str">
        <f>Databackup!J325</f>
        <v/>
      </c>
      <c r="I337" s="290" t="str">
        <f>Databackup!K325</f>
        <v/>
      </c>
      <c r="J337" s="290" t="str">
        <f>Databackup!L325</f>
        <v/>
      </c>
      <c r="K337" s="290" t="str">
        <f>Databackup!M325</f>
        <v/>
      </c>
      <c r="L337" s="311" t="str">
        <f>IF(Databackup!N325&gt;0,Databackup!N325,"--.--")</f>
        <v/>
      </c>
      <c r="M337" s="25" t="str">
        <f t="shared" si="9"/>
        <v xml:space="preserve">  Designation  </v>
      </c>
      <c r="N337" s="27"/>
      <c r="O337" s="27"/>
      <c r="P337" s="27"/>
      <c r="Q337" s="27"/>
    </row>
    <row r="338" spans="1:17" s="28" customFormat="1" ht="15.75" hidden="1">
      <c r="A338" s="289" t="str">
        <f>IF(Databackup!B326="","",Databackup!B326)</f>
        <v/>
      </c>
      <c r="B338" s="290" t="str">
        <f>Databackup!C326</f>
        <v/>
      </c>
      <c r="C338" s="290" t="str">
        <f>Databackup!D326</f>
        <v/>
      </c>
      <c r="D338" s="290" t="str">
        <f>Databackup!E326</f>
        <v/>
      </c>
      <c r="E338" s="291" t="str">
        <f>Databackup!F326</f>
        <v/>
      </c>
      <c r="F338" s="291" t="str">
        <f>Databackup!G326</f>
        <v/>
      </c>
      <c r="G338" s="290" t="str">
        <f>Databackup!I326</f>
        <v/>
      </c>
      <c r="H338" s="290" t="str">
        <f>Databackup!J326</f>
        <v/>
      </c>
      <c r="I338" s="290" t="str">
        <f>Databackup!K326</f>
        <v/>
      </c>
      <c r="J338" s="290" t="str">
        <f>Databackup!L326</f>
        <v/>
      </c>
      <c r="K338" s="290" t="str">
        <f>Databackup!M326</f>
        <v/>
      </c>
      <c r="L338" s="311" t="str">
        <f>IF(Databackup!N326&gt;0,Databackup!N326,"--.--")</f>
        <v/>
      </c>
      <c r="M338" s="25" t="str">
        <f t="shared" si="9"/>
        <v xml:space="preserve">  Designation  </v>
      </c>
      <c r="N338" s="27"/>
      <c r="O338" s="27"/>
      <c r="P338" s="27"/>
      <c r="Q338" s="27"/>
    </row>
    <row r="339" spans="1:17" s="28" customFormat="1" ht="15.75" hidden="1">
      <c r="A339" s="289" t="str">
        <f>IF(Databackup!B327="","",Databackup!B327)</f>
        <v/>
      </c>
      <c r="B339" s="290" t="str">
        <f>Databackup!C327</f>
        <v/>
      </c>
      <c r="C339" s="290" t="str">
        <f>Databackup!D327</f>
        <v/>
      </c>
      <c r="D339" s="290" t="str">
        <f>Databackup!E327</f>
        <v/>
      </c>
      <c r="E339" s="291" t="str">
        <f>Databackup!F327</f>
        <v/>
      </c>
      <c r="F339" s="291" t="str">
        <f>Databackup!G327</f>
        <v/>
      </c>
      <c r="G339" s="290" t="str">
        <f>Databackup!I327</f>
        <v/>
      </c>
      <c r="H339" s="290" t="str">
        <f>Databackup!J327</f>
        <v/>
      </c>
      <c r="I339" s="290" t="str">
        <f>Databackup!K327</f>
        <v/>
      </c>
      <c r="J339" s="290" t="str">
        <f>Databackup!L327</f>
        <v/>
      </c>
      <c r="K339" s="290" t="str">
        <f>Databackup!M327</f>
        <v/>
      </c>
      <c r="L339" s="311" t="str">
        <f>IF(Databackup!N327&gt;0,Databackup!N327,"--.--")</f>
        <v/>
      </c>
      <c r="M339" s="25" t="str">
        <f t="shared" ref="M339:M402" si="10">CONCATENATE(B339,"  ","Designation","  ",C339)</f>
        <v xml:space="preserve">  Designation  </v>
      </c>
      <c r="N339" s="27"/>
      <c r="O339" s="27"/>
      <c r="P339" s="27"/>
      <c r="Q339" s="27"/>
    </row>
    <row r="340" spans="1:17" s="28" customFormat="1" ht="15.75" hidden="1">
      <c r="A340" s="289" t="str">
        <f>IF(Databackup!B328="","",Databackup!B328)</f>
        <v/>
      </c>
      <c r="B340" s="290" t="str">
        <f>Databackup!C328</f>
        <v/>
      </c>
      <c r="C340" s="290" t="str">
        <f>Databackup!D328</f>
        <v/>
      </c>
      <c r="D340" s="290" t="str">
        <f>Databackup!E328</f>
        <v/>
      </c>
      <c r="E340" s="291" t="str">
        <f>Databackup!F328</f>
        <v/>
      </c>
      <c r="F340" s="291" t="str">
        <f>Databackup!G328</f>
        <v/>
      </c>
      <c r="G340" s="290" t="str">
        <f>Databackup!I328</f>
        <v/>
      </c>
      <c r="H340" s="290" t="str">
        <f>Databackup!J328</f>
        <v/>
      </c>
      <c r="I340" s="290" t="str">
        <f>Databackup!K328</f>
        <v/>
      </c>
      <c r="J340" s="290" t="str">
        <f>Databackup!L328</f>
        <v/>
      </c>
      <c r="K340" s="290" t="str">
        <f>Databackup!M328</f>
        <v/>
      </c>
      <c r="L340" s="311" t="str">
        <f>IF(Databackup!N328&gt;0,Databackup!N328,"--.--")</f>
        <v/>
      </c>
      <c r="M340" s="25" t="str">
        <f t="shared" si="10"/>
        <v xml:space="preserve">  Designation  </v>
      </c>
      <c r="N340" s="27"/>
      <c r="O340" s="27"/>
      <c r="P340" s="27"/>
      <c r="Q340" s="27"/>
    </row>
    <row r="341" spans="1:17" s="28" customFormat="1" ht="15.75" hidden="1">
      <c r="A341" s="289" t="str">
        <f>IF(Databackup!B329="","",Databackup!B329)</f>
        <v/>
      </c>
      <c r="B341" s="290" t="str">
        <f>Databackup!C329</f>
        <v/>
      </c>
      <c r="C341" s="290" t="str">
        <f>Databackup!D329</f>
        <v/>
      </c>
      <c r="D341" s="290" t="str">
        <f>Databackup!E329</f>
        <v/>
      </c>
      <c r="E341" s="291" t="str">
        <f>Databackup!F329</f>
        <v/>
      </c>
      <c r="F341" s="291" t="str">
        <f>Databackup!G329</f>
        <v/>
      </c>
      <c r="G341" s="290" t="str">
        <f>Databackup!I329</f>
        <v/>
      </c>
      <c r="H341" s="290" t="str">
        <f>Databackup!J329</f>
        <v/>
      </c>
      <c r="I341" s="290" t="str">
        <f>Databackup!K329</f>
        <v/>
      </c>
      <c r="J341" s="290" t="str">
        <f>Databackup!L329</f>
        <v/>
      </c>
      <c r="K341" s="290" t="str">
        <f>Databackup!M329</f>
        <v/>
      </c>
      <c r="L341" s="311" t="str">
        <f>IF(Databackup!N329&gt;0,Databackup!N329,"--.--")</f>
        <v/>
      </c>
      <c r="M341" s="25" t="str">
        <f t="shared" si="10"/>
        <v xml:space="preserve">  Designation  </v>
      </c>
      <c r="N341" s="27"/>
      <c r="O341" s="27"/>
      <c r="P341" s="27"/>
      <c r="Q341" s="27"/>
    </row>
    <row r="342" spans="1:17" s="28" customFormat="1" ht="15.75" hidden="1">
      <c r="A342" s="289" t="str">
        <f>IF(Databackup!B330="","",Databackup!B330)</f>
        <v/>
      </c>
      <c r="B342" s="290" t="str">
        <f>Databackup!C330</f>
        <v/>
      </c>
      <c r="C342" s="290" t="str">
        <f>Databackup!D330</f>
        <v/>
      </c>
      <c r="D342" s="290" t="str">
        <f>Databackup!E330</f>
        <v/>
      </c>
      <c r="E342" s="291" t="str">
        <f>Databackup!F330</f>
        <v/>
      </c>
      <c r="F342" s="291" t="str">
        <f>Databackup!G330</f>
        <v/>
      </c>
      <c r="G342" s="290" t="str">
        <f>Databackup!I330</f>
        <v/>
      </c>
      <c r="H342" s="290" t="str">
        <f>Databackup!J330</f>
        <v/>
      </c>
      <c r="I342" s="290" t="str">
        <f>Databackup!K330</f>
        <v/>
      </c>
      <c r="J342" s="290" t="str">
        <f>Databackup!L330</f>
        <v/>
      </c>
      <c r="K342" s="290" t="str">
        <f>Databackup!M330</f>
        <v/>
      </c>
      <c r="L342" s="311" t="str">
        <f>IF(Databackup!N330&gt;0,Databackup!N330,"--.--")</f>
        <v/>
      </c>
      <c r="M342" s="25" t="str">
        <f t="shared" si="10"/>
        <v xml:space="preserve">  Designation  </v>
      </c>
      <c r="N342" s="27"/>
      <c r="O342" s="27"/>
      <c r="P342" s="27"/>
      <c r="Q342" s="27"/>
    </row>
    <row r="343" spans="1:17" s="28" customFormat="1" ht="15.75" hidden="1">
      <c r="A343" s="289" t="str">
        <f>IF(Databackup!B331="","",Databackup!B331)</f>
        <v/>
      </c>
      <c r="B343" s="290" t="str">
        <f>Databackup!C331</f>
        <v/>
      </c>
      <c r="C343" s="290" t="str">
        <f>Databackup!D331</f>
        <v/>
      </c>
      <c r="D343" s="290" t="str">
        <f>Databackup!E331</f>
        <v/>
      </c>
      <c r="E343" s="291" t="str">
        <f>Databackup!F331</f>
        <v/>
      </c>
      <c r="F343" s="291" t="str">
        <f>Databackup!G331</f>
        <v/>
      </c>
      <c r="G343" s="290" t="str">
        <f>Databackup!I331</f>
        <v/>
      </c>
      <c r="H343" s="290" t="str">
        <f>Databackup!J331</f>
        <v/>
      </c>
      <c r="I343" s="290" t="str">
        <f>Databackup!K331</f>
        <v/>
      </c>
      <c r="J343" s="290" t="str">
        <f>Databackup!L331</f>
        <v/>
      </c>
      <c r="K343" s="290" t="str">
        <f>Databackup!M331</f>
        <v/>
      </c>
      <c r="L343" s="311" t="str">
        <f>IF(Databackup!N331&gt;0,Databackup!N331,"--.--")</f>
        <v/>
      </c>
      <c r="M343" s="25" t="str">
        <f t="shared" si="10"/>
        <v xml:space="preserve">  Designation  </v>
      </c>
      <c r="N343" s="27"/>
      <c r="O343" s="27"/>
      <c r="P343" s="27"/>
      <c r="Q343" s="27"/>
    </row>
    <row r="344" spans="1:17" s="28" customFormat="1" ht="15.75" hidden="1">
      <c r="A344" s="289" t="str">
        <f>IF(Databackup!B332="","",Databackup!B332)</f>
        <v/>
      </c>
      <c r="B344" s="290" t="str">
        <f>Databackup!C332</f>
        <v/>
      </c>
      <c r="C344" s="290" t="str">
        <f>Databackup!D332</f>
        <v/>
      </c>
      <c r="D344" s="290" t="str">
        <f>Databackup!E332</f>
        <v/>
      </c>
      <c r="E344" s="291" t="str">
        <f>Databackup!F332</f>
        <v/>
      </c>
      <c r="F344" s="291" t="str">
        <f>Databackup!G332</f>
        <v/>
      </c>
      <c r="G344" s="290" t="str">
        <f>Databackup!I332</f>
        <v/>
      </c>
      <c r="H344" s="290" t="str">
        <f>Databackup!J332</f>
        <v/>
      </c>
      <c r="I344" s="290" t="str">
        <f>Databackup!K332</f>
        <v/>
      </c>
      <c r="J344" s="290" t="str">
        <f>Databackup!L332</f>
        <v/>
      </c>
      <c r="K344" s="290" t="str">
        <f>Databackup!M332</f>
        <v/>
      </c>
      <c r="L344" s="311" t="str">
        <f>IF(Databackup!N332&gt;0,Databackup!N332,"--.--")</f>
        <v/>
      </c>
      <c r="M344" s="25" t="str">
        <f t="shared" si="10"/>
        <v xml:space="preserve">  Designation  </v>
      </c>
      <c r="N344" s="27"/>
      <c r="O344" s="27"/>
      <c r="P344" s="27"/>
      <c r="Q344" s="27"/>
    </row>
    <row r="345" spans="1:17" s="28" customFormat="1" ht="15.75" hidden="1">
      <c r="A345" s="289" t="str">
        <f>IF(Databackup!B333="","",Databackup!B333)</f>
        <v/>
      </c>
      <c r="B345" s="290" t="str">
        <f>Databackup!C333</f>
        <v/>
      </c>
      <c r="C345" s="290" t="str">
        <f>Databackup!D333</f>
        <v/>
      </c>
      <c r="D345" s="290" t="str">
        <f>Databackup!E333</f>
        <v/>
      </c>
      <c r="E345" s="291" t="str">
        <f>Databackup!F333</f>
        <v/>
      </c>
      <c r="F345" s="291" t="str">
        <f>Databackup!G333</f>
        <v/>
      </c>
      <c r="G345" s="290" t="str">
        <f>Databackup!I333</f>
        <v/>
      </c>
      <c r="H345" s="290" t="str">
        <f>Databackup!J333</f>
        <v/>
      </c>
      <c r="I345" s="290" t="str">
        <f>Databackup!K333</f>
        <v/>
      </c>
      <c r="J345" s="290" t="str">
        <f>Databackup!L333</f>
        <v/>
      </c>
      <c r="K345" s="290" t="str">
        <f>Databackup!M333</f>
        <v/>
      </c>
      <c r="L345" s="311" t="str">
        <f>IF(Databackup!N333&gt;0,Databackup!N333,"--.--")</f>
        <v/>
      </c>
      <c r="M345" s="25" t="str">
        <f t="shared" si="10"/>
        <v xml:space="preserve">  Designation  </v>
      </c>
      <c r="N345" s="27"/>
      <c r="O345" s="27"/>
      <c r="P345" s="27"/>
      <c r="Q345" s="27"/>
    </row>
    <row r="346" spans="1:17" s="28" customFormat="1" ht="15.75" hidden="1">
      <c r="A346" s="289" t="str">
        <f>IF(Databackup!B334="","",Databackup!B334)</f>
        <v/>
      </c>
      <c r="B346" s="290" t="str">
        <f>Databackup!C334</f>
        <v/>
      </c>
      <c r="C346" s="290" t="str">
        <f>Databackup!D334</f>
        <v/>
      </c>
      <c r="D346" s="290" t="str">
        <f>Databackup!E334</f>
        <v/>
      </c>
      <c r="E346" s="291" t="str">
        <f>Databackup!F334</f>
        <v/>
      </c>
      <c r="F346" s="291" t="str">
        <f>Databackup!G334</f>
        <v/>
      </c>
      <c r="G346" s="290" t="str">
        <f>Databackup!I334</f>
        <v/>
      </c>
      <c r="H346" s="290" t="str">
        <f>Databackup!J334</f>
        <v/>
      </c>
      <c r="I346" s="290" t="str">
        <f>Databackup!K334</f>
        <v/>
      </c>
      <c r="J346" s="290" t="str">
        <f>Databackup!L334</f>
        <v/>
      </c>
      <c r="K346" s="290" t="str">
        <f>Databackup!M334</f>
        <v/>
      </c>
      <c r="L346" s="311" t="str">
        <f>IF(Databackup!N334&gt;0,Databackup!N334,"--.--")</f>
        <v/>
      </c>
      <c r="M346" s="25" t="str">
        <f t="shared" si="10"/>
        <v xml:space="preserve">  Designation  </v>
      </c>
      <c r="N346" s="27"/>
      <c r="O346" s="27"/>
      <c r="P346" s="27"/>
      <c r="Q346" s="27"/>
    </row>
    <row r="347" spans="1:17" s="28" customFormat="1" ht="15.75" hidden="1">
      <c r="A347" s="289" t="str">
        <f>IF(Databackup!B335="","",Databackup!B335)</f>
        <v/>
      </c>
      <c r="B347" s="290" t="str">
        <f>Databackup!C335</f>
        <v/>
      </c>
      <c r="C347" s="290" t="str">
        <f>Databackup!D335</f>
        <v/>
      </c>
      <c r="D347" s="290" t="str">
        <f>Databackup!E335</f>
        <v/>
      </c>
      <c r="E347" s="291" t="str">
        <f>Databackup!F335</f>
        <v/>
      </c>
      <c r="F347" s="291" t="str">
        <f>Databackup!G335</f>
        <v/>
      </c>
      <c r="G347" s="290" t="str">
        <f>Databackup!I335</f>
        <v/>
      </c>
      <c r="H347" s="290" t="str">
        <f>Databackup!J335</f>
        <v/>
      </c>
      <c r="I347" s="290" t="str">
        <f>Databackup!K335</f>
        <v/>
      </c>
      <c r="J347" s="290" t="str">
        <f>Databackup!L335</f>
        <v/>
      </c>
      <c r="K347" s="290" t="str">
        <f>Databackup!M335</f>
        <v/>
      </c>
      <c r="L347" s="311" t="str">
        <f>IF(Databackup!N335&gt;0,Databackup!N335,"--.--")</f>
        <v/>
      </c>
      <c r="M347" s="25" t="str">
        <f t="shared" si="10"/>
        <v xml:space="preserve">  Designation  </v>
      </c>
      <c r="N347" s="27"/>
      <c r="O347" s="27"/>
      <c r="P347" s="27"/>
      <c r="Q347" s="27"/>
    </row>
    <row r="348" spans="1:17" s="28" customFormat="1" ht="15.75" hidden="1">
      <c r="A348" s="289" t="str">
        <f>IF(Databackup!B336="","",Databackup!B336)</f>
        <v/>
      </c>
      <c r="B348" s="290" t="str">
        <f>Databackup!C336</f>
        <v/>
      </c>
      <c r="C348" s="290" t="str">
        <f>Databackup!D336</f>
        <v/>
      </c>
      <c r="D348" s="290" t="str">
        <f>Databackup!E336</f>
        <v/>
      </c>
      <c r="E348" s="291" t="str">
        <f>Databackup!F336</f>
        <v/>
      </c>
      <c r="F348" s="291" t="str">
        <f>Databackup!G336</f>
        <v/>
      </c>
      <c r="G348" s="290" t="str">
        <f>Databackup!I336</f>
        <v/>
      </c>
      <c r="H348" s="290" t="str">
        <f>Databackup!J336</f>
        <v/>
      </c>
      <c r="I348" s="290" t="str">
        <f>Databackup!K336</f>
        <v/>
      </c>
      <c r="J348" s="290" t="str">
        <f>Databackup!L336</f>
        <v/>
      </c>
      <c r="K348" s="290" t="str">
        <f>Databackup!M336</f>
        <v/>
      </c>
      <c r="L348" s="311" t="str">
        <f>IF(Databackup!N336&gt;0,Databackup!N336,"--.--")</f>
        <v/>
      </c>
      <c r="M348" s="25" t="str">
        <f t="shared" si="10"/>
        <v xml:space="preserve">  Designation  </v>
      </c>
      <c r="N348" s="27"/>
      <c r="O348" s="27"/>
      <c r="P348" s="27"/>
      <c r="Q348" s="27"/>
    </row>
    <row r="349" spans="1:17" s="28" customFormat="1" ht="15.75" hidden="1">
      <c r="A349" s="289" t="str">
        <f>IF(Databackup!B337="","",Databackup!B337)</f>
        <v/>
      </c>
      <c r="B349" s="290" t="str">
        <f>Databackup!C337</f>
        <v/>
      </c>
      <c r="C349" s="290" t="str">
        <f>Databackup!D337</f>
        <v/>
      </c>
      <c r="D349" s="290" t="str">
        <f>Databackup!E337</f>
        <v/>
      </c>
      <c r="E349" s="291" t="str">
        <f>Databackup!F337</f>
        <v/>
      </c>
      <c r="F349" s="291" t="str">
        <f>Databackup!G337</f>
        <v/>
      </c>
      <c r="G349" s="290" t="str">
        <f>Databackup!I337</f>
        <v/>
      </c>
      <c r="H349" s="290" t="str">
        <f>Databackup!J337</f>
        <v/>
      </c>
      <c r="I349" s="290" t="str">
        <f>Databackup!K337</f>
        <v/>
      </c>
      <c r="J349" s="290" t="str">
        <f>Databackup!L337</f>
        <v/>
      </c>
      <c r="K349" s="290" t="str">
        <f>Databackup!M337</f>
        <v/>
      </c>
      <c r="L349" s="311" t="str">
        <f>IF(Databackup!N337&gt;0,Databackup!N337,"--.--")</f>
        <v/>
      </c>
      <c r="M349" s="25" t="str">
        <f t="shared" si="10"/>
        <v xml:space="preserve">  Designation  </v>
      </c>
      <c r="N349" s="27"/>
      <c r="O349" s="27"/>
      <c r="P349" s="27"/>
      <c r="Q349" s="27"/>
    </row>
    <row r="350" spans="1:17" s="28" customFormat="1" ht="15.75" hidden="1">
      <c r="A350" s="289" t="str">
        <f>IF(Databackup!B338="","",Databackup!B338)</f>
        <v/>
      </c>
      <c r="B350" s="290" t="str">
        <f>Databackup!C338</f>
        <v/>
      </c>
      <c r="C350" s="290" t="str">
        <f>Databackup!D338</f>
        <v/>
      </c>
      <c r="D350" s="290" t="str">
        <f>Databackup!E338</f>
        <v/>
      </c>
      <c r="E350" s="291" t="str">
        <f>Databackup!F338</f>
        <v/>
      </c>
      <c r="F350" s="291" t="str">
        <f>Databackup!G338</f>
        <v/>
      </c>
      <c r="G350" s="290" t="str">
        <f>Databackup!I338</f>
        <v/>
      </c>
      <c r="H350" s="290" t="str">
        <f>Databackup!J338</f>
        <v/>
      </c>
      <c r="I350" s="290" t="str">
        <f>Databackup!K338</f>
        <v/>
      </c>
      <c r="J350" s="290" t="str">
        <f>Databackup!L338</f>
        <v/>
      </c>
      <c r="K350" s="290" t="str">
        <f>Databackup!M338</f>
        <v/>
      </c>
      <c r="L350" s="311" t="str">
        <f>IF(Databackup!N338&gt;0,Databackup!N338,"--.--")</f>
        <v/>
      </c>
      <c r="M350" s="25" t="str">
        <f t="shared" si="10"/>
        <v xml:space="preserve">  Designation  </v>
      </c>
      <c r="N350" s="27"/>
      <c r="O350" s="27"/>
      <c r="P350" s="27"/>
      <c r="Q350" s="27"/>
    </row>
    <row r="351" spans="1:17" s="28" customFormat="1" ht="15.75" hidden="1">
      <c r="A351" s="289" t="str">
        <f>IF(Databackup!B339="","",Databackup!B339)</f>
        <v/>
      </c>
      <c r="B351" s="290" t="str">
        <f>Databackup!C339</f>
        <v/>
      </c>
      <c r="C351" s="290" t="str">
        <f>Databackup!D339</f>
        <v/>
      </c>
      <c r="D351" s="290" t="str">
        <f>Databackup!E339</f>
        <v/>
      </c>
      <c r="E351" s="291" t="str">
        <f>Databackup!F339</f>
        <v/>
      </c>
      <c r="F351" s="291" t="str">
        <f>Databackup!G339</f>
        <v/>
      </c>
      <c r="G351" s="290" t="str">
        <f>Databackup!I339</f>
        <v/>
      </c>
      <c r="H351" s="290" t="str">
        <f>Databackup!J339</f>
        <v/>
      </c>
      <c r="I351" s="290" t="str">
        <f>Databackup!K339</f>
        <v/>
      </c>
      <c r="J351" s="290" t="str">
        <f>Databackup!L339</f>
        <v/>
      </c>
      <c r="K351" s="290" t="str">
        <f>Databackup!M339</f>
        <v/>
      </c>
      <c r="L351" s="311" t="str">
        <f>IF(Databackup!N339&gt;0,Databackup!N339,"--.--")</f>
        <v/>
      </c>
      <c r="M351" s="25" t="str">
        <f t="shared" si="10"/>
        <v xml:space="preserve">  Designation  </v>
      </c>
      <c r="N351" s="27"/>
      <c r="O351" s="27"/>
      <c r="P351" s="27"/>
      <c r="Q351" s="27"/>
    </row>
    <row r="352" spans="1:17" s="28" customFormat="1" ht="15.75" hidden="1">
      <c r="A352" s="289" t="str">
        <f>IF(Databackup!B340="","",Databackup!B340)</f>
        <v/>
      </c>
      <c r="B352" s="290" t="str">
        <f>Databackup!C340</f>
        <v/>
      </c>
      <c r="C352" s="290" t="str">
        <f>Databackup!D340</f>
        <v/>
      </c>
      <c r="D352" s="290" t="str">
        <f>Databackup!E340</f>
        <v/>
      </c>
      <c r="E352" s="291" t="str">
        <f>Databackup!F340</f>
        <v/>
      </c>
      <c r="F352" s="291" t="str">
        <f>Databackup!G340</f>
        <v/>
      </c>
      <c r="G352" s="290" t="str">
        <f>Databackup!I340</f>
        <v/>
      </c>
      <c r="H352" s="290" t="str">
        <f>Databackup!J340</f>
        <v/>
      </c>
      <c r="I352" s="290" t="str">
        <f>Databackup!K340</f>
        <v/>
      </c>
      <c r="J352" s="290" t="str">
        <f>Databackup!L340</f>
        <v/>
      </c>
      <c r="K352" s="290" t="str">
        <f>Databackup!M340</f>
        <v/>
      </c>
      <c r="L352" s="311" t="str">
        <f>IF(Databackup!N340&gt;0,Databackup!N340,"--.--")</f>
        <v/>
      </c>
      <c r="M352" s="25" t="str">
        <f t="shared" si="10"/>
        <v xml:space="preserve">  Designation  </v>
      </c>
      <c r="N352" s="27"/>
      <c r="O352" s="27"/>
      <c r="P352" s="27"/>
      <c r="Q352" s="27"/>
    </row>
    <row r="353" spans="1:17" s="28" customFormat="1" ht="15.75" hidden="1">
      <c r="A353" s="289" t="str">
        <f>IF(Databackup!B341="","",Databackup!B341)</f>
        <v/>
      </c>
      <c r="B353" s="290" t="str">
        <f>Databackup!C341</f>
        <v/>
      </c>
      <c r="C353" s="290" t="str">
        <f>Databackup!D341</f>
        <v/>
      </c>
      <c r="D353" s="290" t="str">
        <f>Databackup!E341</f>
        <v/>
      </c>
      <c r="E353" s="291" t="str">
        <f>Databackup!F341</f>
        <v/>
      </c>
      <c r="F353" s="291" t="str">
        <f>Databackup!G341</f>
        <v/>
      </c>
      <c r="G353" s="290" t="str">
        <f>Databackup!I341</f>
        <v/>
      </c>
      <c r="H353" s="290" t="str">
        <f>Databackup!J341</f>
        <v/>
      </c>
      <c r="I353" s="290" t="str">
        <f>Databackup!K341</f>
        <v/>
      </c>
      <c r="J353" s="290" t="str">
        <f>Databackup!L341</f>
        <v/>
      </c>
      <c r="K353" s="290" t="str">
        <f>Databackup!M341</f>
        <v/>
      </c>
      <c r="L353" s="311" t="str">
        <f>IF(Databackup!N341&gt;0,Databackup!N341,"--.--")</f>
        <v/>
      </c>
      <c r="M353" s="25" t="str">
        <f t="shared" si="10"/>
        <v xml:space="preserve">  Designation  </v>
      </c>
      <c r="N353" s="27"/>
      <c r="O353" s="27"/>
      <c r="P353" s="27"/>
      <c r="Q353" s="27"/>
    </row>
    <row r="354" spans="1:17" s="28" customFormat="1" ht="15.75" hidden="1">
      <c r="A354" s="289" t="str">
        <f>IF(Databackup!B342="","",Databackup!B342)</f>
        <v/>
      </c>
      <c r="B354" s="290" t="str">
        <f>Databackup!C342</f>
        <v/>
      </c>
      <c r="C354" s="290" t="str">
        <f>Databackup!D342</f>
        <v/>
      </c>
      <c r="D354" s="290" t="str">
        <f>Databackup!E342</f>
        <v/>
      </c>
      <c r="E354" s="291" t="str">
        <f>Databackup!F342</f>
        <v/>
      </c>
      <c r="F354" s="291" t="str">
        <f>Databackup!G342</f>
        <v/>
      </c>
      <c r="G354" s="290" t="str">
        <f>Databackup!I342</f>
        <v/>
      </c>
      <c r="H354" s="290" t="str">
        <f>Databackup!J342</f>
        <v/>
      </c>
      <c r="I354" s="290" t="str">
        <f>Databackup!K342</f>
        <v/>
      </c>
      <c r="J354" s="290" t="str">
        <f>Databackup!L342</f>
        <v/>
      </c>
      <c r="K354" s="290" t="str">
        <f>Databackup!M342</f>
        <v/>
      </c>
      <c r="L354" s="311" t="str">
        <f>IF(Databackup!N342&gt;0,Databackup!N342,"--.--")</f>
        <v/>
      </c>
      <c r="M354" s="25" t="str">
        <f t="shared" si="10"/>
        <v xml:space="preserve">  Designation  </v>
      </c>
      <c r="N354" s="27"/>
      <c r="O354" s="27"/>
      <c r="P354" s="27"/>
      <c r="Q354" s="27"/>
    </row>
    <row r="355" spans="1:17" s="28" customFormat="1" ht="15.75" hidden="1">
      <c r="A355" s="289" t="str">
        <f>IF(Databackup!B343="","",Databackup!B343)</f>
        <v/>
      </c>
      <c r="B355" s="290" t="str">
        <f>Databackup!C343</f>
        <v/>
      </c>
      <c r="C355" s="290" t="str">
        <f>Databackup!D343</f>
        <v/>
      </c>
      <c r="D355" s="290" t="str">
        <f>Databackup!E343</f>
        <v/>
      </c>
      <c r="E355" s="291" t="str">
        <f>Databackup!F343</f>
        <v/>
      </c>
      <c r="F355" s="291" t="str">
        <f>Databackup!G343</f>
        <v/>
      </c>
      <c r="G355" s="290" t="str">
        <f>Databackup!I343</f>
        <v/>
      </c>
      <c r="H355" s="290" t="str">
        <f>Databackup!J343</f>
        <v/>
      </c>
      <c r="I355" s="290" t="str">
        <f>Databackup!K343</f>
        <v/>
      </c>
      <c r="J355" s="290" t="str">
        <f>Databackup!L343</f>
        <v/>
      </c>
      <c r="K355" s="290" t="str">
        <f>Databackup!M343</f>
        <v/>
      </c>
      <c r="L355" s="311" t="str">
        <f>IF(Databackup!N343&gt;0,Databackup!N343,"--.--")</f>
        <v/>
      </c>
      <c r="M355" s="25" t="str">
        <f t="shared" si="10"/>
        <v xml:space="preserve">  Designation  </v>
      </c>
      <c r="N355" s="27"/>
      <c r="O355" s="27"/>
      <c r="P355" s="27"/>
      <c r="Q355" s="27"/>
    </row>
    <row r="356" spans="1:17" s="28" customFormat="1" ht="15.75" hidden="1">
      <c r="A356" s="289" t="str">
        <f>IF(Databackup!B344="","",Databackup!B344)</f>
        <v/>
      </c>
      <c r="B356" s="290" t="str">
        <f>Databackup!C344</f>
        <v/>
      </c>
      <c r="C356" s="290" t="str">
        <f>Databackup!D344</f>
        <v/>
      </c>
      <c r="D356" s="290" t="str">
        <f>Databackup!E344</f>
        <v/>
      </c>
      <c r="E356" s="291" t="str">
        <f>Databackup!F344</f>
        <v/>
      </c>
      <c r="F356" s="291" t="str">
        <f>Databackup!G344</f>
        <v/>
      </c>
      <c r="G356" s="290" t="str">
        <f>Databackup!I344</f>
        <v/>
      </c>
      <c r="H356" s="290" t="str">
        <f>Databackup!J344</f>
        <v/>
      </c>
      <c r="I356" s="290" t="str">
        <f>Databackup!K344</f>
        <v/>
      </c>
      <c r="J356" s="290" t="str">
        <f>Databackup!L344</f>
        <v/>
      </c>
      <c r="K356" s="290" t="str">
        <f>Databackup!M344</f>
        <v/>
      </c>
      <c r="L356" s="311" t="str">
        <f>IF(Databackup!N344&gt;0,Databackup!N344,"--.--")</f>
        <v/>
      </c>
      <c r="M356" s="25" t="str">
        <f t="shared" si="10"/>
        <v xml:space="preserve">  Designation  </v>
      </c>
      <c r="N356" s="27"/>
      <c r="O356" s="27"/>
      <c r="P356" s="27"/>
      <c r="Q356" s="27"/>
    </row>
    <row r="357" spans="1:17" s="28" customFormat="1" ht="15.75" hidden="1">
      <c r="A357" s="289" t="str">
        <f>IF(Databackup!B345="","",Databackup!B345)</f>
        <v/>
      </c>
      <c r="B357" s="290" t="str">
        <f>Databackup!C345</f>
        <v/>
      </c>
      <c r="C357" s="290" t="str">
        <f>Databackup!D345</f>
        <v/>
      </c>
      <c r="D357" s="290" t="str">
        <f>Databackup!E345</f>
        <v/>
      </c>
      <c r="E357" s="291" t="str">
        <f>Databackup!F345</f>
        <v/>
      </c>
      <c r="F357" s="291" t="str">
        <f>Databackup!G345</f>
        <v/>
      </c>
      <c r="G357" s="290" t="str">
        <f>Databackup!I345</f>
        <v/>
      </c>
      <c r="H357" s="290" t="str">
        <f>Databackup!J345</f>
        <v/>
      </c>
      <c r="I357" s="290" t="str">
        <f>Databackup!K345</f>
        <v/>
      </c>
      <c r="J357" s="290" t="str">
        <f>Databackup!L345</f>
        <v/>
      </c>
      <c r="K357" s="290" t="str">
        <f>Databackup!M345</f>
        <v/>
      </c>
      <c r="L357" s="311" t="str">
        <f>IF(Databackup!N345&gt;0,Databackup!N345,"--.--")</f>
        <v/>
      </c>
      <c r="M357" s="25" t="str">
        <f t="shared" si="10"/>
        <v xml:space="preserve">  Designation  </v>
      </c>
      <c r="N357" s="27"/>
      <c r="O357" s="27"/>
      <c r="P357" s="27"/>
      <c r="Q357" s="27"/>
    </row>
    <row r="358" spans="1:17" s="28" customFormat="1" ht="15.75" hidden="1">
      <c r="A358" s="289" t="str">
        <f>IF(Databackup!B346="","",Databackup!B346)</f>
        <v/>
      </c>
      <c r="B358" s="290" t="str">
        <f>Databackup!C346</f>
        <v/>
      </c>
      <c r="C358" s="290" t="str">
        <f>Databackup!D346</f>
        <v/>
      </c>
      <c r="D358" s="290" t="str">
        <f>Databackup!E346</f>
        <v/>
      </c>
      <c r="E358" s="291" t="str">
        <f>Databackup!F346</f>
        <v/>
      </c>
      <c r="F358" s="291" t="str">
        <f>Databackup!G346</f>
        <v/>
      </c>
      <c r="G358" s="290" t="str">
        <f>Databackup!I346</f>
        <v/>
      </c>
      <c r="H358" s="290" t="str">
        <f>Databackup!J346</f>
        <v/>
      </c>
      <c r="I358" s="290" t="str">
        <f>Databackup!K346</f>
        <v/>
      </c>
      <c r="J358" s="290" t="str">
        <f>Databackup!L346</f>
        <v/>
      </c>
      <c r="K358" s="290" t="str">
        <f>Databackup!M346</f>
        <v/>
      </c>
      <c r="L358" s="311" t="str">
        <f>IF(Databackup!N346&gt;0,Databackup!N346,"--.--")</f>
        <v/>
      </c>
      <c r="M358" s="25" t="str">
        <f t="shared" si="10"/>
        <v xml:space="preserve">  Designation  </v>
      </c>
      <c r="N358" s="27"/>
      <c r="O358" s="27"/>
      <c r="P358" s="27"/>
      <c r="Q358" s="27"/>
    </row>
    <row r="359" spans="1:17" s="28" customFormat="1" ht="15.75" hidden="1">
      <c r="A359" s="289" t="str">
        <f>IF(Databackup!B347="","",Databackup!B347)</f>
        <v/>
      </c>
      <c r="B359" s="290" t="str">
        <f>Databackup!C347</f>
        <v/>
      </c>
      <c r="C359" s="290" t="str">
        <f>Databackup!D347</f>
        <v/>
      </c>
      <c r="D359" s="290" t="str">
        <f>Databackup!E347</f>
        <v/>
      </c>
      <c r="E359" s="291" t="str">
        <f>Databackup!F347</f>
        <v/>
      </c>
      <c r="F359" s="291" t="str">
        <f>Databackup!G347</f>
        <v/>
      </c>
      <c r="G359" s="290" t="str">
        <f>Databackup!I347</f>
        <v/>
      </c>
      <c r="H359" s="290" t="str">
        <f>Databackup!J347</f>
        <v/>
      </c>
      <c r="I359" s="290" t="str">
        <f>Databackup!K347</f>
        <v/>
      </c>
      <c r="J359" s="290" t="str">
        <f>Databackup!L347</f>
        <v/>
      </c>
      <c r="K359" s="290" t="str">
        <f>Databackup!M347</f>
        <v/>
      </c>
      <c r="L359" s="311" t="str">
        <f>IF(Databackup!N347&gt;0,Databackup!N347,"--.--")</f>
        <v/>
      </c>
      <c r="M359" s="25" t="str">
        <f t="shared" si="10"/>
        <v xml:space="preserve">  Designation  </v>
      </c>
      <c r="N359" s="27"/>
      <c r="O359" s="27"/>
      <c r="P359" s="27"/>
      <c r="Q359" s="27"/>
    </row>
    <row r="360" spans="1:17" s="28" customFormat="1" ht="15.75" hidden="1">
      <c r="A360" s="289" t="str">
        <f>IF(Databackup!B348="","",Databackup!B348)</f>
        <v/>
      </c>
      <c r="B360" s="290" t="str">
        <f>Databackup!C348</f>
        <v/>
      </c>
      <c r="C360" s="290" t="str">
        <f>Databackup!D348</f>
        <v/>
      </c>
      <c r="D360" s="290" t="str">
        <f>Databackup!E348</f>
        <v/>
      </c>
      <c r="E360" s="291" t="str">
        <f>Databackup!F348</f>
        <v/>
      </c>
      <c r="F360" s="291" t="str">
        <f>Databackup!G348</f>
        <v/>
      </c>
      <c r="G360" s="290" t="str">
        <f>Databackup!I348</f>
        <v/>
      </c>
      <c r="H360" s="290" t="str">
        <f>Databackup!J348</f>
        <v/>
      </c>
      <c r="I360" s="290" t="str">
        <f>Databackup!K348</f>
        <v/>
      </c>
      <c r="J360" s="290" t="str">
        <f>Databackup!L348</f>
        <v/>
      </c>
      <c r="K360" s="290" t="str">
        <f>Databackup!M348</f>
        <v/>
      </c>
      <c r="L360" s="311" t="str">
        <f>IF(Databackup!N348&gt;0,Databackup!N348,"--.--")</f>
        <v/>
      </c>
      <c r="M360" s="25" t="str">
        <f t="shared" si="10"/>
        <v xml:space="preserve">  Designation  </v>
      </c>
      <c r="N360" s="27"/>
      <c r="O360" s="27"/>
      <c r="P360" s="27"/>
      <c r="Q360" s="27"/>
    </row>
    <row r="361" spans="1:17" s="28" customFormat="1" ht="15.75" hidden="1">
      <c r="A361" s="289" t="str">
        <f>IF(Databackup!B349="","",Databackup!B349)</f>
        <v/>
      </c>
      <c r="B361" s="290" t="str">
        <f>Databackup!C349</f>
        <v/>
      </c>
      <c r="C361" s="290" t="str">
        <f>Databackup!D349</f>
        <v/>
      </c>
      <c r="D361" s="290" t="str">
        <f>Databackup!E349</f>
        <v/>
      </c>
      <c r="E361" s="291" t="str">
        <f>Databackup!F349</f>
        <v/>
      </c>
      <c r="F361" s="291" t="str">
        <f>Databackup!G349</f>
        <v/>
      </c>
      <c r="G361" s="290" t="str">
        <f>Databackup!I349</f>
        <v/>
      </c>
      <c r="H361" s="290" t="str">
        <f>Databackup!J349</f>
        <v/>
      </c>
      <c r="I361" s="290" t="str">
        <f>Databackup!K349</f>
        <v/>
      </c>
      <c r="J361" s="290" t="str">
        <f>Databackup!L349</f>
        <v/>
      </c>
      <c r="K361" s="290" t="str">
        <f>Databackup!M349</f>
        <v/>
      </c>
      <c r="L361" s="311" t="str">
        <f>IF(Databackup!N349&gt;0,Databackup!N349,"--.--")</f>
        <v/>
      </c>
      <c r="M361" s="25" t="str">
        <f t="shared" si="10"/>
        <v xml:space="preserve">  Designation  </v>
      </c>
      <c r="N361" s="27"/>
      <c r="O361" s="27"/>
      <c r="P361" s="27"/>
      <c r="Q361" s="27"/>
    </row>
    <row r="362" spans="1:17" s="28" customFormat="1" ht="15.75" hidden="1">
      <c r="A362" s="289" t="str">
        <f>IF(Databackup!B350="","",Databackup!B350)</f>
        <v/>
      </c>
      <c r="B362" s="290" t="str">
        <f>Databackup!C350</f>
        <v/>
      </c>
      <c r="C362" s="290" t="str">
        <f>Databackup!D350</f>
        <v/>
      </c>
      <c r="D362" s="290" t="str">
        <f>Databackup!E350</f>
        <v/>
      </c>
      <c r="E362" s="291" t="str">
        <f>Databackup!F350</f>
        <v/>
      </c>
      <c r="F362" s="291" t="str">
        <f>Databackup!G350</f>
        <v/>
      </c>
      <c r="G362" s="290" t="str">
        <f>Databackup!I350</f>
        <v/>
      </c>
      <c r="H362" s="290" t="str">
        <f>Databackup!J350</f>
        <v/>
      </c>
      <c r="I362" s="290" t="str">
        <f>Databackup!K350</f>
        <v/>
      </c>
      <c r="J362" s="290" t="str">
        <f>Databackup!L350</f>
        <v/>
      </c>
      <c r="K362" s="290" t="str">
        <f>Databackup!M350</f>
        <v/>
      </c>
      <c r="L362" s="311" t="str">
        <f>IF(Databackup!N350&gt;0,Databackup!N350,"--.--")</f>
        <v/>
      </c>
      <c r="M362" s="25" t="str">
        <f t="shared" si="10"/>
        <v xml:space="preserve">  Designation  </v>
      </c>
      <c r="N362" s="27"/>
      <c r="O362" s="27"/>
      <c r="P362" s="27"/>
      <c r="Q362" s="27"/>
    </row>
    <row r="363" spans="1:17" s="28" customFormat="1" ht="15.75" hidden="1">
      <c r="A363" s="289" t="str">
        <f>IF(Databackup!B351="","",Databackup!B351)</f>
        <v/>
      </c>
      <c r="B363" s="290" t="str">
        <f>Databackup!C351</f>
        <v/>
      </c>
      <c r="C363" s="290" t="str">
        <f>Databackup!D351</f>
        <v/>
      </c>
      <c r="D363" s="290" t="str">
        <f>Databackup!E351</f>
        <v/>
      </c>
      <c r="E363" s="291" t="str">
        <f>Databackup!F351</f>
        <v/>
      </c>
      <c r="F363" s="291" t="str">
        <f>Databackup!G351</f>
        <v/>
      </c>
      <c r="G363" s="290" t="str">
        <f>Databackup!I351</f>
        <v/>
      </c>
      <c r="H363" s="290" t="str">
        <f>Databackup!J351</f>
        <v/>
      </c>
      <c r="I363" s="290" t="str">
        <f>Databackup!K351</f>
        <v/>
      </c>
      <c r="J363" s="290" t="str">
        <f>Databackup!L351</f>
        <v/>
      </c>
      <c r="K363" s="290" t="str">
        <f>Databackup!M351</f>
        <v/>
      </c>
      <c r="L363" s="311" t="str">
        <f>IF(Databackup!N351&gt;0,Databackup!N351,"--.--")</f>
        <v/>
      </c>
      <c r="M363" s="25" t="str">
        <f t="shared" si="10"/>
        <v xml:space="preserve">  Designation  </v>
      </c>
      <c r="N363" s="27"/>
      <c r="O363" s="27"/>
      <c r="P363" s="27"/>
      <c r="Q363" s="27"/>
    </row>
    <row r="364" spans="1:17" s="28" customFormat="1" ht="15.75" hidden="1">
      <c r="A364" s="289" t="str">
        <f>IF(Databackup!B352="","",Databackup!B352)</f>
        <v/>
      </c>
      <c r="B364" s="290" t="str">
        <f>Databackup!C352</f>
        <v/>
      </c>
      <c r="C364" s="290" t="str">
        <f>Databackup!D352</f>
        <v/>
      </c>
      <c r="D364" s="290" t="str">
        <f>Databackup!E352</f>
        <v/>
      </c>
      <c r="E364" s="291" t="str">
        <f>Databackup!F352</f>
        <v/>
      </c>
      <c r="F364" s="291" t="str">
        <f>Databackup!G352</f>
        <v/>
      </c>
      <c r="G364" s="290" t="str">
        <f>Databackup!I352</f>
        <v/>
      </c>
      <c r="H364" s="290" t="str">
        <f>Databackup!J352</f>
        <v/>
      </c>
      <c r="I364" s="290" t="str">
        <f>Databackup!K352</f>
        <v/>
      </c>
      <c r="J364" s="290" t="str">
        <f>Databackup!L352</f>
        <v/>
      </c>
      <c r="K364" s="290" t="str">
        <f>Databackup!M352</f>
        <v/>
      </c>
      <c r="L364" s="311" t="str">
        <f>IF(Databackup!N352&gt;0,Databackup!N352,"--.--")</f>
        <v/>
      </c>
      <c r="M364" s="25" t="str">
        <f t="shared" si="10"/>
        <v xml:space="preserve">  Designation  </v>
      </c>
      <c r="N364" s="27"/>
      <c r="O364" s="27"/>
      <c r="P364" s="27"/>
      <c r="Q364" s="27"/>
    </row>
    <row r="365" spans="1:17" s="28" customFormat="1" ht="15.75" hidden="1">
      <c r="A365" s="289" t="str">
        <f>IF(Databackup!B353="","",Databackup!B353)</f>
        <v/>
      </c>
      <c r="B365" s="290" t="str">
        <f>Databackup!C353</f>
        <v/>
      </c>
      <c r="C365" s="290" t="str">
        <f>Databackup!D353</f>
        <v/>
      </c>
      <c r="D365" s="290" t="str">
        <f>Databackup!E353</f>
        <v/>
      </c>
      <c r="E365" s="291" t="str">
        <f>Databackup!F353</f>
        <v/>
      </c>
      <c r="F365" s="291" t="str">
        <f>Databackup!G353</f>
        <v/>
      </c>
      <c r="G365" s="290" t="str">
        <f>Databackup!I353</f>
        <v/>
      </c>
      <c r="H365" s="290" t="str">
        <f>Databackup!J353</f>
        <v/>
      </c>
      <c r="I365" s="290" t="str">
        <f>Databackup!K353</f>
        <v/>
      </c>
      <c r="J365" s="290" t="str">
        <f>Databackup!L353</f>
        <v/>
      </c>
      <c r="K365" s="290" t="str">
        <f>Databackup!M353</f>
        <v/>
      </c>
      <c r="L365" s="311" t="str">
        <f>IF(Databackup!N353&gt;0,Databackup!N353,"--.--")</f>
        <v/>
      </c>
      <c r="M365" s="25" t="str">
        <f t="shared" si="10"/>
        <v xml:space="preserve">  Designation  </v>
      </c>
      <c r="N365" s="27"/>
      <c r="O365" s="27"/>
      <c r="P365" s="27"/>
      <c r="Q365" s="27"/>
    </row>
    <row r="366" spans="1:17" s="28" customFormat="1" ht="15.75" hidden="1">
      <c r="A366" s="289" t="str">
        <f>IF(Databackup!B354="","",Databackup!B354)</f>
        <v/>
      </c>
      <c r="B366" s="290" t="str">
        <f>Databackup!C354</f>
        <v/>
      </c>
      <c r="C366" s="290" t="str">
        <f>Databackup!D354</f>
        <v/>
      </c>
      <c r="D366" s="290" t="str">
        <f>Databackup!E354</f>
        <v/>
      </c>
      <c r="E366" s="291" t="str">
        <f>Databackup!F354</f>
        <v/>
      </c>
      <c r="F366" s="291" t="str">
        <f>Databackup!G354</f>
        <v/>
      </c>
      <c r="G366" s="290" t="str">
        <f>Databackup!I354</f>
        <v/>
      </c>
      <c r="H366" s="290" t="str">
        <f>Databackup!J354</f>
        <v/>
      </c>
      <c r="I366" s="290" t="str">
        <f>Databackup!K354</f>
        <v/>
      </c>
      <c r="J366" s="290" t="str">
        <f>Databackup!L354</f>
        <v/>
      </c>
      <c r="K366" s="290" t="str">
        <f>Databackup!M354</f>
        <v/>
      </c>
      <c r="L366" s="311" t="str">
        <f>IF(Databackup!N354&gt;0,Databackup!N354,"--.--")</f>
        <v/>
      </c>
      <c r="M366" s="25" t="str">
        <f t="shared" si="10"/>
        <v xml:space="preserve">  Designation  </v>
      </c>
      <c r="N366" s="27"/>
      <c r="O366" s="27"/>
      <c r="P366" s="27"/>
      <c r="Q366" s="27"/>
    </row>
    <row r="367" spans="1:17" s="28" customFormat="1" ht="15.75" hidden="1">
      <c r="A367" s="289" t="str">
        <f>IF(Databackup!B355="","",Databackup!B355)</f>
        <v/>
      </c>
      <c r="B367" s="290" t="str">
        <f>Databackup!C355</f>
        <v/>
      </c>
      <c r="C367" s="290" t="str">
        <f>Databackup!D355</f>
        <v/>
      </c>
      <c r="D367" s="290" t="str">
        <f>Databackup!E355</f>
        <v/>
      </c>
      <c r="E367" s="291" t="str">
        <f>Databackup!F355</f>
        <v/>
      </c>
      <c r="F367" s="291" t="str">
        <f>Databackup!G355</f>
        <v/>
      </c>
      <c r="G367" s="290" t="str">
        <f>Databackup!I355</f>
        <v/>
      </c>
      <c r="H367" s="290" t="str">
        <f>Databackup!J355</f>
        <v/>
      </c>
      <c r="I367" s="290" t="str">
        <f>Databackup!K355</f>
        <v/>
      </c>
      <c r="J367" s="290" t="str">
        <f>Databackup!L355</f>
        <v/>
      </c>
      <c r="K367" s="290" t="str">
        <f>Databackup!M355</f>
        <v/>
      </c>
      <c r="L367" s="311" t="str">
        <f>IF(Databackup!N355&gt;0,Databackup!N355,"--.--")</f>
        <v/>
      </c>
      <c r="M367" s="25" t="str">
        <f t="shared" si="10"/>
        <v xml:space="preserve">  Designation  </v>
      </c>
      <c r="N367" s="27"/>
      <c r="O367" s="27"/>
      <c r="P367" s="27"/>
      <c r="Q367" s="27"/>
    </row>
    <row r="368" spans="1:17" s="28" customFormat="1" ht="15.75" hidden="1">
      <c r="A368" s="289" t="str">
        <f>IF(Databackup!B356="","",Databackup!B356)</f>
        <v/>
      </c>
      <c r="B368" s="290" t="str">
        <f>Databackup!C356</f>
        <v/>
      </c>
      <c r="C368" s="290" t="str">
        <f>Databackup!D356</f>
        <v/>
      </c>
      <c r="D368" s="290" t="str">
        <f>Databackup!E356</f>
        <v/>
      </c>
      <c r="E368" s="291" t="str">
        <f>Databackup!F356</f>
        <v/>
      </c>
      <c r="F368" s="291" t="str">
        <f>Databackup!G356</f>
        <v/>
      </c>
      <c r="G368" s="290" t="str">
        <f>Databackup!I356</f>
        <v/>
      </c>
      <c r="H368" s="290" t="str">
        <f>Databackup!J356</f>
        <v/>
      </c>
      <c r="I368" s="290" t="str">
        <f>Databackup!K356</f>
        <v/>
      </c>
      <c r="J368" s="290" t="str">
        <f>Databackup!L356</f>
        <v/>
      </c>
      <c r="K368" s="290" t="str">
        <f>Databackup!M356</f>
        <v/>
      </c>
      <c r="L368" s="311" t="str">
        <f>IF(Databackup!N356&gt;0,Databackup!N356,"--.--")</f>
        <v/>
      </c>
      <c r="M368" s="25" t="str">
        <f t="shared" si="10"/>
        <v xml:space="preserve">  Designation  </v>
      </c>
      <c r="N368" s="27"/>
      <c r="O368" s="27"/>
      <c r="P368" s="27"/>
      <c r="Q368" s="27"/>
    </row>
    <row r="369" spans="1:17" s="28" customFormat="1" ht="15.75" hidden="1">
      <c r="A369" s="289" t="str">
        <f>IF(Databackup!B357="","",Databackup!B357)</f>
        <v/>
      </c>
      <c r="B369" s="290" t="str">
        <f>Databackup!C357</f>
        <v/>
      </c>
      <c r="C369" s="290" t="str">
        <f>Databackup!D357</f>
        <v/>
      </c>
      <c r="D369" s="290" t="str">
        <f>Databackup!E357</f>
        <v/>
      </c>
      <c r="E369" s="291" t="str">
        <f>Databackup!F357</f>
        <v/>
      </c>
      <c r="F369" s="291" t="str">
        <f>Databackup!G357</f>
        <v/>
      </c>
      <c r="G369" s="290" t="str">
        <f>Databackup!I357</f>
        <v/>
      </c>
      <c r="H369" s="290" t="str">
        <f>Databackup!J357</f>
        <v/>
      </c>
      <c r="I369" s="290" t="str">
        <f>Databackup!K357</f>
        <v/>
      </c>
      <c r="J369" s="290" t="str">
        <f>Databackup!L357</f>
        <v/>
      </c>
      <c r="K369" s="290" t="str">
        <f>Databackup!M357</f>
        <v/>
      </c>
      <c r="L369" s="311" t="str">
        <f>IF(Databackup!N357&gt;0,Databackup!N357,"--.--")</f>
        <v/>
      </c>
      <c r="M369" s="25" t="str">
        <f t="shared" si="10"/>
        <v xml:space="preserve">  Designation  </v>
      </c>
      <c r="N369" s="27"/>
      <c r="O369" s="27"/>
      <c r="P369" s="27"/>
      <c r="Q369" s="27"/>
    </row>
    <row r="370" spans="1:17" s="28" customFormat="1" ht="15.75" hidden="1">
      <c r="A370" s="289" t="str">
        <f>IF(Databackup!B358="","",Databackup!B358)</f>
        <v/>
      </c>
      <c r="B370" s="290" t="str">
        <f>Databackup!C358</f>
        <v/>
      </c>
      <c r="C370" s="290" t="str">
        <f>Databackup!D358</f>
        <v/>
      </c>
      <c r="D370" s="290" t="str">
        <f>Databackup!E358</f>
        <v/>
      </c>
      <c r="E370" s="291" t="str">
        <f>Databackup!F358</f>
        <v/>
      </c>
      <c r="F370" s="291" t="str">
        <f>Databackup!G358</f>
        <v/>
      </c>
      <c r="G370" s="290" t="str">
        <f>Databackup!I358</f>
        <v/>
      </c>
      <c r="H370" s="290" t="str">
        <f>Databackup!J358</f>
        <v/>
      </c>
      <c r="I370" s="290" t="str">
        <f>Databackup!K358</f>
        <v/>
      </c>
      <c r="J370" s="290" t="str">
        <f>Databackup!L358</f>
        <v/>
      </c>
      <c r="K370" s="290" t="str">
        <f>Databackup!M358</f>
        <v/>
      </c>
      <c r="L370" s="311" t="str">
        <f>IF(Databackup!N358&gt;0,Databackup!N358,"--.--")</f>
        <v/>
      </c>
      <c r="M370" s="25" t="str">
        <f t="shared" si="10"/>
        <v xml:space="preserve">  Designation  </v>
      </c>
      <c r="N370" s="27"/>
      <c r="O370" s="27"/>
      <c r="P370" s="27"/>
      <c r="Q370" s="27"/>
    </row>
    <row r="371" spans="1:17" s="28" customFormat="1" ht="15.75" hidden="1">
      <c r="A371" s="289" t="str">
        <f>IF(Databackup!B359="","",Databackup!B359)</f>
        <v/>
      </c>
      <c r="B371" s="290" t="str">
        <f>Databackup!C359</f>
        <v/>
      </c>
      <c r="C371" s="290" t="str">
        <f>Databackup!D359</f>
        <v/>
      </c>
      <c r="D371" s="290" t="str">
        <f>Databackup!E359</f>
        <v/>
      </c>
      <c r="E371" s="291" t="str">
        <f>Databackup!F359</f>
        <v/>
      </c>
      <c r="F371" s="291" t="str">
        <f>Databackup!G359</f>
        <v/>
      </c>
      <c r="G371" s="290" t="str">
        <f>Databackup!I359</f>
        <v/>
      </c>
      <c r="H371" s="290" t="str">
        <f>Databackup!J359</f>
        <v/>
      </c>
      <c r="I371" s="290" t="str">
        <f>Databackup!K359</f>
        <v/>
      </c>
      <c r="J371" s="290" t="str">
        <f>Databackup!L359</f>
        <v/>
      </c>
      <c r="K371" s="290" t="str">
        <f>Databackup!M359</f>
        <v/>
      </c>
      <c r="L371" s="311" t="str">
        <f>IF(Databackup!N359&gt;0,Databackup!N359,"--.--")</f>
        <v/>
      </c>
      <c r="M371" s="25" t="str">
        <f t="shared" si="10"/>
        <v xml:space="preserve">  Designation  </v>
      </c>
      <c r="N371" s="27"/>
      <c r="O371" s="27"/>
      <c r="P371" s="27"/>
      <c r="Q371" s="27"/>
    </row>
    <row r="372" spans="1:17" s="28" customFormat="1" ht="15.75" hidden="1">
      <c r="A372" s="289" t="str">
        <f>IF(Databackup!B360="","",Databackup!B360)</f>
        <v/>
      </c>
      <c r="B372" s="290" t="str">
        <f>Databackup!C360</f>
        <v/>
      </c>
      <c r="C372" s="290" t="str">
        <f>Databackup!D360</f>
        <v/>
      </c>
      <c r="D372" s="290" t="str">
        <f>Databackup!E360</f>
        <v/>
      </c>
      <c r="E372" s="291" t="str">
        <f>Databackup!F360</f>
        <v/>
      </c>
      <c r="F372" s="291" t="str">
        <f>Databackup!G360</f>
        <v/>
      </c>
      <c r="G372" s="290" t="str">
        <f>Databackup!I360</f>
        <v/>
      </c>
      <c r="H372" s="290" t="str">
        <f>Databackup!J360</f>
        <v/>
      </c>
      <c r="I372" s="290" t="str">
        <f>Databackup!K360</f>
        <v/>
      </c>
      <c r="J372" s="290" t="str">
        <f>Databackup!L360</f>
        <v/>
      </c>
      <c r="K372" s="290" t="str">
        <f>Databackup!M360</f>
        <v/>
      </c>
      <c r="L372" s="311" t="str">
        <f>IF(Databackup!N360&gt;0,Databackup!N360,"--.--")</f>
        <v/>
      </c>
      <c r="M372" s="25" t="str">
        <f t="shared" si="10"/>
        <v xml:space="preserve">  Designation  </v>
      </c>
      <c r="N372" s="27"/>
      <c r="O372" s="27"/>
      <c r="P372" s="27"/>
      <c r="Q372" s="27"/>
    </row>
    <row r="373" spans="1:17" s="28" customFormat="1" ht="15.75" hidden="1">
      <c r="A373" s="289" t="str">
        <f>IF(Databackup!B361="","",Databackup!B361)</f>
        <v/>
      </c>
      <c r="B373" s="290" t="str">
        <f>Databackup!C361</f>
        <v/>
      </c>
      <c r="C373" s="290" t="str">
        <f>Databackup!D361</f>
        <v/>
      </c>
      <c r="D373" s="290" t="str">
        <f>Databackup!E361</f>
        <v/>
      </c>
      <c r="E373" s="291" t="str">
        <f>Databackup!F361</f>
        <v/>
      </c>
      <c r="F373" s="291" t="str">
        <f>Databackup!G361</f>
        <v/>
      </c>
      <c r="G373" s="290" t="str">
        <f>Databackup!I361</f>
        <v/>
      </c>
      <c r="H373" s="290" t="str">
        <f>Databackup!J361</f>
        <v/>
      </c>
      <c r="I373" s="290" t="str">
        <f>Databackup!K361</f>
        <v/>
      </c>
      <c r="J373" s="290" t="str">
        <f>Databackup!L361</f>
        <v/>
      </c>
      <c r="K373" s="290" t="str">
        <f>Databackup!M361</f>
        <v/>
      </c>
      <c r="L373" s="311" t="str">
        <f>IF(Databackup!N361&gt;0,Databackup!N361,"--.--")</f>
        <v/>
      </c>
      <c r="M373" s="25" t="str">
        <f t="shared" si="10"/>
        <v xml:space="preserve">  Designation  </v>
      </c>
      <c r="N373" s="27"/>
      <c r="O373" s="27"/>
      <c r="P373" s="27"/>
      <c r="Q373" s="27"/>
    </row>
    <row r="374" spans="1:17" s="28" customFormat="1" ht="15.75" hidden="1">
      <c r="A374" s="289" t="str">
        <f>IF(Databackup!B362="","",Databackup!B362)</f>
        <v/>
      </c>
      <c r="B374" s="290" t="str">
        <f>Databackup!C362</f>
        <v/>
      </c>
      <c r="C374" s="290" t="str">
        <f>Databackup!D362</f>
        <v/>
      </c>
      <c r="D374" s="290" t="str">
        <f>Databackup!E362</f>
        <v/>
      </c>
      <c r="E374" s="291" t="str">
        <f>Databackup!F362</f>
        <v/>
      </c>
      <c r="F374" s="291" t="str">
        <f>Databackup!G362</f>
        <v/>
      </c>
      <c r="G374" s="290" t="str">
        <f>Databackup!I362</f>
        <v/>
      </c>
      <c r="H374" s="290" t="str">
        <f>Databackup!J362</f>
        <v/>
      </c>
      <c r="I374" s="290" t="str">
        <f>Databackup!K362</f>
        <v/>
      </c>
      <c r="J374" s="290" t="str">
        <f>Databackup!L362</f>
        <v/>
      </c>
      <c r="K374" s="290" t="str">
        <f>Databackup!M362</f>
        <v/>
      </c>
      <c r="L374" s="311" t="str">
        <f>IF(Databackup!N362&gt;0,Databackup!N362,"--.--")</f>
        <v/>
      </c>
      <c r="M374" s="25" t="str">
        <f t="shared" si="10"/>
        <v xml:space="preserve">  Designation  </v>
      </c>
      <c r="N374" s="27"/>
      <c r="O374" s="27"/>
      <c r="P374" s="27"/>
      <c r="Q374" s="27"/>
    </row>
    <row r="375" spans="1:17" s="28" customFormat="1" ht="15.75" hidden="1">
      <c r="A375" s="289" t="str">
        <f>IF(Databackup!B363="","",Databackup!B363)</f>
        <v/>
      </c>
      <c r="B375" s="290" t="str">
        <f>Databackup!C363</f>
        <v/>
      </c>
      <c r="C375" s="290" t="str">
        <f>Databackup!D363</f>
        <v/>
      </c>
      <c r="D375" s="290" t="str">
        <f>Databackup!E363</f>
        <v/>
      </c>
      <c r="E375" s="291" t="str">
        <f>Databackup!F363</f>
        <v/>
      </c>
      <c r="F375" s="291" t="str">
        <f>Databackup!G363</f>
        <v/>
      </c>
      <c r="G375" s="290" t="str">
        <f>Databackup!I363</f>
        <v/>
      </c>
      <c r="H375" s="290" t="str">
        <f>Databackup!J363</f>
        <v/>
      </c>
      <c r="I375" s="290" t="str">
        <f>Databackup!K363</f>
        <v/>
      </c>
      <c r="J375" s="290" t="str">
        <f>Databackup!L363</f>
        <v/>
      </c>
      <c r="K375" s="290" t="str">
        <f>Databackup!M363</f>
        <v/>
      </c>
      <c r="L375" s="311" t="str">
        <f>IF(Databackup!N363&gt;0,Databackup!N363,"--.--")</f>
        <v/>
      </c>
      <c r="M375" s="25" t="str">
        <f t="shared" si="10"/>
        <v xml:space="preserve">  Designation  </v>
      </c>
      <c r="N375" s="27"/>
      <c r="O375" s="27"/>
      <c r="P375" s="27"/>
      <c r="Q375" s="27"/>
    </row>
    <row r="376" spans="1:17" s="28" customFormat="1" ht="15.75" hidden="1">
      <c r="A376" s="289" t="str">
        <f>IF(Databackup!B364="","",Databackup!B364)</f>
        <v/>
      </c>
      <c r="B376" s="290" t="str">
        <f>Databackup!C364</f>
        <v/>
      </c>
      <c r="C376" s="290" t="str">
        <f>Databackup!D364</f>
        <v/>
      </c>
      <c r="D376" s="290" t="str">
        <f>Databackup!E364</f>
        <v/>
      </c>
      <c r="E376" s="291" t="str">
        <f>Databackup!F364</f>
        <v/>
      </c>
      <c r="F376" s="291" t="str">
        <f>Databackup!G364</f>
        <v/>
      </c>
      <c r="G376" s="290" t="str">
        <f>Databackup!I364</f>
        <v/>
      </c>
      <c r="H376" s="290" t="str">
        <f>Databackup!J364</f>
        <v/>
      </c>
      <c r="I376" s="290" t="str">
        <f>Databackup!K364</f>
        <v/>
      </c>
      <c r="J376" s="290" t="str">
        <f>Databackup!L364</f>
        <v/>
      </c>
      <c r="K376" s="290" t="str">
        <f>Databackup!M364</f>
        <v/>
      </c>
      <c r="L376" s="311" t="str">
        <f>IF(Databackup!N364&gt;0,Databackup!N364,"--.--")</f>
        <v/>
      </c>
      <c r="M376" s="25" t="str">
        <f t="shared" si="10"/>
        <v xml:space="preserve">  Designation  </v>
      </c>
      <c r="N376" s="27"/>
      <c r="O376" s="27"/>
      <c r="P376" s="27"/>
      <c r="Q376" s="27"/>
    </row>
    <row r="377" spans="1:17" s="28" customFormat="1" ht="15.75" hidden="1">
      <c r="A377" s="289" t="str">
        <f>IF(Databackup!B365="","",Databackup!B365)</f>
        <v/>
      </c>
      <c r="B377" s="290" t="str">
        <f>Databackup!C365</f>
        <v/>
      </c>
      <c r="C377" s="290" t="str">
        <f>Databackup!D365</f>
        <v/>
      </c>
      <c r="D377" s="290" t="str">
        <f>Databackup!E365</f>
        <v/>
      </c>
      <c r="E377" s="291" t="str">
        <f>Databackup!F365</f>
        <v/>
      </c>
      <c r="F377" s="291" t="str">
        <f>Databackup!G365</f>
        <v/>
      </c>
      <c r="G377" s="290" t="str">
        <f>Databackup!I365</f>
        <v/>
      </c>
      <c r="H377" s="290" t="str">
        <f>Databackup!J365</f>
        <v/>
      </c>
      <c r="I377" s="290" t="str">
        <f>Databackup!K365</f>
        <v/>
      </c>
      <c r="J377" s="290" t="str">
        <f>Databackup!L365</f>
        <v/>
      </c>
      <c r="K377" s="290" t="str">
        <f>Databackup!M365</f>
        <v/>
      </c>
      <c r="L377" s="311" t="str">
        <f>IF(Databackup!N365&gt;0,Databackup!N365,"--.--")</f>
        <v/>
      </c>
      <c r="M377" s="25" t="str">
        <f t="shared" si="10"/>
        <v xml:space="preserve">  Designation  </v>
      </c>
      <c r="N377" s="27"/>
      <c r="O377" s="27"/>
      <c r="P377" s="27"/>
      <c r="Q377" s="27"/>
    </row>
    <row r="378" spans="1:17" s="28" customFormat="1" ht="15.75" hidden="1">
      <c r="A378" s="289" t="str">
        <f>IF(Databackup!B366="","",Databackup!B366)</f>
        <v/>
      </c>
      <c r="B378" s="290" t="str">
        <f>Databackup!C366</f>
        <v/>
      </c>
      <c r="C378" s="290" t="str">
        <f>Databackup!D366</f>
        <v/>
      </c>
      <c r="D378" s="290" t="str">
        <f>Databackup!E366</f>
        <v/>
      </c>
      <c r="E378" s="291" t="str">
        <f>Databackup!F366</f>
        <v/>
      </c>
      <c r="F378" s="291" t="str">
        <f>Databackup!G366</f>
        <v/>
      </c>
      <c r="G378" s="290" t="str">
        <f>Databackup!I366</f>
        <v/>
      </c>
      <c r="H378" s="290" t="str">
        <f>Databackup!J366</f>
        <v/>
      </c>
      <c r="I378" s="290" t="str">
        <f>Databackup!K366</f>
        <v/>
      </c>
      <c r="J378" s="290" t="str">
        <f>Databackup!L366</f>
        <v/>
      </c>
      <c r="K378" s="290" t="str">
        <f>Databackup!M366</f>
        <v/>
      </c>
      <c r="L378" s="311" t="str">
        <f>IF(Databackup!N366&gt;0,Databackup!N366,"--.--")</f>
        <v/>
      </c>
      <c r="M378" s="25" t="str">
        <f t="shared" si="10"/>
        <v xml:space="preserve">  Designation  </v>
      </c>
      <c r="N378" s="27"/>
      <c r="O378" s="27"/>
      <c r="P378" s="27"/>
      <c r="Q378" s="27"/>
    </row>
    <row r="379" spans="1:17" s="28" customFormat="1" ht="15.75" hidden="1">
      <c r="A379" s="289" t="str">
        <f>IF(Databackup!B367="","",Databackup!B367)</f>
        <v/>
      </c>
      <c r="B379" s="290" t="str">
        <f>Databackup!C367</f>
        <v/>
      </c>
      <c r="C379" s="290" t="str">
        <f>Databackup!D367</f>
        <v/>
      </c>
      <c r="D379" s="290" t="str">
        <f>Databackup!E367</f>
        <v/>
      </c>
      <c r="E379" s="291" t="str">
        <f>Databackup!F367</f>
        <v/>
      </c>
      <c r="F379" s="291" t="str">
        <f>Databackup!G367</f>
        <v/>
      </c>
      <c r="G379" s="290" t="str">
        <f>Databackup!I367</f>
        <v/>
      </c>
      <c r="H379" s="290" t="str">
        <f>Databackup!J367</f>
        <v/>
      </c>
      <c r="I379" s="290" t="str">
        <f>Databackup!K367</f>
        <v/>
      </c>
      <c r="J379" s="290" t="str">
        <f>Databackup!L367</f>
        <v/>
      </c>
      <c r="K379" s="290" t="str">
        <f>Databackup!M367</f>
        <v/>
      </c>
      <c r="L379" s="311" t="str">
        <f>IF(Databackup!N367&gt;0,Databackup!N367,"--.--")</f>
        <v/>
      </c>
      <c r="M379" s="25" t="str">
        <f t="shared" si="10"/>
        <v xml:space="preserve">  Designation  </v>
      </c>
      <c r="N379" s="27"/>
      <c r="O379" s="27"/>
      <c r="P379" s="27"/>
      <c r="Q379" s="27"/>
    </row>
    <row r="380" spans="1:17" s="28" customFormat="1" ht="15.75" hidden="1">
      <c r="A380" s="289" t="str">
        <f>IF(Databackup!B368="","",Databackup!B368)</f>
        <v/>
      </c>
      <c r="B380" s="290" t="str">
        <f>Databackup!C368</f>
        <v/>
      </c>
      <c r="C380" s="290" t="str">
        <f>Databackup!D368</f>
        <v/>
      </c>
      <c r="D380" s="290" t="str">
        <f>Databackup!E368</f>
        <v/>
      </c>
      <c r="E380" s="291" t="str">
        <f>Databackup!F368</f>
        <v/>
      </c>
      <c r="F380" s="291" t="str">
        <f>Databackup!G368</f>
        <v/>
      </c>
      <c r="G380" s="290" t="str">
        <f>Databackup!I368</f>
        <v/>
      </c>
      <c r="H380" s="290" t="str">
        <f>Databackup!J368</f>
        <v/>
      </c>
      <c r="I380" s="290" t="str">
        <f>Databackup!K368</f>
        <v/>
      </c>
      <c r="J380" s="290" t="str">
        <f>Databackup!L368</f>
        <v/>
      </c>
      <c r="K380" s="290" t="str">
        <f>Databackup!M368</f>
        <v/>
      </c>
      <c r="L380" s="311" t="str">
        <f>IF(Databackup!N368&gt;0,Databackup!N368,"--.--")</f>
        <v/>
      </c>
      <c r="M380" s="25" t="str">
        <f t="shared" si="10"/>
        <v xml:space="preserve">  Designation  </v>
      </c>
      <c r="N380" s="27"/>
      <c r="O380" s="27"/>
      <c r="P380" s="27"/>
      <c r="Q380" s="27"/>
    </row>
    <row r="381" spans="1:17" s="28" customFormat="1" ht="15.75" hidden="1">
      <c r="A381" s="289" t="str">
        <f>IF(Databackup!B369="","",Databackup!B369)</f>
        <v/>
      </c>
      <c r="B381" s="290" t="str">
        <f>Databackup!C369</f>
        <v/>
      </c>
      <c r="C381" s="290" t="str">
        <f>Databackup!D369</f>
        <v/>
      </c>
      <c r="D381" s="290" t="str">
        <f>Databackup!E369</f>
        <v/>
      </c>
      <c r="E381" s="291" t="str">
        <f>Databackup!F369</f>
        <v/>
      </c>
      <c r="F381" s="291" t="str">
        <f>Databackup!G369</f>
        <v/>
      </c>
      <c r="G381" s="290" t="str">
        <f>Databackup!I369</f>
        <v/>
      </c>
      <c r="H381" s="290" t="str">
        <f>Databackup!J369</f>
        <v/>
      </c>
      <c r="I381" s="290" t="str">
        <f>Databackup!K369</f>
        <v/>
      </c>
      <c r="J381" s="290" t="str">
        <f>Databackup!L369</f>
        <v/>
      </c>
      <c r="K381" s="290" t="str">
        <f>Databackup!M369</f>
        <v/>
      </c>
      <c r="L381" s="311" t="str">
        <f>IF(Databackup!N369&gt;0,Databackup!N369,"--.--")</f>
        <v/>
      </c>
      <c r="M381" s="25" t="str">
        <f t="shared" si="10"/>
        <v xml:space="preserve">  Designation  </v>
      </c>
      <c r="N381" s="27"/>
      <c r="O381" s="27"/>
      <c r="P381" s="27"/>
      <c r="Q381" s="27"/>
    </row>
    <row r="382" spans="1:17" s="28" customFormat="1" ht="15.75" hidden="1">
      <c r="A382" s="289" t="str">
        <f>IF(Databackup!B370="","",Databackup!B370)</f>
        <v/>
      </c>
      <c r="B382" s="290" t="str">
        <f>Databackup!C370</f>
        <v/>
      </c>
      <c r="C382" s="290" t="str">
        <f>Databackup!D370</f>
        <v/>
      </c>
      <c r="D382" s="290" t="str">
        <f>Databackup!E370</f>
        <v/>
      </c>
      <c r="E382" s="291" t="str">
        <f>Databackup!F370</f>
        <v/>
      </c>
      <c r="F382" s="291" t="str">
        <f>Databackup!G370</f>
        <v/>
      </c>
      <c r="G382" s="290" t="str">
        <f>Databackup!I370</f>
        <v/>
      </c>
      <c r="H382" s="290" t="str">
        <f>Databackup!J370</f>
        <v/>
      </c>
      <c r="I382" s="290" t="str">
        <f>Databackup!K370</f>
        <v/>
      </c>
      <c r="J382" s="290" t="str">
        <f>Databackup!L370</f>
        <v/>
      </c>
      <c r="K382" s="290" t="str">
        <f>Databackup!M370</f>
        <v/>
      </c>
      <c r="L382" s="311" t="str">
        <f>IF(Databackup!N370&gt;0,Databackup!N370,"--.--")</f>
        <v/>
      </c>
      <c r="M382" s="25" t="str">
        <f t="shared" si="10"/>
        <v xml:space="preserve">  Designation  </v>
      </c>
      <c r="N382" s="27"/>
      <c r="O382" s="27"/>
      <c r="P382" s="27"/>
      <c r="Q382" s="27"/>
    </row>
    <row r="383" spans="1:17" s="28" customFormat="1" ht="15.75" hidden="1">
      <c r="A383" s="289" t="str">
        <f>IF(Databackup!B371="","",Databackup!B371)</f>
        <v/>
      </c>
      <c r="B383" s="290" t="str">
        <f>Databackup!C371</f>
        <v/>
      </c>
      <c r="C383" s="290" t="str">
        <f>Databackup!D371</f>
        <v/>
      </c>
      <c r="D383" s="290" t="str">
        <f>Databackup!E371</f>
        <v/>
      </c>
      <c r="E383" s="291" t="str">
        <f>Databackup!F371</f>
        <v/>
      </c>
      <c r="F383" s="291" t="str">
        <f>Databackup!G371</f>
        <v/>
      </c>
      <c r="G383" s="290" t="str">
        <f>Databackup!I371</f>
        <v/>
      </c>
      <c r="H383" s="290" t="str">
        <f>Databackup!J371</f>
        <v/>
      </c>
      <c r="I383" s="290" t="str">
        <f>Databackup!K371</f>
        <v/>
      </c>
      <c r="J383" s="290" t="str">
        <f>Databackup!L371</f>
        <v/>
      </c>
      <c r="K383" s="290" t="str">
        <f>Databackup!M371</f>
        <v/>
      </c>
      <c r="L383" s="311" t="str">
        <f>IF(Databackup!N371&gt;0,Databackup!N371,"--.--")</f>
        <v/>
      </c>
      <c r="M383" s="25" t="str">
        <f t="shared" si="10"/>
        <v xml:space="preserve">  Designation  </v>
      </c>
      <c r="N383" s="27"/>
      <c r="O383" s="27"/>
      <c r="P383" s="27"/>
      <c r="Q383" s="27"/>
    </row>
    <row r="384" spans="1:17" s="28" customFormat="1" ht="15.75" hidden="1">
      <c r="A384" s="289" t="str">
        <f>IF(Databackup!B372="","",Databackup!B372)</f>
        <v/>
      </c>
      <c r="B384" s="290" t="str">
        <f>Databackup!C372</f>
        <v/>
      </c>
      <c r="C384" s="290" t="str">
        <f>Databackup!D372</f>
        <v/>
      </c>
      <c r="D384" s="290" t="str">
        <f>Databackup!E372</f>
        <v/>
      </c>
      <c r="E384" s="291" t="str">
        <f>Databackup!F372</f>
        <v/>
      </c>
      <c r="F384" s="291" t="str">
        <f>Databackup!G372</f>
        <v/>
      </c>
      <c r="G384" s="290" t="str">
        <f>Databackup!I372</f>
        <v/>
      </c>
      <c r="H384" s="290" t="str">
        <f>Databackup!J372</f>
        <v/>
      </c>
      <c r="I384" s="290" t="str">
        <f>Databackup!K372</f>
        <v/>
      </c>
      <c r="J384" s="290" t="str">
        <f>Databackup!L372</f>
        <v/>
      </c>
      <c r="K384" s="290" t="str">
        <f>Databackup!M372</f>
        <v/>
      </c>
      <c r="L384" s="311" t="str">
        <f>IF(Databackup!N372&gt;0,Databackup!N372,"--.--")</f>
        <v/>
      </c>
      <c r="M384" s="25" t="str">
        <f t="shared" si="10"/>
        <v xml:space="preserve">  Designation  </v>
      </c>
      <c r="N384" s="27"/>
      <c r="O384" s="27"/>
      <c r="P384" s="27"/>
      <c r="Q384" s="27"/>
    </row>
    <row r="385" spans="1:17" s="28" customFormat="1" ht="15.75" hidden="1">
      <c r="A385" s="289" t="str">
        <f>IF(Databackup!B373="","",Databackup!B373)</f>
        <v/>
      </c>
      <c r="B385" s="290" t="str">
        <f>Databackup!C373</f>
        <v/>
      </c>
      <c r="C385" s="290" t="str">
        <f>Databackup!D373</f>
        <v/>
      </c>
      <c r="D385" s="290" t="str">
        <f>Databackup!E373</f>
        <v/>
      </c>
      <c r="E385" s="291" t="str">
        <f>Databackup!F373</f>
        <v/>
      </c>
      <c r="F385" s="291" t="str">
        <f>Databackup!G373</f>
        <v/>
      </c>
      <c r="G385" s="290" t="str">
        <f>Databackup!I373</f>
        <v/>
      </c>
      <c r="H385" s="290" t="str">
        <f>Databackup!J373</f>
        <v/>
      </c>
      <c r="I385" s="290" t="str">
        <f>Databackup!K373</f>
        <v/>
      </c>
      <c r="J385" s="290" t="str">
        <f>Databackup!L373</f>
        <v/>
      </c>
      <c r="K385" s="290" t="str">
        <f>Databackup!M373</f>
        <v/>
      </c>
      <c r="L385" s="311" t="str">
        <f>IF(Databackup!N373&gt;0,Databackup!N373,"--.--")</f>
        <v/>
      </c>
      <c r="M385" s="25" t="str">
        <f t="shared" si="10"/>
        <v xml:space="preserve">  Designation  </v>
      </c>
      <c r="N385" s="27"/>
      <c r="O385" s="27"/>
      <c r="P385" s="27"/>
      <c r="Q385" s="27"/>
    </row>
    <row r="386" spans="1:17" s="28" customFormat="1" ht="15.75" hidden="1">
      <c r="A386" s="289" t="str">
        <f>IF(Databackup!B374="","",Databackup!B374)</f>
        <v/>
      </c>
      <c r="B386" s="290" t="str">
        <f>Databackup!C374</f>
        <v/>
      </c>
      <c r="C386" s="290" t="str">
        <f>Databackup!D374</f>
        <v/>
      </c>
      <c r="D386" s="290" t="str">
        <f>Databackup!E374</f>
        <v/>
      </c>
      <c r="E386" s="291" t="str">
        <f>Databackup!F374</f>
        <v/>
      </c>
      <c r="F386" s="291" t="str">
        <f>Databackup!G374</f>
        <v/>
      </c>
      <c r="G386" s="290" t="str">
        <f>Databackup!I374</f>
        <v/>
      </c>
      <c r="H386" s="290" t="str">
        <f>Databackup!J374</f>
        <v/>
      </c>
      <c r="I386" s="290" t="str">
        <f>Databackup!K374</f>
        <v/>
      </c>
      <c r="J386" s="290" t="str">
        <f>Databackup!L374</f>
        <v/>
      </c>
      <c r="K386" s="290" t="str">
        <f>Databackup!M374</f>
        <v/>
      </c>
      <c r="L386" s="311" t="str">
        <f>IF(Databackup!N374&gt;0,Databackup!N374,"--.--")</f>
        <v/>
      </c>
      <c r="M386" s="25" t="str">
        <f t="shared" si="10"/>
        <v xml:space="preserve">  Designation  </v>
      </c>
      <c r="N386" s="27"/>
      <c r="O386" s="27"/>
      <c r="P386" s="27"/>
      <c r="Q386" s="27"/>
    </row>
    <row r="387" spans="1:17" s="28" customFormat="1" ht="15.75" hidden="1">
      <c r="A387" s="289" t="str">
        <f>IF(Databackup!B375="","",Databackup!B375)</f>
        <v/>
      </c>
      <c r="B387" s="290" t="str">
        <f>Databackup!C375</f>
        <v/>
      </c>
      <c r="C387" s="290" t="str">
        <f>Databackup!D375</f>
        <v/>
      </c>
      <c r="D387" s="290" t="str">
        <f>Databackup!E375</f>
        <v/>
      </c>
      <c r="E387" s="291" t="str">
        <f>Databackup!F375</f>
        <v/>
      </c>
      <c r="F387" s="291" t="str">
        <f>Databackup!G375</f>
        <v/>
      </c>
      <c r="G387" s="290" t="str">
        <f>Databackup!I375</f>
        <v/>
      </c>
      <c r="H387" s="290" t="str">
        <f>Databackup!J375</f>
        <v/>
      </c>
      <c r="I387" s="290" t="str">
        <f>Databackup!K375</f>
        <v/>
      </c>
      <c r="J387" s="290" t="str">
        <f>Databackup!L375</f>
        <v/>
      </c>
      <c r="K387" s="290" t="str">
        <f>Databackup!M375</f>
        <v/>
      </c>
      <c r="L387" s="311" t="str">
        <f>IF(Databackup!N375&gt;0,Databackup!N375,"--.--")</f>
        <v/>
      </c>
      <c r="M387" s="25" t="str">
        <f t="shared" si="10"/>
        <v xml:space="preserve">  Designation  </v>
      </c>
      <c r="N387" s="27"/>
      <c r="O387" s="27"/>
      <c r="P387" s="27"/>
      <c r="Q387" s="27"/>
    </row>
    <row r="388" spans="1:17" s="28" customFormat="1" ht="15.75" hidden="1">
      <c r="A388" s="289" t="str">
        <f>IF(Databackup!B376="","",Databackup!B376)</f>
        <v/>
      </c>
      <c r="B388" s="290" t="str">
        <f>Databackup!C376</f>
        <v/>
      </c>
      <c r="C388" s="290" t="str">
        <f>Databackup!D376</f>
        <v/>
      </c>
      <c r="D388" s="290" t="str">
        <f>Databackup!E376</f>
        <v/>
      </c>
      <c r="E388" s="291" t="str">
        <f>Databackup!F376</f>
        <v/>
      </c>
      <c r="F388" s="291" t="str">
        <f>Databackup!G376</f>
        <v/>
      </c>
      <c r="G388" s="290" t="str">
        <f>Databackup!I376</f>
        <v/>
      </c>
      <c r="H388" s="290" t="str">
        <f>Databackup!J376</f>
        <v/>
      </c>
      <c r="I388" s="290" t="str">
        <f>Databackup!K376</f>
        <v/>
      </c>
      <c r="J388" s="290" t="str">
        <f>Databackup!L376</f>
        <v/>
      </c>
      <c r="K388" s="290" t="str">
        <f>Databackup!M376</f>
        <v/>
      </c>
      <c r="L388" s="311" t="str">
        <f>IF(Databackup!N376&gt;0,Databackup!N376,"--.--")</f>
        <v/>
      </c>
      <c r="M388" s="25" t="str">
        <f t="shared" si="10"/>
        <v xml:space="preserve">  Designation  </v>
      </c>
      <c r="N388" s="27"/>
      <c r="O388" s="27"/>
      <c r="P388" s="27"/>
      <c r="Q388" s="27"/>
    </row>
    <row r="389" spans="1:17" s="28" customFormat="1" ht="15.75" hidden="1">
      <c r="A389" s="289" t="str">
        <f>IF(Databackup!B377="","",Databackup!B377)</f>
        <v/>
      </c>
      <c r="B389" s="290" t="str">
        <f>Databackup!C377</f>
        <v/>
      </c>
      <c r="C389" s="290" t="str">
        <f>Databackup!D377</f>
        <v/>
      </c>
      <c r="D389" s="290" t="str">
        <f>Databackup!E377</f>
        <v/>
      </c>
      <c r="E389" s="291" t="str">
        <f>Databackup!F377</f>
        <v/>
      </c>
      <c r="F389" s="291" t="str">
        <f>Databackup!G377</f>
        <v/>
      </c>
      <c r="G389" s="290" t="str">
        <f>Databackup!I377</f>
        <v/>
      </c>
      <c r="H389" s="290" t="str">
        <f>Databackup!J377</f>
        <v/>
      </c>
      <c r="I389" s="290" t="str">
        <f>Databackup!K377</f>
        <v/>
      </c>
      <c r="J389" s="290" t="str">
        <f>Databackup!L377</f>
        <v/>
      </c>
      <c r="K389" s="290" t="str">
        <f>Databackup!M377</f>
        <v/>
      </c>
      <c r="L389" s="311" t="str">
        <f>IF(Databackup!N377&gt;0,Databackup!N377,"--.--")</f>
        <v/>
      </c>
      <c r="M389" s="25" t="str">
        <f t="shared" si="10"/>
        <v xml:space="preserve">  Designation  </v>
      </c>
      <c r="N389" s="27"/>
      <c r="O389" s="27"/>
      <c r="P389" s="27"/>
      <c r="Q389" s="27"/>
    </row>
    <row r="390" spans="1:17" s="28" customFormat="1" ht="15.75" hidden="1">
      <c r="A390" s="289" t="str">
        <f>IF(Databackup!B378="","",Databackup!B378)</f>
        <v/>
      </c>
      <c r="B390" s="290" t="str">
        <f>Databackup!C378</f>
        <v/>
      </c>
      <c r="C390" s="290" t="str">
        <f>Databackup!D378</f>
        <v/>
      </c>
      <c r="D390" s="290" t="str">
        <f>Databackup!E378</f>
        <v/>
      </c>
      <c r="E390" s="291" t="str">
        <f>Databackup!F378</f>
        <v/>
      </c>
      <c r="F390" s="291" t="str">
        <f>Databackup!G378</f>
        <v/>
      </c>
      <c r="G390" s="290" t="str">
        <f>Databackup!I378</f>
        <v/>
      </c>
      <c r="H390" s="290" t="str">
        <f>Databackup!J378</f>
        <v/>
      </c>
      <c r="I390" s="290" t="str">
        <f>Databackup!K378</f>
        <v/>
      </c>
      <c r="J390" s="290" t="str">
        <f>Databackup!L378</f>
        <v/>
      </c>
      <c r="K390" s="290" t="str">
        <f>Databackup!M378</f>
        <v/>
      </c>
      <c r="L390" s="311" t="str">
        <f>IF(Databackup!N378&gt;0,Databackup!N378,"--.--")</f>
        <v/>
      </c>
      <c r="M390" s="25" t="str">
        <f t="shared" si="10"/>
        <v xml:space="preserve">  Designation  </v>
      </c>
      <c r="N390" s="27"/>
      <c r="O390" s="27"/>
      <c r="P390" s="27"/>
      <c r="Q390" s="27"/>
    </row>
    <row r="391" spans="1:17" s="28" customFormat="1" ht="15.75" hidden="1">
      <c r="A391" s="289" t="str">
        <f>IF(Databackup!B379="","",Databackup!B379)</f>
        <v/>
      </c>
      <c r="B391" s="290" t="str">
        <f>Databackup!C379</f>
        <v/>
      </c>
      <c r="C391" s="290" t="str">
        <f>Databackup!D379</f>
        <v/>
      </c>
      <c r="D391" s="290" t="str">
        <f>Databackup!E379</f>
        <v/>
      </c>
      <c r="E391" s="291" t="str">
        <f>Databackup!F379</f>
        <v/>
      </c>
      <c r="F391" s="291" t="str">
        <f>Databackup!G379</f>
        <v/>
      </c>
      <c r="G391" s="290" t="str">
        <f>Databackup!I379</f>
        <v/>
      </c>
      <c r="H391" s="290" t="str">
        <f>Databackup!J379</f>
        <v/>
      </c>
      <c r="I391" s="290" t="str">
        <f>Databackup!K379</f>
        <v/>
      </c>
      <c r="J391" s="290" t="str">
        <f>Databackup!L379</f>
        <v/>
      </c>
      <c r="K391" s="290" t="str">
        <f>Databackup!M379</f>
        <v/>
      </c>
      <c r="L391" s="311" t="str">
        <f>IF(Databackup!N379&gt;0,Databackup!N379,"--.--")</f>
        <v/>
      </c>
      <c r="M391" s="25" t="str">
        <f t="shared" si="10"/>
        <v xml:space="preserve">  Designation  </v>
      </c>
      <c r="N391" s="27"/>
      <c r="O391" s="27"/>
      <c r="P391" s="27"/>
      <c r="Q391" s="27"/>
    </row>
    <row r="392" spans="1:17" s="28" customFormat="1" ht="15.75" hidden="1">
      <c r="A392" s="289" t="str">
        <f>IF(Databackup!B380="","",Databackup!B380)</f>
        <v/>
      </c>
      <c r="B392" s="290" t="str">
        <f>Databackup!C380</f>
        <v/>
      </c>
      <c r="C392" s="290" t="str">
        <f>Databackup!D380</f>
        <v/>
      </c>
      <c r="D392" s="290" t="str">
        <f>Databackup!E380</f>
        <v/>
      </c>
      <c r="E392" s="291" t="str">
        <f>Databackup!F380</f>
        <v/>
      </c>
      <c r="F392" s="291" t="str">
        <f>Databackup!G380</f>
        <v/>
      </c>
      <c r="G392" s="290" t="str">
        <f>Databackup!I380</f>
        <v/>
      </c>
      <c r="H392" s="290" t="str">
        <f>Databackup!J380</f>
        <v/>
      </c>
      <c r="I392" s="290" t="str">
        <f>Databackup!K380</f>
        <v/>
      </c>
      <c r="J392" s="290" t="str">
        <f>Databackup!L380</f>
        <v/>
      </c>
      <c r="K392" s="290" t="str">
        <f>Databackup!M380</f>
        <v/>
      </c>
      <c r="L392" s="311" t="str">
        <f>IF(Databackup!N380&gt;0,Databackup!N380,"--.--")</f>
        <v/>
      </c>
      <c r="M392" s="25" t="str">
        <f t="shared" si="10"/>
        <v xml:space="preserve">  Designation  </v>
      </c>
      <c r="N392" s="27"/>
      <c r="O392" s="27"/>
      <c r="P392" s="27"/>
      <c r="Q392" s="27"/>
    </row>
    <row r="393" spans="1:17" s="28" customFormat="1" ht="15.75" hidden="1">
      <c r="A393" s="289" t="str">
        <f>IF(Databackup!B381="","",Databackup!B381)</f>
        <v/>
      </c>
      <c r="B393" s="290" t="str">
        <f>Databackup!C381</f>
        <v/>
      </c>
      <c r="C393" s="290" t="str">
        <f>Databackup!D381</f>
        <v/>
      </c>
      <c r="D393" s="290" t="str">
        <f>Databackup!E381</f>
        <v/>
      </c>
      <c r="E393" s="291" t="str">
        <f>Databackup!F381</f>
        <v/>
      </c>
      <c r="F393" s="291" t="str">
        <f>Databackup!G381</f>
        <v/>
      </c>
      <c r="G393" s="290" t="str">
        <f>Databackup!I381</f>
        <v/>
      </c>
      <c r="H393" s="290" t="str">
        <f>Databackup!J381</f>
        <v/>
      </c>
      <c r="I393" s="290" t="str">
        <f>Databackup!K381</f>
        <v/>
      </c>
      <c r="J393" s="290" t="str">
        <f>Databackup!L381</f>
        <v/>
      </c>
      <c r="K393" s="290" t="str">
        <f>Databackup!M381</f>
        <v/>
      </c>
      <c r="L393" s="311" t="str">
        <f>IF(Databackup!N381&gt;0,Databackup!N381,"--.--")</f>
        <v/>
      </c>
      <c r="M393" s="25" t="str">
        <f t="shared" si="10"/>
        <v xml:space="preserve">  Designation  </v>
      </c>
      <c r="N393" s="27"/>
      <c r="O393" s="27"/>
      <c r="P393" s="27"/>
      <c r="Q393" s="27"/>
    </row>
    <row r="394" spans="1:17" s="28" customFormat="1" ht="15.75" hidden="1">
      <c r="A394" s="289" t="str">
        <f>IF(Databackup!B382="","",Databackup!B382)</f>
        <v/>
      </c>
      <c r="B394" s="290" t="str">
        <f>Databackup!C382</f>
        <v/>
      </c>
      <c r="C394" s="290" t="str">
        <f>Databackup!D382</f>
        <v/>
      </c>
      <c r="D394" s="290" t="str">
        <f>Databackup!E382</f>
        <v/>
      </c>
      <c r="E394" s="291" t="str">
        <f>Databackup!F382</f>
        <v/>
      </c>
      <c r="F394" s="291" t="str">
        <f>Databackup!G382</f>
        <v/>
      </c>
      <c r="G394" s="290" t="str">
        <f>Databackup!I382</f>
        <v/>
      </c>
      <c r="H394" s="290" t="str">
        <f>Databackup!J382</f>
        <v/>
      </c>
      <c r="I394" s="290" t="str">
        <f>Databackup!K382</f>
        <v/>
      </c>
      <c r="J394" s="290" t="str">
        <f>Databackup!L382</f>
        <v/>
      </c>
      <c r="K394" s="290" t="str">
        <f>Databackup!M382</f>
        <v/>
      </c>
      <c r="L394" s="311" t="str">
        <f>IF(Databackup!N382&gt;0,Databackup!N382,"--.--")</f>
        <v/>
      </c>
      <c r="M394" s="25" t="str">
        <f t="shared" si="10"/>
        <v xml:space="preserve">  Designation  </v>
      </c>
      <c r="N394" s="27"/>
      <c r="O394" s="27"/>
      <c r="P394" s="27"/>
      <c r="Q394" s="27"/>
    </row>
    <row r="395" spans="1:17" s="28" customFormat="1" ht="15.75" hidden="1">
      <c r="A395" s="289" t="str">
        <f>IF(Databackup!B383="","",Databackup!B383)</f>
        <v/>
      </c>
      <c r="B395" s="290" t="str">
        <f>Databackup!C383</f>
        <v/>
      </c>
      <c r="C395" s="290" t="str">
        <f>Databackup!D383</f>
        <v/>
      </c>
      <c r="D395" s="290" t="str">
        <f>Databackup!E383</f>
        <v/>
      </c>
      <c r="E395" s="291" t="str">
        <f>Databackup!F383</f>
        <v/>
      </c>
      <c r="F395" s="291" t="str">
        <f>Databackup!G383</f>
        <v/>
      </c>
      <c r="G395" s="290" t="str">
        <f>Databackup!I383</f>
        <v/>
      </c>
      <c r="H395" s="290" t="str">
        <f>Databackup!J383</f>
        <v/>
      </c>
      <c r="I395" s="290" t="str">
        <f>Databackup!K383</f>
        <v/>
      </c>
      <c r="J395" s="290" t="str">
        <f>Databackup!L383</f>
        <v/>
      </c>
      <c r="K395" s="290" t="str">
        <f>Databackup!M383</f>
        <v/>
      </c>
      <c r="L395" s="311" t="str">
        <f>IF(Databackup!N383&gt;0,Databackup!N383,"--.--")</f>
        <v/>
      </c>
      <c r="M395" s="25" t="str">
        <f t="shared" si="10"/>
        <v xml:space="preserve">  Designation  </v>
      </c>
      <c r="N395" s="27"/>
      <c r="O395" s="27"/>
      <c r="P395" s="27"/>
      <c r="Q395" s="27"/>
    </row>
    <row r="396" spans="1:17" s="28" customFormat="1" ht="15.75" hidden="1">
      <c r="A396" s="289" t="str">
        <f>IF(Databackup!B384="","",Databackup!B384)</f>
        <v/>
      </c>
      <c r="B396" s="290" t="str">
        <f>Databackup!C384</f>
        <v/>
      </c>
      <c r="C396" s="290" t="str">
        <f>Databackup!D384</f>
        <v/>
      </c>
      <c r="D396" s="290" t="str">
        <f>Databackup!E384</f>
        <v/>
      </c>
      <c r="E396" s="291" t="str">
        <f>Databackup!F384</f>
        <v/>
      </c>
      <c r="F396" s="291" t="str">
        <f>Databackup!G384</f>
        <v/>
      </c>
      <c r="G396" s="290" t="str">
        <f>Databackup!I384</f>
        <v/>
      </c>
      <c r="H396" s="290" t="str">
        <f>Databackup!J384</f>
        <v/>
      </c>
      <c r="I396" s="290" t="str">
        <f>Databackup!K384</f>
        <v/>
      </c>
      <c r="J396" s="290" t="str">
        <f>Databackup!L384</f>
        <v/>
      </c>
      <c r="K396" s="290" t="str">
        <f>Databackup!M384</f>
        <v/>
      </c>
      <c r="L396" s="311" t="str">
        <f>IF(Databackup!N384&gt;0,Databackup!N384,"--.--")</f>
        <v/>
      </c>
      <c r="M396" s="25" t="str">
        <f t="shared" si="10"/>
        <v xml:space="preserve">  Designation  </v>
      </c>
      <c r="N396" s="27"/>
      <c r="O396" s="27"/>
      <c r="P396" s="27"/>
      <c r="Q396" s="27"/>
    </row>
    <row r="397" spans="1:17" s="28" customFormat="1" ht="15.75" hidden="1">
      <c r="A397" s="289" t="str">
        <f>IF(Databackup!B385="","",Databackup!B385)</f>
        <v/>
      </c>
      <c r="B397" s="290" t="str">
        <f>Databackup!C385</f>
        <v/>
      </c>
      <c r="C397" s="290" t="str">
        <f>Databackup!D385</f>
        <v/>
      </c>
      <c r="D397" s="290" t="str">
        <f>Databackup!E385</f>
        <v/>
      </c>
      <c r="E397" s="291" t="str">
        <f>Databackup!F385</f>
        <v/>
      </c>
      <c r="F397" s="291" t="str">
        <f>Databackup!G385</f>
        <v/>
      </c>
      <c r="G397" s="290" t="str">
        <f>Databackup!I385</f>
        <v/>
      </c>
      <c r="H397" s="290" t="str">
        <f>Databackup!J385</f>
        <v/>
      </c>
      <c r="I397" s="290" t="str">
        <f>Databackup!K385</f>
        <v/>
      </c>
      <c r="J397" s="290" t="str">
        <f>Databackup!L385</f>
        <v/>
      </c>
      <c r="K397" s="290" t="str">
        <f>Databackup!M385</f>
        <v/>
      </c>
      <c r="L397" s="311" t="str">
        <f>IF(Databackup!N385&gt;0,Databackup!N385,"--.--")</f>
        <v/>
      </c>
      <c r="M397" s="25" t="str">
        <f t="shared" si="10"/>
        <v xml:space="preserve">  Designation  </v>
      </c>
      <c r="N397" s="27"/>
      <c r="O397" s="27"/>
      <c r="P397" s="27"/>
      <c r="Q397" s="27"/>
    </row>
    <row r="398" spans="1:17" s="28" customFormat="1" ht="15.75" hidden="1">
      <c r="A398" s="289" t="str">
        <f>IF(Databackup!B386="","",Databackup!B386)</f>
        <v/>
      </c>
      <c r="B398" s="290" t="str">
        <f>Databackup!C386</f>
        <v/>
      </c>
      <c r="C398" s="290" t="str">
        <f>Databackup!D386</f>
        <v/>
      </c>
      <c r="D398" s="290" t="str">
        <f>Databackup!E386</f>
        <v/>
      </c>
      <c r="E398" s="291" t="str">
        <f>Databackup!F386</f>
        <v/>
      </c>
      <c r="F398" s="291" t="str">
        <f>Databackup!G386</f>
        <v/>
      </c>
      <c r="G398" s="290" t="str">
        <f>Databackup!I386</f>
        <v/>
      </c>
      <c r="H398" s="290" t="str">
        <f>Databackup!J386</f>
        <v/>
      </c>
      <c r="I398" s="290" t="str">
        <f>Databackup!K386</f>
        <v/>
      </c>
      <c r="J398" s="290" t="str">
        <f>Databackup!L386</f>
        <v/>
      </c>
      <c r="K398" s="290" t="str">
        <f>Databackup!M386</f>
        <v/>
      </c>
      <c r="L398" s="311" t="str">
        <f>IF(Databackup!N386&gt;0,Databackup!N386,"--.--")</f>
        <v/>
      </c>
      <c r="M398" s="25" t="str">
        <f t="shared" si="10"/>
        <v xml:space="preserve">  Designation  </v>
      </c>
      <c r="N398" s="27"/>
      <c r="O398" s="27"/>
      <c r="P398" s="27"/>
      <c r="Q398" s="27"/>
    </row>
    <row r="399" spans="1:17" s="28" customFormat="1" ht="15.75" hidden="1">
      <c r="A399" s="289" t="str">
        <f>IF(Databackup!B387="","",Databackup!B387)</f>
        <v/>
      </c>
      <c r="B399" s="290" t="str">
        <f>Databackup!C387</f>
        <v/>
      </c>
      <c r="C399" s="290" t="str">
        <f>Databackup!D387</f>
        <v/>
      </c>
      <c r="D399" s="290" t="str">
        <f>Databackup!E387</f>
        <v/>
      </c>
      <c r="E399" s="291" t="str">
        <f>Databackup!F387</f>
        <v/>
      </c>
      <c r="F399" s="291" t="str">
        <f>Databackup!G387</f>
        <v/>
      </c>
      <c r="G399" s="290" t="str">
        <f>Databackup!I387</f>
        <v/>
      </c>
      <c r="H399" s="290" t="str">
        <f>Databackup!J387</f>
        <v/>
      </c>
      <c r="I399" s="290" t="str">
        <f>Databackup!K387</f>
        <v/>
      </c>
      <c r="J399" s="290" t="str">
        <f>Databackup!L387</f>
        <v/>
      </c>
      <c r="K399" s="290" t="str">
        <f>Databackup!M387</f>
        <v/>
      </c>
      <c r="L399" s="311" t="str">
        <f>IF(Databackup!N387&gt;0,Databackup!N387,"--.--")</f>
        <v/>
      </c>
      <c r="M399" s="25" t="str">
        <f t="shared" si="10"/>
        <v xml:space="preserve">  Designation  </v>
      </c>
      <c r="N399" s="27"/>
      <c r="O399" s="27"/>
      <c r="P399" s="27"/>
      <c r="Q399" s="27"/>
    </row>
    <row r="400" spans="1:17" s="28" customFormat="1" ht="15.75" hidden="1">
      <c r="A400" s="289" t="str">
        <f>IF(Databackup!B388="","",Databackup!B388)</f>
        <v/>
      </c>
      <c r="B400" s="290" t="str">
        <f>Databackup!C388</f>
        <v/>
      </c>
      <c r="C400" s="290" t="str">
        <f>Databackup!D388</f>
        <v/>
      </c>
      <c r="D400" s="290" t="str">
        <f>Databackup!E388</f>
        <v/>
      </c>
      <c r="E400" s="291" t="str">
        <f>Databackup!F388</f>
        <v/>
      </c>
      <c r="F400" s="291" t="str">
        <f>Databackup!G388</f>
        <v/>
      </c>
      <c r="G400" s="290" t="str">
        <f>Databackup!I388</f>
        <v/>
      </c>
      <c r="H400" s="290" t="str">
        <f>Databackup!J388</f>
        <v/>
      </c>
      <c r="I400" s="290" t="str">
        <f>Databackup!K388</f>
        <v/>
      </c>
      <c r="J400" s="290" t="str">
        <f>Databackup!L388</f>
        <v/>
      </c>
      <c r="K400" s="290" t="str">
        <f>Databackup!M388</f>
        <v/>
      </c>
      <c r="L400" s="311" t="str">
        <f>IF(Databackup!N388&gt;0,Databackup!N388,"--.--")</f>
        <v/>
      </c>
      <c r="M400" s="25" t="str">
        <f t="shared" si="10"/>
        <v xml:space="preserve">  Designation  </v>
      </c>
      <c r="N400" s="27"/>
      <c r="O400" s="27"/>
      <c r="P400" s="27"/>
      <c r="Q400" s="27"/>
    </row>
    <row r="401" spans="1:17" s="28" customFormat="1" ht="15.75" hidden="1">
      <c r="A401" s="289" t="str">
        <f>IF(Databackup!B389="","",Databackup!B389)</f>
        <v/>
      </c>
      <c r="B401" s="290" t="str">
        <f>Databackup!C389</f>
        <v/>
      </c>
      <c r="C401" s="290" t="str">
        <f>Databackup!D389</f>
        <v/>
      </c>
      <c r="D401" s="290" t="str">
        <f>Databackup!E389</f>
        <v/>
      </c>
      <c r="E401" s="291" t="str">
        <f>Databackup!F389</f>
        <v/>
      </c>
      <c r="F401" s="291" t="str">
        <f>Databackup!G389</f>
        <v/>
      </c>
      <c r="G401" s="290" t="str">
        <f>Databackup!I389</f>
        <v/>
      </c>
      <c r="H401" s="290" t="str">
        <f>Databackup!J389</f>
        <v/>
      </c>
      <c r="I401" s="290" t="str">
        <f>Databackup!K389</f>
        <v/>
      </c>
      <c r="J401" s="290" t="str">
        <f>Databackup!L389</f>
        <v/>
      </c>
      <c r="K401" s="290" t="str">
        <f>Databackup!M389</f>
        <v/>
      </c>
      <c r="L401" s="311" t="str">
        <f>IF(Databackup!N389&gt;0,Databackup!N389,"--.--")</f>
        <v/>
      </c>
      <c r="M401" s="25" t="str">
        <f t="shared" si="10"/>
        <v xml:space="preserve">  Designation  </v>
      </c>
      <c r="N401" s="27"/>
      <c r="O401" s="27"/>
      <c r="P401" s="27"/>
      <c r="Q401" s="27"/>
    </row>
    <row r="402" spans="1:17" s="28" customFormat="1" ht="15.75" hidden="1">
      <c r="A402" s="289" t="str">
        <f>IF(Databackup!B390="","",Databackup!B390)</f>
        <v/>
      </c>
      <c r="B402" s="290" t="str">
        <f>Databackup!C390</f>
        <v/>
      </c>
      <c r="C402" s="290" t="str">
        <f>Databackup!D390</f>
        <v/>
      </c>
      <c r="D402" s="290" t="str">
        <f>Databackup!E390</f>
        <v/>
      </c>
      <c r="E402" s="291" t="str">
        <f>Databackup!F390</f>
        <v/>
      </c>
      <c r="F402" s="291" t="str">
        <f>Databackup!G390</f>
        <v/>
      </c>
      <c r="G402" s="290" t="str">
        <f>Databackup!I390</f>
        <v/>
      </c>
      <c r="H402" s="290" t="str">
        <f>Databackup!J390</f>
        <v/>
      </c>
      <c r="I402" s="290" t="str">
        <f>Databackup!K390</f>
        <v/>
      </c>
      <c r="J402" s="290" t="str">
        <f>Databackup!L390</f>
        <v/>
      </c>
      <c r="K402" s="290" t="str">
        <f>Databackup!M390</f>
        <v/>
      </c>
      <c r="L402" s="311" t="str">
        <f>IF(Databackup!N390&gt;0,Databackup!N390,"--.--")</f>
        <v/>
      </c>
      <c r="M402" s="25" t="str">
        <f t="shared" si="10"/>
        <v xml:space="preserve">  Designation  </v>
      </c>
      <c r="N402" s="27"/>
      <c r="O402" s="27"/>
      <c r="P402" s="27"/>
      <c r="Q402" s="27"/>
    </row>
    <row r="403" spans="1:17" s="28" customFormat="1" ht="15.75" hidden="1">
      <c r="A403" s="289" t="str">
        <f>IF(Databackup!B391="","",Databackup!B391)</f>
        <v/>
      </c>
      <c r="B403" s="290" t="str">
        <f>Databackup!C391</f>
        <v/>
      </c>
      <c r="C403" s="290" t="str">
        <f>Databackup!D391</f>
        <v/>
      </c>
      <c r="D403" s="290" t="str">
        <f>Databackup!E391</f>
        <v/>
      </c>
      <c r="E403" s="291" t="str">
        <f>Databackup!F391</f>
        <v/>
      </c>
      <c r="F403" s="291" t="str">
        <f>Databackup!G391</f>
        <v/>
      </c>
      <c r="G403" s="290" t="str">
        <f>Databackup!I391</f>
        <v/>
      </c>
      <c r="H403" s="290" t="str">
        <f>Databackup!J391</f>
        <v/>
      </c>
      <c r="I403" s="290" t="str">
        <f>Databackup!K391</f>
        <v/>
      </c>
      <c r="J403" s="290" t="str">
        <f>Databackup!L391</f>
        <v/>
      </c>
      <c r="K403" s="290" t="str">
        <f>Databackup!M391</f>
        <v/>
      </c>
      <c r="L403" s="311" t="str">
        <f>IF(Databackup!N391&gt;0,Databackup!N391,"--.--")</f>
        <v/>
      </c>
      <c r="M403" s="25" t="str">
        <f t="shared" ref="M403:M466" si="11">CONCATENATE(B403,"  ","Designation","  ",C403)</f>
        <v xml:space="preserve">  Designation  </v>
      </c>
      <c r="N403" s="27"/>
      <c r="O403" s="27"/>
      <c r="P403" s="27"/>
      <c r="Q403" s="27"/>
    </row>
    <row r="404" spans="1:17" s="28" customFormat="1" ht="15.75" hidden="1">
      <c r="A404" s="289" t="str">
        <f>IF(Databackup!B392="","",Databackup!B392)</f>
        <v/>
      </c>
      <c r="B404" s="290" t="str">
        <f>Databackup!C392</f>
        <v/>
      </c>
      <c r="C404" s="290" t="str">
        <f>Databackup!D392</f>
        <v/>
      </c>
      <c r="D404" s="290" t="str">
        <f>Databackup!E392</f>
        <v/>
      </c>
      <c r="E404" s="291" t="str">
        <f>Databackup!F392</f>
        <v/>
      </c>
      <c r="F404" s="291" t="str">
        <f>Databackup!G392</f>
        <v/>
      </c>
      <c r="G404" s="290" t="str">
        <f>Databackup!I392</f>
        <v/>
      </c>
      <c r="H404" s="290" t="str">
        <f>Databackup!J392</f>
        <v/>
      </c>
      <c r="I404" s="290" t="str">
        <f>Databackup!K392</f>
        <v/>
      </c>
      <c r="J404" s="290" t="str">
        <f>Databackup!L392</f>
        <v/>
      </c>
      <c r="K404" s="290" t="str">
        <f>Databackup!M392</f>
        <v/>
      </c>
      <c r="L404" s="311" t="str">
        <f>IF(Databackup!N392&gt;0,Databackup!N392,"--.--")</f>
        <v/>
      </c>
      <c r="M404" s="25" t="str">
        <f t="shared" si="11"/>
        <v xml:space="preserve">  Designation  </v>
      </c>
      <c r="N404" s="27"/>
      <c r="O404" s="27"/>
      <c r="P404" s="27"/>
      <c r="Q404" s="27"/>
    </row>
    <row r="405" spans="1:17" s="28" customFormat="1" ht="15.75" hidden="1">
      <c r="A405" s="289" t="str">
        <f>IF(Databackup!B393="","",Databackup!B393)</f>
        <v/>
      </c>
      <c r="B405" s="290" t="str">
        <f>Databackup!C393</f>
        <v/>
      </c>
      <c r="C405" s="290" t="str">
        <f>Databackup!D393</f>
        <v/>
      </c>
      <c r="D405" s="290" t="str">
        <f>Databackup!E393</f>
        <v/>
      </c>
      <c r="E405" s="291" t="str">
        <f>Databackup!F393</f>
        <v/>
      </c>
      <c r="F405" s="291" t="str">
        <f>Databackup!G393</f>
        <v/>
      </c>
      <c r="G405" s="290" t="str">
        <f>Databackup!I393</f>
        <v/>
      </c>
      <c r="H405" s="290" t="str">
        <f>Databackup!J393</f>
        <v/>
      </c>
      <c r="I405" s="290" t="str">
        <f>Databackup!K393</f>
        <v/>
      </c>
      <c r="J405" s="290" t="str">
        <f>Databackup!L393</f>
        <v/>
      </c>
      <c r="K405" s="290" t="str">
        <f>Databackup!M393</f>
        <v/>
      </c>
      <c r="L405" s="311" t="str">
        <f>IF(Databackup!N393&gt;0,Databackup!N393,"--.--")</f>
        <v/>
      </c>
      <c r="M405" s="25" t="str">
        <f t="shared" si="11"/>
        <v xml:space="preserve">  Designation  </v>
      </c>
      <c r="N405" s="27"/>
      <c r="O405" s="27"/>
      <c r="P405" s="27"/>
      <c r="Q405" s="27"/>
    </row>
    <row r="406" spans="1:17" s="28" customFormat="1" ht="15.75" hidden="1">
      <c r="A406" s="289" t="str">
        <f>IF(Databackup!B394="","",Databackup!B394)</f>
        <v/>
      </c>
      <c r="B406" s="290" t="str">
        <f>Databackup!C394</f>
        <v/>
      </c>
      <c r="C406" s="290" t="str">
        <f>Databackup!D394</f>
        <v/>
      </c>
      <c r="D406" s="290" t="str">
        <f>Databackup!E394</f>
        <v/>
      </c>
      <c r="E406" s="291" t="str">
        <f>Databackup!F394</f>
        <v/>
      </c>
      <c r="F406" s="291" t="str">
        <f>Databackup!G394</f>
        <v/>
      </c>
      <c r="G406" s="290" t="str">
        <f>Databackup!I394</f>
        <v/>
      </c>
      <c r="H406" s="290" t="str">
        <f>Databackup!J394</f>
        <v/>
      </c>
      <c r="I406" s="290" t="str">
        <f>Databackup!K394</f>
        <v/>
      </c>
      <c r="J406" s="290" t="str">
        <f>Databackup!L394</f>
        <v/>
      </c>
      <c r="K406" s="290" t="str">
        <f>Databackup!M394</f>
        <v/>
      </c>
      <c r="L406" s="311" t="str">
        <f>IF(Databackup!N394&gt;0,Databackup!N394,"--.--")</f>
        <v/>
      </c>
      <c r="M406" s="25" t="str">
        <f t="shared" si="11"/>
        <v xml:space="preserve">  Designation  </v>
      </c>
      <c r="N406" s="27"/>
      <c r="O406" s="27"/>
      <c r="P406" s="27"/>
      <c r="Q406" s="27"/>
    </row>
    <row r="407" spans="1:17" s="28" customFormat="1" ht="15.75" hidden="1">
      <c r="A407" s="289" t="str">
        <f>IF(Databackup!B395="","",Databackup!B395)</f>
        <v/>
      </c>
      <c r="B407" s="290" t="str">
        <f>Databackup!C395</f>
        <v/>
      </c>
      <c r="C407" s="290" t="str">
        <f>Databackup!D395</f>
        <v/>
      </c>
      <c r="D407" s="290" t="str">
        <f>Databackup!E395</f>
        <v/>
      </c>
      <c r="E407" s="291" t="str">
        <f>Databackup!F395</f>
        <v/>
      </c>
      <c r="F407" s="291" t="str">
        <f>Databackup!G395</f>
        <v/>
      </c>
      <c r="G407" s="290" t="str">
        <f>Databackup!I395</f>
        <v/>
      </c>
      <c r="H407" s="290" t="str">
        <f>Databackup!J395</f>
        <v/>
      </c>
      <c r="I407" s="290" t="str">
        <f>Databackup!K395</f>
        <v/>
      </c>
      <c r="J407" s="290" t="str">
        <f>Databackup!L395</f>
        <v/>
      </c>
      <c r="K407" s="290" t="str">
        <f>Databackup!M395</f>
        <v/>
      </c>
      <c r="L407" s="311" t="str">
        <f>IF(Databackup!N395&gt;0,Databackup!N395,"--.--")</f>
        <v/>
      </c>
      <c r="M407" s="25" t="str">
        <f t="shared" si="11"/>
        <v xml:space="preserve">  Designation  </v>
      </c>
      <c r="N407" s="27"/>
      <c r="O407" s="27"/>
      <c r="P407" s="27"/>
      <c r="Q407" s="27"/>
    </row>
    <row r="408" spans="1:17" s="28" customFormat="1" ht="15.75" hidden="1">
      <c r="A408" s="289" t="str">
        <f>IF(Databackup!B396="","",Databackup!B396)</f>
        <v/>
      </c>
      <c r="B408" s="290" t="str">
        <f>Databackup!C396</f>
        <v/>
      </c>
      <c r="C408" s="290" t="str">
        <f>Databackup!D396</f>
        <v/>
      </c>
      <c r="D408" s="290" t="str">
        <f>Databackup!E396</f>
        <v/>
      </c>
      <c r="E408" s="291" t="str">
        <f>Databackup!F396</f>
        <v/>
      </c>
      <c r="F408" s="291" t="str">
        <f>Databackup!G396</f>
        <v/>
      </c>
      <c r="G408" s="290" t="str">
        <f>Databackup!I396</f>
        <v/>
      </c>
      <c r="H408" s="290" t="str">
        <f>Databackup!J396</f>
        <v/>
      </c>
      <c r="I408" s="290" t="str">
        <f>Databackup!K396</f>
        <v/>
      </c>
      <c r="J408" s="290" t="str">
        <f>Databackup!L396</f>
        <v/>
      </c>
      <c r="K408" s="290" t="str">
        <f>Databackup!M396</f>
        <v/>
      </c>
      <c r="L408" s="311" t="str">
        <f>IF(Databackup!N396&gt;0,Databackup!N396,"--.--")</f>
        <v/>
      </c>
      <c r="M408" s="25" t="str">
        <f t="shared" si="11"/>
        <v xml:space="preserve">  Designation  </v>
      </c>
      <c r="N408" s="27"/>
      <c r="O408" s="27"/>
      <c r="P408" s="27"/>
      <c r="Q408" s="27"/>
    </row>
    <row r="409" spans="1:17" s="28" customFormat="1" ht="15.75" hidden="1">
      <c r="A409" s="289" t="str">
        <f>IF(Databackup!B397="","",Databackup!B397)</f>
        <v/>
      </c>
      <c r="B409" s="290" t="str">
        <f>Databackup!C397</f>
        <v/>
      </c>
      <c r="C409" s="290" t="str">
        <f>Databackup!D397</f>
        <v/>
      </c>
      <c r="D409" s="290" t="str">
        <f>Databackup!E397</f>
        <v/>
      </c>
      <c r="E409" s="291" t="str">
        <f>Databackup!F397</f>
        <v/>
      </c>
      <c r="F409" s="291" t="str">
        <f>Databackup!G397</f>
        <v/>
      </c>
      <c r="G409" s="290" t="str">
        <f>Databackup!I397</f>
        <v/>
      </c>
      <c r="H409" s="290" t="str">
        <f>Databackup!J397</f>
        <v/>
      </c>
      <c r="I409" s="290" t="str">
        <f>Databackup!K397</f>
        <v/>
      </c>
      <c r="J409" s="290" t="str">
        <f>Databackup!L397</f>
        <v/>
      </c>
      <c r="K409" s="290" t="str">
        <f>Databackup!M397</f>
        <v/>
      </c>
      <c r="L409" s="311" t="str">
        <f>IF(Databackup!N397&gt;0,Databackup!N397,"--.--")</f>
        <v/>
      </c>
      <c r="M409" s="25" t="str">
        <f t="shared" si="11"/>
        <v xml:space="preserve">  Designation  </v>
      </c>
      <c r="N409" s="27"/>
      <c r="O409" s="27"/>
      <c r="P409" s="27"/>
      <c r="Q409" s="27"/>
    </row>
    <row r="410" spans="1:17" s="28" customFormat="1" ht="15.75" hidden="1">
      <c r="A410" s="289" t="str">
        <f>IF(Databackup!B398="","",Databackup!B398)</f>
        <v/>
      </c>
      <c r="B410" s="290" t="str">
        <f>Databackup!C398</f>
        <v/>
      </c>
      <c r="C410" s="290" t="str">
        <f>Databackup!D398</f>
        <v/>
      </c>
      <c r="D410" s="290" t="str">
        <f>Databackup!E398</f>
        <v/>
      </c>
      <c r="E410" s="291" t="str">
        <f>Databackup!F398</f>
        <v/>
      </c>
      <c r="F410" s="291" t="str">
        <f>Databackup!G398</f>
        <v/>
      </c>
      <c r="G410" s="290" t="str">
        <f>Databackup!I398</f>
        <v/>
      </c>
      <c r="H410" s="290" t="str">
        <f>Databackup!J398</f>
        <v/>
      </c>
      <c r="I410" s="290" t="str">
        <f>Databackup!K398</f>
        <v/>
      </c>
      <c r="J410" s="290" t="str">
        <f>Databackup!L398</f>
        <v/>
      </c>
      <c r="K410" s="290" t="str">
        <f>Databackup!M398</f>
        <v/>
      </c>
      <c r="L410" s="311" t="str">
        <f>IF(Databackup!N398&gt;0,Databackup!N398,"--.--")</f>
        <v/>
      </c>
      <c r="M410" s="25" t="str">
        <f t="shared" si="11"/>
        <v xml:space="preserve">  Designation  </v>
      </c>
      <c r="N410" s="27"/>
      <c r="O410" s="27"/>
      <c r="P410" s="27"/>
      <c r="Q410" s="27"/>
    </row>
    <row r="411" spans="1:17" s="28" customFormat="1" ht="15.75" hidden="1">
      <c r="A411" s="289" t="str">
        <f>IF(Databackup!B399="","",Databackup!B399)</f>
        <v/>
      </c>
      <c r="B411" s="290" t="str">
        <f>Databackup!C399</f>
        <v/>
      </c>
      <c r="C411" s="290" t="str">
        <f>Databackup!D399</f>
        <v/>
      </c>
      <c r="D411" s="290" t="str">
        <f>Databackup!E399</f>
        <v/>
      </c>
      <c r="E411" s="291" t="str">
        <f>Databackup!F399</f>
        <v/>
      </c>
      <c r="F411" s="291" t="str">
        <f>Databackup!G399</f>
        <v/>
      </c>
      <c r="G411" s="290" t="str">
        <f>Databackup!I399</f>
        <v/>
      </c>
      <c r="H411" s="290" t="str">
        <f>Databackup!J399</f>
        <v/>
      </c>
      <c r="I411" s="290" t="str">
        <f>Databackup!K399</f>
        <v/>
      </c>
      <c r="J411" s="290" t="str">
        <f>Databackup!L399</f>
        <v/>
      </c>
      <c r="K411" s="290" t="str">
        <f>Databackup!M399</f>
        <v/>
      </c>
      <c r="L411" s="311" t="str">
        <f>IF(Databackup!N399&gt;0,Databackup!N399,"--.--")</f>
        <v/>
      </c>
      <c r="M411" s="25" t="str">
        <f t="shared" si="11"/>
        <v xml:space="preserve">  Designation  </v>
      </c>
      <c r="N411" s="27"/>
      <c r="O411" s="27"/>
      <c r="P411" s="27"/>
      <c r="Q411" s="27"/>
    </row>
    <row r="412" spans="1:17" s="28" customFormat="1" ht="15.75" hidden="1">
      <c r="A412" s="289" t="str">
        <f>IF(Databackup!B400="","",Databackup!B400)</f>
        <v/>
      </c>
      <c r="B412" s="290" t="str">
        <f>Databackup!C400</f>
        <v/>
      </c>
      <c r="C412" s="290" t="str">
        <f>Databackup!D400</f>
        <v/>
      </c>
      <c r="D412" s="290" t="str">
        <f>Databackup!E400</f>
        <v/>
      </c>
      <c r="E412" s="291" t="str">
        <f>Databackup!F400</f>
        <v/>
      </c>
      <c r="F412" s="291" t="str">
        <f>Databackup!G400</f>
        <v/>
      </c>
      <c r="G412" s="290" t="str">
        <f>Databackup!I400</f>
        <v/>
      </c>
      <c r="H412" s="290" t="str">
        <f>Databackup!J400</f>
        <v/>
      </c>
      <c r="I412" s="290" t="str">
        <f>Databackup!K400</f>
        <v/>
      </c>
      <c r="J412" s="290" t="str">
        <f>Databackup!L400</f>
        <v/>
      </c>
      <c r="K412" s="290" t="str">
        <f>Databackup!M400</f>
        <v/>
      </c>
      <c r="L412" s="311" t="str">
        <f>IF(Databackup!N400&gt;0,Databackup!N400,"--.--")</f>
        <v/>
      </c>
      <c r="M412" s="25" t="str">
        <f t="shared" si="11"/>
        <v xml:space="preserve">  Designation  </v>
      </c>
      <c r="N412" s="27"/>
      <c r="O412" s="27"/>
      <c r="P412" s="27"/>
      <c r="Q412" s="27"/>
    </row>
    <row r="413" spans="1:17" s="28" customFormat="1" ht="15.75" hidden="1">
      <c r="A413" s="289" t="str">
        <f>IF(Databackup!B401="","",Databackup!B401)</f>
        <v/>
      </c>
      <c r="B413" s="290" t="str">
        <f>Databackup!C401</f>
        <v/>
      </c>
      <c r="C413" s="290" t="str">
        <f>Databackup!D401</f>
        <v/>
      </c>
      <c r="D413" s="290" t="str">
        <f>Databackup!E401</f>
        <v/>
      </c>
      <c r="E413" s="291" t="str">
        <f>Databackup!F401</f>
        <v/>
      </c>
      <c r="F413" s="291" t="str">
        <f>Databackup!G401</f>
        <v/>
      </c>
      <c r="G413" s="290" t="str">
        <f>Databackup!I401</f>
        <v/>
      </c>
      <c r="H413" s="290" t="str">
        <f>Databackup!J401</f>
        <v/>
      </c>
      <c r="I413" s="290" t="str">
        <f>Databackup!K401</f>
        <v/>
      </c>
      <c r="J413" s="290" t="str">
        <f>Databackup!L401</f>
        <v/>
      </c>
      <c r="K413" s="290" t="str">
        <f>Databackup!M401</f>
        <v/>
      </c>
      <c r="L413" s="311" t="str">
        <f>IF(Databackup!N401&gt;0,Databackup!N401,"--.--")</f>
        <v/>
      </c>
      <c r="M413" s="25" t="str">
        <f t="shared" si="11"/>
        <v xml:space="preserve">  Designation  </v>
      </c>
      <c r="N413" s="27"/>
      <c r="O413" s="27"/>
      <c r="P413" s="27"/>
      <c r="Q413" s="27"/>
    </row>
    <row r="414" spans="1:17" s="28" customFormat="1" ht="15.75" hidden="1">
      <c r="A414" s="289" t="str">
        <f>IF(Databackup!B402="","",Databackup!B402)</f>
        <v/>
      </c>
      <c r="B414" s="290" t="str">
        <f>Databackup!C402</f>
        <v/>
      </c>
      <c r="C414" s="290" t="str">
        <f>Databackup!D402</f>
        <v/>
      </c>
      <c r="D414" s="290" t="str">
        <f>Databackup!E402</f>
        <v/>
      </c>
      <c r="E414" s="291" t="str">
        <f>Databackup!F402</f>
        <v/>
      </c>
      <c r="F414" s="291" t="str">
        <f>Databackup!G402</f>
        <v/>
      </c>
      <c r="G414" s="290" t="str">
        <f>Databackup!I402</f>
        <v/>
      </c>
      <c r="H414" s="290" t="str">
        <f>Databackup!J402</f>
        <v/>
      </c>
      <c r="I414" s="290" t="str">
        <f>Databackup!K402</f>
        <v/>
      </c>
      <c r="J414" s="290" t="str">
        <f>Databackup!L402</f>
        <v/>
      </c>
      <c r="K414" s="290" t="str">
        <f>Databackup!M402</f>
        <v/>
      </c>
      <c r="L414" s="311" t="str">
        <f>IF(Databackup!N402&gt;0,Databackup!N402,"--.--")</f>
        <v/>
      </c>
      <c r="M414" s="25" t="str">
        <f t="shared" si="11"/>
        <v xml:space="preserve">  Designation  </v>
      </c>
      <c r="N414" s="27"/>
      <c r="O414" s="27"/>
      <c r="P414" s="27"/>
      <c r="Q414" s="27"/>
    </row>
    <row r="415" spans="1:17" s="28" customFormat="1" ht="15.75" hidden="1">
      <c r="A415" s="289" t="str">
        <f>IF(Databackup!B403="","",Databackup!B403)</f>
        <v/>
      </c>
      <c r="B415" s="290" t="str">
        <f>Databackup!C403</f>
        <v/>
      </c>
      <c r="C415" s="290" t="str">
        <f>Databackup!D403</f>
        <v/>
      </c>
      <c r="D415" s="290" t="str">
        <f>Databackup!E403</f>
        <v/>
      </c>
      <c r="E415" s="291" t="str">
        <f>Databackup!F403</f>
        <v/>
      </c>
      <c r="F415" s="291" t="str">
        <f>Databackup!G403</f>
        <v/>
      </c>
      <c r="G415" s="290" t="str">
        <f>Databackup!I403</f>
        <v/>
      </c>
      <c r="H415" s="290" t="str">
        <f>Databackup!J403</f>
        <v/>
      </c>
      <c r="I415" s="290" t="str">
        <f>Databackup!K403</f>
        <v/>
      </c>
      <c r="J415" s="290" t="str">
        <f>Databackup!L403</f>
        <v/>
      </c>
      <c r="K415" s="290" t="str">
        <f>Databackup!M403</f>
        <v/>
      </c>
      <c r="L415" s="311" t="str">
        <f>IF(Databackup!N403&gt;0,Databackup!N403,"--.--")</f>
        <v/>
      </c>
      <c r="M415" s="25" t="str">
        <f t="shared" si="11"/>
        <v xml:space="preserve">  Designation  </v>
      </c>
      <c r="N415" s="27"/>
      <c r="O415" s="27"/>
      <c r="P415" s="27"/>
      <c r="Q415" s="27"/>
    </row>
    <row r="416" spans="1:17" s="28" customFormat="1" ht="15.75" hidden="1">
      <c r="A416" s="289" t="str">
        <f>IF(Databackup!B404="","",Databackup!B404)</f>
        <v/>
      </c>
      <c r="B416" s="290" t="str">
        <f>Databackup!C404</f>
        <v/>
      </c>
      <c r="C416" s="290" t="str">
        <f>Databackup!D404</f>
        <v/>
      </c>
      <c r="D416" s="290" t="str">
        <f>Databackup!E404</f>
        <v/>
      </c>
      <c r="E416" s="291" t="str">
        <f>Databackup!F404</f>
        <v/>
      </c>
      <c r="F416" s="291" t="str">
        <f>Databackup!G404</f>
        <v/>
      </c>
      <c r="G416" s="290" t="str">
        <f>Databackup!I404</f>
        <v/>
      </c>
      <c r="H416" s="290" t="str">
        <f>Databackup!J404</f>
        <v/>
      </c>
      <c r="I416" s="290" t="str">
        <f>Databackup!K404</f>
        <v/>
      </c>
      <c r="J416" s="290" t="str">
        <f>Databackup!L404</f>
        <v/>
      </c>
      <c r="K416" s="290" t="str">
        <f>Databackup!M404</f>
        <v/>
      </c>
      <c r="L416" s="311" t="str">
        <f>IF(Databackup!N404&gt;0,Databackup!N404,"--.--")</f>
        <v/>
      </c>
      <c r="M416" s="25" t="str">
        <f t="shared" si="11"/>
        <v xml:space="preserve">  Designation  </v>
      </c>
      <c r="N416" s="27"/>
      <c r="O416" s="27"/>
      <c r="P416" s="27"/>
      <c r="Q416" s="27"/>
    </row>
    <row r="417" spans="1:17" s="28" customFormat="1" ht="15.75" hidden="1">
      <c r="A417" s="289" t="str">
        <f>IF(Databackup!B405="","",Databackup!B405)</f>
        <v/>
      </c>
      <c r="B417" s="290" t="str">
        <f>Databackup!C405</f>
        <v/>
      </c>
      <c r="C417" s="290" t="str">
        <f>Databackup!D405</f>
        <v/>
      </c>
      <c r="D417" s="290" t="str">
        <f>Databackup!E405</f>
        <v/>
      </c>
      <c r="E417" s="291" t="str">
        <f>Databackup!F405</f>
        <v/>
      </c>
      <c r="F417" s="291" t="str">
        <f>Databackup!G405</f>
        <v/>
      </c>
      <c r="G417" s="290" t="str">
        <f>Databackup!I405</f>
        <v/>
      </c>
      <c r="H417" s="290" t="str">
        <f>Databackup!J405</f>
        <v/>
      </c>
      <c r="I417" s="290" t="str">
        <f>Databackup!K405</f>
        <v/>
      </c>
      <c r="J417" s="290" t="str">
        <f>Databackup!L405</f>
        <v/>
      </c>
      <c r="K417" s="290" t="str">
        <f>Databackup!M405</f>
        <v/>
      </c>
      <c r="L417" s="311" t="str">
        <f>IF(Databackup!N405&gt;0,Databackup!N405,"--.--")</f>
        <v/>
      </c>
      <c r="M417" s="25" t="str">
        <f t="shared" si="11"/>
        <v xml:space="preserve">  Designation  </v>
      </c>
      <c r="N417" s="27"/>
      <c r="O417" s="27"/>
      <c r="P417" s="27"/>
      <c r="Q417" s="27"/>
    </row>
    <row r="418" spans="1:17" s="28" customFormat="1" ht="15.75" hidden="1">
      <c r="A418" s="289" t="str">
        <f>IF(Databackup!B406="","",Databackup!B406)</f>
        <v/>
      </c>
      <c r="B418" s="290" t="str">
        <f>Databackup!C406</f>
        <v/>
      </c>
      <c r="C418" s="290" t="str">
        <f>Databackup!D406</f>
        <v/>
      </c>
      <c r="D418" s="290" t="str">
        <f>Databackup!E406</f>
        <v/>
      </c>
      <c r="E418" s="291" t="str">
        <f>Databackup!F406</f>
        <v/>
      </c>
      <c r="F418" s="291" t="str">
        <f>Databackup!G406</f>
        <v/>
      </c>
      <c r="G418" s="290" t="str">
        <f>Databackup!I406</f>
        <v/>
      </c>
      <c r="H418" s="290" t="str">
        <f>Databackup!J406</f>
        <v/>
      </c>
      <c r="I418" s="290" t="str">
        <f>Databackup!K406</f>
        <v/>
      </c>
      <c r="J418" s="290" t="str">
        <f>Databackup!L406</f>
        <v/>
      </c>
      <c r="K418" s="290" t="str">
        <f>Databackup!M406</f>
        <v/>
      </c>
      <c r="L418" s="311" t="str">
        <f>IF(Databackup!N406&gt;0,Databackup!N406,"--.--")</f>
        <v/>
      </c>
      <c r="M418" s="25" t="str">
        <f t="shared" si="11"/>
        <v xml:space="preserve">  Designation  </v>
      </c>
      <c r="N418" s="27"/>
      <c r="O418" s="27"/>
      <c r="P418" s="27"/>
      <c r="Q418" s="27"/>
    </row>
    <row r="419" spans="1:17" s="28" customFormat="1" ht="15.75" hidden="1">
      <c r="A419" s="289" t="str">
        <f>IF(Databackup!B407="","",Databackup!B407)</f>
        <v/>
      </c>
      <c r="B419" s="290" t="str">
        <f>Databackup!C407</f>
        <v/>
      </c>
      <c r="C419" s="290" t="str">
        <f>Databackup!D407</f>
        <v/>
      </c>
      <c r="D419" s="290" t="str">
        <f>Databackup!E407</f>
        <v/>
      </c>
      <c r="E419" s="291" t="str">
        <f>Databackup!F407</f>
        <v/>
      </c>
      <c r="F419" s="291" t="str">
        <f>Databackup!G407</f>
        <v/>
      </c>
      <c r="G419" s="290" t="str">
        <f>Databackup!I407</f>
        <v/>
      </c>
      <c r="H419" s="290" t="str">
        <f>Databackup!J407</f>
        <v/>
      </c>
      <c r="I419" s="290" t="str">
        <f>Databackup!K407</f>
        <v/>
      </c>
      <c r="J419" s="290" t="str">
        <f>Databackup!L407</f>
        <v/>
      </c>
      <c r="K419" s="290" t="str">
        <f>Databackup!M407</f>
        <v/>
      </c>
      <c r="L419" s="311" t="str">
        <f>IF(Databackup!N407&gt;0,Databackup!N407,"--.--")</f>
        <v/>
      </c>
      <c r="M419" s="25" t="str">
        <f t="shared" si="11"/>
        <v xml:space="preserve">  Designation  </v>
      </c>
      <c r="N419" s="27"/>
      <c r="O419" s="27"/>
      <c r="P419" s="27"/>
      <c r="Q419" s="27"/>
    </row>
    <row r="420" spans="1:17" s="28" customFormat="1" ht="15.75" hidden="1">
      <c r="A420" s="289" t="str">
        <f>IF(Databackup!B408="","",Databackup!B408)</f>
        <v/>
      </c>
      <c r="B420" s="290" t="str">
        <f>Databackup!C408</f>
        <v/>
      </c>
      <c r="C420" s="290" t="str">
        <f>Databackup!D408</f>
        <v/>
      </c>
      <c r="D420" s="290" t="str">
        <f>Databackup!E408</f>
        <v/>
      </c>
      <c r="E420" s="291" t="str">
        <f>Databackup!F408</f>
        <v/>
      </c>
      <c r="F420" s="291" t="str">
        <f>Databackup!G408</f>
        <v/>
      </c>
      <c r="G420" s="290" t="str">
        <f>Databackup!I408</f>
        <v/>
      </c>
      <c r="H420" s="290" t="str">
        <f>Databackup!J408</f>
        <v/>
      </c>
      <c r="I420" s="290" t="str">
        <f>Databackup!K408</f>
        <v/>
      </c>
      <c r="J420" s="290" t="str">
        <f>Databackup!L408</f>
        <v/>
      </c>
      <c r="K420" s="290" t="str">
        <f>Databackup!M408</f>
        <v/>
      </c>
      <c r="L420" s="311" t="str">
        <f>IF(Databackup!N408&gt;0,Databackup!N408,"--.--")</f>
        <v/>
      </c>
      <c r="M420" s="25" t="str">
        <f t="shared" si="11"/>
        <v xml:space="preserve">  Designation  </v>
      </c>
      <c r="N420" s="27"/>
      <c r="O420" s="27"/>
      <c r="P420" s="27"/>
      <c r="Q420" s="27"/>
    </row>
    <row r="421" spans="1:17" s="28" customFormat="1" ht="15.75" hidden="1">
      <c r="A421" s="289" t="str">
        <f>IF(Databackup!B409="","",Databackup!B409)</f>
        <v/>
      </c>
      <c r="B421" s="290" t="str">
        <f>Databackup!C409</f>
        <v/>
      </c>
      <c r="C421" s="290" t="str">
        <f>Databackup!D409</f>
        <v/>
      </c>
      <c r="D421" s="290" t="str">
        <f>Databackup!E409</f>
        <v/>
      </c>
      <c r="E421" s="291" t="str">
        <f>Databackup!F409</f>
        <v/>
      </c>
      <c r="F421" s="291" t="str">
        <f>Databackup!G409</f>
        <v/>
      </c>
      <c r="G421" s="290" t="str">
        <f>Databackup!I409</f>
        <v/>
      </c>
      <c r="H421" s="290" t="str">
        <f>Databackup!J409</f>
        <v/>
      </c>
      <c r="I421" s="290" t="str">
        <f>Databackup!K409</f>
        <v/>
      </c>
      <c r="J421" s="290" t="str">
        <f>Databackup!L409</f>
        <v/>
      </c>
      <c r="K421" s="290" t="str">
        <f>Databackup!M409</f>
        <v/>
      </c>
      <c r="L421" s="311" t="str">
        <f>IF(Databackup!N409&gt;0,Databackup!N409,"--.--")</f>
        <v/>
      </c>
      <c r="M421" s="25" t="str">
        <f t="shared" si="11"/>
        <v xml:space="preserve">  Designation  </v>
      </c>
      <c r="N421" s="27"/>
      <c r="O421" s="27"/>
      <c r="P421" s="27"/>
      <c r="Q421" s="27"/>
    </row>
    <row r="422" spans="1:17" s="28" customFormat="1" ht="15.75" hidden="1">
      <c r="A422" s="289" t="str">
        <f>IF(Databackup!B410="","",Databackup!B410)</f>
        <v/>
      </c>
      <c r="B422" s="290" t="str">
        <f>Databackup!C410</f>
        <v/>
      </c>
      <c r="C422" s="290" t="str">
        <f>Databackup!D410</f>
        <v/>
      </c>
      <c r="D422" s="290" t="str">
        <f>Databackup!E410</f>
        <v/>
      </c>
      <c r="E422" s="291" t="str">
        <f>Databackup!F410</f>
        <v/>
      </c>
      <c r="F422" s="291" t="str">
        <f>Databackup!G410</f>
        <v/>
      </c>
      <c r="G422" s="290" t="str">
        <f>Databackup!I410</f>
        <v/>
      </c>
      <c r="H422" s="290" t="str">
        <f>Databackup!J410</f>
        <v/>
      </c>
      <c r="I422" s="290" t="str">
        <f>Databackup!K410</f>
        <v/>
      </c>
      <c r="J422" s="290" t="str">
        <f>Databackup!L410</f>
        <v/>
      </c>
      <c r="K422" s="290" t="str">
        <f>Databackup!M410</f>
        <v/>
      </c>
      <c r="L422" s="311" t="str">
        <f>IF(Databackup!N410&gt;0,Databackup!N410,"--.--")</f>
        <v/>
      </c>
      <c r="M422" s="25" t="str">
        <f t="shared" si="11"/>
        <v xml:space="preserve">  Designation  </v>
      </c>
      <c r="N422" s="27"/>
      <c r="O422" s="27"/>
      <c r="P422" s="27"/>
      <c r="Q422" s="27"/>
    </row>
    <row r="423" spans="1:17" s="28" customFormat="1" ht="15.75" hidden="1">
      <c r="A423" s="289" t="str">
        <f>IF(Databackup!B411="","",Databackup!B411)</f>
        <v/>
      </c>
      <c r="B423" s="290" t="str">
        <f>Databackup!C411</f>
        <v/>
      </c>
      <c r="C423" s="290" t="str">
        <f>Databackup!D411</f>
        <v/>
      </c>
      <c r="D423" s="290" t="str">
        <f>Databackup!E411</f>
        <v/>
      </c>
      <c r="E423" s="291" t="str">
        <f>Databackup!F411</f>
        <v/>
      </c>
      <c r="F423" s="291" t="str">
        <f>Databackup!G411</f>
        <v/>
      </c>
      <c r="G423" s="290" t="str">
        <f>Databackup!I411</f>
        <v/>
      </c>
      <c r="H423" s="290" t="str">
        <f>Databackup!J411</f>
        <v/>
      </c>
      <c r="I423" s="290" t="str">
        <f>Databackup!K411</f>
        <v/>
      </c>
      <c r="J423" s="290" t="str">
        <f>Databackup!L411</f>
        <v/>
      </c>
      <c r="K423" s="290" t="str">
        <f>Databackup!M411</f>
        <v/>
      </c>
      <c r="L423" s="311" t="str">
        <f>IF(Databackup!N411&gt;0,Databackup!N411,"--.--")</f>
        <v/>
      </c>
      <c r="M423" s="25" t="str">
        <f t="shared" si="11"/>
        <v xml:space="preserve">  Designation  </v>
      </c>
      <c r="N423" s="27"/>
      <c r="O423" s="27"/>
      <c r="P423" s="27"/>
      <c r="Q423" s="27"/>
    </row>
    <row r="424" spans="1:17" s="28" customFormat="1" ht="15.75" hidden="1">
      <c r="A424" s="289" t="str">
        <f>IF(Databackup!B412="","",Databackup!B412)</f>
        <v/>
      </c>
      <c r="B424" s="290" t="str">
        <f>Databackup!C412</f>
        <v/>
      </c>
      <c r="C424" s="290" t="str">
        <f>Databackup!D412</f>
        <v/>
      </c>
      <c r="D424" s="290" t="str">
        <f>Databackup!E412</f>
        <v/>
      </c>
      <c r="E424" s="291" t="str">
        <f>Databackup!F412</f>
        <v/>
      </c>
      <c r="F424" s="291" t="str">
        <f>Databackup!G412</f>
        <v/>
      </c>
      <c r="G424" s="290" t="str">
        <f>Databackup!I412</f>
        <v/>
      </c>
      <c r="H424" s="290" t="str">
        <f>Databackup!J412</f>
        <v/>
      </c>
      <c r="I424" s="290" t="str">
        <f>Databackup!K412</f>
        <v/>
      </c>
      <c r="J424" s="290" t="str">
        <f>Databackup!L412</f>
        <v/>
      </c>
      <c r="K424" s="290" t="str">
        <f>Databackup!M412</f>
        <v/>
      </c>
      <c r="L424" s="311" t="str">
        <f>IF(Databackup!N412&gt;0,Databackup!N412,"--.--")</f>
        <v/>
      </c>
      <c r="M424" s="25" t="str">
        <f t="shared" si="11"/>
        <v xml:space="preserve">  Designation  </v>
      </c>
      <c r="N424" s="27"/>
      <c r="O424" s="27"/>
      <c r="P424" s="27"/>
      <c r="Q424" s="27"/>
    </row>
    <row r="425" spans="1:17" s="28" customFormat="1" ht="15.75" hidden="1">
      <c r="A425" s="289" t="str">
        <f>IF(Databackup!B413="","",Databackup!B413)</f>
        <v/>
      </c>
      <c r="B425" s="290" t="str">
        <f>Databackup!C413</f>
        <v/>
      </c>
      <c r="C425" s="290" t="str">
        <f>Databackup!D413</f>
        <v/>
      </c>
      <c r="D425" s="290" t="str">
        <f>Databackup!E413</f>
        <v/>
      </c>
      <c r="E425" s="291" t="str">
        <f>Databackup!F413</f>
        <v/>
      </c>
      <c r="F425" s="291" t="str">
        <f>Databackup!G413</f>
        <v/>
      </c>
      <c r="G425" s="290" t="str">
        <f>Databackup!I413</f>
        <v/>
      </c>
      <c r="H425" s="290" t="str">
        <f>Databackup!J413</f>
        <v/>
      </c>
      <c r="I425" s="290" t="str">
        <f>Databackup!K413</f>
        <v/>
      </c>
      <c r="J425" s="290" t="str">
        <f>Databackup!L413</f>
        <v/>
      </c>
      <c r="K425" s="290" t="str">
        <f>Databackup!M413</f>
        <v/>
      </c>
      <c r="L425" s="311" t="str">
        <f>IF(Databackup!N413&gt;0,Databackup!N413,"--.--")</f>
        <v/>
      </c>
      <c r="M425" s="25" t="str">
        <f t="shared" si="11"/>
        <v xml:space="preserve">  Designation  </v>
      </c>
      <c r="N425" s="27"/>
      <c r="O425" s="27"/>
      <c r="P425" s="27"/>
      <c r="Q425" s="27"/>
    </row>
    <row r="426" spans="1:17" s="28" customFormat="1" ht="15.75" hidden="1">
      <c r="A426" s="289" t="str">
        <f>IF(Databackup!B414="","",Databackup!B414)</f>
        <v/>
      </c>
      <c r="B426" s="290" t="str">
        <f>Databackup!C414</f>
        <v/>
      </c>
      <c r="C426" s="290" t="str">
        <f>Databackup!D414</f>
        <v/>
      </c>
      <c r="D426" s="290" t="str">
        <f>Databackup!E414</f>
        <v/>
      </c>
      <c r="E426" s="291" t="str">
        <f>Databackup!F414</f>
        <v/>
      </c>
      <c r="F426" s="291" t="str">
        <f>Databackup!G414</f>
        <v/>
      </c>
      <c r="G426" s="290" t="str">
        <f>Databackup!I414</f>
        <v/>
      </c>
      <c r="H426" s="290" t="str">
        <f>Databackup!J414</f>
        <v/>
      </c>
      <c r="I426" s="290" t="str">
        <f>Databackup!K414</f>
        <v/>
      </c>
      <c r="J426" s="290" t="str">
        <f>Databackup!L414</f>
        <v/>
      </c>
      <c r="K426" s="290" t="str">
        <f>Databackup!M414</f>
        <v/>
      </c>
      <c r="L426" s="311" t="str">
        <f>IF(Databackup!N414&gt;0,Databackup!N414,"--.--")</f>
        <v/>
      </c>
      <c r="M426" s="25" t="str">
        <f t="shared" si="11"/>
        <v xml:space="preserve">  Designation  </v>
      </c>
      <c r="N426" s="27"/>
      <c r="O426" s="27"/>
      <c r="P426" s="27"/>
      <c r="Q426" s="27"/>
    </row>
    <row r="427" spans="1:17" s="28" customFormat="1" ht="15.75" hidden="1">
      <c r="A427" s="289" t="str">
        <f>IF(Databackup!B415="","",Databackup!B415)</f>
        <v/>
      </c>
      <c r="B427" s="290" t="str">
        <f>Databackup!C415</f>
        <v/>
      </c>
      <c r="C427" s="290" t="str">
        <f>Databackup!D415</f>
        <v/>
      </c>
      <c r="D427" s="290" t="str">
        <f>Databackup!E415</f>
        <v/>
      </c>
      <c r="E427" s="291" t="str">
        <f>Databackup!F415</f>
        <v/>
      </c>
      <c r="F427" s="291" t="str">
        <f>Databackup!G415</f>
        <v/>
      </c>
      <c r="G427" s="290" t="str">
        <f>Databackup!I415</f>
        <v/>
      </c>
      <c r="H427" s="290" t="str">
        <f>Databackup!J415</f>
        <v/>
      </c>
      <c r="I427" s="290" t="str">
        <f>Databackup!K415</f>
        <v/>
      </c>
      <c r="J427" s="290" t="str">
        <f>Databackup!L415</f>
        <v/>
      </c>
      <c r="K427" s="290" t="str">
        <f>Databackup!M415</f>
        <v/>
      </c>
      <c r="L427" s="311" t="str">
        <f>IF(Databackup!N415&gt;0,Databackup!N415,"--.--")</f>
        <v/>
      </c>
      <c r="M427" s="25" t="str">
        <f t="shared" si="11"/>
        <v xml:space="preserve">  Designation  </v>
      </c>
      <c r="N427" s="27"/>
      <c r="O427" s="27"/>
      <c r="P427" s="27"/>
      <c r="Q427" s="27"/>
    </row>
    <row r="428" spans="1:17" s="28" customFormat="1" ht="15.75" hidden="1">
      <c r="A428" s="289" t="str">
        <f>IF(Databackup!B416="","",Databackup!B416)</f>
        <v/>
      </c>
      <c r="B428" s="290" t="str">
        <f>Databackup!C416</f>
        <v/>
      </c>
      <c r="C428" s="290" t="str">
        <f>Databackup!D416</f>
        <v/>
      </c>
      <c r="D428" s="290" t="str">
        <f>Databackup!E416</f>
        <v/>
      </c>
      <c r="E428" s="291" t="str">
        <f>Databackup!F416</f>
        <v/>
      </c>
      <c r="F428" s="291" t="str">
        <f>Databackup!G416</f>
        <v/>
      </c>
      <c r="G428" s="290" t="str">
        <f>Databackup!I416</f>
        <v/>
      </c>
      <c r="H428" s="290" t="str">
        <f>Databackup!J416</f>
        <v/>
      </c>
      <c r="I428" s="290" t="str">
        <f>Databackup!K416</f>
        <v/>
      </c>
      <c r="J428" s="290" t="str">
        <f>Databackup!L416</f>
        <v/>
      </c>
      <c r="K428" s="290" t="str">
        <f>Databackup!M416</f>
        <v/>
      </c>
      <c r="L428" s="311" t="str">
        <f>IF(Databackup!N416&gt;0,Databackup!N416,"--.--")</f>
        <v/>
      </c>
      <c r="M428" s="25" t="str">
        <f t="shared" si="11"/>
        <v xml:space="preserve">  Designation  </v>
      </c>
      <c r="N428" s="27"/>
      <c r="O428" s="27"/>
      <c r="P428" s="27"/>
      <c r="Q428" s="27"/>
    </row>
    <row r="429" spans="1:17" s="28" customFormat="1" ht="15.75" hidden="1">
      <c r="A429" s="289" t="str">
        <f>IF(Databackup!B417="","",Databackup!B417)</f>
        <v/>
      </c>
      <c r="B429" s="290" t="str">
        <f>Databackup!C417</f>
        <v/>
      </c>
      <c r="C429" s="290" t="str">
        <f>Databackup!D417</f>
        <v/>
      </c>
      <c r="D429" s="290" t="str">
        <f>Databackup!E417</f>
        <v/>
      </c>
      <c r="E429" s="291" t="str">
        <f>Databackup!F417</f>
        <v/>
      </c>
      <c r="F429" s="291" t="str">
        <f>Databackup!G417</f>
        <v/>
      </c>
      <c r="G429" s="290" t="str">
        <f>Databackup!I417</f>
        <v/>
      </c>
      <c r="H429" s="290" t="str">
        <f>Databackup!J417</f>
        <v/>
      </c>
      <c r="I429" s="290" t="str">
        <f>Databackup!K417</f>
        <v/>
      </c>
      <c r="J429" s="290" t="str">
        <f>Databackup!L417</f>
        <v/>
      </c>
      <c r="K429" s="290" t="str">
        <f>Databackup!M417</f>
        <v/>
      </c>
      <c r="L429" s="311" t="str">
        <f>IF(Databackup!N417&gt;0,Databackup!N417,"--.--")</f>
        <v/>
      </c>
      <c r="M429" s="25" t="str">
        <f t="shared" si="11"/>
        <v xml:space="preserve">  Designation  </v>
      </c>
      <c r="N429" s="27"/>
      <c r="O429" s="27"/>
      <c r="P429" s="27"/>
      <c r="Q429" s="27"/>
    </row>
    <row r="430" spans="1:17" s="28" customFormat="1" ht="15.75" hidden="1">
      <c r="A430" s="289" t="str">
        <f>IF(Databackup!B418="","",Databackup!B418)</f>
        <v/>
      </c>
      <c r="B430" s="290" t="str">
        <f>Databackup!C418</f>
        <v/>
      </c>
      <c r="C430" s="290" t="str">
        <f>Databackup!D418</f>
        <v/>
      </c>
      <c r="D430" s="290" t="str">
        <f>Databackup!E418</f>
        <v/>
      </c>
      <c r="E430" s="291" t="str">
        <f>Databackup!F418</f>
        <v/>
      </c>
      <c r="F430" s="291" t="str">
        <f>Databackup!G418</f>
        <v/>
      </c>
      <c r="G430" s="290" t="str">
        <f>Databackup!I418</f>
        <v/>
      </c>
      <c r="H430" s="290" t="str">
        <f>Databackup!J418</f>
        <v/>
      </c>
      <c r="I430" s="290" t="str">
        <f>Databackup!K418</f>
        <v/>
      </c>
      <c r="J430" s="290" t="str">
        <f>Databackup!L418</f>
        <v/>
      </c>
      <c r="K430" s="290" t="str">
        <f>Databackup!M418</f>
        <v/>
      </c>
      <c r="L430" s="311" t="str">
        <f>IF(Databackup!N418&gt;0,Databackup!N418,"--.--")</f>
        <v/>
      </c>
      <c r="M430" s="25" t="str">
        <f t="shared" si="11"/>
        <v xml:space="preserve">  Designation  </v>
      </c>
      <c r="N430" s="27"/>
      <c r="O430" s="27"/>
      <c r="P430" s="27"/>
      <c r="Q430" s="27"/>
    </row>
    <row r="431" spans="1:17" s="28" customFormat="1" ht="15.75" hidden="1">
      <c r="A431" s="289" t="str">
        <f>IF(Databackup!B419="","",Databackup!B419)</f>
        <v/>
      </c>
      <c r="B431" s="290" t="str">
        <f>Databackup!C419</f>
        <v/>
      </c>
      <c r="C431" s="290" t="str">
        <f>Databackup!D419</f>
        <v/>
      </c>
      <c r="D431" s="290" t="str">
        <f>Databackup!E419</f>
        <v/>
      </c>
      <c r="E431" s="291" t="str">
        <f>Databackup!F419</f>
        <v/>
      </c>
      <c r="F431" s="291" t="str">
        <f>Databackup!G419</f>
        <v/>
      </c>
      <c r="G431" s="290" t="str">
        <f>Databackup!I419</f>
        <v/>
      </c>
      <c r="H431" s="290" t="str">
        <f>Databackup!J419</f>
        <v/>
      </c>
      <c r="I431" s="290" t="str">
        <f>Databackup!K419</f>
        <v/>
      </c>
      <c r="J431" s="290" t="str">
        <f>Databackup!L419</f>
        <v/>
      </c>
      <c r="K431" s="290" t="str">
        <f>Databackup!M419</f>
        <v/>
      </c>
      <c r="L431" s="311" t="str">
        <f>IF(Databackup!N419&gt;0,Databackup!N419,"--.--")</f>
        <v/>
      </c>
      <c r="M431" s="25" t="str">
        <f t="shared" si="11"/>
        <v xml:space="preserve">  Designation  </v>
      </c>
      <c r="N431" s="27"/>
      <c r="O431" s="27"/>
      <c r="P431" s="27"/>
      <c r="Q431" s="27"/>
    </row>
    <row r="432" spans="1:17" s="28" customFormat="1" ht="15.75" hidden="1">
      <c r="A432" s="289" t="str">
        <f>IF(Databackup!B420="","",Databackup!B420)</f>
        <v/>
      </c>
      <c r="B432" s="290" t="str">
        <f>Databackup!C420</f>
        <v/>
      </c>
      <c r="C432" s="290" t="str">
        <f>Databackup!D420</f>
        <v/>
      </c>
      <c r="D432" s="290" t="str">
        <f>Databackup!E420</f>
        <v/>
      </c>
      <c r="E432" s="291" t="str">
        <f>Databackup!F420</f>
        <v/>
      </c>
      <c r="F432" s="291" t="str">
        <f>Databackup!G420</f>
        <v/>
      </c>
      <c r="G432" s="290" t="str">
        <f>Databackup!I420</f>
        <v/>
      </c>
      <c r="H432" s="290" t="str">
        <f>Databackup!J420</f>
        <v/>
      </c>
      <c r="I432" s="290" t="str">
        <f>Databackup!K420</f>
        <v/>
      </c>
      <c r="J432" s="290" t="str">
        <f>Databackup!L420</f>
        <v/>
      </c>
      <c r="K432" s="290" t="str">
        <f>Databackup!M420</f>
        <v/>
      </c>
      <c r="L432" s="311" t="str">
        <f>IF(Databackup!N420&gt;0,Databackup!N420,"--.--")</f>
        <v/>
      </c>
      <c r="M432" s="25" t="str">
        <f t="shared" si="11"/>
        <v xml:space="preserve">  Designation  </v>
      </c>
      <c r="N432" s="27"/>
      <c r="O432" s="27"/>
      <c r="P432" s="27"/>
      <c r="Q432" s="27"/>
    </row>
    <row r="433" spans="1:17" s="28" customFormat="1" ht="15.75" hidden="1">
      <c r="A433" s="289" t="str">
        <f>IF(Databackup!B421="","",Databackup!B421)</f>
        <v/>
      </c>
      <c r="B433" s="290" t="str">
        <f>Databackup!C421</f>
        <v/>
      </c>
      <c r="C433" s="290" t="str">
        <f>Databackup!D421</f>
        <v/>
      </c>
      <c r="D433" s="290" t="str">
        <f>Databackup!E421</f>
        <v/>
      </c>
      <c r="E433" s="291" t="str">
        <f>Databackup!F421</f>
        <v/>
      </c>
      <c r="F433" s="291" t="str">
        <f>Databackup!G421</f>
        <v/>
      </c>
      <c r="G433" s="290" t="str">
        <f>Databackup!I421</f>
        <v/>
      </c>
      <c r="H433" s="290" t="str">
        <f>Databackup!J421</f>
        <v/>
      </c>
      <c r="I433" s="290" t="str">
        <f>Databackup!K421</f>
        <v/>
      </c>
      <c r="J433" s="290" t="str">
        <f>Databackup!L421</f>
        <v/>
      </c>
      <c r="K433" s="290" t="str">
        <f>Databackup!M421</f>
        <v/>
      </c>
      <c r="L433" s="311" t="str">
        <f>IF(Databackup!N421&gt;0,Databackup!N421,"--.--")</f>
        <v/>
      </c>
      <c r="M433" s="25" t="str">
        <f t="shared" si="11"/>
        <v xml:space="preserve">  Designation  </v>
      </c>
      <c r="N433" s="27"/>
      <c r="O433" s="27"/>
      <c r="P433" s="27"/>
      <c r="Q433" s="27"/>
    </row>
    <row r="434" spans="1:17" s="28" customFormat="1" ht="15.75" hidden="1">
      <c r="A434" s="289" t="str">
        <f>IF(Databackup!B422="","",Databackup!B422)</f>
        <v/>
      </c>
      <c r="B434" s="290" t="str">
        <f>Databackup!C422</f>
        <v/>
      </c>
      <c r="C434" s="290" t="str">
        <f>Databackup!D422</f>
        <v/>
      </c>
      <c r="D434" s="290" t="str">
        <f>Databackup!E422</f>
        <v/>
      </c>
      <c r="E434" s="291" t="str">
        <f>Databackup!F422</f>
        <v/>
      </c>
      <c r="F434" s="291" t="str">
        <f>Databackup!G422</f>
        <v/>
      </c>
      <c r="G434" s="290" t="str">
        <f>Databackup!I422</f>
        <v/>
      </c>
      <c r="H434" s="290" t="str">
        <f>Databackup!J422</f>
        <v/>
      </c>
      <c r="I434" s="290" t="str">
        <f>Databackup!K422</f>
        <v/>
      </c>
      <c r="J434" s="290" t="str">
        <f>Databackup!L422</f>
        <v/>
      </c>
      <c r="K434" s="290" t="str">
        <f>Databackup!M422</f>
        <v/>
      </c>
      <c r="L434" s="311" t="str">
        <f>IF(Databackup!N422&gt;0,Databackup!N422,"--.--")</f>
        <v/>
      </c>
      <c r="M434" s="25" t="str">
        <f t="shared" si="11"/>
        <v xml:space="preserve">  Designation  </v>
      </c>
      <c r="N434" s="27"/>
      <c r="O434" s="27"/>
      <c r="P434" s="27"/>
      <c r="Q434" s="27"/>
    </row>
    <row r="435" spans="1:17" s="28" customFormat="1" ht="15.75" hidden="1">
      <c r="A435" s="289" t="str">
        <f>IF(Databackup!B423="","",Databackup!B423)</f>
        <v/>
      </c>
      <c r="B435" s="290" t="str">
        <f>Databackup!C423</f>
        <v/>
      </c>
      <c r="C435" s="290" t="str">
        <f>Databackup!D423</f>
        <v/>
      </c>
      <c r="D435" s="290" t="str">
        <f>Databackup!E423</f>
        <v/>
      </c>
      <c r="E435" s="291" t="str">
        <f>Databackup!F423</f>
        <v/>
      </c>
      <c r="F435" s="291" t="str">
        <f>Databackup!G423</f>
        <v/>
      </c>
      <c r="G435" s="290" t="str">
        <f>Databackup!I423</f>
        <v/>
      </c>
      <c r="H435" s="290" t="str">
        <f>Databackup!J423</f>
        <v/>
      </c>
      <c r="I435" s="290" t="str">
        <f>Databackup!K423</f>
        <v/>
      </c>
      <c r="J435" s="290" t="str">
        <f>Databackup!L423</f>
        <v/>
      </c>
      <c r="K435" s="290" t="str">
        <f>Databackup!M423</f>
        <v/>
      </c>
      <c r="L435" s="311" t="str">
        <f>IF(Databackup!N423&gt;0,Databackup!N423,"--.--")</f>
        <v/>
      </c>
      <c r="M435" s="25" t="str">
        <f t="shared" si="11"/>
        <v xml:space="preserve">  Designation  </v>
      </c>
      <c r="N435" s="27"/>
      <c r="O435" s="27"/>
      <c r="P435" s="27"/>
      <c r="Q435" s="27"/>
    </row>
    <row r="436" spans="1:17" s="28" customFormat="1" ht="15.75" hidden="1">
      <c r="A436" s="289" t="str">
        <f>IF(Databackup!B424="","",Databackup!B424)</f>
        <v/>
      </c>
      <c r="B436" s="290" t="str">
        <f>Databackup!C424</f>
        <v/>
      </c>
      <c r="C436" s="290" t="str">
        <f>Databackup!D424</f>
        <v/>
      </c>
      <c r="D436" s="290" t="str">
        <f>Databackup!E424</f>
        <v/>
      </c>
      <c r="E436" s="291" t="str">
        <f>Databackup!F424</f>
        <v/>
      </c>
      <c r="F436" s="291" t="str">
        <f>Databackup!G424</f>
        <v/>
      </c>
      <c r="G436" s="290" t="str">
        <f>Databackup!I424</f>
        <v/>
      </c>
      <c r="H436" s="290" t="str">
        <f>Databackup!J424</f>
        <v/>
      </c>
      <c r="I436" s="290" t="str">
        <f>Databackup!K424</f>
        <v/>
      </c>
      <c r="J436" s="290" t="str">
        <f>Databackup!L424</f>
        <v/>
      </c>
      <c r="K436" s="290" t="str">
        <f>Databackup!M424</f>
        <v/>
      </c>
      <c r="L436" s="311" t="str">
        <f>IF(Databackup!N424&gt;0,Databackup!N424,"--.--")</f>
        <v/>
      </c>
      <c r="M436" s="25" t="str">
        <f t="shared" si="11"/>
        <v xml:space="preserve">  Designation  </v>
      </c>
      <c r="N436" s="27"/>
      <c r="O436" s="27"/>
      <c r="P436" s="27"/>
      <c r="Q436" s="27"/>
    </row>
    <row r="437" spans="1:17" s="28" customFormat="1" ht="15.75" hidden="1">
      <c r="A437" s="289" t="str">
        <f>IF(Databackup!B425="","",Databackup!B425)</f>
        <v/>
      </c>
      <c r="B437" s="290" t="str">
        <f>Databackup!C425</f>
        <v/>
      </c>
      <c r="C437" s="290" t="str">
        <f>Databackup!D425</f>
        <v/>
      </c>
      <c r="D437" s="290" t="str">
        <f>Databackup!E425</f>
        <v/>
      </c>
      <c r="E437" s="291" t="str">
        <f>Databackup!F425</f>
        <v/>
      </c>
      <c r="F437" s="291" t="str">
        <f>Databackup!G425</f>
        <v/>
      </c>
      <c r="G437" s="290" t="str">
        <f>Databackup!I425</f>
        <v/>
      </c>
      <c r="H437" s="290" t="str">
        <f>Databackup!J425</f>
        <v/>
      </c>
      <c r="I437" s="290" t="str">
        <f>Databackup!K425</f>
        <v/>
      </c>
      <c r="J437" s="290" t="str">
        <f>Databackup!L425</f>
        <v/>
      </c>
      <c r="K437" s="290" t="str">
        <f>Databackup!M425</f>
        <v/>
      </c>
      <c r="L437" s="311" t="str">
        <f>IF(Databackup!N425&gt;0,Databackup!N425,"--.--")</f>
        <v/>
      </c>
      <c r="M437" s="25" t="str">
        <f t="shared" si="11"/>
        <v xml:space="preserve">  Designation  </v>
      </c>
      <c r="N437" s="27"/>
      <c r="O437" s="27"/>
      <c r="P437" s="27"/>
      <c r="Q437" s="27"/>
    </row>
    <row r="438" spans="1:17" s="28" customFormat="1" ht="15.75" hidden="1">
      <c r="A438" s="289" t="str">
        <f>IF(Databackup!B426="","",Databackup!B426)</f>
        <v/>
      </c>
      <c r="B438" s="290" t="str">
        <f>Databackup!C426</f>
        <v/>
      </c>
      <c r="C438" s="290" t="str">
        <f>Databackup!D426</f>
        <v/>
      </c>
      <c r="D438" s="290" t="str">
        <f>Databackup!E426</f>
        <v/>
      </c>
      <c r="E438" s="291" t="str">
        <f>Databackup!F426</f>
        <v/>
      </c>
      <c r="F438" s="291" t="str">
        <f>Databackup!G426</f>
        <v/>
      </c>
      <c r="G438" s="290" t="str">
        <f>Databackup!I426</f>
        <v/>
      </c>
      <c r="H438" s="290" t="str">
        <f>Databackup!J426</f>
        <v/>
      </c>
      <c r="I438" s="290" t="str">
        <f>Databackup!K426</f>
        <v/>
      </c>
      <c r="J438" s="290" t="str">
        <f>Databackup!L426</f>
        <v/>
      </c>
      <c r="K438" s="290" t="str">
        <f>Databackup!M426</f>
        <v/>
      </c>
      <c r="L438" s="311" t="str">
        <f>IF(Databackup!N426&gt;0,Databackup!N426,"--.--")</f>
        <v/>
      </c>
      <c r="M438" s="25" t="str">
        <f t="shared" si="11"/>
        <v xml:space="preserve">  Designation  </v>
      </c>
      <c r="N438" s="27"/>
      <c r="O438" s="27"/>
      <c r="P438" s="27"/>
      <c r="Q438" s="27"/>
    </row>
    <row r="439" spans="1:17" s="28" customFormat="1" ht="15.75" hidden="1">
      <c r="A439" s="289" t="str">
        <f>IF(Databackup!B427="","",Databackup!B427)</f>
        <v/>
      </c>
      <c r="B439" s="290" t="str">
        <f>Databackup!C427</f>
        <v/>
      </c>
      <c r="C439" s="290" t="str">
        <f>Databackup!D427</f>
        <v/>
      </c>
      <c r="D439" s="290" t="str">
        <f>Databackup!E427</f>
        <v/>
      </c>
      <c r="E439" s="291" t="str">
        <f>Databackup!F427</f>
        <v/>
      </c>
      <c r="F439" s="291" t="str">
        <f>Databackup!G427</f>
        <v/>
      </c>
      <c r="G439" s="290" t="str">
        <f>Databackup!I427</f>
        <v/>
      </c>
      <c r="H439" s="290" t="str">
        <f>Databackup!J427</f>
        <v/>
      </c>
      <c r="I439" s="290" t="str">
        <f>Databackup!K427</f>
        <v/>
      </c>
      <c r="J439" s="290" t="str">
        <f>Databackup!L427</f>
        <v/>
      </c>
      <c r="K439" s="290" t="str">
        <f>Databackup!M427</f>
        <v/>
      </c>
      <c r="L439" s="311" t="str">
        <f>IF(Databackup!N427&gt;0,Databackup!N427,"--.--")</f>
        <v/>
      </c>
      <c r="M439" s="25" t="str">
        <f t="shared" si="11"/>
        <v xml:space="preserve">  Designation  </v>
      </c>
      <c r="N439" s="27"/>
      <c r="O439" s="27"/>
      <c r="P439" s="27"/>
      <c r="Q439" s="27"/>
    </row>
    <row r="440" spans="1:17" s="28" customFormat="1" ht="15.75" hidden="1">
      <c r="A440" s="289" t="str">
        <f>IF(Databackup!B428="","",Databackup!B428)</f>
        <v/>
      </c>
      <c r="B440" s="290" t="str">
        <f>Databackup!C428</f>
        <v/>
      </c>
      <c r="C440" s="290" t="str">
        <f>Databackup!D428</f>
        <v/>
      </c>
      <c r="D440" s="290" t="str">
        <f>Databackup!E428</f>
        <v/>
      </c>
      <c r="E440" s="291" t="str">
        <f>Databackup!F428</f>
        <v/>
      </c>
      <c r="F440" s="291" t="str">
        <f>Databackup!G428</f>
        <v/>
      </c>
      <c r="G440" s="290" t="str">
        <f>Databackup!I428</f>
        <v/>
      </c>
      <c r="H440" s="290" t="str">
        <f>Databackup!J428</f>
        <v/>
      </c>
      <c r="I440" s="290" t="str">
        <f>Databackup!K428</f>
        <v/>
      </c>
      <c r="J440" s="290" t="str">
        <f>Databackup!L428</f>
        <v/>
      </c>
      <c r="K440" s="290" t="str">
        <f>Databackup!M428</f>
        <v/>
      </c>
      <c r="L440" s="311" t="str">
        <f>IF(Databackup!N428&gt;0,Databackup!N428,"--.--")</f>
        <v/>
      </c>
      <c r="M440" s="25" t="str">
        <f t="shared" si="11"/>
        <v xml:space="preserve">  Designation  </v>
      </c>
      <c r="N440" s="27"/>
      <c r="O440" s="27"/>
      <c r="P440" s="27"/>
      <c r="Q440" s="27"/>
    </row>
    <row r="441" spans="1:17" s="28" customFormat="1" ht="15.75" hidden="1">
      <c r="A441" s="289" t="str">
        <f>IF(Databackup!B429="","",Databackup!B429)</f>
        <v/>
      </c>
      <c r="B441" s="290" t="str">
        <f>Databackup!C429</f>
        <v/>
      </c>
      <c r="C441" s="290" t="str">
        <f>Databackup!D429</f>
        <v/>
      </c>
      <c r="D441" s="290" t="str">
        <f>Databackup!E429</f>
        <v/>
      </c>
      <c r="E441" s="291" t="str">
        <f>Databackup!F429</f>
        <v/>
      </c>
      <c r="F441" s="291" t="str">
        <f>Databackup!G429</f>
        <v/>
      </c>
      <c r="G441" s="290" t="str">
        <f>Databackup!I429</f>
        <v/>
      </c>
      <c r="H441" s="290" t="str">
        <f>Databackup!J429</f>
        <v/>
      </c>
      <c r="I441" s="290" t="str">
        <f>Databackup!K429</f>
        <v/>
      </c>
      <c r="J441" s="290" t="str">
        <f>Databackup!L429</f>
        <v/>
      </c>
      <c r="K441" s="290" t="str">
        <f>Databackup!M429</f>
        <v/>
      </c>
      <c r="L441" s="311" t="str">
        <f>IF(Databackup!N429&gt;0,Databackup!N429,"--.--")</f>
        <v/>
      </c>
      <c r="M441" s="25" t="str">
        <f t="shared" si="11"/>
        <v xml:space="preserve">  Designation  </v>
      </c>
      <c r="N441" s="27"/>
      <c r="O441" s="27"/>
      <c r="P441" s="27"/>
      <c r="Q441" s="27"/>
    </row>
    <row r="442" spans="1:17" s="28" customFormat="1" ht="15.75" hidden="1">
      <c r="A442" s="289" t="str">
        <f>IF(Databackup!B430="","",Databackup!B430)</f>
        <v/>
      </c>
      <c r="B442" s="290" t="str">
        <f>Databackup!C430</f>
        <v/>
      </c>
      <c r="C442" s="290" t="str">
        <f>Databackup!D430</f>
        <v/>
      </c>
      <c r="D442" s="290" t="str">
        <f>Databackup!E430</f>
        <v/>
      </c>
      <c r="E442" s="291" t="str">
        <f>Databackup!F430</f>
        <v/>
      </c>
      <c r="F442" s="291" t="str">
        <f>Databackup!G430</f>
        <v/>
      </c>
      <c r="G442" s="290" t="str">
        <f>Databackup!I430</f>
        <v/>
      </c>
      <c r="H442" s="290" t="str">
        <f>Databackup!J430</f>
        <v/>
      </c>
      <c r="I442" s="290" t="str">
        <f>Databackup!K430</f>
        <v/>
      </c>
      <c r="J442" s="290" t="str">
        <f>Databackup!L430</f>
        <v/>
      </c>
      <c r="K442" s="290" t="str">
        <f>Databackup!M430</f>
        <v/>
      </c>
      <c r="L442" s="311" t="str">
        <f>IF(Databackup!N430&gt;0,Databackup!N430,"--.--")</f>
        <v/>
      </c>
      <c r="M442" s="25" t="str">
        <f t="shared" si="11"/>
        <v xml:space="preserve">  Designation  </v>
      </c>
      <c r="N442" s="27"/>
      <c r="O442" s="27"/>
      <c r="P442" s="27"/>
      <c r="Q442" s="27"/>
    </row>
    <row r="443" spans="1:17" s="28" customFormat="1" ht="15.75" hidden="1">
      <c r="A443" s="289" t="str">
        <f>IF(Databackup!B431="","",Databackup!B431)</f>
        <v/>
      </c>
      <c r="B443" s="290" t="str">
        <f>Databackup!C431</f>
        <v/>
      </c>
      <c r="C443" s="290" t="str">
        <f>Databackup!D431</f>
        <v/>
      </c>
      <c r="D443" s="290" t="str">
        <f>Databackup!E431</f>
        <v/>
      </c>
      <c r="E443" s="291" t="str">
        <f>Databackup!F431</f>
        <v/>
      </c>
      <c r="F443" s="291" t="str">
        <f>Databackup!G431</f>
        <v/>
      </c>
      <c r="G443" s="290" t="str">
        <f>Databackup!I431</f>
        <v/>
      </c>
      <c r="H443" s="290" t="str">
        <f>Databackup!J431</f>
        <v/>
      </c>
      <c r="I443" s="290" t="str">
        <f>Databackup!K431</f>
        <v/>
      </c>
      <c r="J443" s="290" t="str">
        <f>Databackup!L431</f>
        <v/>
      </c>
      <c r="K443" s="290" t="str">
        <f>Databackup!M431</f>
        <v/>
      </c>
      <c r="L443" s="311" t="str">
        <f>IF(Databackup!N431&gt;0,Databackup!N431,"--.--")</f>
        <v/>
      </c>
      <c r="M443" s="25" t="str">
        <f t="shared" si="11"/>
        <v xml:space="preserve">  Designation  </v>
      </c>
      <c r="N443" s="27"/>
      <c r="O443" s="27"/>
      <c r="P443" s="27"/>
      <c r="Q443" s="27"/>
    </row>
    <row r="444" spans="1:17" s="28" customFormat="1" ht="15.75" hidden="1">
      <c r="A444" s="289" t="str">
        <f>IF(Databackup!B432="","",Databackup!B432)</f>
        <v/>
      </c>
      <c r="B444" s="290" t="str">
        <f>Databackup!C432</f>
        <v/>
      </c>
      <c r="C444" s="290" t="str">
        <f>Databackup!D432</f>
        <v/>
      </c>
      <c r="D444" s="290" t="str">
        <f>Databackup!E432</f>
        <v/>
      </c>
      <c r="E444" s="291" t="str">
        <f>Databackup!F432</f>
        <v/>
      </c>
      <c r="F444" s="291" t="str">
        <f>Databackup!G432</f>
        <v/>
      </c>
      <c r="G444" s="290" t="str">
        <f>Databackup!I432</f>
        <v/>
      </c>
      <c r="H444" s="290" t="str">
        <f>Databackup!J432</f>
        <v/>
      </c>
      <c r="I444" s="290" t="str">
        <f>Databackup!K432</f>
        <v/>
      </c>
      <c r="J444" s="290" t="str">
        <f>Databackup!L432</f>
        <v/>
      </c>
      <c r="K444" s="290" t="str">
        <f>Databackup!M432</f>
        <v/>
      </c>
      <c r="L444" s="311" t="str">
        <f>IF(Databackup!N432&gt;0,Databackup!N432,"--.--")</f>
        <v/>
      </c>
      <c r="M444" s="25" t="str">
        <f t="shared" si="11"/>
        <v xml:space="preserve">  Designation  </v>
      </c>
      <c r="N444" s="27"/>
      <c r="O444" s="27"/>
      <c r="P444" s="27"/>
      <c r="Q444" s="27"/>
    </row>
    <row r="445" spans="1:17" s="28" customFormat="1" ht="15.75" hidden="1">
      <c r="A445" s="289" t="str">
        <f>IF(Databackup!B433="","",Databackup!B433)</f>
        <v/>
      </c>
      <c r="B445" s="290" t="str">
        <f>Databackup!C433</f>
        <v/>
      </c>
      <c r="C445" s="290" t="str">
        <f>Databackup!D433</f>
        <v/>
      </c>
      <c r="D445" s="290" t="str">
        <f>Databackup!E433</f>
        <v/>
      </c>
      <c r="E445" s="291" t="str">
        <f>Databackup!F433</f>
        <v/>
      </c>
      <c r="F445" s="291" t="str">
        <f>Databackup!G433</f>
        <v/>
      </c>
      <c r="G445" s="290" t="str">
        <f>Databackup!I433</f>
        <v/>
      </c>
      <c r="H445" s="290" t="str">
        <f>Databackup!J433</f>
        <v/>
      </c>
      <c r="I445" s="290" t="str">
        <f>Databackup!K433</f>
        <v/>
      </c>
      <c r="J445" s="290" t="str">
        <f>Databackup!L433</f>
        <v/>
      </c>
      <c r="K445" s="290" t="str">
        <f>Databackup!M433</f>
        <v/>
      </c>
      <c r="L445" s="311" t="str">
        <f>IF(Databackup!N433&gt;0,Databackup!N433,"--.--")</f>
        <v/>
      </c>
      <c r="M445" s="25" t="str">
        <f t="shared" si="11"/>
        <v xml:space="preserve">  Designation  </v>
      </c>
      <c r="N445" s="27"/>
      <c r="O445" s="27"/>
      <c r="P445" s="27"/>
      <c r="Q445" s="27"/>
    </row>
    <row r="446" spans="1:17" s="28" customFormat="1" ht="15.75" hidden="1">
      <c r="A446" s="289" t="str">
        <f>IF(Databackup!B434="","",Databackup!B434)</f>
        <v/>
      </c>
      <c r="B446" s="290" t="str">
        <f>Databackup!C434</f>
        <v/>
      </c>
      <c r="C446" s="290" t="str">
        <f>Databackup!D434</f>
        <v/>
      </c>
      <c r="D446" s="290" t="str">
        <f>Databackup!E434</f>
        <v/>
      </c>
      <c r="E446" s="291" t="str">
        <f>Databackup!F434</f>
        <v/>
      </c>
      <c r="F446" s="291" t="str">
        <f>Databackup!G434</f>
        <v/>
      </c>
      <c r="G446" s="290" t="str">
        <f>Databackup!I434</f>
        <v/>
      </c>
      <c r="H446" s="290" t="str">
        <f>Databackup!J434</f>
        <v/>
      </c>
      <c r="I446" s="290" t="str">
        <f>Databackup!K434</f>
        <v/>
      </c>
      <c r="J446" s="290" t="str">
        <f>Databackup!L434</f>
        <v/>
      </c>
      <c r="K446" s="290" t="str">
        <f>Databackup!M434</f>
        <v/>
      </c>
      <c r="L446" s="311" t="str">
        <f>IF(Databackup!N434&gt;0,Databackup!N434,"--.--")</f>
        <v/>
      </c>
      <c r="M446" s="25" t="str">
        <f t="shared" si="11"/>
        <v xml:space="preserve">  Designation  </v>
      </c>
      <c r="N446" s="27"/>
      <c r="O446" s="27"/>
      <c r="P446" s="27"/>
      <c r="Q446" s="27"/>
    </row>
    <row r="447" spans="1:17" s="28" customFormat="1" ht="15.75" hidden="1">
      <c r="A447" s="289" t="str">
        <f>IF(Databackup!B435="","",Databackup!B435)</f>
        <v/>
      </c>
      <c r="B447" s="290" t="str">
        <f>Databackup!C435</f>
        <v/>
      </c>
      <c r="C447" s="290" t="str">
        <f>Databackup!D435</f>
        <v/>
      </c>
      <c r="D447" s="290" t="str">
        <f>Databackup!E435</f>
        <v/>
      </c>
      <c r="E447" s="291" t="str">
        <f>Databackup!F435</f>
        <v/>
      </c>
      <c r="F447" s="291" t="str">
        <f>Databackup!G435</f>
        <v/>
      </c>
      <c r="G447" s="290" t="str">
        <f>Databackup!I435</f>
        <v/>
      </c>
      <c r="H447" s="290" t="str">
        <f>Databackup!J435</f>
        <v/>
      </c>
      <c r="I447" s="290" t="str">
        <f>Databackup!K435</f>
        <v/>
      </c>
      <c r="J447" s="290" t="str">
        <f>Databackup!L435</f>
        <v/>
      </c>
      <c r="K447" s="290" t="str">
        <f>Databackup!M435</f>
        <v/>
      </c>
      <c r="L447" s="311" t="str">
        <f>IF(Databackup!N435&gt;0,Databackup!N435,"--.--")</f>
        <v/>
      </c>
      <c r="M447" s="25" t="str">
        <f t="shared" si="11"/>
        <v xml:space="preserve">  Designation  </v>
      </c>
      <c r="N447" s="27"/>
      <c r="O447" s="27"/>
      <c r="P447" s="27"/>
      <c r="Q447" s="27"/>
    </row>
    <row r="448" spans="1:17" s="28" customFormat="1" ht="15.75" hidden="1">
      <c r="A448" s="289" t="str">
        <f>IF(Databackup!B436="","",Databackup!B436)</f>
        <v/>
      </c>
      <c r="B448" s="290" t="str">
        <f>Databackup!C436</f>
        <v/>
      </c>
      <c r="C448" s="290" t="str">
        <f>Databackup!D436</f>
        <v/>
      </c>
      <c r="D448" s="290" t="str">
        <f>Databackup!E436</f>
        <v/>
      </c>
      <c r="E448" s="291" t="str">
        <f>Databackup!F436</f>
        <v/>
      </c>
      <c r="F448" s="291" t="str">
        <f>Databackup!G436</f>
        <v/>
      </c>
      <c r="G448" s="290" t="str">
        <f>Databackup!I436</f>
        <v/>
      </c>
      <c r="H448" s="290" t="str">
        <f>Databackup!J436</f>
        <v/>
      </c>
      <c r="I448" s="290" t="str">
        <f>Databackup!K436</f>
        <v/>
      </c>
      <c r="J448" s="290" t="str">
        <f>Databackup!L436</f>
        <v/>
      </c>
      <c r="K448" s="290" t="str">
        <f>Databackup!M436</f>
        <v/>
      </c>
      <c r="L448" s="311" t="str">
        <f>IF(Databackup!N436&gt;0,Databackup!N436,"--.--")</f>
        <v/>
      </c>
      <c r="M448" s="25" t="str">
        <f t="shared" si="11"/>
        <v xml:space="preserve">  Designation  </v>
      </c>
      <c r="N448" s="27"/>
      <c r="O448" s="27"/>
      <c r="P448" s="27"/>
      <c r="Q448" s="27"/>
    </row>
    <row r="449" spans="1:17" s="28" customFormat="1" ht="15.75" hidden="1">
      <c r="A449" s="289" t="str">
        <f>IF(Databackup!B437="","",Databackup!B437)</f>
        <v/>
      </c>
      <c r="B449" s="290" t="str">
        <f>Databackup!C437</f>
        <v/>
      </c>
      <c r="C449" s="290" t="str">
        <f>Databackup!D437</f>
        <v/>
      </c>
      <c r="D449" s="290" t="str">
        <f>Databackup!E437</f>
        <v/>
      </c>
      <c r="E449" s="291" t="str">
        <f>Databackup!F437</f>
        <v/>
      </c>
      <c r="F449" s="291" t="str">
        <f>Databackup!G437</f>
        <v/>
      </c>
      <c r="G449" s="290" t="str">
        <f>Databackup!I437</f>
        <v/>
      </c>
      <c r="H449" s="290" t="str">
        <f>Databackup!J437</f>
        <v/>
      </c>
      <c r="I449" s="290" t="str">
        <f>Databackup!K437</f>
        <v/>
      </c>
      <c r="J449" s="290" t="str">
        <f>Databackup!L437</f>
        <v/>
      </c>
      <c r="K449" s="290" t="str">
        <f>Databackup!M437</f>
        <v/>
      </c>
      <c r="L449" s="311" t="str">
        <f>IF(Databackup!N437&gt;0,Databackup!N437,"--.--")</f>
        <v/>
      </c>
      <c r="M449" s="25" t="str">
        <f t="shared" si="11"/>
        <v xml:space="preserve">  Designation  </v>
      </c>
      <c r="N449" s="27"/>
      <c r="O449" s="27"/>
      <c r="P449" s="27"/>
      <c r="Q449" s="27"/>
    </row>
    <row r="450" spans="1:17" s="28" customFormat="1" ht="15.75" hidden="1">
      <c r="A450" s="289" t="str">
        <f>IF(Databackup!B438="","",Databackup!B438)</f>
        <v/>
      </c>
      <c r="B450" s="290" t="str">
        <f>Databackup!C438</f>
        <v/>
      </c>
      <c r="C450" s="290" t="str">
        <f>Databackup!D438</f>
        <v/>
      </c>
      <c r="D450" s="290" t="str">
        <f>Databackup!E438</f>
        <v/>
      </c>
      <c r="E450" s="291" t="str">
        <f>Databackup!F438</f>
        <v/>
      </c>
      <c r="F450" s="291" t="str">
        <f>Databackup!G438</f>
        <v/>
      </c>
      <c r="G450" s="290" t="str">
        <f>Databackup!I438</f>
        <v/>
      </c>
      <c r="H450" s="290" t="str">
        <f>Databackup!J438</f>
        <v/>
      </c>
      <c r="I450" s="290" t="str">
        <f>Databackup!K438</f>
        <v/>
      </c>
      <c r="J450" s="290" t="str">
        <f>Databackup!L438</f>
        <v/>
      </c>
      <c r="K450" s="290" t="str">
        <f>Databackup!M438</f>
        <v/>
      </c>
      <c r="L450" s="311" t="str">
        <f>IF(Databackup!N438&gt;0,Databackup!N438,"--.--")</f>
        <v/>
      </c>
      <c r="M450" s="25" t="str">
        <f t="shared" si="11"/>
        <v xml:space="preserve">  Designation  </v>
      </c>
      <c r="N450" s="27"/>
      <c r="O450" s="27"/>
      <c r="P450" s="27"/>
      <c r="Q450" s="27"/>
    </row>
    <row r="451" spans="1:17" s="28" customFormat="1" ht="15.75" hidden="1">
      <c r="A451" s="289" t="str">
        <f>IF(Databackup!B439="","",Databackup!B439)</f>
        <v/>
      </c>
      <c r="B451" s="290" t="str">
        <f>Databackup!C439</f>
        <v/>
      </c>
      <c r="C451" s="290" t="str">
        <f>Databackup!D439</f>
        <v/>
      </c>
      <c r="D451" s="290" t="str">
        <f>Databackup!E439</f>
        <v/>
      </c>
      <c r="E451" s="291" t="str">
        <f>Databackup!F439</f>
        <v/>
      </c>
      <c r="F451" s="291" t="str">
        <f>Databackup!G439</f>
        <v/>
      </c>
      <c r="G451" s="290" t="str">
        <f>Databackup!I439</f>
        <v/>
      </c>
      <c r="H451" s="290" t="str">
        <f>Databackup!J439</f>
        <v/>
      </c>
      <c r="I451" s="290" t="str">
        <f>Databackup!K439</f>
        <v/>
      </c>
      <c r="J451" s="290" t="str">
        <f>Databackup!L439</f>
        <v/>
      </c>
      <c r="K451" s="290" t="str">
        <f>Databackup!M439</f>
        <v/>
      </c>
      <c r="L451" s="311" t="str">
        <f>IF(Databackup!N439&gt;0,Databackup!N439,"--.--")</f>
        <v/>
      </c>
      <c r="M451" s="25" t="str">
        <f t="shared" si="11"/>
        <v xml:space="preserve">  Designation  </v>
      </c>
      <c r="N451" s="27"/>
      <c r="O451" s="27"/>
      <c r="P451" s="27"/>
      <c r="Q451" s="27"/>
    </row>
    <row r="452" spans="1:17" s="28" customFormat="1" ht="15.75" hidden="1">
      <c r="A452" s="289" t="str">
        <f>IF(Databackup!B440="","",Databackup!B440)</f>
        <v/>
      </c>
      <c r="B452" s="290" t="str">
        <f>Databackup!C440</f>
        <v/>
      </c>
      <c r="C452" s="290" t="str">
        <f>Databackup!D440</f>
        <v/>
      </c>
      <c r="D452" s="290" t="str">
        <f>Databackup!E440</f>
        <v/>
      </c>
      <c r="E452" s="291" t="str">
        <f>Databackup!F440</f>
        <v/>
      </c>
      <c r="F452" s="291" t="str">
        <f>Databackup!G440</f>
        <v/>
      </c>
      <c r="G452" s="290" t="str">
        <f>Databackup!I440</f>
        <v/>
      </c>
      <c r="H452" s="290" t="str">
        <f>Databackup!J440</f>
        <v/>
      </c>
      <c r="I452" s="290" t="str">
        <f>Databackup!K440</f>
        <v/>
      </c>
      <c r="J452" s="290" t="str">
        <f>Databackup!L440</f>
        <v/>
      </c>
      <c r="K452" s="290" t="str">
        <f>Databackup!M440</f>
        <v/>
      </c>
      <c r="L452" s="311" t="str">
        <f>IF(Databackup!N440&gt;0,Databackup!N440,"--.--")</f>
        <v/>
      </c>
      <c r="M452" s="25" t="str">
        <f t="shared" si="11"/>
        <v xml:space="preserve">  Designation  </v>
      </c>
      <c r="N452" s="27"/>
      <c r="O452" s="27"/>
      <c r="P452" s="27"/>
      <c r="Q452" s="27"/>
    </row>
    <row r="453" spans="1:17" s="28" customFormat="1" ht="15.75" hidden="1">
      <c r="A453" s="289" t="str">
        <f>IF(Databackup!B441="","",Databackup!B441)</f>
        <v/>
      </c>
      <c r="B453" s="290" t="str">
        <f>Databackup!C441</f>
        <v/>
      </c>
      <c r="C453" s="290" t="str">
        <f>Databackup!D441</f>
        <v/>
      </c>
      <c r="D453" s="290" t="str">
        <f>Databackup!E441</f>
        <v/>
      </c>
      <c r="E453" s="291" t="str">
        <f>Databackup!F441</f>
        <v/>
      </c>
      <c r="F453" s="291" t="str">
        <f>Databackup!G441</f>
        <v/>
      </c>
      <c r="G453" s="290" t="str">
        <f>Databackup!I441</f>
        <v/>
      </c>
      <c r="H453" s="290" t="str">
        <f>Databackup!J441</f>
        <v/>
      </c>
      <c r="I453" s="290" t="str">
        <f>Databackup!K441</f>
        <v/>
      </c>
      <c r="J453" s="290" t="str">
        <f>Databackup!L441</f>
        <v/>
      </c>
      <c r="K453" s="290" t="str">
        <f>Databackup!M441</f>
        <v/>
      </c>
      <c r="L453" s="311" t="str">
        <f>IF(Databackup!N441&gt;0,Databackup!N441,"--.--")</f>
        <v/>
      </c>
      <c r="M453" s="25" t="str">
        <f t="shared" si="11"/>
        <v xml:space="preserve">  Designation  </v>
      </c>
      <c r="N453" s="27"/>
      <c r="O453" s="27"/>
      <c r="P453" s="27"/>
      <c r="Q453" s="27"/>
    </row>
    <row r="454" spans="1:17" s="28" customFormat="1" ht="15.75" hidden="1">
      <c r="A454" s="289" t="str">
        <f>IF(Databackup!B442="","",Databackup!B442)</f>
        <v/>
      </c>
      <c r="B454" s="290" t="str">
        <f>Databackup!C442</f>
        <v/>
      </c>
      <c r="C454" s="290" t="str">
        <f>Databackup!D442</f>
        <v/>
      </c>
      <c r="D454" s="290" t="str">
        <f>Databackup!E442</f>
        <v/>
      </c>
      <c r="E454" s="291" t="str">
        <f>Databackup!F442</f>
        <v/>
      </c>
      <c r="F454" s="291" t="str">
        <f>Databackup!G442</f>
        <v/>
      </c>
      <c r="G454" s="290" t="str">
        <f>Databackup!I442</f>
        <v/>
      </c>
      <c r="H454" s="290" t="str">
        <f>Databackup!J442</f>
        <v/>
      </c>
      <c r="I454" s="290" t="str">
        <f>Databackup!K442</f>
        <v/>
      </c>
      <c r="J454" s="290" t="str">
        <f>Databackup!L442</f>
        <v/>
      </c>
      <c r="K454" s="290" t="str">
        <f>Databackup!M442</f>
        <v/>
      </c>
      <c r="L454" s="311" t="str">
        <f>IF(Databackup!N442&gt;0,Databackup!N442,"--.--")</f>
        <v/>
      </c>
      <c r="M454" s="25" t="str">
        <f t="shared" si="11"/>
        <v xml:space="preserve">  Designation  </v>
      </c>
      <c r="N454" s="27"/>
      <c r="O454" s="27"/>
      <c r="P454" s="27"/>
      <c r="Q454" s="27"/>
    </row>
    <row r="455" spans="1:17" s="28" customFormat="1" ht="15.75" hidden="1">
      <c r="A455" s="289" t="str">
        <f>IF(Databackup!B443="","",Databackup!B443)</f>
        <v/>
      </c>
      <c r="B455" s="290" t="str">
        <f>Databackup!C443</f>
        <v/>
      </c>
      <c r="C455" s="290" t="str">
        <f>Databackup!D443</f>
        <v/>
      </c>
      <c r="D455" s="290" t="str">
        <f>Databackup!E443</f>
        <v/>
      </c>
      <c r="E455" s="291" t="str">
        <f>Databackup!F443</f>
        <v/>
      </c>
      <c r="F455" s="291" t="str">
        <f>Databackup!G443</f>
        <v/>
      </c>
      <c r="G455" s="290" t="str">
        <f>Databackup!I443</f>
        <v/>
      </c>
      <c r="H455" s="290" t="str">
        <f>Databackup!J443</f>
        <v/>
      </c>
      <c r="I455" s="290" t="str">
        <f>Databackup!K443</f>
        <v/>
      </c>
      <c r="J455" s="290" t="str">
        <f>Databackup!L443</f>
        <v/>
      </c>
      <c r="K455" s="290" t="str">
        <f>Databackup!M443</f>
        <v/>
      </c>
      <c r="L455" s="311" t="str">
        <f>IF(Databackup!N443&gt;0,Databackup!N443,"--.--")</f>
        <v/>
      </c>
      <c r="M455" s="25" t="str">
        <f t="shared" si="11"/>
        <v xml:space="preserve">  Designation  </v>
      </c>
      <c r="N455" s="27"/>
      <c r="O455" s="27"/>
      <c r="P455" s="27"/>
      <c r="Q455" s="27"/>
    </row>
    <row r="456" spans="1:17" s="28" customFormat="1" ht="15.75" hidden="1">
      <c r="A456" s="289" t="str">
        <f>IF(Databackup!B444="","",Databackup!B444)</f>
        <v/>
      </c>
      <c r="B456" s="290" t="str">
        <f>Databackup!C444</f>
        <v/>
      </c>
      <c r="C456" s="290" t="str">
        <f>Databackup!D444</f>
        <v/>
      </c>
      <c r="D456" s="290" t="str">
        <f>Databackup!E444</f>
        <v/>
      </c>
      <c r="E456" s="291" t="str">
        <f>Databackup!F444</f>
        <v/>
      </c>
      <c r="F456" s="291" t="str">
        <f>Databackup!G444</f>
        <v/>
      </c>
      <c r="G456" s="290" t="str">
        <f>Databackup!I444</f>
        <v/>
      </c>
      <c r="H456" s="290" t="str">
        <f>Databackup!J444</f>
        <v/>
      </c>
      <c r="I456" s="290" t="str">
        <f>Databackup!K444</f>
        <v/>
      </c>
      <c r="J456" s="290" t="str">
        <f>Databackup!L444</f>
        <v/>
      </c>
      <c r="K456" s="290" t="str">
        <f>Databackup!M444</f>
        <v/>
      </c>
      <c r="L456" s="311" t="str">
        <f>IF(Databackup!N444&gt;0,Databackup!N444,"--.--")</f>
        <v/>
      </c>
      <c r="M456" s="25" t="str">
        <f t="shared" si="11"/>
        <v xml:space="preserve">  Designation  </v>
      </c>
      <c r="N456" s="27"/>
      <c r="O456" s="27"/>
      <c r="P456" s="27"/>
      <c r="Q456" s="27"/>
    </row>
    <row r="457" spans="1:17" s="28" customFormat="1" ht="15.75" hidden="1">
      <c r="A457" s="289" t="str">
        <f>IF(Databackup!B445="","",Databackup!B445)</f>
        <v/>
      </c>
      <c r="B457" s="290" t="str">
        <f>Databackup!C445</f>
        <v/>
      </c>
      <c r="C457" s="290" t="str">
        <f>Databackup!D445</f>
        <v/>
      </c>
      <c r="D457" s="290" t="str">
        <f>Databackup!E445</f>
        <v/>
      </c>
      <c r="E457" s="291" t="str">
        <f>Databackup!F445</f>
        <v/>
      </c>
      <c r="F457" s="291" t="str">
        <f>Databackup!G445</f>
        <v/>
      </c>
      <c r="G457" s="290" t="str">
        <f>Databackup!I445</f>
        <v/>
      </c>
      <c r="H457" s="290" t="str">
        <f>Databackup!J445</f>
        <v/>
      </c>
      <c r="I457" s="290" t="str">
        <f>Databackup!K445</f>
        <v/>
      </c>
      <c r="J457" s="290" t="str">
        <f>Databackup!L445</f>
        <v/>
      </c>
      <c r="K457" s="290" t="str">
        <f>Databackup!M445</f>
        <v/>
      </c>
      <c r="L457" s="311" t="str">
        <f>IF(Databackup!N445&gt;0,Databackup!N445,"--.--")</f>
        <v/>
      </c>
      <c r="M457" s="25" t="str">
        <f t="shared" si="11"/>
        <v xml:space="preserve">  Designation  </v>
      </c>
      <c r="N457" s="27"/>
      <c r="O457" s="27"/>
      <c r="P457" s="27"/>
      <c r="Q457" s="27"/>
    </row>
    <row r="458" spans="1:17" s="28" customFormat="1" ht="15.75" hidden="1">
      <c r="A458" s="289" t="str">
        <f>IF(Databackup!B446="","",Databackup!B446)</f>
        <v/>
      </c>
      <c r="B458" s="290" t="str">
        <f>Databackup!C446</f>
        <v/>
      </c>
      <c r="C458" s="290" t="str">
        <f>Databackup!D446</f>
        <v/>
      </c>
      <c r="D458" s="290" t="str">
        <f>Databackup!E446</f>
        <v/>
      </c>
      <c r="E458" s="291" t="str">
        <f>Databackup!F446</f>
        <v/>
      </c>
      <c r="F458" s="291" t="str">
        <f>Databackup!G446</f>
        <v/>
      </c>
      <c r="G458" s="290" t="str">
        <f>Databackup!I446</f>
        <v/>
      </c>
      <c r="H458" s="290" t="str">
        <f>Databackup!J446</f>
        <v/>
      </c>
      <c r="I458" s="290" t="str">
        <f>Databackup!K446</f>
        <v/>
      </c>
      <c r="J458" s="290" t="str">
        <f>Databackup!L446</f>
        <v/>
      </c>
      <c r="K458" s="290" t="str">
        <f>Databackup!M446</f>
        <v/>
      </c>
      <c r="L458" s="311" t="str">
        <f>IF(Databackup!N446&gt;0,Databackup!N446,"--.--")</f>
        <v/>
      </c>
      <c r="M458" s="25" t="str">
        <f t="shared" si="11"/>
        <v xml:space="preserve">  Designation  </v>
      </c>
      <c r="N458" s="27"/>
      <c r="O458" s="27"/>
      <c r="P458" s="27"/>
      <c r="Q458" s="27"/>
    </row>
    <row r="459" spans="1:17" s="28" customFormat="1" ht="15.75" hidden="1">
      <c r="A459" s="289" t="str">
        <f>IF(Databackup!B447="","",Databackup!B447)</f>
        <v/>
      </c>
      <c r="B459" s="290" t="str">
        <f>Databackup!C447</f>
        <v/>
      </c>
      <c r="C459" s="290" t="str">
        <f>Databackup!D447</f>
        <v/>
      </c>
      <c r="D459" s="290" t="str">
        <f>Databackup!E447</f>
        <v/>
      </c>
      <c r="E459" s="291" t="str">
        <f>Databackup!F447</f>
        <v/>
      </c>
      <c r="F459" s="291" t="str">
        <f>Databackup!G447</f>
        <v/>
      </c>
      <c r="G459" s="290" t="str">
        <f>Databackup!I447</f>
        <v/>
      </c>
      <c r="H459" s="290" t="str">
        <f>Databackup!J447</f>
        <v/>
      </c>
      <c r="I459" s="290" t="str">
        <f>Databackup!K447</f>
        <v/>
      </c>
      <c r="J459" s="290" t="str">
        <f>Databackup!L447</f>
        <v/>
      </c>
      <c r="K459" s="290" t="str">
        <f>Databackup!M447</f>
        <v/>
      </c>
      <c r="L459" s="311" t="str">
        <f>IF(Databackup!N447&gt;0,Databackup!N447,"--.--")</f>
        <v/>
      </c>
      <c r="M459" s="25" t="str">
        <f t="shared" si="11"/>
        <v xml:space="preserve">  Designation  </v>
      </c>
      <c r="N459" s="27"/>
      <c r="O459" s="27"/>
      <c r="P459" s="27"/>
      <c r="Q459" s="27"/>
    </row>
    <row r="460" spans="1:17" s="28" customFormat="1" ht="15.75" hidden="1">
      <c r="A460" s="289" t="str">
        <f>IF(Databackup!B448="","",Databackup!B448)</f>
        <v/>
      </c>
      <c r="B460" s="290" t="str">
        <f>Databackup!C448</f>
        <v/>
      </c>
      <c r="C460" s="290" t="str">
        <f>Databackup!D448</f>
        <v/>
      </c>
      <c r="D460" s="290" t="str">
        <f>Databackup!E448</f>
        <v/>
      </c>
      <c r="E460" s="291" t="str">
        <f>Databackup!F448</f>
        <v/>
      </c>
      <c r="F460" s="291" t="str">
        <f>Databackup!G448</f>
        <v/>
      </c>
      <c r="G460" s="290" t="str">
        <f>Databackup!I448</f>
        <v/>
      </c>
      <c r="H460" s="290" t="str">
        <f>Databackup!J448</f>
        <v/>
      </c>
      <c r="I460" s="290" t="str">
        <f>Databackup!K448</f>
        <v/>
      </c>
      <c r="J460" s="290" t="str">
        <f>Databackup!L448</f>
        <v/>
      </c>
      <c r="K460" s="290" t="str">
        <f>Databackup!M448</f>
        <v/>
      </c>
      <c r="L460" s="311" t="str">
        <f>IF(Databackup!N448&gt;0,Databackup!N448,"--.--")</f>
        <v/>
      </c>
      <c r="M460" s="25" t="str">
        <f t="shared" si="11"/>
        <v xml:space="preserve">  Designation  </v>
      </c>
      <c r="N460" s="27"/>
      <c r="O460" s="27"/>
      <c r="P460" s="27"/>
      <c r="Q460" s="27"/>
    </row>
    <row r="461" spans="1:17" s="28" customFormat="1" ht="15.75" hidden="1">
      <c r="A461" s="289" t="str">
        <f>IF(Databackup!B449="","",Databackup!B449)</f>
        <v/>
      </c>
      <c r="B461" s="290" t="str">
        <f>Databackup!C449</f>
        <v/>
      </c>
      <c r="C461" s="290" t="str">
        <f>Databackup!D449</f>
        <v/>
      </c>
      <c r="D461" s="290" t="str">
        <f>Databackup!E449</f>
        <v/>
      </c>
      <c r="E461" s="291" t="str">
        <f>Databackup!F449</f>
        <v/>
      </c>
      <c r="F461" s="291" t="str">
        <f>Databackup!G449</f>
        <v/>
      </c>
      <c r="G461" s="290" t="str">
        <f>Databackup!I449</f>
        <v/>
      </c>
      <c r="H461" s="290" t="str">
        <f>Databackup!J449</f>
        <v/>
      </c>
      <c r="I461" s="290" t="str">
        <f>Databackup!K449</f>
        <v/>
      </c>
      <c r="J461" s="290" t="str">
        <f>Databackup!L449</f>
        <v/>
      </c>
      <c r="K461" s="290" t="str">
        <f>Databackup!M449</f>
        <v/>
      </c>
      <c r="L461" s="311" t="str">
        <f>IF(Databackup!N449&gt;0,Databackup!N449,"--.--")</f>
        <v/>
      </c>
      <c r="M461" s="25" t="str">
        <f t="shared" si="11"/>
        <v xml:space="preserve">  Designation  </v>
      </c>
      <c r="N461" s="27"/>
      <c r="O461" s="27"/>
      <c r="P461" s="27"/>
      <c r="Q461" s="27"/>
    </row>
    <row r="462" spans="1:17" s="28" customFormat="1" ht="15.75" hidden="1">
      <c r="A462" s="289" t="str">
        <f>IF(Databackup!B450="","",Databackup!B450)</f>
        <v/>
      </c>
      <c r="B462" s="290" t="str">
        <f>Databackup!C450</f>
        <v/>
      </c>
      <c r="C462" s="290" t="str">
        <f>Databackup!D450</f>
        <v/>
      </c>
      <c r="D462" s="290" t="str">
        <f>Databackup!E450</f>
        <v/>
      </c>
      <c r="E462" s="291" t="str">
        <f>Databackup!F450</f>
        <v/>
      </c>
      <c r="F462" s="291" t="str">
        <f>Databackup!G450</f>
        <v/>
      </c>
      <c r="G462" s="290" t="str">
        <f>Databackup!I450</f>
        <v/>
      </c>
      <c r="H462" s="290" t="str">
        <f>Databackup!J450</f>
        <v/>
      </c>
      <c r="I462" s="290" t="str">
        <f>Databackup!K450</f>
        <v/>
      </c>
      <c r="J462" s="290" t="str">
        <f>Databackup!L450</f>
        <v/>
      </c>
      <c r="K462" s="290" t="str">
        <f>Databackup!M450</f>
        <v/>
      </c>
      <c r="L462" s="311" t="str">
        <f>IF(Databackup!N450&gt;0,Databackup!N450,"--.--")</f>
        <v/>
      </c>
      <c r="M462" s="25" t="str">
        <f t="shared" si="11"/>
        <v xml:space="preserve">  Designation  </v>
      </c>
      <c r="N462" s="27"/>
      <c r="O462" s="27"/>
      <c r="P462" s="27"/>
      <c r="Q462" s="27"/>
    </row>
    <row r="463" spans="1:17" s="28" customFormat="1" ht="15.75" hidden="1">
      <c r="A463" s="289" t="str">
        <f>IF(Databackup!B451="","",Databackup!B451)</f>
        <v/>
      </c>
      <c r="B463" s="290" t="str">
        <f>Databackup!C451</f>
        <v/>
      </c>
      <c r="C463" s="290" t="str">
        <f>Databackup!D451</f>
        <v/>
      </c>
      <c r="D463" s="290" t="str">
        <f>Databackup!E451</f>
        <v/>
      </c>
      <c r="E463" s="291" t="str">
        <f>Databackup!F451</f>
        <v/>
      </c>
      <c r="F463" s="291" t="str">
        <f>Databackup!G451</f>
        <v/>
      </c>
      <c r="G463" s="290" t="str">
        <f>Databackup!I451</f>
        <v/>
      </c>
      <c r="H463" s="290" t="str">
        <f>Databackup!J451</f>
        <v/>
      </c>
      <c r="I463" s="290" t="str">
        <f>Databackup!K451</f>
        <v/>
      </c>
      <c r="J463" s="290" t="str">
        <f>Databackup!L451</f>
        <v/>
      </c>
      <c r="K463" s="290" t="str">
        <f>Databackup!M451</f>
        <v/>
      </c>
      <c r="L463" s="311" t="str">
        <f>IF(Databackup!N451&gt;0,Databackup!N451,"--.--")</f>
        <v/>
      </c>
      <c r="M463" s="25" t="str">
        <f t="shared" si="11"/>
        <v xml:space="preserve">  Designation  </v>
      </c>
      <c r="N463" s="27"/>
      <c r="O463" s="27"/>
      <c r="P463" s="27"/>
      <c r="Q463" s="27"/>
    </row>
    <row r="464" spans="1:17" s="28" customFormat="1" ht="15.75" hidden="1">
      <c r="A464" s="289" t="str">
        <f>IF(Databackup!B452="","",Databackup!B452)</f>
        <v/>
      </c>
      <c r="B464" s="290" t="str">
        <f>Databackup!C452</f>
        <v/>
      </c>
      <c r="C464" s="290" t="str">
        <f>Databackup!D452</f>
        <v/>
      </c>
      <c r="D464" s="290" t="str">
        <f>Databackup!E452</f>
        <v/>
      </c>
      <c r="E464" s="291" t="str">
        <f>Databackup!F452</f>
        <v/>
      </c>
      <c r="F464" s="291" t="str">
        <f>Databackup!G452</f>
        <v/>
      </c>
      <c r="G464" s="290" t="str">
        <f>Databackup!I452</f>
        <v/>
      </c>
      <c r="H464" s="290" t="str">
        <f>Databackup!J452</f>
        <v/>
      </c>
      <c r="I464" s="290" t="str">
        <f>Databackup!K452</f>
        <v/>
      </c>
      <c r="J464" s="290" t="str">
        <f>Databackup!L452</f>
        <v/>
      </c>
      <c r="K464" s="290" t="str">
        <f>Databackup!M452</f>
        <v/>
      </c>
      <c r="L464" s="311" t="str">
        <f>IF(Databackup!N452&gt;0,Databackup!N452,"--.--")</f>
        <v/>
      </c>
      <c r="M464" s="25" t="str">
        <f t="shared" si="11"/>
        <v xml:space="preserve">  Designation  </v>
      </c>
      <c r="N464" s="27"/>
      <c r="O464" s="27"/>
      <c r="P464" s="27"/>
      <c r="Q464" s="27"/>
    </row>
    <row r="465" spans="1:17" s="28" customFormat="1" ht="15.75" hidden="1">
      <c r="A465" s="289" t="str">
        <f>IF(Databackup!B453="","",Databackup!B453)</f>
        <v/>
      </c>
      <c r="B465" s="290" t="str">
        <f>Databackup!C453</f>
        <v/>
      </c>
      <c r="C465" s="290" t="str">
        <f>Databackup!D453</f>
        <v/>
      </c>
      <c r="D465" s="290" t="str">
        <f>Databackup!E453</f>
        <v/>
      </c>
      <c r="E465" s="291" t="str">
        <f>Databackup!F453</f>
        <v/>
      </c>
      <c r="F465" s="291" t="str">
        <f>Databackup!G453</f>
        <v/>
      </c>
      <c r="G465" s="290" t="str">
        <f>Databackup!I453</f>
        <v/>
      </c>
      <c r="H465" s="290" t="str">
        <f>Databackup!J453</f>
        <v/>
      </c>
      <c r="I465" s="290" t="str">
        <f>Databackup!K453</f>
        <v/>
      </c>
      <c r="J465" s="290" t="str">
        <f>Databackup!L453</f>
        <v/>
      </c>
      <c r="K465" s="290" t="str">
        <f>Databackup!M453</f>
        <v/>
      </c>
      <c r="L465" s="311" t="str">
        <f>IF(Databackup!N453&gt;0,Databackup!N453,"--.--")</f>
        <v/>
      </c>
      <c r="M465" s="25" t="str">
        <f t="shared" si="11"/>
        <v xml:space="preserve">  Designation  </v>
      </c>
      <c r="N465" s="27"/>
      <c r="O465" s="27"/>
      <c r="P465" s="27"/>
      <c r="Q465" s="27"/>
    </row>
    <row r="466" spans="1:17" s="28" customFormat="1" ht="15.75" hidden="1">
      <c r="A466" s="289" t="str">
        <f>IF(Databackup!B454="","",Databackup!B454)</f>
        <v/>
      </c>
      <c r="B466" s="290" t="str">
        <f>Databackup!C454</f>
        <v/>
      </c>
      <c r="C466" s="290" t="str">
        <f>Databackup!D454</f>
        <v/>
      </c>
      <c r="D466" s="290" t="str">
        <f>Databackup!E454</f>
        <v/>
      </c>
      <c r="E466" s="291" t="str">
        <f>Databackup!F454</f>
        <v/>
      </c>
      <c r="F466" s="291" t="str">
        <f>Databackup!G454</f>
        <v/>
      </c>
      <c r="G466" s="290" t="str">
        <f>Databackup!I454</f>
        <v/>
      </c>
      <c r="H466" s="290" t="str">
        <f>Databackup!J454</f>
        <v/>
      </c>
      <c r="I466" s="290" t="str">
        <f>Databackup!K454</f>
        <v/>
      </c>
      <c r="J466" s="290" t="str">
        <f>Databackup!L454</f>
        <v/>
      </c>
      <c r="K466" s="290" t="str">
        <f>Databackup!M454</f>
        <v/>
      </c>
      <c r="L466" s="311" t="str">
        <f>IF(Databackup!N454&gt;0,Databackup!N454,"--.--")</f>
        <v/>
      </c>
      <c r="M466" s="25" t="str">
        <f t="shared" si="11"/>
        <v xml:space="preserve">  Designation  </v>
      </c>
      <c r="N466" s="27"/>
      <c r="O466" s="27"/>
      <c r="P466" s="27"/>
      <c r="Q466" s="27"/>
    </row>
    <row r="467" spans="1:17" s="28" customFormat="1" ht="15.75" hidden="1">
      <c r="A467" s="289" t="str">
        <f>IF(Databackup!B455="","",Databackup!B455)</f>
        <v/>
      </c>
      <c r="B467" s="290" t="str">
        <f>Databackup!C455</f>
        <v/>
      </c>
      <c r="C467" s="290" t="str">
        <f>Databackup!D455</f>
        <v/>
      </c>
      <c r="D467" s="290" t="str">
        <f>Databackup!E455</f>
        <v/>
      </c>
      <c r="E467" s="291" t="str">
        <f>Databackup!F455</f>
        <v/>
      </c>
      <c r="F467" s="291" t="str">
        <f>Databackup!G455</f>
        <v/>
      </c>
      <c r="G467" s="290" t="str">
        <f>Databackup!I455</f>
        <v/>
      </c>
      <c r="H467" s="290" t="str">
        <f>Databackup!J455</f>
        <v/>
      </c>
      <c r="I467" s="290" t="str">
        <f>Databackup!K455</f>
        <v/>
      </c>
      <c r="J467" s="290" t="str">
        <f>Databackup!L455</f>
        <v/>
      </c>
      <c r="K467" s="290" t="str">
        <f>Databackup!M455</f>
        <v/>
      </c>
      <c r="L467" s="311" t="str">
        <f>IF(Databackup!N455&gt;0,Databackup!N455,"--.--")</f>
        <v/>
      </c>
      <c r="M467" s="25" t="str">
        <f t="shared" ref="M467:M530" si="12">CONCATENATE(B467,"  ","Designation","  ",C467)</f>
        <v xml:space="preserve">  Designation  </v>
      </c>
      <c r="N467" s="27"/>
      <c r="O467" s="27"/>
      <c r="P467" s="27"/>
      <c r="Q467" s="27"/>
    </row>
    <row r="468" spans="1:17" s="28" customFormat="1" ht="15.75" hidden="1">
      <c r="A468" s="289" t="str">
        <f>IF(Databackup!B456="","",Databackup!B456)</f>
        <v/>
      </c>
      <c r="B468" s="290" t="str">
        <f>Databackup!C456</f>
        <v/>
      </c>
      <c r="C468" s="290" t="str">
        <f>Databackup!D456</f>
        <v/>
      </c>
      <c r="D468" s="290" t="str">
        <f>Databackup!E456</f>
        <v/>
      </c>
      <c r="E468" s="291" t="str">
        <f>Databackup!F456</f>
        <v/>
      </c>
      <c r="F468" s="291" t="str">
        <f>Databackup!G456</f>
        <v/>
      </c>
      <c r="G468" s="290" t="str">
        <f>Databackup!I456</f>
        <v/>
      </c>
      <c r="H468" s="290" t="str">
        <f>Databackup!J456</f>
        <v/>
      </c>
      <c r="I468" s="290" t="str">
        <f>Databackup!K456</f>
        <v/>
      </c>
      <c r="J468" s="290" t="str">
        <f>Databackup!L456</f>
        <v/>
      </c>
      <c r="K468" s="290" t="str">
        <f>Databackup!M456</f>
        <v/>
      </c>
      <c r="L468" s="311" t="str">
        <f>IF(Databackup!N456&gt;0,Databackup!N456,"--.--")</f>
        <v/>
      </c>
      <c r="M468" s="25" t="str">
        <f t="shared" si="12"/>
        <v xml:space="preserve">  Designation  </v>
      </c>
      <c r="N468" s="27"/>
      <c r="O468" s="27"/>
      <c r="P468" s="27"/>
      <c r="Q468" s="27"/>
    </row>
    <row r="469" spans="1:17" s="28" customFormat="1" ht="15.75" hidden="1">
      <c r="A469" s="289" t="str">
        <f>IF(Databackup!B457="","",Databackup!B457)</f>
        <v/>
      </c>
      <c r="B469" s="290" t="str">
        <f>Databackup!C457</f>
        <v/>
      </c>
      <c r="C469" s="290" t="str">
        <f>Databackup!D457</f>
        <v/>
      </c>
      <c r="D469" s="290" t="str">
        <f>Databackup!E457</f>
        <v/>
      </c>
      <c r="E469" s="291" t="str">
        <f>Databackup!F457</f>
        <v/>
      </c>
      <c r="F469" s="291" t="str">
        <f>Databackup!G457</f>
        <v/>
      </c>
      <c r="G469" s="290" t="str">
        <f>Databackup!I457</f>
        <v/>
      </c>
      <c r="H469" s="290" t="str">
        <f>Databackup!J457</f>
        <v/>
      </c>
      <c r="I469" s="290" t="str">
        <f>Databackup!K457</f>
        <v/>
      </c>
      <c r="J469" s="290" t="str">
        <f>Databackup!L457</f>
        <v/>
      </c>
      <c r="K469" s="290" t="str">
        <f>Databackup!M457</f>
        <v/>
      </c>
      <c r="L469" s="311" t="str">
        <f>IF(Databackup!N457&gt;0,Databackup!N457,"--.--")</f>
        <v/>
      </c>
      <c r="M469" s="25" t="str">
        <f t="shared" si="12"/>
        <v xml:space="preserve">  Designation  </v>
      </c>
      <c r="N469" s="27"/>
      <c r="O469" s="27"/>
      <c r="P469" s="27"/>
      <c r="Q469" s="27"/>
    </row>
    <row r="470" spans="1:17" s="28" customFormat="1" ht="15.75" hidden="1">
      <c r="A470" s="289" t="str">
        <f>IF(Databackup!B458="","",Databackup!B458)</f>
        <v/>
      </c>
      <c r="B470" s="290" t="str">
        <f>Databackup!C458</f>
        <v/>
      </c>
      <c r="C470" s="290" t="str">
        <f>Databackup!D458</f>
        <v/>
      </c>
      <c r="D470" s="290" t="str">
        <f>Databackup!E458</f>
        <v/>
      </c>
      <c r="E470" s="291" t="str">
        <f>Databackup!F458</f>
        <v/>
      </c>
      <c r="F470" s="291" t="str">
        <f>Databackup!G458</f>
        <v/>
      </c>
      <c r="G470" s="290" t="str">
        <f>Databackup!I458</f>
        <v/>
      </c>
      <c r="H470" s="290" t="str">
        <f>Databackup!J458</f>
        <v/>
      </c>
      <c r="I470" s="290" t="str">
        <f>Databackup!K458</f>
        <v/>
      </c>
      <c r="J470" s="290" t="str">
        <f>Databackup!L458</f>
        <v/>
      </c>
      <c r="K470" s="290" t="str">
        <f>Databackup!M458</f>
        <v/>
      </c>
      <c r="L470" s="311" t="str">
        <f>IF(Databackup!N458&gt;0,Databackup!N458,"--.--")</f>
        <v/>
      </c>
      <c r="M470" s="25" t="str">
        <f t="shared" si="12"/>
        <v xml:space="preserve">  Designation  </v>
      </c>
      <c r="N470" s="27"/>
      <c r="O470" s="27"/>
      <c r="P470" s="27"/>
      <c r="Q470" s="27"/>
    </row>
    <row r="471" spans="1:17" s="28" customFormat="1" ht="15.75" hidden="1">
      <c r="A471" s="289" t="str">
        <f>IF(Databackup!B459="","",Databackup!B459)</f>
        <v/>
      </c>
      <c r="B471" s="290" t="str">
        <f>Databackup!C459</f>
        <v/>
      </c>
      <c r="C471" s="290" t="str">
        <f>Databackup!D459</f>
        <v/>
      </c>
      <c r="D471" s="290" t="str">
        <f>Databackup!E459</f>
        <v/>
      </c>
      <c r="E471" s="291" t="str">
        <f>Databackup!F459</f>
        <v/>
      </c>
      <c r="F471" s="291" t="str">
        <f>Databackup!G459</f>
        <v/>
      </c>
      <c r="G471" s="290" t="str">
        <f>Databackup!I459</f>
        <v/>
      </c>
      <c r="H471" s="290" t="str">
        <f>Databackup!J459</f>
        <v/>
      </c>
      <c r="I471" s="290" t="str">
        <f>Databackup!K459</f>
        <v/>
      </c>
      <c r="J471" s="290" t="str">
        <f>Databackup!L459</f>
        <v/>
      </c>
      <c r="K471" s="290" t="str">
        <f>Databackup!M459</f>
        <v/>
      </c>
      <c r="L471" s="311" t="str">
        <f>IF(Databackup!N459&gt;0,Databackup!N459,"--.--")</f>
        <v/>
      </c>
      <c r="M471" s="25" t="str">
        <f t="shared" si="12"/>
        <v xml:space="preserve">  Designation  </v>
      </c>
      <c r="N471" s="27"/>
      <c r="O471" s="27"/>
      <c r="P471" s="27"/>
      <c r="Q471" s="27"/>
    </row>
    <row r="472" spans="1:17" s="28" customFormat="1" ht="15.75" hidden="1">
      <c r="A472" s="289" t="str">
        <f>IF(Databackup!B460="","",Databackup!B460)</f>
        <v/>
      </c>
      <c r="B472" s="290" t="str">
        <f>Databackup!C460</f>
        <v/>
      </c>
      <c r="C472" s="290" t="str">
        <f>Databackup!D460</f>
        <v/>
      </c>
      <c r="D472" s="290" t="str">
        <f>Databackup!E460</f>
        <v/>
      </c>
      <c r="E472" s="291" t="str">
        <f>Databackup!F460</f>
        <v/>
      </c>
      <c r="F472" s="291" t="str">
        <f>Databackup!G460</f>
        <v/>
      </c>
      <c r="G472" s="290" t="str">
        <f>Databackup!I460</f>
        <v/>
      </c>
      <c r="H472" s="290" t="str">
        <f>Databackup!J460</f>
        <v/>
      </c>
      <c r="I472" s="290" t="str">
        <f>Databackup!K460</f>
        <v/>
      </c>
      <c r="J472" s="290" t="str">
        <f>Databackup!L460</f>
        <v/>
      </c>
      <c r="K472" s="290" t="str">
        <f>Databackup!M460</f>
        <v/>
      </c>
      <c r="L472" s="311" t="str">
        <f>IF(Databackup!N460&gt;0,Databackup!N460,"--.--")</f>
        <v/>
      </c>
      <c r="M472" s="25" t="str">
        <f t="shared" si="12"/>
        <v xml:space="preserve">  Designation  </v>
      </c>
      <c r="N472" s="27"/>
      <c r="O472" s="27"/>
      <c r="P472" s="27"/>
      <c r="Q472" s="27"/>
    </row>
    <row r="473" spans="1:17" s="28" customFormat="1" ht="15.75" hidden="1">
      <c r="A473" s="289" t="str">
        <f>IF(Databackup!B461="","",Databackup!B461)</f>
        <v/>
      </c>
      <c r="B473" s="290" t="str">
        <f>Databackup!C461</f>
        <v/>
      </c>
      <c r="C473" s="290" t="str">
        <f>Databackup!D461</f>
        <v/>
      </c>
      <c r="D473" s="290" t="str">
        <f>Databackup!E461</f>
        <v/>
      </c>
      <c r="E473" s="291" t="str">
        <f>Databackup!F461</f>
        <v/>
      </c>
      <c r="F473" s="291" t="str">
        <f>Databackup!G461</f>
        <v/>
      </c>
      <c r="G473" s="290" t="str">
        <f>Databackup!I461</f>
        <v/>
      </c>
      <c r="H473" s="290" t="str">
        <f>Databackup!J461</f>
        <v/>
      </c>
      <c r="I473" s="290" t="str">
        <f>Databackup!K461</f>
        <v/>
      </c>
      <c r="J473" s="290" t="str">
        <f>Databackup!L461</f>
        <v/>
      </c>
      <c r="K473" s="290" t="str">
        <f>Databackup!M461</f>
        <v/>
      </c>
      <c r="L473" s="311" t="str">
        <f>IF(Databackup!N461&gt;0,Databackup!N461,"--.--")</f>
        <v/>
      </c>
      <c r="M473" s="25" t="str">
        <f t="shared" si="12"/>
        <v xml:space="preserve">  Designation  </v>
      </c>
      <c r="N473" s="27"/>
      <c r="O473" s="27"/>
      <c r="P473" s="27"/>
      <c r="Q473" s="27"/>
    </row>
    <row r="474" spans="1:17" s="28" customFormat="1" ht="15.75" hidden="1">
      <c r="A474" s="289" t="str">
        <f>IF(Databackup!B462="","",Databackup!B462)</f>
        <v/>
      </c>
      <c r="B474" s="290" t="str">
        <f>Databackup!C462</f>
        <v/>
      </c>
      <c r="C474" s="290" t="str">
        <f>Databackup!D462</f>
        <v/>
      </c>
      <c r="D474" s="290" t="str">
        <f>Databackup!E462</f>
        <v/>
      </c>
      <c r="E474" s="291" t="str">
        <f>Databackup!F462</f>
        <v/>
      </c>
      <c r="F474" s="291" t="str">
        <f>Databackup!G462</f>
        <v/>
      </c>
      <c r="G474" s="290" t="str">
        <f>Databackup!I462</f>
        <v/>
      </c>
      <c r="H474" s="290" t="str">
        <f>Databackup!J462</f>
        <v/>
      </c>
      <c r="I474" s="290" t="str">
        <f>Databackup!K462</f>
        <v/>
      </c>
      <c r="J474" s="290" t="str">
        <f>Databackup!L462</f>
        <v/>
      </c>
      <c r="K474" s="290" t="str">
        <f>Databackup!M462</f>
        <v/>
      </c>
      <c r="L474" s="311" t="str">
        <f>IF(Databackup!N462&gt;0,Databackup!N462,"--.--")</f>
        <v/>
      </c>
      <c r="M474" s="25" t="str">
        <f t="shared" si="12"/>
        <v xml:space="preserve">  Designation  </v>
      </c>
      <c r="N474" s="27"/>
      <c r="O474" s="27"/>
      <c r="P474" s="27"/>
      <c r="Q474" s="27"/>
    </row>
    <row r="475" spans="1:17" s="28" customFormat="1" ht="15.75" hidden="1">
      <c r="A475" s="289" t="str">
        <f>IF(Databackup!B463="","",Databackup!B463)</f>
        <v/>
      </c>
      <c r="B475" s="290" t="str">
        <f>Databackup!C463</f>
        <v/>
      </c>
      <c r="C475" s="290" t="str">
        <f>Databackup!D463</f>
        <v/>
      </c>
      <c r="D475" s="290" t="str">
        <f>Databackup!E463</f>
        <v/>
      </c>
      <c r="E475" s="291" t="str">
        <f>Databackup!F463</f>
        <v/>
      </c>
      <c r="F475" s="291" t="str">
        <f>Databackup!G463</f>
        <v/>
      </c>
      <c r="G475" s="290" t="str">
        <f>Databackup!I463</f>
        <v/>
      </c>
      <c r="H475" s="290" t="str">
        <f>Databackup!J463</f>
        <v/>
      </c>
      <c r="I475" s="290" t="str">
        <f>Databackup!K463</f>
        <v/>
      </c>
      <c r="J475" s="290" t="str">
        <f>Databackup!L463</f>
        <v/>
      </c>
      <c r="K475" s="290" t="str">
        <f>Databackup!M463</f>
        <v/>
      </c>
      <c r="L475" s="311" t="str">
        <f>IF(Databackup!N463&gt;0,Databackup!N463,"--.--")</f>
        <v/>
      </c>
      <c r="M475" s="25" t="str">
        <f t="shared" si="12"/>
        <v xml:space="preserve">  Designation  </v>
      </c>
      <c r="N475" s="27"/>
      <c r="O475" s="27"/>
      <c r="P475" s="27"/>
      <c r="Q475" s="27"/>
    </row>
    <row r="476" spans="1:17" s="28" customFormat="1" ht="15.75" hidden="1">
      <c r="A476" s="289" t="str">
        <f>IF(Databackup!B464="","",Databackup!B464)</f>
        <v/>
      </c>
      <c r="B476" s="290" t="str">
        <f>Databackup!C464</f>
        <v/>
      </c>
      <c r="C476" s="290" t="str">
        <f>Databackup!D464</f>
        <v/>
      </c>
      <c r="D476" s="290" t="str">
        <f>Databackup!E464</f>
        <v/>
      </c>
      <c r="E476" s="291" t="str">
        <f>Databackup!F464</f>
        <v/>
      </c>
      <c r="F476" s="291" t="str">
        <f>Databackup!G464</f>
        <v/>
      </c>
      <c r="G476" s="290" t="str">
        <f>Databackup!I464</f>
        <v/>
      </c>
      <c r="H476" s="290" t="str">
        <f>Databackup!J464</f>
        <v/>
      </c>
      <c r="I476" s="290" t="str">
        <f>Databackup!K464</f>
        <v/>
      </c>
      <c r="J476" s="290" t="str">
        <f>Databackup!L464</f>
        <v/>
      </c>
      <c r="K476" s="290" t="str">
        <f>Databackup!M464</f>
        <v/>
      </c>
      <c r="L476" s="311" t="str">
        <f>IF(Databackup!N464&gt;0,Databackup!N464,"--.--")</f>
        <v/>
      </c>
      <c r="M476" s="25" t="str">
        <f t="shared" si="12"/>
        <v xml:space="preserve">  Designation  </v>
      </c>
      <c r="N476" s="27"/>
      <c r="O476" s="27"/>
      <c r="P476" s="27"/>
      <c r="Q476" s="27"/>
    </row>
    <row r="477" spans="1:17" s="28" customFormat="1" ht="15.75" hidden="1">
      <c r="A477" s="289" t="str">
        <f>IF(Databackup!B465="","",Databackup!B465)</f>
        <v/>
      </c>
      <c r="B477" s="290" t="str">
        <f>Databackup!C465</f>
        <v/>
      </c>
      <c r="C477" s="290" t="str">
        <f>Databackup!D465</f>
        <v/>
      </c>
      <c r="D477" s="290" t="str">
        <f>Databackup!E465</f>
        <v/>
      </c>
      <c r="E477" s="291" t="str">
        <f>Databackup!F465</f>
        <v/>
      </c>
      <c r="F477" s="291" t="str">
        <f>Databackup!G465</f>
        <v/>
      </c>
      <c r="G477" s="290" t="str">
        <f>Databackup!I465</f>
        <v/>
      </c>
      <c r="H477" s="290" t="str">
        <f>Databackup!J465</f>
        <v/>
      </c>
      <c r="I477" s="290" t="str">
        <f>Databackup!K465</f>
        <v/>
      </c>
      <c r="J477" s="290" t="str">
        <f>Databackup!L465</f>
        <v/>
      </c>
      <c r="K477" s="290" t="str">
        <f>Databackup!M465</f>
        <v/>
      </c>
      <c r="L477" s="311" t="str">
        <f>IF(Databackup!N465&gt;0,Databackup!N465,"--.--")</f>
        <v/>
      </c>
      <c r="M477" s="25" t="str">
        <f t="shared" si="12"/>
        <v xml:space="preserve">  Designation  </v>
      </c>
      <c r="N477" s="27"/>
      <c r="O477" s="27"/>
      <c r="P477" s="27"/>
      <c r="Q477" s="27"/>
    </row>
    <row r="478" spans="1:17" s="28" customFormat="1" ht="15.75" hidden="1">
      <c r="A478" s="289" t="str">
        <f>IF(Databackup!B466="","",Databackup!B466)</f>
        <v/>
      </c>
      <c r="B478" s="290" t="str">
        <f>Databackup!C466</f>
        <v/>
      </c>
      <c r="C478" s="290" t="str">
        <f>Databackup!D466</f>
        <v/>
      </c>
      <c r="D478" s="290" t="str">
        <f>Databackup!E466</f>
        <v/>
      </c>
      <c r="E478" s="291" t="str">
        <f>Databackup!F466</f>
        <v/>
      </c>
      <c r="F478" s="291" t="str">
        <f>Databackup!G466</f>
        <v/>
      </c>
      <c r="G478" s="290" t="str">
        <f>Databackup!I466</f>
        <v/>
      </c>
      <c r="H478" s="290" t="str">
        <f>Databackup!J466</f>
        <v/>
      </c>
      <c r="I478" s="290" t="str">
        <f>Databackup!K466</f>
        <v/>
      </c>
      <c r="J478" s="290" t="str">
        <f>Databackup!L466</f>
        <v/>
      </c>
      <c r="K478" s="290" t="str">
        <f>Databackup!M466</f>
        <v/>
      </c>
      <c r="L478" s="311" t="str">
        <f>IF(Databackup!N466&gt;0,Databackup!N466,"--.--")</f>
        <v/>
      </c>
      <c r="M478" s="25" t="str">
        <f t="shared" si="12"/>
        <v xml:space="preserve">  Designation  </v>
      </c>
      <c r="N478" s="27"/>
      <c r="O478" s="27"/>
      <c r="P478" s="27"/>
      <c r="Q478" s="27"/>
    </row>
    <row r="479" spans="1:17" s="28" customFormat="1" ht="15.75" hidden="1">
      <c r="A479" s="289" t="str">
        <f>IF(Databackup!B467="","",Databackup!B467)</f>
        <v/>
      </c>
      <c r="B479" s="290" t="str">
        <f>Databackup!C467</f>
        <v/>
      </c>
      <c r="C479" s="290" t="str">
        <f>Databackup!D467</f>
        <v/>
      </c>
      <c r="D479" s="290" t="str">
        <f>Databackup!E467</f>
        <v/>
      </c>
      <c r="E479" s="291" t="str">
        <f>Databackup!F467</f>
        <v/>
      </c>
      <c r="F479" s="291" t="str">
        <f>Databackup!G467</f>
        <v/>
      </c>
      <c r="G479" s="290" t="str">
        <f>Databackup!I467</f>
        <v/>
      </c>
      <c r="H479" s="290" t="str">
        <f>Databackup!J467</f>
        <v/>
      </c>
      <c r="I479" s="290" t="str">
        <f>Databackup!K467</f>
        <v/>
      </c>
      <c r="J479" s="290" t="str">
        <f>Databackup!L467</f>
        <v/>
      </c>
      <c r="K479" s="290" t="str">
        <f>Databackup!M467</f>
        <v/>
      </c>
      <c r="L479" s="311" t="str">
        <f>IF(Databackup!N467&gt;0,Databackup!N467,"--.--")</f>
        <v/>
      </c>
      <c r="M479" s="25" t="str">
        <f t="shared" si="12"/>
        <v xml:space="preserve">  Designation  </v>
      </c>
      <c r="N479" s="27"/>
      <c r="O479" s="27"/>
      <c r="P479" s="27"/>
      <c r="Q479" s="27"/>
    </row>
    <row r="480" spans="1:17" s="28" customFormat="1" ht="15.75" hidden="1">
      <c r="A480" s="289" t="str">
        <f>IF(Databackup!B468="","",Databackup!B468)</f>
        <v/>
      </c>
      <c r="B480" s="290" t="str">
        <f>Databackup!C468</f>
        <v/>
      </c>
      <c r="C480" s="290" t="str">
        <f>Databackup!D468</f>
        <v/>
      </c>
      <c r="D480" s="290" t="str">
        <f>Databackup!E468</f>
        <v/>
      </c>
      <c r="E480" s="291" t="str">
        <f>Databackup!F468</f>
        <v/>
      </c>
      <c r="F480" s="291" t="str">
        <f>Databackup!G468</f>
        <v/>
      </c>
      <c r="G480" s="290" t="str">
        <f>Databackup!I468</f>
        <v/>
      </c>
      <c r="H480" s="290" t="str">
        <f>Databackup!J468</f>
        <v/>
      </c>
      <c r="I480" s="290" t="str">
        <f>Databackup!K468</f>
        <v/>
      </c>
      <c r="J480" s="290" t="str">
        <f>Databackup!L468</f>
        <v/>
      </c>
      <c r="K480" s="290" t="str">
        <f>Databackup!M468</f>
        <v/>
      </c>
      <c r="L480" s="311" t="str">
        <f>IF(Databackup!N468&gt;0,Databackup!N468,"--.--")</f>
        <v/>
      </c>
      <c r="M480" s="25" t="str">
        <f t="shared" si="12"/>
        <v xml:space="preserve">  Designation  </v>
      </c>
      <c r="N480" s="27"/>
      <c r="O480" s="27"/>
      <c r="P480" s="27"/>
      <c r="Q480" s="27"/>
    </row>
    <row r="481" spans="1:17" s="28" customFormat="1" ht="15.75" hidden="1">
      <c r="A481" s="289" t="str">
        <f>IF(Databackup!B469="","",Databackup!B469)</f>
        <v/>
      </c>
      <c r="B481" s="290" t="str">
        <f>Databackup!C469</f>
        <v/>
      </c>
      <c r="C481" s="290" t="str">
        <f>Databackup!D469</f>
        <v/>
      </c>
      <c r="D481" s="290" t="str">
        <f>Databackup!E469</f>
        <v/>
      </c>
      <c r="E481" s="291" t="str">
        <f>Databackup!F469</f>
        <v/>
      </c>
      <c r="F481" s="291" t="str">
        <f>Databackup!G469</f>
        <v/>
      </c>
      <c r="G481" s="290" t="str">
        <f>Databackup!I469</f>
        <v/>
      </c>
      <c r="H481" s="290" t="str">
        <f>Databackup!J469</f>
        <v/>
      </c>
      <c r="I481" s="290" t="str">
        <f>Databackup!K469</f>
        <v/>
      </c>
      <c r="J481" s="290" t="str">
        <f>Databackup!L469</f>
        <v/>
      </c>
      <c r="K481" s="290" t="str">
        <f>Databackup!M469</f>
        <v/>
      </c>
      <c r="L481" s="311" t="str">
        <f>IF(Databackup!N469&gt;0,Databackup!N469,"--.--")</f>
        <v/>
      </c>
      <c r="M481" s="25" t="str">
        <f t="shared" si="12"/>
        <v xml:space="preserve">  Designation  </v>
      </c>
      <c r="N481" s="27"/>
      <c r="O481" s="27"/>
      <c r="P481" s="27"/>
      <c r="Q481" s="27"/>
    </row>
    <row r="482" spans="1:17" s="28" customFormat="1" ht="15.75" hidden="1">
      <c r="A482" s="289" t="str">
        <f>IF(Databackup!B470="","",Databackup!B470)</f>
        <v/>
      </c>
      <c r="B482" s="290" t="str">
        <f>Databackup!C470</f>
        <v/>
      </c>
      <c r="C482" s="290" t="str">
        <f>Databackup!D470</f>
        <v/>
      </c>
      <c r="D482" s="290" t="str">
        <f>Databackup!E470</f>
        <v/>
      </c>
      <c r="E482" s="291" t="str">
        <f>Databackup!F470</f>
        <v/>
      </c>
      <c r="F482" s="291" t="str">
        <f>Databackup!G470</f>
        <v/>
      </c>
      <c r="G482" s="290" t="str">
        <f>Databackup!I470</f>
        <v/>
      </c>
      <c r="H482" s="290" t="str">
        <f>Databackup!J470</f>
        <v/>
      </c>
      <c r="I482" s="290" t="str">
        <f>Databackup!K470</f>
        <v/>
      </c>
      <c r="J482" s="290" t="str">
        <f>Databackup!L470</f>
        <v/>
      </c>
      <c r="K482" s="290" t="str">
        <f>Databackup!M470</f>
        <v/>
      </c>
      <c r="L482" s="311" t="str">
        <f>IF(Databackup!N470&gt;0,Databackup!N470,"--.--")</f>
        <v/>
      </c>
      <c r="M482" s="25" t="str">
        <f t="shared" si="12"/>
        <v xml:space="preserve">  Designation  </v>
      </c>
      <c r="N482" s="27"/>
      <c r="O482" s="27"/>
      <c r="P482" s="27"/>
      <c r="Q482" s="27"/>
    </row>
    <row r="483" spans="1:17" s="28" customFormat="1" ht="15.75" hidden="1">
      <c r="A483" s="289" t="str">
        <f>IF(Databackup!B471="","",Databackup!B471)</f>
        <v/>
      </c>
      <c r="B483" s="290" t="str">
        <f>Databackup!C471</f>
        <v/>
      </c>
      <c r="C483" s="290" t="str">
        <f>Databackup!D471</f>
        <v/>
      </c>
      <c r="D483" s="290" t="str">
        <f>Databackup!E471</f>
        <v/>
      </c>
      <c r="E483" s="291" t="str">
        <f>Databackup!F471</f>
        <v/>
      </c>
      <c r="F483" s="291" t="str">
        <f>Databackup!G471</f>
        <v/>
      </c>
      <c r="G483" s="290" t="str">
        <f>Databackup!I471</f>
        <v/>
      </c>
      <c r="H483" s="290" t="str">
        <f>Databackup!J471</f>
        <v/>
      </c>
      <c r="I483" s="290" t="str">
        <f>Databackup!K471</f>
        <v/>
      </c>
      <c r="J483" s="290" t="str">
        <f>Databackup!L471</f>
        <v/>
      </c>
      <c r="K483" s="290" t="str">
        <f>Databackup!M471</f>
        <v/>
      </c>
      <c r="L483" s="311" t="str">
        <f>IF(Databackup!N471&gt;0,Databackup!N471,"--.--")</f>
        <v/>
      </c>
      <c r="M483" s="25" t="str">
        <f t="shared" si="12"/>
        <v xml:space="preserve">  Designation  </v>
      </c>
      <c r="N483" s="27"/>
      <c r="O483" s="27"/>
      <c r="P483" s="27"/>
      <c r="Q483" s="27"/>
    </row>
    <row r="484" spans="1:17" s="28" customFormat="1" ht="15.75" hidden="1">
      <c r="A484" s="289" t="str">
        <f>IF(Databackup!B472="","",Databackup!B472)</f>
        <v/>
      </c>
      <c r="B484" s="290" t="str">
        <f>Databackup!C472</f>
        <v/>
      </c>
      <c r="C484" s="290" t="str">
        <f>Databackup!D472</f>
        <v/>
      </c>
      <c r="D484" s="290" t="str">
        <f>Databackup!E472</f>
        <v/>
      </c>
      <c r="E484" s="291" t="str">
        <f>Databackup!F472</f>
        <v/>
      </c>
      <c r="F484" s="291" t="str">
        <f>Databackup!G472</f>
        <v/>
      </c>
      <c r="G484" s="290" t="str">
        <f>Databackup!I472</f>
        <v/>
      </c>
      <c r="H484" s="290" t="str">
        <f>Databackup!J472</f>
        <v/>
      </c>
      <c r="I484" s="290" t="str">
        <f>Databackup!K472</f>
        <v/>
      </c>
      <c r="J484" s="290" t="str">
        <f>Databackup!L472</f>
        <v/>
      </c>
      <c r="K484" s="290" t="str">
        <f>Databackup!M472</f>
        <v/>
      </c>
      <c r="L484" s="311" t="str">
        <f>IF(Databackup!N472&gt;0,Databackup!N472,"--.--")</f>
        <v/>
      </c>
      <c r="M484" s="25" t="str">
        <f t="shared" si="12"/>
        <v xml:space="preserve">  Designation  </v>
      </c>
      <c r="N484" s="27"/>
      <c r="O484" s="27"/>
      <c r="P484" s="27"/>
      <c r="Q484" s="27"/>
    </row>
    <row r="485" spans="1:17" s="28" customFormat="1" ht="15.75" hidden="1">
      <c r="A485" s="289" t="str">
        <f>IF(Databackup!B473="","",Databackup!B473)</f>
        <v/>
      </c>
      <c r="B485" s="290" t="str">
        <f>Databackup!C473</f>
        <v/>
      </c>
      <c r="C485" s="290" t="str">
        <f>Databackup!D473</f>
        <v/>
      </c>
      <c r="D485" s="290" t="str">
        <f>Databackup!E473</f>
        <v/>
      </c>
      <c r="E485" s="291" t="str">
        <f>Databackup!F473</f>
        <v/>
      </c>
      <c r="F485" s="291" t="str">
        <f>Databackup!G473</f>
        <v/>
      </c>
      <c r="G485" s="290" t="str">
        <f>Databackup!I473</f>
        <v/>
      </c>
      <c r="H485" s="290" t="str">
        <f>Databackup!J473</f>
        <v/>
      </c>
      <c r="I485" s="290" t="str">
        <f>Databackup!K473</f>
        <v/>
      </c>
      <c r="J485" s="290" t="str">
        <f>Databackup!L473</f>
        <v/>
      </c>
      <c r="K485" s="290" t="str">
        <f>Databackup!M473</f>
        <v/>
      </c>
      <c r="L485" s="311" t="str">
        <f>IF(Databackup!N473&gt;0,Databackup!N473,"--.--")</f>
        <v/>
      </c>
      <c r="M485" s="25" t="str">
        <f t="shared" si="12"/>
        <v xml:space="preserve">  Designation  </v>
      </c>
      <c r="N485" s="27"/>
      <c r="O485" s="27"/>
      <c r="P485" s="27"/>
      <c r="Q485" s="27"/>
    </row>
    <row r="486" spans="1:17" s="28" customFormat="1" ht="15.75" hidden="1">
      <c r="A486" s="289" t="str">
        <f>IF(Databackup!B474="","",Databackup!B474)</f>
        <v/>
      </c>
      <c r="B486" s="290" t="str">
        <f>Databackup!C474</f>
        <v/>
      </c>
      <c r="C486" s="290" t="str">
        <f>Databackup!D474</f>
        <v/>
      </c>
      <c r="D486" s="290" t="str">
        <f>Databackup!E474</f>
        <v/>
      </c>
      <c r="E486" s="291" t="str">
        <f>Databackup!F474</f>
        <v/>
      </c>
      <c r="F486" s="291" t="str">
        <f>Databackup!G474</f>
        <v/>
      </c>
      <c r="G486" s="290" t="str">
        <f>Databackup!I474</f>
        <v/>
      </c>
      <c r="H486" s="290" t="str">
        <f>Databackup!J474</f>
        <v/>
      </c>
      <c r="I486" s="290" t="str">
        <f>Databackup!K474</f>
        <v/>
      </c>
      <c r="J486" s="290" t="str">
        <f>Databackup!L474</f>
        <v/>
      </c>
      <c r="K486" s="290" t="str">
        <f>Databackup!M474</f>
        <v/>
      </c>
      <c r="L486" s="311" t="str">
        <f>IF(Databackup!N474&gt;0,Databackup!N474,"--.--")</f>
        <v/>
      </c>
      <c r="M486" s="25" t="str">
        <f t="shared" si="12"/>
        <v xml:space="preserve">  Designation  </v>
      </c>
      <c r="N486" s="27"/>
      <c r="O486" s="27"/>
      <c r="P486" s="27"/>
      <c r="Q486" s="27"/>
    </row>
    <row r="487" spans="1:17" s="28" customFormat="1" ht="15.75" hidden="1">
      <c r="A487" s="289" t="str">
        <f>IF(Databackup!B475="","",Databackup!B475)</f>
        <v/>
      </c>
      <c r="B487" s="290" t="str">
        <f>Databackup!C475</f>
        <v/>
      </c>
      <c r="C487" s="290" t="str">
        <f>Databackup!D475</f>
        <v/>
      </c>
      <c r="D487" s="290" t="str">
        <f>Databackup!E475</f>
        <v/>
      </c>
      <c r="E487" s="291" t="str">
        <f>Databackup!F475</f>
        <v/>
      </c>
      <c r="F487" s="291" t="str">
        <f>Databackup!G475</f>
        <v/>
      </c>
      <c r="G487" s="290" t="str">
        <f>Databackup!I475</f>
        <v/>
      </c>
      <c r="H487" s="290" t="str">
        <f>Databackup!J475</f>
        <v/>
      </c>
      <c r="I487" s="290" t="str">
        <f>Databackup!K475</f>
        <v/>
      </c>
      <c r="J487" s="290" t="str">
        <f>Databackup!L475</f>
        <v/>
      </c>
      <c r="K487" s="290" t="str">
        <f>Databackup!M475</f>
        <v/>
      </c>
      <c r="L487" s="311" t="str">
        <f>IF(Databackup!N475&gt;0,Databackup!N475,"--.--")</f>
        <v/>
      </c>
      <c r="M487" s="25" t="str">
        <f t="shared" si="12"/>
        <v xml:space="preserve">  Designation  </v>
      </c>
      <c r="N487" s="27"/>
      <c r="O487" s="27"/>
      <c r="P487" s="27"/>
      <c r="Q487" s="27"/>
    </row>
    <row r="488" spans="1:17" s="28" customFormat="1" ht="15.75" hidden="1">
      <c r="A488" s="289" t="str">
        <f>IF(Databackup!B476="","",Databackup!B476)</f>
        <v/>
      </c>
      <c r="B488" s="290" t="str">
        <f>Databackup!C476</f>
        <v/>
      </c>
      <c r="C488" s="290" t="str">
        <f>Databackup!D476</f>
        <v/>
      </c>
      <c r="D488" s="290" t="str">
        <f>Databackup!E476</f>
        <v/>
      </c>
      <c r="E488" s="291" t="str">
        <f>Databackup!F476</f>
        <v/>
      </c>
      <c r="F488" s="291" t="str">
        <f>Databackup!G476</f>
        <v/>
      </c>
      <c r="G488" s="290" t="str">
        <f>Databackup!I476</f>
        <v/>
      </c>
      <c r="H488" s="290" t="str">
        <f>Databackup!J476</f>
        <v/>
      </c>
      <c r="I488" s="290" t="str">
        <f>Databackup!K476</f>
        <v/>
      </c>
      <c r="J488" s="290" t="str">
        <f>Databackup!L476</f>
        <v/>
      </c>
      <c r="K488" s="290" t="str">
        <f>Databackup!M476</f>
        <v/>
      </c>
      <c r="L488" s="311" t="str">
        <f>IF(Databackup!N476&gt;0,Databackup!N476,"--.--")</f>
        <v/>
      </c>
      <c r="M488" s="25" t="str">
        <f t="shared" si="12"/>
        <v xml:space="preserve">  Designation  </v>
      </c>
      <c r="N488" s="27"/>
      <c r="O488" s="27"/>
      <c r="P488" s="27"/>
      <c r="Q488" s="27"/>
    </row>
    <row r="489" spans="1:17" s="28" customFormat="1" ht="15.75" hidden="1">
      <c r="A489" s="289" t="str">
        <f>IF(Databackup!B477="","",Databackup!B477)</f>
        <v/>
      </c>
      <c r="B489" s="290" t="str">
        <f>Databackup!C477</f>
        <v/>
      </c>
      <c r="C489" s="290" t="str">
        <f>Databackup!D477</f>
        <v/>
      </c>
      <c r="D489" s="290" t="str">
        <f>Databackup!E477</f>
        <v/>
      </c>
      <c r="E489" s="291" t="str">
        <f>Databackup!F477</f>
        <v/>
      </c>
      <c r="F489" s="291" t="str">
        <f>Databackup!G477</f>
        <v/>
      </c>
      <c r="G489" s="290" t="str">
        <f>Databackup!I477</f>
        <v/>
      </c>
      <c r="H489" s="290" t="str">
        <f>Databackup!J477</f>
        <v/>
      </c>
      <c r="I489" s="290" t="str">
        <f>Databackup!K477</f>
        <v/>
      </c>
      <c r="J489" s="290" t="str">
        <f>Databackup!L477</f>
        <v/>
      </c>
      <c r="K489" s="290" t="str">
        <f>Databackup!M477</f>
        <v/>
      </c>
      <c r="L489" s="311" t="str">
        <f>IF(Databackup!N477&gt;0,Databackup!N477,"--.--")</f>
        <v/>
      </c>
      <c r="M489" s="25" t="str">
        <f t="shared" si="12"/>
        <v xml:space="preserve">  Designation  </v>
      </c>
      <c r="N489" s="27"/>
      <c r="O489" s="27"/>
      <c r="P489" s="27"/>
      <c r="Q489" s="27"/>
    </row>
    <row r="490" spans="1:17" s="28" customFormat="1" ht="15.75" hidden="1">
      <c r="A490" s="289" t="str">
        <f>IF(Databackup!B478="","",Databackup!B478)</f>
        <v/>
      </c>
      <c r="B490" s="290" t="str">
        <f>Databackup!C478</f>
        <v/>
      </c>
      <c r="C490" s="290" t="str">
        <f>Databackup!D478</f>
        <v/>
      </c>
      <c r="D490" s="290" t="str">
        <f>Databackup!E478</f>
        <v/>
      </c>
      <c r="E490" s="291" t="str">
        <f>Databackup!F478</f>
        <v/>
      </c>
      <c r="F490" s="291" t="str">
        <f>Databackup!G478</f>
        <v/>
      </c>
      <c r="G490" s="290" t="str">
        <f>Databackup!I478</f>
        <v/>
      </c>
      <c r="H490" s="290" t="str">
        <f>Databackup!J478</f>
        <v/>
      </c>
      <c r="I490" s="290" t="str">
        <f>Databackup!K478</f>
        <v/>
      </c>
      <c r="J490" s="290" t="str">
        <f>Databackup!L478</f>
        <v/>
      </c>
      <c r="K490" s="290" t="str">
        <f>Databackup!M478</f>
        <v/>
      </c>
      <c r="L490" s="311" t="str">
        <f>IF(Databackup!N478&gt;0,Databackup!N478,"--.--")</f>
        <v/>
      </c>
      <c r="M490" s="25" t="str">
        <f t="shared" si="12"/>
        <v xml:space="preserve">  Designation  </v>
      </c>
      <c r="N490" s="27"/>
      <c r="O490" s="27"/>
      <c r="P490" s="27"/>
      <c r="Q490" s="27"/>
    </row>
    <row r="491" spans="1:17" s="28" customFormat="1" ht="15.75" hidden="1">
      <c r="A491" s="289" t="str">
        <f>IF(Databackup!B479="","",Databackup!B479)</f>
        <v/>
      </c>
      <c r="B491" s="290" t="str">
        <f>Databackup!C479</f>
        <v/>
      </c>
      <c r="C491" s="290" t="str">
        <f>Databackup!D479</f>
        <v/>
      </c>
      <c r="D491" s="290" t="str">
        <f>Databackup!E479</f>
        <v/>
      </c>
      <c r="E491" s="291" t="str">
        <f>Databackup!F479</f>
        <v/>
      </c>
      <c r="F491" s="291" t="str">
        <f>Databackup!G479</f>
        <v/>
      </c>
      <c r="G491" s="290" t="str">
        <f>Databackup!I479</f>
        <v/>
      </c>
      <c r="H491" s="290" t="str">
        <f>Databackup!J479</f>
        <v/>
      </c>
      <c r="I491" s="290" t="str">
        <f>Databackup!K479</f>
        <v/>
      </c>
      <c r="J491" s="290" t="str">
        <f>Databackup!L479</f>
        <v/>
      </c>
      <c r="K491" s="290" t="str">
        <f>Databackup!M479</f>
        <v/>
      </c>
      <c r="L491" s="311" t="str">
        <f>IF(Databackup!N479&gt;0,Databackup!N479,"--.--")</f>
        <v/>
      </c>
      <c r="M491" s="25" t="str">
        <f t="shared" si="12"/>
        <v xml:space="preserve">  Designation  </v>
      </c>
      <c r="N491" s="27"/>
      <c r="O491" s="27"/>
      <c r="P491" s="27"/>
      <c r="Q491" s="27"/>
    </row>
    <row r="492" spans="1:17" s="28" customFormat="1" ht="15.75" hidden="1">
      <c r="A492" s="289" t="str">
        <f>IF(Databackup!B480="","",Databackup!B480)</f>
        <v/>
      </c>
      <c r="B492" s="290" t="str">
        <f>Databackup!C480</f>
        <v/>
      </c>
      <c r="C492" s="290" t="str">
        <f>Databackup!D480</f>
        <v/>
      </c>
      <c r="D492" s="290" t="str">
        <f>Databackup!E480</f>
        <v/>
      </c>
      <c r="E492" s="291" t="str">
        <f>Databackup!F480</f>
        <v/>
      </c>
      <c r="F492" s="291" t="str">
        <f>Databackup!G480</f>
        <v/>
      </c>
      <c r="G492" s="290" t="str">
        <f>Databackup!I480</f>
        <v/>
      </c>
      <c r="H492" s="290" t="str">
        <f>Databackup!J480</f>
        <v/>
      </c>
      <c r="I492" s="290" t="str">
        <f>Databackup!K480</f>
        <v/>
      </c>
      <c r="J492" s="290" t="str">
        <f>Databackup!L480</f>
        <v/>
      </c>
      <c r="K492" s="290" t="str">
        <f>Databackup!M480</f>
        <v/>
      </c>
      <c r="L492" s="311" t="str">
        <f>IF(Databackup!N480&gt;0,Databackup!N480,"--.--")</f>
        <v/>
      </c>
      <c r="M492" s="25" t="str">
        <f t="shared" si="12"/>
        <v xml:space="preserve">  Designation  </v>
      </c>
      <c r="N492" s="27"/>
      <c r="O492" s="27"/>
      <c r="P492" s="27"/>
      <c r="Q492" s="27"/>
    </row>
    <row r="493" spans="1:17" s="28" customFormat="1" ht="15.75" hidden="1">
      <c r="A493" s="289" t="str">
        <f>IF(Databackup!B481="","",Databackup!B481)</f>
        <v/>
      </c>
      <c r="B493" s="290" t="str">
        <f>Databackup!C481</f>
        <v/>
      </c>
      <c r="C493" s="290" t="str">
        <f>Databackup!D481</f>
        <v/>
      </c>
      <c r="D493" s="290" t="str">
        <f>Databackup!E481</f>
        <v/>
      </c>
      <c r="E493" s="291" t="str">
        <f>Databackup!F481</f>
        <v/>
      </c>
      <c r="F493" s="291" t="str">
        <f>Databackup!G481</f>
        <v/>
      </c>
      <c r="G493" s="290" t="str">
        <f>Databackup!I481</f>
        <v/>
      </c>
      <c r="H493" s="290" t="str">
        <f>Databackup!J481</f>
        <v/>
      </c>
      <c r="I493" s="290" t="str">
        <f>Databackup!K481</f>
        <v/>
      </c>
      <c r="J493" s="290" t="str">
        <f>Databackup!L481</f>
        <v/>
      </c>
      <c r="K493" s="290" t="str">
        <f>Databackup!M481</f>
        <v/>
      </c>
      <c r="L493" s="311" t="str">
        <f>IF(Databackup!N481&gt;0,Databackup!N481,"--.--")</f>
        <v/>
      </c>
      <c r="M493" s="25" t="str">
        <f t="shared" si="12"/>
        <v xml:space="preserve">  Designation  </v>
      </c>
      <c r="N493" s="27"/>
      <c r="O493" s="27"/>
      <c r="P493" s="27"/>
      <c r="Q493" s="27"/>
    </row>
    <row r="494" spans="1:17" s="28" customFormat="1" ht="15.75" hidden="1">
      <c r="A494" s="289" t="str">
        <f>IF(Databackup!B482="","",Databackup!B482)</f>
        <v/>
      </c>
      <c r="B494" s="290" t="str">
        <f>Databackup!C482</f>
        <v/>
      </c>
      <c r="C494" s="290" t="str">
        <f>Databackup!D482</f>
        <v/>
      </c>
      <c r="D494" s="290" t="str">
        <f>Databackup!E482</f>
        <v/>
      </c>
      <c r="E494" s="291" t="str">
        <f>Databackup!F482</f>
        <v/>
      </c>
      <c r="F494" s="291" t="str">
        <f>Databackup!G482</f>
        <v/>
      </c>
      <c r="G494" s="290" t="str">
        <f>Databackup!I482</f>
        <v/>
      </c>
      <c r="H494" s="290" t="str">
        <f>Databackup!J482</f>
        <v/>
      </c>
      <c r="I494" s="290" t="str">
        <f>Databackup!K482</f>
        <v/>
      </c>
      <c r="J494" s="290" t="str">
        <f>Databackup!L482</f>
        <v/>
      </c>
      <c r="K494" s="290" t="str">
        <f>Databackup!M482</f>
        <v/>
      </c>
      <c r="L494" s="311" t="str">
        <f>IF(Databackup!N482&gt;0,Databackup!N482,"--.--")</f>
        <v/>
      </c>
      <c r="M494" s="25" t="str">
        <f t="shared" si="12"/>
        <v xml:space="preserve">  Designation  </v>
      </c>
      <c r="N494" s="27"/>
      <c r="O494" s="27"/>
      <c r="P494" s="27"/>
      <c r="Q494" s="27"/>
    </row>
    <row r="495" spans="1:17" s="28" customFormat="1" ht="15.75" hidden="1">
      <c r="A495" s="289" t="str">
        <f>IF(Databackup!B483="","",Databackup!B483)</f>
        <v/>
      </c>
      <c r="B495" s="290" t="str">
        <f>Databackup!C483</f>
        <v/>
      </c>
      <c r="C495" s="290" t="str">
        <f>Databackup!D483</f>
        <v/>
      </c>
      <c r="D495" s="290" t="str">
        <f>Databackup!E483</f>
        <v/>
      </c>
      <c r="E495" s="291" t="str">
        <f>Databackup!F483</f>
        <v/>
      </c>
      <c r="F495" s="291" t="str">
        <f>Databackup!G483</f>
        <v/>
      </c>
      <c r="G495" s="290" t="str">
        <f>Databackup!I483</f>
        <v/>
      </c>
      <c r="H495" s="290" t="str">
        <f>Databackup!J483</f>
        <v/>
      </c>
      <c r="I495" s="290" t="str">
        <f>Databackup!K483</f>
        <v/>
      </c>
      <c r="J495" s="290" t="str">
        <f>Databackup!L483</f>
        <v/>
      </c>
      <c r="K495" s="290" t="str">
        <f>Databackup!M483</f>
        <v/>
      </c>
      <c r="L495" s="311" t="str">
        <f>IF(Databackup!N483&gt;0,Databackup!N483,"--.--")</f>
        <v/>
      </c>
      <c r="M495" s="25" t="str">
        <f t="shared" si="12"/>
        <v xml:space="preserve">  Designation  </v>
      </c>
      <c r="N495" s="27"/>
      <c r="O495" s="27"/>
      <c r="P495" s="27"/>
      <c r="Q495" s="27"/>
    </row>
    <row r="496" spans="1:17" s="28" customFormat="1" ht="15.75" hidden="1">
      <c r="A496" s="289" t="str">
        <f>IF(Databackup!B484="","",Databackup!B484)</f>
        <v/>
      </c>
      <c r="B496" s="290" t="str">
        <f>Databackup!C484</f>
        <v/>
      </c>
      <c r="C496" s="290" t="str">
        <f>Databackup!D484</f>
        <v/>
      </c>
      <c r="D496" s="290" t="str">
        <f>Databackup!E484</f>
        <v/>
      </c>
      <c r="E496" s="291" t="str">
        <f>Databackup!F484</f>
        <v/>
      </c>
      <c r="F496" s="291" t="str">
        <f>Databackup!G484</f>
        <v/>
      </c>
      <c r="G496" s="290" t="str">
        <f>Databackup!I484</f>
        <v/>
      </c>
      <c r="H496" s="290" t="str">
        <f>Databackup!J484</f>
        <v/>
      </c>
      <c r="I496" s="290" t="str">
        <f>Databackup!K484</f>
        <v/>
      </c>
      <c r="J496" s="290" t="str">
        <f>Databackup!L484</f>
        <v/>
      </c>
      <c r="K496" s="290" t="str">
        <f>Databackup!M484</f>
        <v/>
      </c>
      <c r="L496" s="311" t="str">
        <f>IF(Databackup!N484&gt;0,Databackup!N484,"--.--")</f>
        <v/>
      </c>
      <c r="M496" s="25" t="str">
        <f t="shared" si="12"/>
        <v xml:space="preserve">  Designation  </v>
      </c>
      <c r="N496" s="27"/>
      <c r="O496" s="27"/>
      <c r="P496" s="27"/>
      <c r="Q496" s="27"/>
    </row>
    <row r="497" spans="1:17" s="28" customFormat="1" ht="15.75" hidden="1">
      <c r="A497" s="289" t="str">
        <f>IF(Databackup!B485="","",Databackup!B485)</f>
        <v/>
      </c>
      <c r="B497" s="290" t="str">
        <f>Databackup!C485</f>
        <v/>
      </c>
      <c r="C497" s="290" t="str">
        <f>Databackup!D485</f>
        <v/>
      </c>
      <c r="D497" s="290" t="str">
        <f>Databackup!E485</f>
        <v/>
      </c>
      <c r="E497" s="291" t="str">
        <f>Databackup!F485</f>
        <v/>
      </c>
      <c r="F497" s="291" t="str">
        <f>Databackup!G485</f>
        <v/>
      </c>
      <c r="G497" s="290" t="str">
        <f>Databackup!I485</f>
        <v/>
      </c>
      <c r="H497" s="290" t="str">
        <f>Databackup!J485</f>
        <v/>
      </c>
      <c r="I497" s="290" t="str">
        <f>Databackup!K485</f>
        <v/>
      </c>
      <c r="J497" s="290" t="str">
        <f>Databackup!L485</f>
        <v/>
      </c>
      <c r="K497" s="290" t="str">
        <f>Databackup!M485</f>
        <v/>
      </c>
      <c r="L497" s="311" t="str">
        <f>IF(Databackup!N485&gt;0,Databackup!N485,"--.--")</f>
        <v/>
      </c>
      <c r="M497" s="25" t="str">
        <f t="shared" si="12"/>
        <v xml:space="preserve">  Designation  </v>
      </c>
      <c r="N497" s="27"/>
      <c r="O497" s="27"/>
      <c r="P497" s="27"/>
      <c r="Q497" s="27"/>
    </row>
    <row r="498" spans="1:17" s="28" customFormat="1" ht="15.75" hidden="1">
      <c r="A498" s="289" t="str">
        <f>IF(Databackup!B486="","",Databackup!B486)</f>
        <v/>
      </c>
      <c r="B498" s="290" t="str">
        <f>Databackup!C486</f>
        <v/>
      </c>
      <c r="C498" s="290" t="str">
        <f>Databackup!D486</f>
        <v/>
      </c>
      <c r="D498" s="290" t="str">
        <f>Databackup!E486</f>
        <v/>
      </c>
      <c r="E498" s="291" t="str">
        <f>Databackup!F486</f>
        <v/>
      </c>
      <c r="F498" s="291" t="str">
        <f>Databackup!G486</f>
        <v/>
      </c>
      <c r="G498" s="290" t="str">
        <f>Databackup!I486</f>
        <v/>
      </c>
      <c r="H498" s="290" t="str">
        <f>Databackup!J486</f>
        <v/>
      </c>
      <c r="I498" s="290" t="str">
        <f>Databackup!K486</f>
        <v/>
      </c>
      <c r="J498" s="290" t="str">
        <f>Databackup!L486</f>
        <v/>
      </c>
      <c r="K498" s="290" t="str">
        <f>Databackup!M486</f>
        <v/>
      </c>
      <c r="L498" s="311" t="str">
        <f>IF(Databackup!N486&gt;0,Databackup!N486,"--.--")</f>
        <v/>
      </c>
      <c r="M498" s="25" t="str">
        <f t="shared" si="12"/>
        <v xml:space="preserve">  Designation  </v>
      </c>
      <c r="N498" s="27"/>
      <c r="O498" s="27"/>
      <c r="P498" s="27"/>
      <c r="Q498" s="27"/>
    </row>
    <row r="499" spans="1:17" s="28" customFormat="1" ht="15.75" hidden="1">
      <c r="A499" s="289" t="str">
        <f>IF(Databackup!B487="","",Databackup!B487)</f>
        <v/>
      </c>
      <c r="B499" s="290" t="str">
        <f>Databackup!C487</f>
        <v/>
      </c>
      <c r="C499" s="290" t="str">
        <f>Databackup!D487</f>
        <v/>
      </c>
      <c r="D499" s="290" t="str">
        <f>Databackup!E487</f>
        <v/>
      </c>
      <c r="E499" s="291" t="str">
        <f>Databackup!F487</f>
        <v/>
      </c>
      <c r="F499" s="291" t="str">
        <f>Databackup!G487</f>
        <v/>
      </c>
      <c r="G499" s="290" t="str">
        <f>Databackup!I487</f>
        <v/>
      </c>
      <c r="H499" s="290" t="str">
        <f>Databackup!J487</f>
        <v/>
      </c>
      <c r="I499" s="290" t="str">
        <f>Databackup!K487</f>
        <v/>
      </c>
      <c r="J499" s="290" t="str">
        <f>Databackup!L487</f>
        <v/>
      </c>
      <c r="K499" s="290" t="str">
        <f>Databackup!M487</f>
        <v/>
      </c>
      <c r="L499" s="311" t="str">
        <f>IF(Databackup!N487&gt;0,Databackup!N487,"--.--")</f>
        <v/>
      </c>
      <c r="M499" s="25" t="str">
        <f t="shared" si="12"/>
        <v xml:space="preserve">  Designation  </v>
      </c>
      <c r="N499" s="27"/>
      <c r="O499" s="27"/>
      <c r="P499" s="27"/>
      <c r="Q499" s="27"/>
    </row>
    <row r="500" spans="1:17" s="28" customFormat="1" ht="15.75" hidden="1">
      <c r="A500" s="289" t="str">
        <f>IF(Databackup!B488="","",Databackup!B488)</f>
        <v/>
      </c>
      <c r="B500" s="290" t="str">
        <f>Databackup!C488</f>
        <v/>
      </c>
      <c r="C500" s="290" t="str">
        <f>Databackup!D488</f>
        <v/>
      </c>
      <c r="D500" s="290" t="str">
        <f>Databackup!E488</f>
        <v/>
      </c>
      <c r="E500" s="291" t="str">
        <f>Databackup!F488</f>
        <v/>
      </c>
      <c r="F500" s="291" t="str">
        <f>Databackup!G488</f>
        <v/>
      </c>
      <c r="G500" s="290" t="str">
        <f>Databackup!I488</f>
        <v/>
      </c>
      <c r="H500" s="290" t="str">
        <f>Databackup!J488</f>
        <v/>
      </c>
      <c r="I500" s="290" t="str">
        <f>Databackup!K488</f>
        <v/>
      </c>
      <c r="J500" s="290" t="str">
        <f>Databackup!L488</f>
        <v/>
      </c>
      <c r="K500" s="290" t="str">
        <f>Databackup!M488</f>
        <v/>
      </c>
      <c r="L500" s="311" t="str">
        <f>IF(Databackup!N488&gt;0,Databackup!N488,"--.--")</f>
        <v/>
      </c>
      <c r="M500" s="25" t="str">
        <f t="shared" si="12"/>
        <v xml:space="preserve">  Designation  </v>
      </c>
      <c r="N500" s="27"/>
      <c r="O500" s="27"/>
      <c r="P500" s="27"/>
      <c r="Q500" s="27"/>
    </row>
    <row r="501" spans="1:17" s="28" customFormat="1" ht="15.75" hidden="1">
      <c r="A501" s="289" t="str">
        <f>IF(Databackup!B489="","",Databackup!B489)</f>
        <v/>
      </c>
      <c r="B501" s="290" t="str">
        <f>Databackup!C489</f>
        <v/>
      </c>
      <c r="C501" s="290" t="str">
        <f>Databackup!D489</f>
        <v/>
      </c>
      <c r="D501" s="290" t="str">
        <f>Databackup!E489</f>
        <v/>
      </c>
      <c r="E501" s="291" t="str">
        <f>Databackup!F489</f>
        <v/>
      </c>
      <c r="F501" s="291" t="str">
        <f>Databackup!G489</f>
        <v/>
      </c>
      <c r="G501" s="290" t="str">
        <f>Databackup!I489</f>
        <v/>
      </c>
      <c r="H501" s="290" t="str">
        <f>Databackup!J489</f>
        <v/>
      </c>
      <c r="I501" s="290" t="str">
        <f>Databackup!K489</f>
        <v/>
      </c>
      <c r="J501" s="290" t="str">
        <f>Databackup!L489</f>
        <v/>
      </c>
      <c r="K501" s="290" t="str">
        <f>Databackup!M489</f>
        <v/>
      </c>
      <c r="L501" s="311" t="str">
        <f>IF(Databackup!N489&gt;0,Databackup!N489,"--.--")</f>
        <v/>
      </c>
      <c r="M501" s="25" t="str">
        <f t="shared" si="12"/>
        <v xml:space="preserve">  Designation  </v>
      </c>
      <c r="N501" s="27"/>
      <c r="O501" s="27"/>
      <c r="P501" s="27"/>
      <c r="Q501" s="27"/>
    </row>
    <row r="502" spans="1:17" s="28" customFormat="1" ht="15.75" hidden="1">
      <c r="A502" s="289" t="str">
        <f>IF(Databackup!B490="","",Databackup!B490)</f>
        <v/>
      </c>
      <c r="B502" s="290" t="str">
        <f>Databackup!C490</f>
        <v/>
      </c>
      <c r="C502" s="290" t="str">
        <f>Databackup!D490</f>
        <v/>
      </c>
      <c r="D502" s="290" t="str">
        <f>Databackup!E490</f>
        <v/>
      </c>
      <c r="E502" s="291" t="str">
        <f>Databackup!F490</f>
        <v/>
      </c>
      <c r="F502" s="291" t="str">
        <f>Databackup!G490</f>
        <v/>
      </c>
      <c r="G502" s="290" t="str">
        <f>Databackup!I490</f>
        <v/>
      </c>
      <c r="H502" s="290" t="str">
        <f>Databackup!J490</f>
        <v/>
      </c>
      <c r="I502" s="290" t="str">
        <f>Databackup!K490</f>
        <v/>
      </c>
      <c r="J502" s="290" t="str">
        <f>Databackup!L490</f>
        <v/>
      </c>
      <c r="K502" s="290" t="str">
        <f>Databackup!M490</f>
        <v/>
      </c>
      <c r="L502" s="311" t="str">
        <f>IF(Databackup!N490&gt;0,Databackup!N490,"--.--")</f>
        <v/>
      </c>
      <c r="M502" s="25" t="str">
        <f t="shared" si="12"/>
        <v xml:space="preserve">  Designation  </v>
      </c>
      <c r="N502" s="27"/>
      <c r="O502" s="27"/>
      <c r="P502" s="27"/>
      <c r="Q502" s="27"/>
    </row>
    <row r="503" spans="1:17" s="28" customFormat="1" ht="15.75" hidden="1">
      <c r="A503" s="289" t="str">
        <f>IF(Databackup!B491="","",Databackup!B491)</f>
        <v/>
      </c>
      <c r="B503" s="290" t="str">
        <f>Databackup!C491</f>
        <v/>
      </c>
      <c r="C503" s="290" t="str">
        <f>Databackup!D491</f>
        <v/>
      </c>
      <c r="D503" s="290" t="str">
        <f>Databackup!E491</f>
        <v/>
      </c>
      <c r="E503" s="291" t="str">
        <f>Databackup!F491</f>
        <v/>
      </c>
      <c r="F503" s="291" t="str">
        <f>Databackup!G491</f>
        <v/>
      </c>
      <c r="G503" s="290" t="str">
        <f>Databackup!I491</f>
        <v/>
      </c>
      <c r="H503" s="290" t="str">
        <f>Databackup!J491</f>
        <v/>
      </c>
      <c r="I503" s="290" t="str">
        <f>Databackup!K491</f>
        <v/>
      </c>
      <c r="J503" s="290" t="str">
        <f>Databackup!L491</f>
        <v/>
      </c>
      <c r="K503" s="290" t="str">
        <f>Databackup!M491</f>
        <v/>
      </c>
      <c r="L503" s="311" t="str">
        <f>IF(Databackup!N491&gt;0,Databackup!N491,"--.--")</f>
        <v/>
      </c>
      <c r="M503" s="25" t="str">
        <f t="shared" si="12"/>
        <v xml:space="preserve">  Designation  </v>
      </c>
      <c r="N503" s="27"/>
      <c r="O503" s="27"/>
      <c r="P503" s="27"/>
      <c r="Q503" s="27"/>
    </row>
    <row r="504" spans="1:17" s="28" customFormat="1" ht="15.75" hidden="1">
      <c r="A504" s="289" t="str">
        <f>IF(Databackup!B492="","",Databackup!B492)</f>
        <v/>
      </c>
      <c r="B504" s="290" t="str">
        <f>Databackup!C492</f>
        <v/>
      </c>
      <c r="C504" s="290" t="str">
        <f>Databackup!D492</f>
        <v/>
      </c>
      <c r="D504" s="290" t="str">
        <f>Databackup!E492</f>
        <v/>
      </c>
      <c r="E504" s="291" t="str">
        <f>Databackup!F492</f>
        <v/>
      </c>
      <c r="F504" s="291" t="str">
        <f>Databackup!G492</f>
        <v/>
      </c>
      <c r="G504" s="290" t="str">
        <f>Databackup!I492</f>
        <v/>
      </c>
      <c r="H504" s="290" t="str">
        <f>Databackup!J492</f>
        <v/>
      </c>
      <c r="I504" s="290" t="str">
        <f>Databackup!K492</f>
        <v/>
      </c>
      <c r="J504" s="290" t="str">
        <f>Databackup!L492</f>
        <v/>
      </c>
      <c r="K504" s="290" t="str">
        <f>Databackup!M492</f>
        <v/>
      </c>
      <c r="L504" s="311" t="str">
        <f>IF(Databackup!N492&gt;0,Databackup!N492,"--.--")</f>
        <v/>
      </c>
      <c r="M504" s="25" t="str">
        <f t="shared" si="12"/>
        <v xml:space="preserve">  Designation  </v>
      </c>
      <c r="N504" s="27"/>
      <c r="O504" s="27"/>
      <c r="P504" s="27"/>
      <c r="Q504" s="27"/>
    </row>
    <row r="505" spans="1:17" s="28" customFormat="1" ht="15.75" hidden="1">
      <c r="A505" s="289" t="str">
        <f>IF(Databackup!B493="","",Databackup!B493)</f>
        <v/>
      </c>
      <c r="B505" s="290" t="str">
        <f>Databackup!C493</f>
        <v/>
      </c>
      <c r="C505" s="290" t="str">
        <f>Databackup!D493</f>
        <v/>
      </c>
      <c r="D505" s="290" t="str">
        <f>Databackup!E493</f>
        <v/>
      </c>
      <c r="E505" s="291" t="str">
        <f>Databackup!F493</f>
        <v/>
      </c>
      <c r="F505" s="291" t="str">
        <f>Databackup!G493</f>
        <v/>
      </c>
      <c r="G505" s="290" t="str">
        <f>Databackup!I493</f>
        <v/>
      </c>
      <c r="H505" s="290" t="str">
        <f>Databackup!J493</f>
        <v/>
      </c>
      <c r="I505" s="290" t="str">
        <f>Databackup!K493</f>
        <v/>
      </c>
      <c r="J505" s="290" t="str">
        <f>Databackup!L493</f>
        <v/>
      </c>
      <c r="K505" s="290" t="str">
        <f>Databackup!M493</f>
        <v/>
      </c>
      <c r="L505" s="311" t="str">
        <f>IF(Databackup!N493&gt;0,Databackup!N493,"--.--")</f>
        <v/>
      </c>
      <c r="M505" s="25" t="str">
        <f t="shared" si="12"/>
        <v xml:space="preserve">  Designation  </v>
      </c>
      <c r="N505" s="27"/>
      <c r="O505" s="27"/>
      <c r="P505" s="27"/>
      <c r="Q505" s="27"/>
    </row>
    <row r="506" spans="1:17" s="28" customFormat="1" ht="15.75" hidden="1">
      <c r="A506" s="289" t="str">
        <f>IF(Databackup!B494="","",Databackup!B494)</f>
        <v/>
      </c>
      <c r="B506" s="290" t="str">
        <f>Databackup!C494</f>
        <v/>
      </c>
      <c r="C506" s="290" t="str">
        <f>Databackup!D494</f>
        <v/>
      </c>
      <c r="D506" s="290" t="str">
        <f>Databackup!E494</f>
        <v/>
      </c>
      <c r="E506" s="291" t="str">
        <f>Databackup!F494</f>
        <v/>
      </c>
      <c r="F506" s="291" t="str">
        <f>Databackup!G494</f>
        <v/>
      </c>
      <c r="G506" s="290" t="str">
        <f>Databackup!I494</f>
        <v/>
      </c>
      <c r="H506" s="290" t="str">
        <f>Databackup!J494</f>
        <v/>
      </c>
      <c r="I506" s="290" t="str">
        <f>Databackup!K494</f>
        <v/>
      </c>
      <c r="J506" s="290" t="str">
        <f>Databackup!L494</f>
        <v/>
      </c>
      <c r="K506" s="290" t="str">
        <f>Databackup!M494</f>
        <v/>
      </c>
      <c r="L506" s="311" t="str">
        <f>IF(Databackup!N494&gt;0,Databackup!N494,"--.--")</f>
        <v/>
      </c>
      <c r="M506" s="25" t="str">
        <f t="shared" si="12"/>
        <v xml:space="preserve">  Designation  </v>
      </c>
      <c r="N506" s="27"/>
      <c r="O506" s="27"/>
      <c r="P506" s="27"/>
      <c r="Q506" s="27"/>
    </row>
    <row r="507" spans="1:17" s="28" customFormat="1" ht="15.75" hidden="1">
      <c r="A507" s="289" t="str">
        <f>IF(Databackup!B495="","",Databackup!B495)</f>
        <v/>
      </c>
      <c r="B507" s="290" t="str">
        <f>Databackup!C495</f>
        <v/>
      </c>
      <c r="C507" s="290" t="str">
        <f>Databackup!D495</f>
        <v/>
      </c>
      <c r="D507" s="290" t="str">
        <f>Databackup!E495</f>
        <v/>
      </c>
      <c r="E507" s="291" t="str">
        <f>Databackup!F495</f>
        <v/>
      </c>
      <c r="F507" s="291" t="str">
        <f>Databackup!G495</f>
        <v/>
      </c>
      <c r="G507" s="290" t="str">
        <f>Databackup!I495</f>
        <v/>
      </c>
      <c r="H507" s="290" t="str">
        <f>Databackup!J495</f>
        <v/>
      </c>
      <c r="I507" s="290" t="str">
        <f>Databackup!K495</f>
        <v/>
      </c>
      <c r="J507" s="290" t="str">
        <f>Databackup!L495</f>
        <v/>
      </c>
      <c r="K507" s="290" t="str">
        <f>Databackup!M495</f>
        <v/>
      </c>
      <c r="L507" s="311" t="str">
        <f>IF(Databackup!N495&gt;0,Databackup!N495,"--.--")</f>
        <v/>
      </c>
      <c r="M507" s="25" t="str">
        <f t="shared" si="12"/>
        <v xml:space="preserve">  Designation  </v>
      </c>
      <c r="N507" s="27"/>
      <c r="O507" s="27"/>
      <c r="P507" s="27"/>
      <c r="Q507" s="27"/>
    </row>
    <row r="508" spans="1:17" s="28" customFormat="1" ht="15.75" hidden="1">
      <c r="A508" s="289" t="str">
        <f>IF(Databackup!B496="","",Databackup!B496)</f>
        <v/>
      </c>
      <c r="B508" s="290" t="str">
        <f>Databackup!C496</f>
        <v/>
      </c>
      <c r="C508" s="290" t="str">
        <f>Databackup!D496</f>
        <v/>
      </c>
      <c r="D508" s="290" t="str">
        <f>Databackup!E496</f>
        <v/>
      </c>
      <c r="E508" s="291" t="str">
        <f>Databackup!F496</f>
        <v/>
      </c>
      <c r="F508" s="291" t="str">
        <f>Databackup!G496</f>
        <v/>
      </c>
      <c r="G508" s="290" t="str">
        <f>Databackup!I496</f>
        <v/>
      </c>
      <c r="H508" s="290" t="str">
        <f>Databackup!J496</f>
        <v/>
      </c>
      <c r="I508" s="290" t="str">
        <f>Databackup!K496</f>
        <v/>
      </c>
      <c r="J508" s="290" t="str">
        <f>Databackup!L496</f>
        <v/>
      </c>
      <c r="K508" s="290" t="str">
        <f>Databackup!M496</f>
        <v/>
      </c>
      <c r="L508" s="311" t="str">
        <f>IF(Databackup!N496&gt;0,Databackup!N496,"--.--")</f>
        <v/>
      </c>
      <c r="M508" s="25" t="str">
        <f t="shared" si="12"/>
        <v xml:space="preserve">  Designation  </v>
      </c>
      <c r="N508" s="27"/>
      <c r="O508" s="27"/>
      <c r="P508" s="27"/>
      <c r="Q508" s="27"/>
    </row>
    <row r="509" spans="1:17" s="28" customFormat="1" ht="15.75" hidden="1">
      <c r="A509" s="289" t="str">
        <f>IF(Databackup!B497="","",Databackup!B497)</f>
        <v/>
      </c>
      <c r="B509" s="290" t="str">
        <f>Databackup!C497</f>
        <v/>
      </c>
      <c r="C509" s="290" t="str">
        <f>Databackup!D497</f>
        <v/>
      </c>
      <c r="D509" s="290" t="str">
        <f>Databackup!E497</f>
        <v/>
      </c>
      <c r="E509" s="291" t="str">
        <f>Databackup!F497</f>
        <v/>
      </c>
      <c r="F509" s="291" t="str">
        <f>Databackup!G497</f>
        <v/>
      </c>
      <c r="G509" s="290" t="str">
        <f>Databackup!I497</f>
        <v/>
      </c>
      <c r="H509" s="290" t="str">
        <f>Databackup!J497</f>
        <v/>
      </c>
      <c r="I509" s="290" t="str">
        <f>Databackup!K497</f>
        <v/>
      </c>
      <c r="J509" s="290" t="str">
        <f>Databackup!L497</f>
        <v/>
      </c>
      <c r="K509" s="290" t="str">
        <f>Databackup!M497</f>
        <v/>
      </c>
      <c r="L509" s="311" t="str">
        <f>IF(Databackup!N497&gt;0,Databackup!N497,"--.--")</f>
        <v/>
      </c>
      <c r="M509" s="25" t="str">
        <f t="shared" si="12"/>
        <v xml:space="preserve">  Designation  </v>
      </c>
      <c r="N509" s="27"/>
      <c r="O509" s="27"/>
      <c r="P509" s="27"/>
      <c r="Q509" s="27"/>
    </row>
    <row r="510" spans="1:17" s="28" customFormat="1" ht="15.75" hidden="1">
      <c r="A510" s="289" t="str">
        <f>IF(Databackup!B498="","",Databackup!B498)</f>
        <v/>
      </c>
      <c r="B510" s="290" t="str">
        <f>Databackup!C498</f>
        <v/>
      </c>
      <c r="C510" s="290" t="str">
        <f>Databackup!D498</f>
        <v/>
      </c>
      <c r="D510" s="290" t="str">
        <f>Databackup!E498</f>
        <v/>
      </c>
      <c r="E510" s="291" t="str">
        <f>Databackup!F498</f>
        <v/>
      </c>
      <c r="F510" s="291" t="str">
        <f>Databackup!G498</f>
        <v/>
      </c>
      <c r="G510" s="290" t="str">
        <f>Databackup!I498</f>
        <v/>
      </c>
      <c r="H510" s="290" t="str">
        <f>Databackup!J498</f>
        <v/>
      </c>
      <c r="I510" s="290" t="str">
        <f>Databackup!K498</f>
        <v/>
      </c>
      <c r="J510" s="290" t="str">
        <f>Databackup!L498</f>
        <v/>
      </c>
      <c r="K510" s="290" t="str">
        <f>Databackup!M498</f>
        <v/>
      </c>
      <c r="L510" s="311" t="str">
        <f>IF(Databackup!N498&gt;0,Databackup!N498,"--.--")</f>
        <v/>
      </c>
      <c r="M510" s="25" t="str">
        <f t="shared" si="12"/>
        <v xml:space="preserve">  Designation  </v>
      </c>
      <c r="N510" s="27"/>
      <c r="O510" s="27"/>
      <c r="P510" s="27"/>
      <c r="Q510" s="27"/>
    </row>
    <row r="511" spans="1:17" s="28" customFormat="1" ht="15.75" hidden="1">
      <c r="A511" s="289" t="str">
        <f>IF(Databackup!B499="","",Databackup!B499)</f>
        <v/>
      </c>
      <c r="B511" s="290" t="str">
        <f>Databackup!C499</f>
        <v/>
      </c>
      <c r="C511" s="290" t="str">
        <f>Databackup!D499</f>
        <v/>
      </c>
      <c r="D511" s="290" t="str">
        <f>Databackup!E499</f>
        <v/>
      </c>
      <c r="E511" s="291" t="str">
        <f>Databackup!F499</f>
        <v/>
      </c>
      <c r="F511" s="291" t="str">
        <f>Databackup!G499</f>
        <v/>
      </c>
      <c r="G511" s="290" t="str">
        <f>Databackup!I499</f>
        <v/>
      </c>
      <c r="H511" s="290" t="str">
        <f>Databackup!J499</f>
        <v/>
      </c>
      <c r="I511" s="290" t="str">
        <f>Databackup!K499</f>
        <v/>
      </c>
      <c r="J511" s="290" t="str">
        <f>Databackup!L499</f>
        <v/>
      </c>
      <c r="K511" s="290" t="str">
        <f>Databackup!M499</f>
        <v/>
      </c>
      <c r="L511" s="311" t="str">
        <f>IF(Databackup!N499&gt;0,Databackup!N499,"--.--")</f>
        <v/>
      </c>
      <c r="M511" s="25" t="str">
        <f t="shared" si="12"/>
        <v xml:space="preserve">  Designation  </v>
      </c>
      <c r="N511" s="27"/>
      <c r="O511" s="27"/>
      <c r="P511" s="27"/>
      <c r="Q511" s="27"/>
    </row>
    <row r="512" spans="1:17" s="28" customFormat="1" ht="15.75" hidden="1">
      <c r="A512" s="289" t="str">
        <f>IF(Databackup!B500="","",Databackup!B500)</f>
        <v/>
      </c>
      <c r="B512" s="290" t="str">
        <f>Databackup!C500</f>
        <v/>
      </c>
      <c r="C512" s="290" t="str">
        <f>Databackup!D500</f>
        <v/>
      </c>
      <c r="D512" s="290" t="str">
        <f>Databackup!E500</f>
        <v/>
      </c>
      <c r="E512" s="291" t="str">
        <f>Databackup!F500</f>
        <v/>
      </c>
      <c r="F512" s="291" t="str">
        <f>Databackup!G500</f>
        <v/>
      </c>
      <c r="G512" s="290" t="str">
        <f>Databackup!I500</f>
        <v/>
      </c>
      <c r="H512" s="290" t="str">
        <f>Databackup!J500</f>
        <v/>
      </c>
      <c r="I512" s="290" t="str">
        <f>Databackup!K500</f>
        <v/>
      </c>
      <c r="J512" s="290" t="str">
        <f>Databackup!L500</f>
        <v/>
      </c>
      <c r="K512" s="290" t="str">
        <f>Databackup!M500</f>
        <v/>
      </c>
      <c r="L512" s="311" t="str">
        <f>IF(Databackup!N500&gt;0,Databackup!N500,"--.--")</f>
        <v/>
      </c>
      <c r="M512" s="25" t="str">
        <f t="shared" si="12"/>
        <v xml:space="preserve">  Designation  </v>
      </c>
      <c r="N512" s="27"/>
      <c r="O512" s="27"/>
      <c r="P512" s="27"/>
      <c r="Q512" s="27"/>
    </row>
    <row r="513" spans="1:17" s="28" customFormat="1" ht="15.75" hidden="1">
      <c r="A513" s="289" t="str">
        <f>IF(Databackup!B501="","",Databackup!B501)</f>
        <v/>
      </c>
      <c r="B513" s="290" t="str">
        <f>Databackup!C501</f>
        <v/>
      </c>
      <c r="C513" s="290" t="str">
        <f>Databackup!D501</f>
        <v/>
      </c>
      <c r="D513" s="290" t="str">
        <f>Databackup!E501</f>
        <v/>
      </c>
      <c r="E513" s="291" t="str">
        <f>Databackup!F501</f>
        <v/>
      </c>
      <c r="F513" s="291" t="str">
        <f>Databackup!G501</f>
        <v/>
      </c>
      <c r="G513" s="290" t="str">
        <f>Databackup!I501</f>
        <v/>
      </c>
      <c r="H513" s="290" t="str">
        <f>Databackup!J501</f>
        <v/>
      </c>
      <c r="I513" s="290" t="str">
        <f>Databackup!K501</f>
        <v/>
      </c>
      <c r="J513" s="290" t="str">
        <f>Databackup!L501</f>
        <v/>
      </c>
      <c r="K513" s="290" t="str">
        <f>Databackup!M501</f>
        <v/>
      </c>
      <c r="L513" s="311" t="str">
        <f>IF(Databackup!N501&gt;0,Databackup!N501,"--.--")</f>
        <v/>
      </c>
      <c r="M513" s="25" t="str">
        <f t="shared" si="12"/>
        <v xml:space="preserve">  Designation  </v>
      </c>
      <c r="N513" s="27"/>
      <c r="O513" s="27"/>
      <c r="P513" s="27"/>
      <c r="Q513" s="27"/>
    </row>
    <row r="514" spans="1:17" s="28" customFormat="1" ht="15.75" hidden="1">
      <c r="A514" s="289" t="str">
        <f>IF(Databackup!B502="","",Databackup!B502)</f>
        <v/>
      </c>
      <c r="B514" s="290" t="str">
        <f>Databackup!C502</f>
        <v/>
      </c>
      <c r="C514" s="290" t="str">
        <f>Databackup!D502</f>
        <v/>
      </c>
      <c r="D514" s="290" t="str">
        <f>Databackup!E502</f>
        <v/>
      </c>
      <c r="E514" s="291" t="str">
        <f>Databackup!F502</f>
        <v/>
      </c>
      <c r="F514" s="291" t="str">
        <f>Databackup!G502</f>
        <v/>
      </c>
      <c r="G514" s="290" t="str">
        <f>Databackup!I502</f>
        <v/>
      </c>
      <c r="H514" s="290" t="str">
        <f>Databackup!J502</f>
        <v/>
      </c>
      <c r="I514" s="290" t="str">
        <f>Databackup!K502</f>
        <v/>
      </c>
      <c r="J514" s="290" t="str">
        <f>Databackup!L502</f>
        <v/>
      </c>
      <c r="K514" s="290" t="str">
        <f>Databackup!M502</f>
        <v/>
      </c>
      <c r="L514" s="311" t="str">
        <f>IF(Databackup!N502&gt;0,Databackup!N502,"--.--")</f>
        <v/>
      </c>
      <c r="M514" s="25" t="str">
        <f t="shared" si="12"/>
        <v xml:space="preserve">  Designation  </v>
      </c>
      <c r="N514" s="27"/>
      <c r="O514" s="27"/>
      <c r="P514" s="27"/>
      <c r="Q514" s="27"/>
    </row>
    <row r="515" spans="1:17" s="28" customFormat="1" ht="15.75" hidden="1">
      <c r="A515" s="289" t="str">
        <f>IF(Databackup!B503="","",Databackup!B503)</f>
        <v/>
      </c>
      <c r="B515" s="290" t="str">
        <f>Databackup!C503</f>
        <v/>
      </c>
      <c r="C515" s="290" t="str">
        <f>Databackup!D503</f>
        <v/>
      </c>
      <c r="D515" s="290" t="str">
        <f>Databackup!E503</f>
        <v/>
      </c>
      <c r="E515" s="291" t="str">
        <f>Databackup!F503</f>
        <v/>
      </c>
      <c r="F515" s="291" t="str">
        <f>Databackup!G503</f>
        <v/>
      </c>
      <c r="G515" s="290" t="str">
        <f>Databackup!I503</f>
        <v/>
      </c>
      <c r="H515" s="290" t="str">
        <f>Databackup!J503</f>
        <v/>
      </c>
      <c r="I515" s="290" t="str">
        <f>Databackup!K503</f>
        <v/>
      </c>
      <c r="J515" s="290" t="str">
        <f>Databackup!L503</f>
        <v/>
      </c>
      <c r="K515" s="290" t="str">
        <f>Databackup!M503</f>
        <v/>
      </c>
      <c r="L515" s="311" t="str">
        <f>IF(Databackup!N503&gt;0,Databackup!N503,"--.--")</f>
        <v/>
      </c>
      <c r="M515" s="25" t="str">
        <f t="shared" si="12"/>
        <v xml:space="preserve">  Designation  </v>
      </c>
      <c r="N515" s="27"/>
      <c r="O515" s="27"/>
      <c r="P515" s="27"/>
      <c r="Q515" s="27"/>
    </row>
    <row r="516" spans="1:17" s="28" customFormat="1" ht="15.75" hidden="1">
      <c r="A516" s="289" t="str">
        <f>IF(Databackup!B504="","",Databackup!B504)</f>
        <v/>
      </c>
      <c r="B516" s="290" t="str">
        <f>Databackup!C504</f>
        <v/>
      </c>
      <c r="C516" s="290" t="str">
        <f>Databackup!D504</f>
        <v/>
      </c>
      <c r="D516" s="290" t="str">
        <f>Databackup!E504</f>
        <v/>
      </c>
      <c r="E516" s="291" t="str">
        <f>Databackup!F504</f>
        <v/>
      </c>
      <c r="F516" s="291" t="str">
        <f>Databackup!G504</f>
        <v/>
      </c>
      <c r="G516" s="290" t="str">
        <f>Databackup!I504</f>
        <v/>
      </c>
      <c r="H516" s="290" t="str">
        <f>Databackup!J504</f>
        <v/>
      </c>
      <c r="I516" s="290" t="str">
        <f>Databackup!K504</f>
        <v/>
      </c>
      <c r="J516" s="290" t="str">
        <f>Databackup!L504</f>
        <v/>
      </c>
      <c r="K516" s="290" t="str">
        <f>Databackup!M504</f>
        <v/>
      </c>
      <c r="L516" s="311" t="str">
        <f>IF(Databackup!N504&gt;0,Databackup!N504,"--.--")</f>
        <v/>
      </c>
      <c r="M516" s="25" t="str">
        <f t="shared" si="12"/>
        <v xml:space="preserve">  Designation  </v>
      </c>
      <c r="N516" s="27"/>
      <c r="O516" s="27"/>
      <c r="P516" s="27"/>
      <c r="Q516" s="27"/>
    </row>
    <row r="517" spans="1:17" s="28" customFormat="1" ht="15.75" hidden="1">
      <c r="A517" s="289" t="str">
        <f>IF(Databackup!B505="","",Databackup!B505)</f>
        <v/>
      </c>
      <c r="B517" s="290" t="str">
        <f>Databackup!C505</f>
        <v/>
      </c>
      <c r="C517" s="290" t="str">
        <f>Databackup!D505</f>
        <v/>
      </c>
      <c r="D517" s="290" t="str">
        <f>Databackup!E505</f>
        <v/>
      </c>
      <c r="E517" s="291" t="str">
        <f>Databackup!F505</f>
        <v/>
      </c>
      <c r="F517" s="291" t="str">
        <f>Databackup!G505</f>
        <v/>
      </c>
      <c r="G517" s="290" t="str">
        <f>Databackup!I505</f>
        <v/>
      </c>
      <c r="H517" s="290" t="str">
        <f>Databackup!J505</f>
        <v/>
      </c>
      <c r="I517" s="290" t="str">
        <f>Databackup!K505</f>
        <v/>
      </c>
      <c r="J517" s="290" t="str">
        <f>Databackup!L505</f>
        <v/>
      </c>
      <c r="K517" s="290" t="str">
        <f>Databackup!M505</f>
        <v/>
      </c>
      <c r="L517" s="311" t="str">
        <f>IF(Databackup!N505&gt;0,Databackup!N505,"--.--")</f>
        <v/>
      </c>
      <c r="M517" s="25" t="str">
        <f t="shared" si="12"/>
        <v xml:space="preserve">  Designation  </v>
      </c>
      <c r="N517" s="27"/>
      <c r="O517" s="27"/>
      <c r="P517" s="27"/>
      <c r="Q517" s="27"/>
    </row>
    <row r="518" spans="1:17" s="28" customFormat="1" ht="15.75" hidden="1">
      <c r="A518" s="289" t="str">
        <f>IF(Databackup!B506="","",Databackup!B506)</f>
        <v/>
      </c>
      <c r="B518" s="290" t="str">
        <f>Databackup!C506</f>
        <v/>
      </c>
      <c r="C518" s="290" t="str">
        <f>Databackup!D506</f>
        <v/>
      </c>
      <c r="D518" s="290" t="str">
        <f>Databackup!E506</f>
        <v/>
      </c>
      <c r="E518" s="291" t="str">
        <f>Databackup!F506</f>
        <v/>
      </c>
      <c r="F518" s="291" t="str">
        <f>Databackup!G506</f>
        <v/>
      </c>
      <c r="G518" s="290" t="str">
        <f>Databackup!I506</f>
        <v/>
      </c>
      <c r="H518" s="290" t="str">
        <f>Databackup!J506</f>
        <v/>
      </c>
      <c r="I518" s="290" t="str">
        <f>Databackup!K506</f>
        <v/>
      </c>
      <c r="J518" s="290" t="str">
        <f>Databackup!L506</f>
        <v/>
      </c>
      <c r="K518" s="290" t="str">
        <f>Databackup!M506</f>
        <v/>
      </c>
      <c r="L518" s="311" t="str">
        <f>IF(Databackup!N506&gt;0,Databackup!N506,"--.--")</f>
        <v/>
      </c>
      <c r="M518" s="25" t="str">
        <f t="shared" si="12"/>
        <v xml:space="preserve">  Designation  </v>
      </c>
      <c r="N518" s="27"/>
      <c r="O518" s="27"/>
      <c r="P518" s="27"/>
      <c r="Q518" s="27"/>
    </row>
    <row r="519" spans="1:17" s="28" customFormat="1" ht="15.75" hidden="1">
      <c r="A519" s="289" t="str">
        <f>IF(Databackup!B507="","",Databackup!B507)</f>
        <v/>
      </c>
      <c r="B519" s="290" t="str">
        <f>Databackup!C507</f>
        <v/>
      </c>
      <c r="C519" s="290" t="str">
        <f>Databackup!D507</f>
        <v/>
      </c>
      <c r="D519" s="290" t="str">
        <f>Databackup!E507</f>
        <v/>
      </c>
      <c r="E519" s="291" t="str">
        <f>Databackup!F507</f>
        <v/>
      </c>
      <c r="F519" s="291" t="str">
        <f>Databackup!G507</f>
        <v/>
      </c>
      <c r="G519" s="290" t="str">
        <f>Databackup!I507</f>
        <v/>
      </c>
      <c r="H519" s="290" t="str">
        <f>Databackup!J507</f>
        <v/>
      </c>
      <c r="I519" s="290" t="str">
        <f>Databackup!K507</f>
        <v/>
      </c>
      <c r="J519" s="290" t="str">
        <f>Databackup!L507</f>
        <v/>
      </c>
      <c r="K519" s="290" t="str">
        <f>Databackup!M507</f>
        <v/>
      </c>
      <c r="L519" s="311" t="str">
        <f>IF(Databackup!N507&gt;0,Databackup!N507,"--.--")</f>
        <v/>
      </c>
      <c r="M519" s="25" t="str">
        <f t="shared" si="12"/>
        <v xml:space="preserve">  Designation  </v>
      </c>
      <c r="N519" s="27"/>
      <c r="O519" s="27"/>
      <c r="P519" s="27"/>
      <c r="Q519" s="27"/>
    </row>
    <row r="520" spans="1:17" s="28" customFormat="1" ht="15.75" hidden="1">
      <c r="A520" s="289" t="str">
        <f>IF(Databackup!B508="","",Databackup!B508)</f>
        <v/>
      </c>
      <c r="B520" s="290" t="str">
        <f>Databackup!C508</f>
        <v/>
      </c>
      <c r="C520" s="290" t="str">
        <f>Databackup!D508</f>
        <v/>
      </c>
      <c r="D520" s="290" t="str">
        <f>Databackup!E508</f>
        <v/>
      </c>
      <c r="E520" s="291" t="str">
        <f>Databackup!F508</f>
        <v/>
      </c>
      <c r="F520" s="291" t="str">
        <f>Databackup!G508</f>
        <v/>
      </c>
      <c r="G520" s="290" t="str">
        <f>Databackup!I508</f>
        <v/>
      </c>
      <c r="H520" s="290" t="str">
        <f>Databackup!J508</f>
        <v/>
      </c>
      <c r="I520" s="290" t="str">
        <f>Databackup!K508</f>
        <v/>
      </c>
      <c r="J520" s="290" t="str">
        <f>Databackup!L508</f>
        <v/>
      </c>
      <c r="K520" s="290" t="str">
        <f>Databackup!M508</f>
        <v/>
      </c>
      <c r="L520" s="311" t="str">
        <f>IF(Databackup!N508&gt;0,Databackup!N508,"--.--")</f>
        <v/>
      </c>
      <c r="M520" s="25" t="str">
        <f t="shared" si="12"/>
        <v xml:space="preserve">  Designation  </v>
      </c>
      <c r="N520" s="27"/>
      <c r="O520" s="27"/>
      <c r="P520" s="27"/>
      <c r="Q520" s="27"/>
    </row>
    <row r="521" spans="1:17" s="28" customFormat="1" ht="15.75" hidden="1">
      <c r="A521" s="289" t="str">
        <f>IF(Databackup!B509="","",Databackup!B509)</f>
        <v/>
      </c>
      <c r="B521" s="290" t="str">
        <f>Databackup!C509</f>
        <v/>
      </c>
      <c r="C521" s="290" t="str">
        <f>Databackup!D509</f>
        <v/>
      </c>
      <c r="D521" s="290" t="str">
        <f>Databackup!E509</f>
        <v/>
      </c>
      <c r="E521" s="291" t="str">
        <f>Databackup!F509</f>
        <v/>
      </c>
      <c r="F521" s="291" t="str">
        <f>Databackup!G509</f>
        <v/>
      </c>
      <c r="G521" s="290" t="str">
        <f>Databackup!I509</f>
        <v/>
      </c>
      <c r="H521" s="290" t="str">
        <f>Databackup!J509</f>
        <v/>
      </c>
      <c r="I521" s="290" t="str">
        <f>Databackup!K509</f>
        <v/>
      </c>
      <c r="J521" s="290" t="str">
        <f>Databackup!L509</f>
        <v/>
      </c>
      <c r="K521" s="290" t="str">
        <f>Databackup!M509</f>
        <v/>
      </c>
      <c r="L521" s="311" t="str">
        <f>IF(Databackup!N509&gt;0,Databackup!N509,"--.--")</f>
        <v/>
      </c>
      <c r="M521" s="25" t="str">
        <f t="shared" si="12"/>
        <v xml:space="preserve">  Designation  </v>
      </c>
      <c r="N521" s="27"/>
      <c r="O521" s="27"/>
      <c r="P521" s="27"/>
      <c r="Q521" s="27"/>
    </row>
    <row r="522" spans="1:17" s="28" customFormat="1" ht="15.75" hidden="1">
      <c r="A522" s="289" t="str">
        <f>IF(Databackup!B510="","",Databackup!B510)</f>
        <v/>
      </c>
      <c r="B522" s="290" t="str">
        <f>Databackup!C510</f>
        <v/>
      </c>
      <c r="C522" s="290" t="str">
        <f>Databackup!D510</f>
        <v/>
      </c>
      <c r="D522" s="290" t="str">
        <f>Databackup!E510</f>
        <v/>
      </c>
      <c r="E522" s="291" t="str">
        <f>Databackup!F510</f>
        <v/>
      </c>
      <c r="F522" s="291" t="str">
        <f>Databackup!G510</f>
        <v/>
      </c>
      <c r="G522" s="290" t="str">
        <f>Databackup!I510</f>
        <v/>
      </c>
      <c r="H522" s="290" t="str">
        <f>Databackup!J510</f>
        <v/>
      </c>
      <c r="I522" s="290" t="str">
        <f>Databackup!K510</f>
        <v/>
      </c>
      <c r="J522" s="290" t="str">
        <f>Databackup!L510</f>
        <v/>
      </c>
      <c r="K522" s="290" t="str">
        <f>Databackup!M510</f>
        <v/>
      </c>
      <c r="L522" s="311" t="str">
        <f>IF(Databackup!N510&gt;0,Databackup!N510,"--.--")</f>
        <v/>
      </c>
      <c r="M522" s="25" t="str">
        <f t="shared" si="12"/>
        <v xml:space="preserve">  Designation  </v>
      </c>
      <c r="N522" s="27"/>
      <c r="O522" s="27"/>
      <c r="P522" s="27"/>
      <c r="Q522" s="27"/>
    </row>
    <row r="523" spans="1:17" s="28" customFormat="1" ht="15.75" hidden="1">
      <c r="A523" s="289" t="str">
        <f>IF(Databackup!B511="","",Databackup!B511)</f>
        <v/>
      </c>
      <c r="B523" s="290" t="str">
        <f>Databackup!C511</f>
        <v/>
      </c>
      <c r="C523" s="290" t="str">
        <f>Databackup!D511</f>
        <v/>
      </c>
      <c r="D523" s="290" t="str">
        <f>Databackup!E511</f>
        <v/>
      </c>
      <c r="E523" s="291" t="str">
        <f>Databackup!F511</f>
        <v/>
      </c>
      <c r="F523" s="291" t="str">
        <f>Databackup!G511</f>
        <v/>
      </c>
      <c r="G523" s="290" t="str">
        <f>Databackup!I511</f>
        <v/>
      </c>
      <c r="H523" s="290" t="str">
        <f>Databackup!J511</f>
        <v/>
      </c>
      <c r="I523" s="290" t="str">
        <f>Databackup!K511</f>
        <v/>
      </c>
      <c r="J523" s="290" t="str">
        <f>Databackup!L511</f>
        <v/>
      </c>
      <c r="K523" s="290" t="str">
        <f>Databackup!M511</f>
        <v/>
      </c>
      <c r="L523" s="311" t="str">
        <f>IF(Databackup!N511&gt;0,Databackup!N511,"--.--")</f>
        <v/>
      </c>
      <c r="M523" s="25" t="str">
        <f t="shared" si="12"/>
        <v xml:space="preserve">  Designation  </v>
      </c>
      <c r="N523" s="27"/>
      <c r="O523" s="27"/>
      <c r="P523" s="27"/>
      <c r="Q523" s="27"/>
    </row>
    <row r="524" spans="1:17" s="28" customFormat="1" ht="15.75" hidden="1">
      <c r="A524" s="289" t="str">
        <f>IF(Databackup!B512="","",Databackup!B512)</f>
        <v/>
      </c>
      <c r="B524" s="290" t="str">
        <f>Databackup!C512</f>
        <v/>
      </c>
      <c r="C524" s="290" t="str">
        <f>Databackup!D512</f>
        <v/>
      </c>
      <c r="D524" s="290" t="str">
        <f>Databackup!E512</f>
        <v/>
      </c>
      <c r="E524" s="291" t="str">
        <f>Databackup!F512</f>
        <v/>
      </c>
      <c r="F524" s="291" t="str">
        <f>Databackup!G512</f>
        <v/>
      </c>
      <c r="G524" s="290" t="str">
        <f>Databackup!I512</f>
        <v/>
      </c>
      <c r="H524" s="290" t="str">
        <f>Databackup!J512</f>
        <v/>
      </c>
      <c r="I524" s="290" t="str">
        <f>Databackup!K512</f>
        <v/>
      </c>
      <c r="J524" s="290" t="str">
        <f>Databackup!L512</f>
        <v/>
      </c>
      <c r="K524" s="290" t="str">
        <f>Databackup!M512</f>
        <v/>
      </c>
      <c r="L524" s="311" t="str">
        <f>IF(Databackup!N512&gt;0,Databackup!N512,"--.--")</f>
        <v/>
      </c>
      <c r="M524" s="25" t="str">
        <f t="shared" si="12"/>
        <v xml:space="preserve">  Designation  </v>
      </c>
      <c r="N524" s="27"/>
      <c r="O524" s="27"/>
      <c r="P524" s="27"/>
      <c r="Q524" s="27"/>
    </row>
    <row r="525" spans="1:17" s="28" customFormat="1" ht="15.75" hidden="1">
      <c r="A525" s="289" t="str">
        <f>IF(Databackup!B513="","",Databackup!B513)</f>
        <v/>
      </c>
      <c r="B525" s="290" t="str">
        <f>Databackup!C513</f>
        <v/>
      </c>
      <c r="C525" s="290" t="str">
        <f>Databackup!D513</f>
        <v/>
      </c>
      <c r="D525" s="290" t="str">
        <f>Databackup!E513</f>
        <v/>
      </c>
      <c r="E525" s="291" t="str">
        <f>Databackup!F513</f>
        <v/>
      </c>
      <c r="F525" s="291" t="str">
        <f>Databackup!G513</f>
        <v/>
      </c>
      <c r="G525" s="290" t="str">
        <f>Databackup!I513</f>
        <v/>
      </c>
      <c r="H525" s="290" t="str">
        <f>Databackup!J513</f>
        <v/>
      </c>
      <c r="I525" s="290" t="str">
        <f>Databackup!K513</f>
        <v/>
      </c>
      <c r="J525" s="290" t="str">
        <f>Databackup!L513</f>
        <v/>
      </c>
      <c r="K525" s="290" t="str">
        <f>Databackup!M513</f>
        <v/>
      </c>
      <c r="L525" s="311" t="str">
        <f>IF(Databackup!N513&gt;0,Databackup!N513,"--.--")</f>
        <v/>
      </c>
      <c r="M525" s="25" t="str">
        <f t="shared" si="12"/>
        <v xml:space="preserve">  Designation  </v>
      </c>
      <c r="N525" s="27"/>
      <c r="O525" s="27"/>
      <c r="P525" s="27"/>
      <c r="Q525" s="27"/>
    </row>
    <row r="526" spans="1:17" s="28" customFormat="1" ht="15.75" hidden="1">
      <c r="A526" s="289" t="str">
        <f>IF(Databackup!B514="","",Databackup!B514)</f>
        <v/>
      </c>
      <c r="B526" s="290" t="str">
        <f>Databackup!C514</f>
        <v/>
      </c>
      <c r="C526" s="290" t="str">
        <f>Databackup!D514</f>
        <v/>
      </c>
      <c r="D526" s="290" t="str">
        <f>Databackup!E514</f>
        <v/>
      </c>
      <c r="E526" s="291" t="str">
        <f>Databackup!F514</f>
        <v/>
      </c>
      <c r="F526" s="291" t="str">
        <f>Databackup!G514</f>
        <v/>
      </c>
      <c r="G526" s="290" t="str">
        <f>Databackup!I514</f>
        <v/>
      </c>
      <c r="H526" s="290" t="str">
        <f>Databackup!J514</f>
        <v/>
      </c>
      <c r="I526" s="290" t="str">
        <f>Databackup!K514</f>
        <v/>
      </c>
      <c r="J526" s="290" t="str">
        <f>Databackup!L514</f>
        <v/>
      </c>
      <c r="K526" s="290" t="str">
        <f>Databackup!M514</f>
        <v/>
      </c>
      <c r="L526" s="311" t="str">
        <f>IF(Databackup!N514&gt;0,Databackup!N514,"--.--")</f>
        <v/>
      </c>
      <c r="M526" s="25" t="str">
        <f t="shared" si="12"/>
        <v xml:space="preserve">  Designation  </v>
      </c>
      <c r="N526" s="27"/>
      <c r="O526" s="27"/>
      <c r="P526" s="27"/>
      <c r="Q526" s="27"/>
    </row>
    <row r="527" spans="1:17" s="28" customFormat="1" ht="15.75" hidden="1">
      <c r="A527" s="289" t="str">
        <f>IF(Databackup!B515="","",Databackup!B515)</f>
        <v/>
      </c>
      <c r="B527" s="290" t="str">
        <f>Databackup!C515</f>
        <v/>
      </c>
      <c r="C527" s="290" t="str">
        <f>Databackup!D515</f>
        <v/>
      </c>
      <c r="D527" s="290" t="str">
        <f>Databackup!E515</f>
        <v/>
      </c>
      <c r="E527" s="291" t="str">
        <f>Databackup!F515</f>
        <v/>
      </c>
      <c r="F527" s="291" t="str">
        <f>Databackup!G515</f>
        <v/>
      </c>
      <c r="G527" s="290" t="str">
        <f>Databackup!I515</f>
        <v/>
      </c>
      <c r="H527" s="290" t="str">
        <f>Databackup!J515</f>
        <v/>
      </c>
      <c r="I527" s="290" t="str">
        <f>Databackup!K515</f>
        <v/>
      </c>
      <c r="J527" s="290" t="str">
        <f>Databackup!L515</f>
        <v/>
      </c>
      <c r="K527" s="290" t="str">
        <f>Databackup!M515</f>
        <v/>
      </c>
      <c r="L527" s="311" t="str">
        <f>IF(Databackup!N515&gt;0,Databackup!N515,"--.--")</f>
        <v/>
      </c>
      <c r="M527" s="25" t="str">
        <f t="shared" si="12"/>
        <v xml:space="preserve">  Designation  </v>
      </c>
      <c r="N527" s="27"/>
      <c r="O527" s="27"/>
      <c r="P527" s="27"/>
      <c r="Q527" s="27"/>
    </row>
    <row r="528" spans="1:17" s="28" customFormat="1" ht="15.75" hidden="1">
      <c r="A528" s="289" t="str">
        <f>IF(Databackup!B516="","",Databackup!B516)</f>
        <v/>
      </c>
      <c r="B528" s="290" t="str">
        <f>Databackup!C516</f>
        <v/>
      </c>
      <c r="C528" s="290" t="str">
        <f>Databackup!D516</f>
        <v/>
      </c>
      <c r="D528" s="290" t="str">
        <f>Databackup!E516</f>
        <v/>
      </c>
      <c r="E528" s="291" t="str">
        <f>Databackup!F516</f>
        <v/>
      </c>
      <c r="F528" s="291" t="str">
        <f>Databackup!G516</f>
        <v/>
      </c>
      <c r="G528" s="290" t="str">
        <f>Databackup!I516</f>
        <v/>
      </c>
      <c r="H528" s="290" t="str">
        <f>Databackup!J516</f>
        <v/>
      </c>
      <c r="I528" s="290" t="str">
        <f>Databackup!K516</f>
        <v/>
      </c>
      <c r="J528" s="290" t="str">
        <f>Databackup!L516</f>
        <v/>
      </c>
      <c r="K528" s="290" t="str">
        <f>Databackup!M516</f>
        <v/>
      </c>
      <c r="L528" s="311" t="str">
        <f>IF(Databackup!N516&gt;0,Databackup!N516,"--.--")</f>
        <v/>
      </c>
      <c r="M528" s="25" t="str">
        <f t="shared" si="12"/>
        <v xml:space="preserve">  Designation  </v>
      </c>
      <c r="N528" s="27"/>
      <c r="O528" s="27"/>
      <c r="P528" s="27"/>
      <c r="Q528" s="27"/>
    </row>
    <row r="529" spans="1:17" s="28" customFormat="1" ht="15.75" hidden="1">
      <c r="A529" s="289" t="str">
        <f>IF(Databackup!B517="","",Databackup!B517)</f>
        <v/>
      </c>
      <c r="B529" s="290" t="str">
        <f>Databackup!C517</f>
        <v/>
      </c>
      <c r="C529" s="290" t="str">
        <f>Databackup!D517</f>
        <v/>
      </c>
      <c r="D529" s="290" t="str">
        <f>Databackup!E517</f>
        <v/>
      </c>
      <c r="E529" s="291" t="str">
        <f>Databackup!F517</f>
        <v/>
      </c>
      <c r="F529" s="291" t="str">
        <f>Databackup!G517</f>
        <v/>
      </c>
      <c r="G529" s="290" t="str">
        <f>Databackup!I517</f>
        <v/>
      </c>
      <c r="H529" s="290" t="str">
        <f>Databackup!J517</f>
        <v/>
      </c>
      <c r="I529" s="290" t="str">
        <f>Databackup!K517</f>
        <v/>
      </c>
      <c r="J529" s="290" t="str">
        <f>Databackup!L517</f>
        <v/>
      </c>
      <c r="K529" s="290" t="str">
        <f>Databackup!M517</f>
        <v/>
      </c>
      <c r="L529" s="311" t="str">
        <f>IF(Databackup!N517&gt;0,Databackup!N517,"--.--")</f>
        <v/>
      </c>
      <c r="M529" s="25" t="str">
        <f t="shared" si="12"/>
        <v xml:space="preserve">  Designation  </v>
      </c>
      <c r="N529" s="27"/>
      <c r="O529" s="27"/>
      <c r="P529" s="27"/>
      <c r="Q529" s="27"/>
    </row>
    <row r="530" spans="1:17" s="28" customFormat="1" ht="15.75" hidden="1">
      <c r="A530" s="289" t="str">
        <f>IF(Databackup!B518="","",Databackup!B518)</f>
        <v/>
      </c>
      <c r="B530" s="290" t="str">
        <f>Databackup!C518</f>
        <v/>
      </c>
      <c r="C530" s="290" t="str">
        <f>Databackup!D518</f>
        <v/>
      </c>
      <c r="D530" s="290" t="str">
        <f>Databackup!E518</f>
        <v/>
      </c>
      <c r="E530" s="291" t="str">
        <f>Databackup!F518</f>
        <v/>
      </c>
      <c r="F530" s="291" t="str">
        <f>Databackup!G518</f>
        <v/>
      </c>
      <c r="G530" s="290" t="str">
        <f>Databackup!I518</f>
        <v/>
      </c>
      <c r="H530" s="290" t="str">
        <f>Databackup!J518</f>
        <v/>
      </c>
      <c r="I530" s="290" t="str">
        <f>Databackup!K518</f>
        <v/>
      </c>
      <c r="J530" s="290" t="str">
        <f>Databackup!L518</f>
        <v/>
      </c>
      <c r="K530" s="290" t="str">
        <f>Databackup!M518</f>
        <v/>
      </c>
      <c r="L530" s="311" t="str">
        <f>IF(Databackup!N518&gt;0,Databackup!N518,"--.--")</f>
        <v/>
      </c>
      <c r="M530" s="25" t="str">
        <f t="shared" si="12"/>
        <v xml:space="preserve">  Designation  </v>
      </c>
      <c r="N530" s="27"/>
      <c r="O530" s="27"/>
      <c r="P530" s="27"/>
      <c r="Q530" s="27"/>
    </row>
    <row r="531" spans="1:17" s="28" customFormat="1" ht="15.75" hidden="1">
      <c r="A531" s="289" t="str">
        <f>IF(Databackup!B519="","",Databackup!B519)</f>
        <v/>
      </c>
      <c r="B531" s="290" t="str">
        <f>Databackup!C519</f>
        <v/>
      </c>
      <c r="C531" s="290" t="str">
        <f>Databackup!D519</f>
        <v/>
      </c>
      <c r="D531" s="290" t="str">
        <f>Databackup!E519</f>
        <v/>
      </c>
      <c r="E531" s="291" t="str">
        <f>Databackup!F519</f>
        <v/>
      </c>
      <c r="F531" s="291" t="str">
        <f>Databackup!G519</f>
        <v/>
      </c>
      <c r="G531" s="290" t="str">
        <f>Databackup!I519</f>
        <v/>
      </c>
      <c r="H531" s="290" t="str">
        <f>Databackup!J519</f>
        <v/>
      </c>
      <c r="I531" s="290" t="str">
        <f>Databackup!K519</f>
        <v/>
      </c>
      <c r="J531" s="290" t="str">
        <f>Databackup!L519</f>
        <v/>
      </c>
      <c r="K531" s="290" t="str">
        <f>Databackup!M519</f>
        <v/>
      </c>
      <c r="L531" s="311" t="str">
        <f>IF(Databackup!N519&gt;0,Databackup!N519,"--.--")</f>
        <v/>
      </c>
      <c r="M531" s="25" t="str">
        <f t="shared" ref="M531:M566" si="13">CONCATENATE(B531,"  ","Designation","  ",C531)</f>
        <v xml:space="preserve">  Designation  </v>
      </c>
      <c r="N531" s="27"/>
      <c r="O531" s="27"/>
      <c r="P531" s="27"/>
      <c r="Q531" s="27"/>
    </row>
    <row r="532" spans="1:17" s="28" customFormat="1" ht="15.75" hidden="1">
      <c r="A532" s="289" t="str">
        <f>IF(Databackup!B520="","",Databackup!B520)</f>
        <v/>
      </c>
      <c r="B532" s="290" t="str">
        <f>Databackup!C520</f>
        <v/>
      </c>
      <c r="C532" s="290" t="str">
        <f>Databackup!D520</f>
        <v/>
      </c>
      <c r="D532" s="290" t="str">
        <f>Databackup!E520</f>
        <v/>
      </c>
      <c r="E532" s="291" t="str">
        <f>Databackup!F520</f>
        <v/>
      </c>
      <c r="F532" s="291" t="str">
        <f>Databackup!G520</f>
        <v/>
      </c>
      <c r="G532" s="290" t="str">
        <f>Databackup!I520</f>
        <v/>
      </c>
      <c r="H532" s="290" t="str">
        <f>Databackup!J520</f>
        <v/>
      </c>
      <c r="I532" s="290" t="str">
        <f>Databackup!K520</f>
        <v/>
      </c>
      <c r="J532" s="290" t="str">
        <f>Databackup!L520</f>
        <v/>
      </c>
      <c r="K532" s="290" t="str">
        <f>Databackup!M520</f>
        <v/>
      </c>
      <c r="L532" s="311" t="str">
        <f>IF(Databackup!N520&gt;0,Databackup!N520,"--.--")</f>
        <v/>
      </c>
      <c r="M532" s="25" t="str">
        <f t="shared" si="13"/>
        <v xml:space="preserve">  Designation  </v>
      </c>
      <c r="N532" s="27"/>
      <c r="O532" s="27"/>
      <c r="P532" s="27"/>
      <c r="Q532" s="27"/>
    </row>
    <row r="533" spans="1:17" s="28" customFormat="1" ht="15.75" hidden="1">
      <c r="A533" s="289" t="str">
        <f>IF(Databackup!B521="","",Databackup!B521)</f>
        <v/>
      </c>
      <c r="B533" s="290" t="str">
        <f>Databackup!C521</f>
        <v/>
      </c>
      <c r="C533" s="290" t="str">
        <f>Databackup!D521</f>
        <v/>
      </c>
      <c r="D533" s="290" t="str">
        <f>Databackup!E521</f>
        <v/>
      </c>
      <c r="E533" s="291" t="str">
        <f>Databackup!F521</f>
        <v/>
      </c>
      <c r="F533" s="291" t="str">
        <f>Databackup!G521</f>
        <v/>
      </c>
      <c r="G533" s="290" t="str">
        <f>Databackup!I521</f>
        <v/>
      </c>
      <c r="H533" s="290" t="str">
        <f>Databackup!J521</f>
        <v/>
      </c>
      <c r="I533" s="290" t="str">
        <f>Databackup!K521</f>
        <v/>
      </c>
      <c r="J533" s="290" t="str">
        <f>Databackup!L521</f>
        <v/>
      </c>
      <c r="K533" s="290" t="str">
        <f>Databackup!M521</f>
        <v/>
      </c>
      <c r="L533" s="311" t="str">
        <f>IF(Databackup!N521&gt;0,Databackup!N521,"--.--")</f>
        <v/>
      </c>
      <c r="M533" s="25" t="str">
        <f t="shared" si="13"/>
        <v xml:space="preserve">  Designation  </v>
      </c>
      <c r="N533" s="27"/>
      <c r="O533" s="27"/>
      <c r="P533" s="27"/>
      <c r="Q533" s="27"/>
    </row>
    <row r="534" spans="1:17" s="28" customFormat="1" ht="15.75" hidden="1">
      <c r="A534" s="289" t="str">
        <f>IF(Databackup!B522="","",Databackup!B522)</f>
        <v/>
      </c>
      <c r="B534" s="290" t="str">
        <f>Databackup!C522</f>
        <v/>
      </c>
      <c r="C534" s="290" t="str">
        <f>Databackup!D522</f>
        <v/>
      </c>
      <c r="D534" s="290" t="str">
        <f>Databackup!E522</f>
        <v/>
      </c>
      <c r="E534" s="291" t="str">
        <f>Databackup!F522</f>
        <v/>
      </c>
      <c r="F534" s="291" t="str">
        <f>Databackup!G522</f>
        <v/>
      </c>
      <c r="G534" s="290" t="str">
        <f>Databackup!I522</f>
        <v/>
      </c>
      <c r="H534" s="290" t="str">
        <f>Databackup!J522</f>
        <v/>
      </c>
      <c r="I534" s="290" t="str">
        <f>Databackup!K522</f>
        <v/>
      </c>
      <c r="J534" s="290" t="str">
        <f>Databackup!L522</f>
        <v/>
      </c>
      <c r="K534" s="290" t="str">
        <f>Databackup!M522</f>
        <v/>
      </c>
      <c r="L534" s="311" t="str">
        <f>IF(Databackup!N522&gt;0,Databackup!N522,"--.--")</f>
        <v/>
      </c>
      <c r="M534" s="25" t="str">
        <f t="shared" si="13"/>
        <v xml:space="preserve">  Designation  </v>
      </c>
      <c r="N534" s="27"/>
      <c r="O534" s="27"/>
      <c r="P534" s="27"/>
      <c r="Q534" s="27"/>
    </row>
    <row r="535" spans="1:17" s="28" customFormat="1" ht="15.75" hidden="1">
      <c r="A535" s="289" t="str">
        <f>IF(Databackup!B523="","",Databackup!B523)</f>
        <v/>
      </c>
      <c r="B535" s="290" t="str">
        <f>Databackup!C523</f>
        <v/>
      </c>
      <c r="C535" s="290" t="str">
        <f>Databackup!D523</f>
        <v/>
      </c>
      <c r="D535" s="290" t="str">
        <f>Databackup!E523</f>
        <v/>
      </c>
      <c r="E535" s="291" t="str">
        <f>Databackup!F523</f>
        <v/>
      </c>
      <c r="F535" s="291" t="str">
        <f>Databackup!G523</f>
        <v/>
      </c>
      <c r="G535" s="290" t="str">
        <f>Databackup!I523</f>
        <v/>
      </c>
      <c r="H535" s="290" t="str">
        <f>Databackup!J523</f>
        <v/>
      </c>
      <c r="I535" s="290" t="str">
        <f>Databackup!K523</f>
        <v/>
      </c>
      <c r="J535" s="290" t="str">
        <f>Databackup!L523</f>
        <v/>
      </c>
      <c r="K535" s="290" t="str">
        <f>Databackup!M523</f>
        <v/>
      </c>
      <c r="L535" s="311" t="str">
        <f>IF(Databackup!N523&gt;0,Databackup!N523,"--.--")</f>
        <v/>
      </c>
      <c r="M535" s="25" t="str">
        <f t="shared" si="13"/>
        <v xml:space="preserve">  Designation  </v>
      </c>
      <c r="N535" s="27"/>
      <c r="O535" s="27"/>
      <c r="P535" s="27"/>
      <c r="Q535" s="27"/>
    </row>
    <row r="536" spans="1:17" s="28" customFormat="1" ht="15.75" hidden="1">
      <c r="A536" s="289" t="str">
        <f>IF(Databackup!B524="","",Databackup!B524)</f>
        <v/>
      </c>
      <c r="B536" s="290" t="str">
        <f>Databackup!C524</f>
        <v/>
      </c>
      <c r="C536" s="290" t="str">
        <f>Databackup!D524</f>
        <v/>
      </c>
      <c r="D536" s="290" t="str">
        <f>Databackup!E524</f>
        <v/>
      </c>
      <c r="E536" s="291" t="str">
        <f>Databackup!F524</f>
        <v/>
      </c>
      <c r="F536" s="291" t="str">
        <f>Databackup!G524</f>
        <v/>
      </c>
      <c r="G536" s="290" t="str">
        <f>Databackup!I524</f>
        <v/>
      </c>
      <c r="H536" s="290" t="str">
        <f>Databackup!J524</f>
        <v/>
      </c>
      <c r="I536" s="290" t="str">
        <f>Databackup!K524</f>
        <v/>
      </c>
      <c r="J536" s="290" t="str">
        <f>Databackup!L524</f>
        <v/>
      </c>
      <c r="K536" s="290" t="str">
        <f>Databackup!M524</f>
        <v/>
      </c>
      <c r="L536" s="311" t="str">
        <f>IF(Databackup!N524&gt;0,Databackup!N524,"--.--")</f>
        <v/>
      </c>
      <c r="M536" s="25" t="str">
        <f t="shared" si="13"/>
        <v xml:space="preserve">  Designation  </v>
      </c>
      <c r="N536" s="27"/>
      <c r="O536" s="27"/>
      <c r="P536" s="27"/>
      <c r="Q536" s="27"/>
    </row>
    <row r="537" spans="1:17" s="28" customFormat="1" ht="15.75" hidden="1">
      <c r="A537" s="289" t="str">
        <f>IF(Databackup!B525="","",Databackup!B525)</f>
        <v/>
      </c>
      <c r="B537" s="290" t="str">
        <f>Databackup!C525</f>
        <v/>
      </c>
      <c r="C537" s="290" t="str">
        <f>Databackup!D525</f>
        <v/>
      </c>
      <c r="D537" s="290" t="str">
        <f>Databackup!E525</f>
        <v/>
      </c>
      <c r="E537" s="291" t="str">
        <f>Databackup!F525</f>
        <v/>
      </c>
      <c r="F537" s="291" t="str">
        <f>Databackup!G525</f>
        <v/>
      </c>
      <c r="G537" s="290" t="str">
        <f>Databackup!I525</f>
        <v/>
      </c>
      <c r="H537" s="290" t="str">
        <f>Databackup!J525</f>
        <v/>
      </c>
      <c r="I537" s="290" t="str">
        <f>Databackup!K525</f>
        <v/>
      </c>
      <c r="J537" s="290" t="str">
        <f>Databackup!L525</f>
        <v/>
      </c>
      <c r="K537" s="290" t="str">
        <f>Databackup!M525</f>
        <v/>
      </c>
      <c r="L537" s="311" t="str">
        <f>IF(Databackup!N525&gt;0,Databackup!N525,"--.--")</f>
        <v/>
      </c>
      <c r="M537" s="25" t="str">
        <f t="shared" si="13"/>
        <v xml:space="preserve">  Designation  </v>
      </c>
      <c r="N537" s="27"/>
      <c r="O537" s="27"/>
      <c r="P537" s="27"/>
      <c r="Q537" s="27"/>
    </row>
    <row r="538" spans="1:17" s="28" customFormat="1" ht="15.75" hidden="1">
      <c r="A538" s="289" t="str">
        <f>IF(Databackup!B526="","",Databackup!B526)</f>
        <v/>
      </c>
      <c r="B538" s="290" t="str">
        <f>Databackup!C526</f>
        <v/>
      </c>
      <c r="C538" s="290" t="str">
        <f>Databackup!D526</f>
        <v/>
      </c>
      <c r="D538" s="290" t="str">
        <f>Databackup!E526</f>
        <v/>
      </c>
      <c r="E538" s="291" t="str">
        <f>Databackup!F526</f>
        <v/>
      </c>
      <c r="F538" s="291" t="str">
        <f>Databackup!G526</f>
        <v/>
      </c>
      <c r="G538" s="290" t="str">
        <f>Databackup!I526</f>
        <v/>
      </c>
      <c r="H538" s="290" t="str">
        <f>Databackup!J526</f>
        <v/>
      </c>
      <c r="I538" s="290" t="str">
        <f>Databackup!K526</f>
        <v/>
      </c>
      <c r="J538" s="290" t="str">
        <f>Databackup!L526</f>
        <v/>
      </c>
      <c r="K538" s="290" t="str">
        <f>Databackup!M526</f>
        <v/>
      </c>
      <c r="L538" s="311" t="str">
        <f>IF(Databackup!N526&gt;0,Databackup!N526,"--.--")</f>
        <v/>
      </c>
      <c r="M538" s="25" t="str">
        <f t="shared" si="13"/>
        <v xml:space="preserve">  Designation  </v>
      </c>
      <c r="N538" s="27"/>
      <c r="O538" s="27"/>
      <c r="P538" s="27"/>
      <c r="Q538" s="27"/>
    </row>
    <row r="539" spans="1:17" s="28" customFormat="1" ht="15.75" hidden="1">
      <c r="A539" s="289" t="str">
        <f>IF(Databackup!B527="","",Databackup!B527)</f>
        <v/>
      </c>
      <c r="B539" s="290" t="str">
        <f>Databackup!C527</f>
        <v/>
      </c>
      <c r="C539" s="290" t="str">
        <f>Databackup!D527</f>
        <v/>
      </c>
      <c r="D539" s="290" t="str">
        <f>Databackup!E527</f>
        <v/>
      </c>
      <c r="E539" s="291" t="str">
        <f>Databackup!F527</f>
        <v/>
      </c>
      <c r="F539" s="291" t="str">
        <f>Databackup!G527</f>
        <v/>
      </c>
      <c r="G539" s="290" t="str">
        <f>Databackup!I527</f>
        <v/>
      </c>
      <c r="H539" s="290" t="str">
        <f>Databackup!J527</f>
        <v/>
      </c>
      <c r="I539" s="290" t="str">
        <f>Databackup!K527</f>
        <v/>
      </c>
      <c r="J539" s="290" t="str">
        <f>Databackup!L527</f>
        <v/>
      </c>
      <c r="K539" s="290" t="str">
        <f>Databackup!M527</f>
        <v/>
      </c>
      <c r="L539" s="311" t="str">
        <f>IF(Databackup!N527&gt;0,Databackup!N527,"--.--")</f>
        <v/>
      </c>
      <c r="M539" s="25" t="str">
        <f t="shared" si="13"/>
        <v xml:space="preserve">  Designation  </v>
      </c>
      <c r="N539" s="27"/>
      <c r="O539" s="27"/>
      <c r="P539" s="27"/>
      <c r="Q539" s="27"/>
    </row>
    <row r="540" spans="1:17" s="28" customFormat="1" ht="15.75" hidden="1">
      <c r="A540" s="289" t="str">
        <f>IF(Databackup!B528="","",Databackup!B528)</f>
        <v/>
      </c>
      <c r="B540" s="290" t="str">
        <f>Databackup!C528</f>
        <v/>
      </c>
      <c r="C540" s="290" t="str">
        <f>Databackup!D528</f>
        <v/>
      </c>
      <c r="D540" s="290" t="str">
        <f>Databackup!E528</f>
        <v/>
      </c>
      <c r="E540" s="291" t="str">
        <f>Databackup!F528</f>
        <v/>
      </c>
      <c r="F540" s="291" t="str">
        <f>Databackup!G528</f>
        <v/>
      </c>
      <c r="G540" s="290" t="str">
        <f>Databackup!I528</f>
        <v/>
      </c>
      <c r="H540" s="290" t="str">
        <f>Databackup!J528</f>
        <v/>
      </c>
      <c r="I540" s="290" t="str">
        <f>Databackup!K528</f>
        <v/>
      </c>
      <c r="J540" s="290" t="str">
        <f>Databackup!L528</f>
        <v/>
      </c>
      <c r="K540" s="290" t="str">
        <f>Databackup!M528</f>
        <v/>
      </c>
      <c r="L540" s="311" t="str">
        <f>IF(Databackup!N528&gt;0,Databackup!N528,"--.--")</f>
        <v/>
      </c>
      <c r="M540" s="25" t="str">
        <f t="shared" si="13"/>
        <v xml:space="preserve">  Designation  </v>
      </c>
      <c r="N540" s="27"/>
      <c r="O540" s="27"/>
      <c r="P540" s="27"/>
      <c r="Q540" s="27"/>
    </row>
    <row r="541" spans="1:17" s="28" customFormat="1" ht="15.75" hidden="1">
      <c r="A541" s="289" t="str">
        <f>IF(Databackup!B529="","",Databackup!B529)</f>
        <v/>
      </c>
      <c r="B541" s="290" t="str">
        <f>Databackup!C529</f>
        <v/>
      </c>
      <c r="C541" s="290" t="str">
        <f>Databackup!D529</f>
        <v/>
      </c>
      <c r="D541" s="290" t="str">
        <f>Databackup!E529</f>
        <v/>
      </c>
      <c r="E541" s="291" t="str">
        <f>Databackup!F529</f>
        <v/>
      </c>
      <c r="F541" s="291" t="str">
        <f>Databackup!G529</f>
        <v/>
      </c>
      <c r="G541" s="290" t="str">
        <f>Databackup!I529</f>
        <v/>
      </c>
      <c r="H541" s="290" t="str">
        <f>Databackup!J529</f>
        <v/>
      </c>
      <c r="I541" s="290" t="str">
        <f>Databackup!K529</f>
        <v/>
      </c>
      <c r="J541" s="290" t="str">
        <f>Databackup!L529</f>
        <v/>
      </c>
      <c r="K541" s="290" t="str">
        <f>Databackup!M529</f>
        <v/>
      </c>
      <c r="L541" s="311" t="str">
        <f>IF(Databackup!N529&gt;0,Databackup!N529,"--.--")</f>
        <v/>
      </c>
      <c r="M541" s="25" t="str">
        <f t="shared" si="13"/>
        <v xml:space="preserve">  Designation  </v>
      </c>
      <c r="N541" s="27"/>
      <c r="O541" s="27"/>
      <c r="P541" s="27"/>
      <c r="Q541" s="27"/>
    </row>
    <row r="542" spans="1:17" s="28" customFormat="1" ht="15.75" hidden="1">
      <c r="A542" s="289" t="str">
        <f>IF(Databackup!B530="","",Databackup!B530)</f>
        <v/>
      </c>
      <c r="B542" s="290" t="str">
        <f>Databackup!C530</f>
        <v/>
      </c>
      <c r="C542" s="290" t="str">
        <f>Databackup!D530</f>
        <v/>
      </c>
      <c r="D542" s="290" t="str">
        <f>Databackup!E530</f>
        <v/>
      </c>
      <c r="E542" s="291" t="str">
        <f>Databackup!F530</f>
        <v/>
      </c>
      <c r="F542" s="291" t="str">
        <f>Databackup!G530</f>
        <v/>
      </c>
      <c r="G542" s="290" t="str">
        <f>Databackup!I530</f>
        <v/>
      </c>
      <c r="H542" s="290" t="str">
        <f>Databackup!J530</f>
        <v/>
      </c>
      <c r="I542" s="290" t="str">
        <f>Databackup!K530</f>
        <v/>
      </c>
      <c r="J542" s="290" t="str">
        <f>Databackup!L530</f>
        <v/>
      </c>
      <c r="K542" s="290" t="str">
        <f>Databackup!M530</f>
        <v/>
      </c>
      <c r="L542" s="311" t="str">
        <f>IF(Databackup!N530&gt;0,Databackup!N530,"--.--")</f>
        <v/>
      </c>
      <c r="M542" s="25" t="str">
        <f t="shared" si="13"/>
        <v xml:space="preserve">  Designation  </v>
      </c>
      <c r="N542" s="27"/>
      <c r="O542" s="27"/>
      <c r="P542" s="27"/>
      <c r="Q542" s="27"/>
    </row>
    <row r="543" spans="1:17" s="28" customFormat="1" ht="15.75" hidden="1">
      <c r="A543" s="289" t="str">
        <f>IF(Databackup!B531="","",Databackup!B531)</f>
        <v/>
      </c>
      <c r="B543" s="290" t="str">
        <f>Databackup!C531</f>
        <v/>
      </c>
      <c r="C543" s="290" t="str">
        <f>Databackup!D531</f>
        <v/>
      </c>
      <c r="D543" s="290" t="str">
        <f>Databackup!E531</f>
        <v/>
      </c>
      <c r="E543" s="291" t="str">
        <f>Databackup!F531</f>
        <v/>
      </c>
      <c r="F543" s="291" t="str">
        <f>Databackup!G531</f>
        <v/>
      </c>
      <c r="G543" s="290" t="str">
        <f>Databackup!I531</f>
        <v/>
      </c>
      <c r="H543" s="290" t="str">
        <f>Databackup!J531</f>
        <v/>
      </c>
      <c r="I543" s="290" t="str">
        <f>Databackup!K531</f>
        <v/>
      </c>
      <c r="J543" s="290" t="str">
        <f>Databackup!L531</f>
        <v/>
      </c>
      <c r="K543" s="290" t="str">
        <f>Databackup!M531</f>
        <v/>
      </c>
      <c r="L543" s="311" t="str">
        <f>IF(Databackup!N531&gt;0,Databackup!N531,"--.--")</f>
        <v/>
      </c>
      <c r="M543" s="25" t="str">
        <f t="shared" si="13"/>
        <v xml:space="preserve">  Designation  </v>
      </c>
      <c r="N543" s="27"/>
      <c r="O543" s="27"/>
      <c r="P543" s="27"/>
      <c r="Q543" s="27"/>
    </row>
    <row r="544" spans="1:17" s="28" customFormat="1" ht="15.75" hidden="1">
      <c r="A544" s="289" t="str">
        <f>IF(Databackup!B532="","",Databackup!B532)</f>
        <v/>
      </c>
      <c r="B544" s="290" t="str">
        <f>Databackup!C532</f>
        <v/>
      </c>
      <c r="C544" s="290" t="str">
        <f>Databackup!D532</f>
        <v/>
      </c>
      <c r="D544" s="290" t="str">
        <f>Databackup!E532</f>
        <v/>
      </c>
      <c r="E544" s="291" t="str">
        <f>Databackup!F532</f>
        <v/>
      </c>
      <c r="F544" s="291" t="str">
        <f>Databackup!G532</f>
        <v/>
      </c>
      <c r="G544" s="290" t="str">
        <f>Databackup!I532</f>
        <v/>
      </c>
      <c r="H544" s="290" t="str">
        <f>Databackup!J532</f>
        <v/>
      </c>
      <c r="I544" s="290" t="str">
        <f>Databackup!K532</f>
        <v/>
      </c>
      <c r="J544" s="290" t="str">
        <f>Databackup!L532</f>
        <v/>
      </c>
      <c r="K544" s="290" t="str">
        <f>Databackup!M532</f>
        <v/>
      </c>
      <c r="L544" s="311" t="str">
        <f>IF(Databackup!N532&gt;0,Databackup!N532,"--.--")</f>
        <v/>
      </c>
      <c r="M544" s="25" t="str">
        <f t="shared" si="13"/>
        <v xml:space="preserve">  Designation  </v>
      </c>
      <c r="N544" s="27"/>
      <c r="O544" s="27"/>
      <c r="P544" s="27"/>
      <c r="Q544" s="27"/>
    </row>
    <row r="545" spans="1:17" s="28" customFormat="1" ht="15.75" hidden="1">
      <c r="A545" s="289" t="str">
        <f>IF(Databackup!B533="","",Databackup!B533)</f>
        <v/>
      </c>
      <c r="B545" s="290" t="str">
        <f>Databackup!C533</f>
        <v/>
      </c>
      <c r="C545" s="290" t="str">
        <f>Databackup!D533</f>
        <v/>
      </c>
      <c r="D545" s="290" t="str">
        <f>Databackup!E533</f>
        <v/>
      </c>
      <c r="E545" s="291" t="str">
        <f>Databackup!F533</f>
        <v/>
      </c>
      <c r="F545" s="291" t="str">
        <f>Databackup!G533</f>
        <v/>
      </c>
      <c r="G545" s="290" t="str">
        <f>Databackup!I533</f>
        <v/>
      </c>
      <c r="H545" s="290" t="str">
        <f>Databackup!J533</f>
        <v/>
      </c>
      <c r="I545" s="290" t="str">
        <f>Databackup!K533</f>
        <v/>
      </c>
      <c r="J545" s="290" t="str">
        <f>Databackup!L533</f>
        <v/>
      </c>
      <c r="K545" s="290" t="str">
        <f>Databackup!M533</f>
        <v/>
      </c>
      <c r="L545" s="311" t="str">
        <f>IF(Databackup!N533&gt;0,Databackup!N533,"--.--")</f>
        <v/>
      </c>
      <c r="M545" s="25" t="str">
        <f t="shared" si="13"/>
        <v xml:space="preserve">  Designation  </v>
      </c>
      <c r="N545" s="27"/>
      <c r="O545" s="27"/>
      <c r="P545" s="27"/>
      <c r="Q545" s="27"/>
    </row>
    <row r="546" spans="1:17" s="28" customFormat="1" ht="15.75" hidden="1">
      <c r="A546" s="289" t="str">
        <f>IF(Databackup!B534="","",Databackup!B534)</f>
        <v/>
      </c>
      <c r="B546" s="290" t="str">
        <f>Databackup!C534</f>
        <v/>
      </c>
      <c r="C546" s="290" t="str">
        <f>Databackup!D534</f>
        <v/>
      </c>
      <c r="D546" s="290" t="str">
        <f>Databackup!E534</f>
        <v/>
      </c>
      <c r="E546" s="291" t="str">
        <f>Databackup!F534</f>
        <v/>
      </c>
      <c r="F546" s="291" t="str">
        <f>Databackup!G534</f>
        <v/>
      </c>
      <c r="G546" s="290" t="str">
        <f>Databackup!I534</f>
        <v/>
      </c>
      <c r="H546" s="290" t="str">
        <f>Databackup!J534</f>
        <v/>
      </c>
      <c r="I546" s="290" t="str">
        <f>Databackup!K534</f>
        <v/>
      </c>
      <c r="J546" s="290" t="str">
        <f>Databackup!L534</f>
        <v/>
      </c>
      <c r="K546" s="290" t="str">
        <f>Databackup!M534</f>
        <v/>
      </c>
      <c r="L546" s="311" t="str">
        <f>IF(Databackup!N534&gt;0,Databackup!N534,"--.--")</f>
        <v/>
      </c>
      <c r="M546" s="25" t="str">
        <f t="shared" si="13"/>
        <v xml:space="preserve">  Designation  </v>
      </c>
      <c r="N546" s="27"/>
      <c r="O546" s="27"/>
      <c r="P546" s="27"/>
      <c r="Q546" s="27"/>
    </row>
    <row r="547" spans="1:17" s="28" customFormat="1" ht="15.75" hidden="1">
      <c r="A547" s="289" t="str">
        <f>IF(Databackup!B535="","",Databackup!B535)</f>
        <v/>
      </c>
      <c r="B547" s="290" t="str">
        <f>Databackup!C535</f>
        <v/>
      </c>
      <c r="C547" s="290" t="str">
        <f>Databackup!D535</f>
        <v/>
      </c>
      <c r="D547" s="290" t="str">
        <f>Databackup!E535</f>
        <v/>
      </c>
      <c r="E547" s="291" t="str">
        <f>Databackup!F535</f>
        <v/>
      </c>
      <c r="F547" s="291" t="str">
        <f>Databackup!G535</f>
        <v/>
      </c>
      <c r="G547" s="290" t="str">
        <f>Databackup!I535</f>
        <v/>
      </c>
      <c r="H547" s="290" t="str">
        <f>Databackup!J535</f>
        <v/>
      </c>
      <c r="I547" s="290" t="str">
        <f>Databackup!K535</f>
        <v/>
      </c>
      <c r="J547" s="290" t="str">
        <f>Databackup!L535</f>
        <v/>
      </c>
      <c r="K547" s="290" t="str">
        <f>Databackup!M535</f>
        <v/>
      </c>
      <c r="L547" s="311" t="str">
        <f>IF(Databackup!N535&gt;0,Databackup!N535,"--.--")</f>
        <v/>
      </c>
      <c r="M547" s="25" t="str">
        <f t="shared" si="13"/>
        <v xml:space="preserve">  Designation  </v>
      </c>
      <c r="N547" s="27"/>
      <c r="O547" s="27"/>
      <c r="P547" s="27"/>
      <c r="Q547" s="27"/>
    </row>
    <row r="548" spans="1:17" s="28" customFormat="1" ht="15.75" hidden="1">
      <c r="A548" s="289" t="str">
        <f>IF(Databackup!B536="","",Databackup!B536)</f>
        <v/>
      </c>
      <c r="B548" s="290" t="str">
        <f>Databackup!C536</f>
        <v/>
      </c>
      <c r="C548" s="290" t="str">
        <f>Databackup!D536</f>
        <v/>
      </c>
      <c r="D548" s="290" t="str">
        <f>Databackup!E536</f>
        <v/>
      </c>
      <c r="E548" s="291" t="str">
        <f>Databackup!F536</f>
        <v/>
      </c>
      <c r="F548" s="291" t="str">
        <f>Databackup!G536</f>
        <v/>
      </c>
      <c r="G548" s="290" t="str">
        <f>Databackup!I536</f>
        <v/>
      </c>
      <c r="H548" s="290" t="str">
        <f>Databackup!J536</f>
        <v/>
      </c>
      <c r="I548" s="290" t="str">
        <f>Databackup!K536</f>
        <v/>
      </c>
      <c r="J548" s="290" t="str">
        <f>Databackup!L536</f>
        <v/>
      </c>
      <c r="K548" s="290" t="str">
        <f>Databackup!M536</f>
        <v/>
      </c>
      <c r="L548" s="311" t="str">
        <f>IF(Databackup!N536&gt;0,Databackup!N536,"--.--")</f>
        <v/>
      </c>
      <c r="M548" s="25" t="str">
        <f t="shared" si="13"/>
        <v xml:space="preserve">  Designation  </v>
      </c>
      <c r="N548" s="27"/>
      <c r="O548" s="27"/>
      <c r="P548" s="27"/>
      <c r="Q548" s="27"/>
    </row>
    <row r="549" spans="1:17" s="28" customFormat="1" ht="15.75" hidden="1">
      <c r="A549" s="289" t="str">
        <f>IF(Databackup!B537="","",Databackup!B537)</f>
        <v/>
      </c>
      <c r="B549" s="290" t="str">
        <f>Databackup!C537</f>
        <v/>
      </c>
      <c r="C549" s="290" t="str">
        <f>Databackup!D537</f>
        <v/>
      </c>
      <c r="D549" s="290" t="str">
        <f>Databackup!E537</f>
        <v/>
      </c>
      <c r="E549" s="291" t="str">
        <f>Databackup!F537</f>
        <v/>
      </c>
      <c r="F549" s="291" t="str">
        <f>Databackup!G537</f>
        <v/>
      </c>
      <c r="G549" s="290" t="str">
        <f>Databackup!I537</f>
        <v/>
      </c>
      <c r="H549" s="290" t="str">
        <f>Databackup!J537</f>
        <v/>
      </c>
      <c r="I549" s="290" t="str">
        <f>Databackup!K537</f>
        <v/>
      </c>
      <c r="J549" s="290" t="str">
        <f>Databackup!L537</f>
        <v/>
      </c>
      <c r="K549" s="290" t="str">
        <f>Databackup!M537</f>
        <v/>
      </c>
      <c r="L549" s="311" t="str">
        <f>IF(Databackup!N537&gt;0,Databackup!N537,"--.--")</f>
        <v/>
      </c>
      <c r="M549" s="25" t="str">
        <f t="shared" si="13"/>
        <v xml:space="preserve">  Designation  </v>
      </c>
      <c r="N549" s="27"/>
      <c r="O549" s="27"/>
      <c r="P549" s="27"/>
      <c r="Q549" s="27"/>
    </row>
    <row r="550" spans="1:17" s="28" customFormat="1" ht="15.75" hidden="1">
      <c r="A550" s="289" t="str">
        <f>IF(Databackup!B538="","",Databackup!B538)</f>
        <v/>
      </c>
      <c r="B550" s="290" t="str">
        <f>Databackup!C538</f>
        <v/>
      </c>
      <c r="C550" s="290" t="str">
        <f>Databackup!D538</f>
        <v/>
      </c>
      <c r="D550" s="290" t="str">
        <f>Databackup!E538</f>
        <v/>
      </c>
      <c r="E550" s="291" t="str">
        <f>Databackup!F538</f>
        <v/>
      </c>
      <c r="F550" s="291" t="str">
        <f>Databackup!G538</f>
        <v/>
      </c>
      <c r="G550" s="290" t="str">
        <f>Databackup!I538</f>
        <v/>
      </c>
      <c r="H550" s="290" t="str">
        <f>Databackup!J538</f>
        <v/>
      </c>
      <c r="I550" s="290" t="str">
        <f>Databackup!K538</f>
        <v/>
      </c>
      <c r="J550" s="290" t="str">
        <f>Databackup!L538</f>
        <v/>
      </c>
      <c r="K550" s="290" t="str">
        <f>Databackup!M538</f>
        <v/>
      </c>
      <c r="L550" s="311" t="str">
        <f>IF(Databackup!N538&gt;0,Databackup!N538,"--.--")</f>
        <v/>
      </c>
      <c r="M550" s="25" t="str">
        <f t="shared" si="13"/>
        <v xml:space="preserve">  Designation  </v>
      </c>
      <c r="N550" s="27"/>
      <c r="O550" s="27"/>
      <c r="P550" s="27"/>
      <c r="Q550" s="27"/>
    </row>
    <row r="551" spans="1:17" s="28" customFormat="1" ht="15.75" hidden="1">
      <c r="A551" s="289" t="str">
        <f>IF(Databackup!B539="","",Databackup!B539)</f>
        <v/>
      </c>
      <c r="B551" s="290" t="str">
        <f>Databackup!C539</f>
        <v/>
      </c>
      <c r="C551" s="290" t="str">
        <f>Databackup!D539</f>
        <v/>
      </c>
      <c r="D551" s="290" t="str">
        <f>Databackup!E539</f>
        <v/>
      </c>
      <c r="E551" s="291" t="str">
        <f>Databackup!F539</f>
        <v/>
      </c>
      <c r="F551" s="291" t="str">
        <f>Databackup!G539</f>
        <v/>
      </c>
      <c r="G551" s="290" t="str">
        <f>Databackup!I539</f>
        <v/>
      </c>
      <c r="H551" s="290" t="str">
        <f>Databackup!J539</f>
        <v/>
      </c>
      <c r="I551" s="290" t="str">
        <f>Databackup!K539</f>
        <v/>
      </c>
      <c r="J551" s="290" t="str">
        <f>Databackup!L539</f>
        <v/>
      </c>
      <c r="K551" s="290" t="str">
        <f>Databackup!M539</f>
        <v/>
      </c>
      <c r="L551" s="311" t="str">
        <f>IF(Databackup!N539&gt;0,Databackup!N539,"--.--")</f>
        <v/>
      </c>
      <c r="M551" s="25" t="str">
        <f t="shared" si="13"/>
        <v xml:space="preserve">  Designation  </v>
      </c>
      <c r="N551" s="27"/>
      <c r="O551" s="27"/>
      <c r="P551" s="27"/>
      <c r="Q551" s="27"/>
    </row>
    <row r="552" spans="1:17" s="28" customFormat="1" ht="15.75" hidden="1">
      <c r="A552" s="289" t="str">
        <f>IF(Databackup!B540="","",Databackup!B540)</f>
        <v/>
      </c>
      <c r="B552" s="290" t="str">
        <f>Databackup!C540</f>
        <v/>
      </c>
      <c r="C552" s="290" t="str">
        <f>Databackup!D540</f>
        <v/>
      </c>
      <c r="D552" s="290" t="str">
        <f>Databackup!E540</f>
        <v/>
      </c>
      <c r="E552" s="291" t="str">
        <f>Databackup!F540</f>
        <v/>
      </c>
      <c r="F552" s="291" t="str">
        <f>Databackup!G540</f>
        <v/>
      </c>
      <c r="G552" s="290" t="str">
        <f>Databackup!I540</f>
        <v/>
      </c>
      <c r="H552" s="290" t="str">
        <f>Databackup!J540</f>
        <v/>
      </c>
      <c r="I552" s="290" t="str">
        <f>Databackup!K540</f>
        <v/>
      </c>
      <c r="J552" s="290" t="str">
        <f>Databackup!L540</f>
        <v/>
      </c>
      <c r="K552" s="290" t="str">
        <f>Databackup!M540</f>
        <v/>
      </c>
      <c r="L552" s="311" t="str">
        <f>IF(Databackup!N540&gt;0,Databackup!N540,"--.--")</f>
        <v/>
      </c>
      <c r="M552" s="25" t="str">
        <f t="shared" si="13"/>
        <v xml:space="preserve">  Designation  </v>
      </c>
      <c r="N552" s="27"/>
      <c r="O552" s="27"/>
      <c r="P552" s="27"/>
      <c r="Q552" s="27"/>
    </row>
    <row r="553" spans="1:17" s="28" customFormat="1" ht="15.75" hidden="1">
      <c r="A553" s="289" t="str">
        <f>IF(Databackup!B541="","",Databackup!B541)</f>
        <v/>
      </c>
      <c r="B553" s="290" t="str">
        <f>Databackup!C541</f>
        <v/>
      </c>
      <c r="C553" s="290" t="str">
        <f>Databackup!D541</f>
        <v/>
      </c>
      <c r="D553" s="290" t="str">
        <f>Databackup!E541</f>
        <v/>
      </c>
      <c r="E553" s="291" t="str">
        <f>Databackup!F541</f>
        <v/>
      </c>
      <c r="F553" s="291" t="str">
        <f>Databackup!G541</f>
        <v/>
      </c>
      <c r="G553" s="290" t="str">
        <f>Databackup!I541</f>
        <v/>
      </c>
      <c r="H553" s="290" t="str">
        <f>Databackup!J541</f>
        <v/>
      </c>
      <c r="I553" s="290" t="str">
        <f>Databackup!K541</f>
        <v/>
      </c>
      <c r="J553" s="290" t="str">
        <f>Databackup!L541</f>
        <v/>
      </c>
      <c r="K553" s="290" t="str">
        <f>Databackup!M541</f>
        <v/>
      </c>
      <c r="L553" s="311" t="str">
        <f>IF(Databackup!N541&gt;0,Databackup!N541,"--.--")</f>
        <v/>
      </c>
      <c r="M553" s="25" t="str">
        <f t="shared" si="13"/>
        <v xml:space="preserve">  Designation  </v>
      </c>
      <c r="N553" s="27"/>
      <c r="O553" s="27"/>
      <c r="P553" s="27"/>
      <c r="Q553" s="27"/>
    </row>
    <row r="554" spans="1:17" s="28" customFormat="1" ht="15.75" hidden="1">
      <c r="A554" s="289" t="str">
        <f>IF(Databackup!B542="","",Databackup!B542)</f>
        <v/>
      </c>
      <c r="B554" s="290" t="str">
        <f>Databackup!C542</f>
        <v/>
      </c>
      <c r="C554" s="290" t="str">
        <f>Databackup!D542</f>
        <v/>
      </c>
      <c r="D554" s="290" t="str">
        <f>Databackup!E542</f>
        <v/>
      </c>
      <c r="E554" s="291" t="str">
        <f>Databackup!F542</f>
        <v/>
      </c>
      <c r="F554" s="291" t="str">
        <f>Databackup!G542</f>
        <v/>
      </c>
      <c r="G554" s="290" t="str">
        <f>Databackup!I542</f>
        <v/>
      </c>
      <c r="H554" s="290" t="str">
        <f>Databackup!J542</f>
        <v/>
      </c>
      <c r="I554" s="290" t="str">
        <f>Databackup!K542</f>
        <v/>
      </c>
      <c r="J554" s="290" t="str">
        <f>Databackup!L542</f>
        <v/>
      </c>
      <c r="K554" s="290" t="str">
        <f>Databackup!M542</f>
        <v/>
      </c>
      <c r="L554" s="311" t="str">
        <f>IF(Databackup!N542&gt;0,Databackup!N542,"--.--")</f>
        <v/>
      </c>
      <c r="M554" s="25" t="str">
        <f t="shared" si="13"/>
        <v xml:space="preserve">  Designation  </v>
      </c>
      <c r="N554" s="27"/>
      <c r="O554" s="27"/>
      <c r="P554" s="27"/>
      <c r="Q554" s="27"/>
    </row>
    <row r="555" spans="1:17" s="28" customFormat="1" ht="15.75" hidden="1">
      <c r="A555" s="289" t="str">
        <f>IF(Databackup!B543="","",Databackup!B543)</f>
        <v/>
      </c>
      <c r="B555" s="290" t="str">
        <f>Databackup!C543</f>
        <v/>
      </c>
      <c r="C555" s="290" t="str">
        <f>Databackup!D543</f>
        <v/>
      </c>
      <c r="D555" s="290" t="str">
        <f>Databackup!E543</f>
        <v/>
      </c>
      <c r="E555" s="291" t="str">
        <f>Databackup!F543</f>
        <v/>
      </c>
      <c r="F555" s="291" t="str">
        <f>Databackup!G543</f>
        <v/>
      </c>
      <c r="G555" s="290" t="str">
        <f>Databackup!I543</f>
        <v/>
      </c>
      <c r="H555" s="290" t="str">
        <f>Databackup!J543</f>
        <v/>
      </c>
      <c r="I555" s="290" t="str">
        <f>Databackup!K543</f>
        <v/>
      </c>
      <c r="J555" s="290" t="str">
        <f>Databackup!L543</f>
        <v/>
      </c>
      <c r="K555" s="290" t="str">
        <f>Databackup!M543</f>
        <v/>
      </c>
      <c r="L555" s="311" t="str">
        <f>IF(Databackup!N543&gt;0,Databackup!N543,"--.--")</f>
        <v/>
      </c>
      <c r="M555" s="25" t="str">
        <f t="shared" si="13"/>
        <v xml:space="preserve">  Designation  </v>
      </c>
      <c r="N555" s="27"/>
      <c r="O555" s="27"/>
      <c r="P555" s="27"/>
      <c r="Q555" s="27"/>
    </row>
    <row r="556" spans="1:17" s="28" customFormat="1" ht="15.75" hidden="1">
      <c r="A556" s="289" t="str">
        <f>IF(Databackup!B544="","",Databackup!B544)</f>
        <v/>
      </c>
      <c r="B556" s="290" t="str">
        <f>Databackup!C544</f>
        <v/>
      </c>
      <c r="C556" s="290" t="str">
        <f>Databackup!D544</f>
        <v/>
      </c>
      <c r="D556" s="290" t="str">
        <f>Databackup!E544</f>
        <v/>
      </c>
      <c r="E556" s="291" t="str">
        <f>Databackup!F544</f>
        <v/>
      </c>
      <c r="F556" s="291" t="str">
        <f>Databackup!G544</f>
        <v/>
      </c>
      <c r="G556" s="290" t="str">
        <f>Databackup!I544</f>
        <v/>
      </c>
      <c r="H556" s="290" t="str">
        <f>Databackup!J544</f>
        <v/>
      </c>
      <c r="I556" s="290" t="str">
        <f>Databackup!K544</f>
        <v/>
      </c>
      <c r="J556" s="290" t="str">
        <f>Databackup!L544</f>
        <v/>
      </c>
      <c r="K556" s="290" t="str">
        <f>Databackup!M544</f>
        <v/>
      </c>
      <c r="L556" s="311" t="str">
        <f>IF(Databackup!N544&gt;0,Databackup!N544,"--.--")</f>
        <v/>
      </c>
      <c r="M556" s="25" t="str">
        <f t="shared" si="13"/>
        <v xml:space="preserve">  Designation  </v>
      </c>
      <c r="N556" s="27"/>
      <c r="O556" s="27"/>
      <c r="P556" s="27"/>
      <c r="Q556" s="27"/>
    </row>
    <row r="557" spans="1:17" s="28" customFormat="1" ht="15.75" hidden="1">
      <c r="A557" s="289" t="str">
        <f>IF(Databackup!B545="","",Databackup!B545)</f>
        <v/>
      </c>
      <c r="B557" s="290" t="str">
        <f>Databackup!C545</f>
        <v/>
      </c>
      <c r="C557" s="290" t="str">
        <f>Databackup!D545</f>
        <v/>
      </c>
      <c r="D557" s="290" t="str">
        <f>Databackup!E545</f>
        <v/>
      </c>
      <c r="E557" s="291" t="str">
        <f>Databackup!F545</f>
        <v/>
      </c>
      <c r="F557" s="291" t="str">
        <f>Databackup!G545</f>
        <v/>
      </c>
      <c r="G557" s="290" t="str">
        <f>Databackup!I545</f>
        <v/>
      </c>
      <c r="H557" s="290" t="str">
        <f>Databackup!J545</f>
        <v/>
      </c>
      <c r="I557" s="290" t="str">
        <f>Databackup!K545</f>
        <v/>
      </c>
      <c r="J557" s="290" t="str">
        <f>Databackup!L545</f>
        <v/>
      </c>
      <c r="K557" s="290" t="str">
        <f>Databackup!M545</f>
        <v/>
      </c>
      <c r="L557" s="311" t="str">
        <f>IF(Databackup!N545&gt;0,Databackup!N545,"--.--")</f>
        <v/>
      </c>
      <c r="M557" s="25" t="str">
        <f t="shared" si="13"/>
        <v xml:space="preserve">  Designation  </v>
      </c>
      <c r="N557" s="27"/>
      <c r="O557" s="27"/>
      <c r="P557" s="27"/>
      <c r="Q557" s="27"/>
    </row>
    <row r="558" spans="1:17" s="28" customFormat="1" ht="15.75" hidden="1">
      <c r="A558" s="289" t="str">
        <f>IF(Databackup!B546="","",Databackup!B546)</f>
        <v/>
      </c>
      <c r="B558" s="290" t="str">
        <f>Databackup!C546</f>
        <v/>
      </c>
      <c r="C558" s="290" t="str">
        <f>Databackup!D546</f>
        <v/>
      </c>
      <c r="D558" s="290" t="str">
        <f>Databackup!E546</f>
        <v/>
      </c>
      <c r="E558" s="291" t="str">
        <f>Databackup!F546</f>
        <v/>
      </c>
      <c r="F558" s="291" t="str">
        <f>Databackup!G546</f>
        <v/>
      </c>
      <c r="G558" s="290" t="str">
        <f>Databackup!I546</f>
        <v/>
      </c>
      <c r="H558" s="290" t="str">
        <f>Databackup!J546</f>
        <v/>
      </c>
      <c r="I558" s="290" t="str">
        <f>Databackup!K546</f>
        <v/>
      </c>
      <c r="J558" s="290" t="str">
        <f>Databackup!L546</f>
        <v/>
      </c>
      <c r="K558" s="290" t="str">
        <f>Databackup!M546</f>
        <v/>
      </c>
      <c r="L558" s="311" t="str">
        <f>IF(Databackup!N546&gt;0,Databackup!N546,"--.--")</f>
        <v/>
      </c>
      <c r="M558" s="25" t="str">
        <f t="shared" si="13"/>
        <v xml:space="preserve">  Designation  </v>
      </c>
      <c r="N558" s="27"/>
      <c r="O558" s="27"/>
      <c r="P558" s="27"/>
      <c r="Q558" s="27"/>
    </row>
    <row r="559" spans="1:17" s="28" customFormat="1" ht="15.75" hidden="1">
      <c r="A559" s="289" t="str">
        <f>IF(Databackup!B547="","",Databackup!B547)</f>
        <v/>
      </c>
      <c r="B559" s="290" t="str">
        <f>Databackup!C547</f>
        <v/>
      </c>
      <c r="C559" s="290" t="str">
        <f>Databackup!D547</f>
        <v/>
      </c>
      <c r="D559" s="290" t="str">
        <f>Databackup!E547</f>
        <v/>
      </c>
      <c r="E559" s="291" t="str">
        <f>Databackup!F547</f>
        <v/>
      </c>
      <c r="F559" s="291" t="str">
        <f>Databackup!G547</f>
        <v/>
      </c>
      <c r="G559" s="290" t="str">
        <f>Databackup!I547</f>
        <v/>
      </c>
      <c r="H559" s="290" t="str">
        <f>Databackup!J547</f>
        <v/>
      </c>
      <c r="I559" s="290" t="str">
        <f>Databackup!K547</f>
        <v/>
      </c>
      <c r="J559" s="290" t="str">
        <f>Databackup!L547</f>
        <v/>
      </c>
      <c r="K559" s="290" t="str">
        <f>Databackup!M547</f>
        <v/>
      </c>
      <c r="L559" s="311" t="str">
        <f>IF(Databackup!N547&gt;0,Databackup!N547,"--.--")</f>
        <v/>
      </c>
      <c r="M559" s="25" t="str">
        <f t="shared" si="13"/>
        <v xml:space="preserve">  Designation  </v>
      </c>
      <c r="N559" s="27"/>
      <c r="O559" s="27"/>
      <c r="P559" s="27"/>
      <c r="Q559" s="27"/>
    </row>
    <row r="560" spans="1:17" s="28" customFormat="1" ht="15.75" hidden="1">
      <c r="A560" s="289" t="str">
        <f>IF(Databackup!B548="","",Databackup!B548)</f>
        <v/>
      </c>
      <c r="B560" s="290" t="str">
        <f>Databackup!C548</f>
        <v/>
      </c>
      <c r="C560" s="290" t="str">
        <f>Databackup!D548</f>
        <v/>
      </c>
      <c r="D560" s="290" t="str">
        <f>Databackup!E548</f>
        <v/>
      </c>
      <c r="E560" s="291" t="str">
        <f>Databackup!F548</f>
        <v/>
      </c>
      <c r="F560" s="291" t="str">
        <f>Databackup!G548</f>
        <v/>
      </c>
      <c r="G560" s="290" t="str">
        <f>Databackup!I548</f>
        <v/>
      </c>
      <c r="H560" s="290" t="str">
        <f>Databackup!J548</f>
        <v/>
      </c>
      <c r="I560" s="290" t="str">
        <f>Databackup!K548</f>
        <v/>
      </c>
      <c r="J560" s="290" t="str">
        <f>Databackup!L548</f>
        <v/>
      </c>
      <c r="K560" s="290" t="str">
        <f>Databackup!M548</f>
        <v/>
      </c>
      <c r="L560" s="311" t="str">
        <f>IF(Databackup!N548&gt;0,Databackup!N548,"--.--")</f>
        <v/>
      </c>
      <c r="M560" s="25" t="str">
        <f t="shared" si="13"/>
        <v xml:space="preserve">  Designation  </v>
      </c>
      <c r="N560" s="27"/>
      <c r="O560" s="27"/>
      <c r="P560" s="27"/>
      <c r="Q560" s="27"/>
    </row>
    <row r="561" spans="1:17" s="28" customFormat="1" ht="15.75" hidden="1">
      <c r="A561" s="289" t="str">
        <f>IF(Databackup!B549="","",Databackup!B549)</f>
        <v/>
      </c>
      <c r="B561" s="290" t="str">
        <f>Databackup!C549</f>
        <v/>
      </c>
      <c r="C561" s="290" t="str">
        <f>Databackup!D549</f>
        <v/>
      </c>
      <c r="D561" s="290" t="str">
        <f>Databackup!E549</f>
        <v/>
      </c>
      <c r="E561" s="291" t="str">
        <f>Databackup!F549</f>
        <v/>
      </c>
      <c r="F561" s="291" t="str">
        <f>Databackup!G549</f>
        <v/>
      </c>
      <c r="G561" s="290" t="str">
        <f>Databackup!I549</f>
        <v/>
      </c>
      <c r="H561" s="290" t="str">
        <f>Databackup!J549</f>
        <v/>
      </c>
      <c r="I561" s="290" t="str">
        <f>Databackup!K549</f>
        <v/>
      </c>
      <c r="J561" s="290" t="str">
        <f>Databackup!L549</f>
        <v/>
      </c>
      <c r="K561" s="290" t="str">
        <f>Databackup!M549</f>
        <v/>
      </c>
      <c r="L561" s="311" t="str">
        <f>IF(Databackup!N549&gt;0,Databackup!N549,"--.--")</f>
        <v/>
      </c>
      <c r="M561" s="25" t="str">
        <f t="shared" si="13"/>
        <v xml:space="preserve">  Designation  </v>
      </c>
      <c r="N561" s="27"/>
      <c r="O561" s="27"/>
      <c r="P561" s="27"/>
      <c r="Q561" s="27"/>
    </row>
    <row r="562" spans="1:17" s="28" customFormat="1" ht="15.75" hidden="1">
      <c r="A562" s="289" t="str">
        <f>IF(Databackup!B550="","",Databackup!B550)</f>
        <v/>
      </c>
      <c r="B562" s="290" t="str">
        <f>Databackup!C550</f>
        <v/>
      </c>
      <c r="C562" s="290" t="str">
        <f>Databackup!D550</f>
        <v/>
      </c>
      <c r="D562" s="290" t="str">
        <f>Databackup!E550</f>
        <v/>
      </c>
      <c r="E562" s="291" t="str">
        <f>Databackup!F550</f>
        <v/>
      </c>
      <c r="F562" s="291" t="str">
        <f>Databackup!G550</f>
        <v/>
      </c>
      <c r="G562" s="290" t="str">
        <f>Databackup!I550</f>
        <v/>
      </c>
      <c r="H562" s="290" t="str">
        <f>Databackup!J550</f>
        <v/>
      </c>
      <c r="I562" s="290" t="str">
        <f>Databackup!K550</f>
        <v/>
      </c>
      <c r="J562" s="290" t="str">
        <f>Databackup!L550</f>
        <v/>
      </c>
      <c r="K562" s="290" t="str">
        <f>Databackup!M550</f>
        <v/>
      </c>
      <c r="L562" s="311" t="str">
        <f>IF(Databackup!N550&gt;0,Databackup!N550,"--.--")</f>
        <v/>
      </c>
      <c r="M562" s="25" t="str">
        <f t="shared" si="13"/>
        <v xml:space="preserve">  Designation  </v>
      </c>
      <c r="N562" s="27"/>
      <c r="O562" s="27"/>
      <c r="P562" s="27"/>
      <c r="Q562" s="27"/>
    </row>
    <row r="563" spans="1:17" s="28" customFormat="1" ht="15.75" hidden="1">
      <c r="A563" s="289" t="str">
        <f>IF(Databackup!B551="","",Databackup!B551)</f>
        <v/>
      </c>
      <c r="B563" s="290" t="str">
        <f>Databackup!C551</f>
        <v/>
      </c>
      <c r="C563" s="290" t="str">
        <f>Databackup!D551</f>
        <v/>
      </c>
      <c r="D563" s="290" t="str">
        <f>Databackup!E551</f>
        <v/>
      </c>
      <c r="E563" s="291" t="str">
        <f>Databackup!F551</f>
        <v/>
      </c>
      <c r="F563" s="291" t="str">
        <f>Databackup!G551</f>
        <v/>
      </c>
      <c r="G563" s="290" t="str">
        <f>Databackup!I551</f>
        <v/>
      </c>
      <c r="H563" s="290" t="str">
        <f>Databackup!J551</f>
        <v/>
      </c>
      <c r="I563" s="290" t="str">
        <f>Databackup!K551</f>
        <v/>
      </c>
      <c r="J563" s="290" t="str">
        <f>Databackup!L551</f>
        <v/>
      </c>
      <c r="K563" s="290" t="str">
        <f>Databackup!M551</f>
        <v/>
      </c>
      <c r="L563" s="311" t="str">
        <f>IF(Databackup!N551&gt;0,Databackup!N551,"--.--")</f>
        <v/>
      </c>
      <c r="M563" s="25" t="str">
        <f t="shared" si="13"/>
        <v xml:space="preserve">  Designation  </v>
      </c>
      <c r="N563" s="27"/>
      <c r="O563" s="27"/>
      <c r="P563" s="27"/>
      <c r="Q563" s="27"/>
    </row>
    <row r="564" spans="1:17" s="28" customFormat="1" ht="15.75" hidden="1">
      <c r="A564" s="289" t="str">
        <f>IF(Databackup!B552="","",Databackup!B552)</f>
        <v/>
      </c>
      <c r="B564" s="290" t="str">
        <f>Databackup!C552</f>
        <v/>
      </c>
      <c r="C564" s="290" t="str">
        <f>Databackup!D552</f>
        <v/>
      </c>
      <c r="D564" s="290" t="str">
        <f>Databackup!E552</f>
        <v/>
      </c>
      <c r="E564" s="291" t="str">
        <f>Databackup!F552</f>
        <v/>
      </c>
      <c r="F564" s="291" t="str">
        <f>Databackup!G552</f>
        <v/>
      </c>
      <c r="G564" s="290" t="str">
        <f>Databackup!I552</f>
        <v/>
      </c>
      <c r="H564" s="290" t="str">
        <f>Databackup!J552</f>
        <v/>
      </c>
      <c r="I564" s="290" t="str">
        <f>Databackup!K552</f>
        <v/>
      </c>
      <c r="J564" s="290" t="str">
        <f>Databackup!L552</f>
        <v/>
      </c>
      <c r="K564" s="290" t="str">
        <f>Databackup!M552</f>
        <v/>
      </c>
      <c r="L564" s="311" t="str">
        <f>IF(Databackup!N552&gt;0,Databackup!N552,"--.--")</f>
        <v/>
      </c>
      <c r="M564" s="25" t="str">
        <f t="shared" si="13"/>
        <v xml:space="preserve">  Designation  </v>
      </c>
      <c r="N564" s="27"/>
      <c r="O564" s="27"/>
      <c r="P564" s="27"/>
      <c r="Q564" s="27"/>
    </row>
    <row r="565" spans="1:17" s="28" customFormat="1" ht="15.75" hidden="1">
      <c r="A565" s="289" t="str">
        <f>IF(Databackup!B553="","",Databackup!B553)</f>
        <v/>
      </c>
      <c r="B565" s="290" t="str">
        <f>Databackup!C553</f>
        <v/>
      </c>
      <c r="C565" s="290" t="str">
        <f>Databackup!D553</f>
        <v/>
      </c>
      <c r="D565" s="290" t="str">
        <f>Databackup!E553</f>
        <v/>
      </c>
      <c r="E565" s="291" t="str">
        <f>Databackup!F553</f>
        <v/>
      </c>
      <c r="F565" s="291" t="str">
        <f>Databackup!G553</f>
        <v/>
      </c>
      <c r="G565" s="290" t="str">
        <f>Databackup!I553</f>
        <v/>
      </c>
      <c r="H565" s="290" t="str">
        <f>Databackup!J553</f>
        <v/>
      </c>
      <c r="I565" s="290" t="str">
        <f>Databackup!K553</f>
        <v/>
      </c>
      <c r="J565" s="290" t="str">
        <f>Databackup!L553</f>
        <v/>
      </c>
      <c r="K565" s="290" t="str">
        <f>Databackup!M553</f>
        <v/>
      </c>
      <c r="L565" s="311" t="str">
        <f>IF(Databackup!N553&gt;0,Databackup!N553,"--.--")</f>
        <v/>
      </c>
      <c r="M565" s="25" t="str">
        <f t="shared" si="13"/>
        <v xml:space="preserve">  Designation  </v>
      </c>
      <c r="N565" s="27"/>
      <c r="O565" s="27"/>
      <c r="P565" s="27"/>
      <c r="Q565" s="27"/>
    </row>
    <row r="566" spans="1:17" s="28" customFormat="1" ht="15.75" hidden="1">
      <c r="A566" s="289" t="str">
        <f>IF(Databackup!B554="","",Databackup!B554)</f>
        <v/>
      </c>
      <c r="B566" s="290" t="str">
        <f>Databackup!C554</f>
        <v/>
      </c>
      <c r="C566" s="290" t="str">
        <f>Databackup!D554</f>
        <v/>
      </c>
      <c r="D566" s="290" t="str">
        <f>Databackup!E554</f>
        <v/>
      </c>
      <c r="E566" s="291" t="str">
        <f>Databackup!F554</f>
        <v/>
      </c>
      <c r="F566" s="291" t="str">
        <f>Databackup!G554</f>
        <v/>
      </c>
      <c r="G566" s="290" t="str">
        <f>Databackup!I554</f>
        <v/>
      </c>
      <c r="H566" s="290" t="str">
        <f>Databackup!J554</f>
        <v/>
      </c>
      <c r="I566" s="290" t="str">
        <f>Databackup!K554</f>
        <v/>
      </c>
      <c r="J566" s="290" t="str">
        <f>Databackup!L554</f>
        <v/>
      </c>
      <c r="K566" s="290" t="str">
        <f>Databackup!M554</f>
        <v/>
      </c>
      <c r="L566" s="311" t="str">
        <f>IF(Databackup!N554&gt;0,Databackup!N554,"--.--")</f>
        <v/>
      </c>
      <c r="M566" s="25" t="str">
        <f t="shared" si="13"/>
        <v xml:space="preserve">  Designation  </v>
      </c>
      <c r="N566" s="27"/>
      <c r="O566" s="27"/>
      <c r="P566" s="27"/>
      <c r="Q566" s="27"/>
    </row>
    <row r="567" spans="1:17" s="28" customFormat="1" ht="15.75">
      <c r="A567" s="292"/>
      <c r="B567" s="292"/>
      <c r="C567" s="292"/>
      <c r="D567" s="36"/>
      <c r="E567" s="36"/>
      <c r="F567" s="36"/>
      <c r="G567" s="36"/>
      <c r="H567" s="36"/>
      <c r="I567" s="36"/>
      <c r="J567" s="36"/>
      <c r="K567" s="36"/>
      <c r="L567" s="36"/>
      <c r="M567" s="25"/>
      <c r="N567" s="27"/>
      <c r="O567" s="27"/>
      <c r="P567" s="27"/>
      <c r="Q567" s="27"/>
    </row>
    <row r="568" spans="1:17" s="28" customFormat="1" ht="15.75">
      <c r="A568" s="292"/>
      <c r="B568" s="292"/>
      <c r="C568" s="292"/>
      <c r="D568" s="36"/>
      <c r="E568" s="36"/>
      <c r="F568" s="36"/>
      <c r="G568" s="554" t="str">
        <f>'DDO Data'!$C$5</f>
        <v>Deputy Director (Adm.), Bikaner</v>
      </c>
      <c r="H568" s="554"/>
      <c r="I568" s="554"/>
      <c r="J568" s="554"/>
      <c r="K568" s="36"/>
      <c r="L568" s="36"/>
      <c r="M568" s="25"/>
      <c r="N568" s="27"/>
      <c r="O568" s="27"/>
      <c r="P568" s="27"/>
      <c r="Q568" s="27"/>
    </row>
    <row r="569" spans="1:17" s="6" customFormat="1" ht="15.75" customHeight="1">
      <c r="A569" s="293" t="str">
        <f>IF(B569="","","Note")</f>
        <v/>
      </c>
      <c r="B569" s="294"/>
      <c r="C569" s="295"/>
      <c r="D569" s="36"/>
      <c r="E569" s="36"/>
      <c r="F569" s="36"/>
      <c r="G569" s="554"/>
      <c r="H569" s="554"/>
      <c r="I569" s="554"/>
      <c r="J569" s="554"/>
      <c r="K569" s="36"/>
      <c r="L569" s="36"/>
      <c r="M569" s="29"/>
      <c r="N569" s="5"/>
      <c r="O569" s="5"/>
      <c r="P569" s="5"/>
      <c r="Q569" s="5"/>
    </row>
    <row r="570" spans="1:17" s="15" customFormat="1" ht="18">
      <c r="A570" s="558" t="s">
        <v>339</v>
      </c>
      <c r="B570" s="558"/>
      <c r="C570" s="556">
        <f>IF('DDO Data'!$C$6="","",'DDO Data'!$C$6)</f>
        <v>123</v>
      </c>
      <c r="D570" s="556"/>
      <c r="E570" s="556"/>
      <c r="F570" s="556"/>
      <c r="G570" s="36"/>
      <c r="H570" s="36" t="s">
        <v>340</v>
      </c>
      <c r="I570" s="557">
        <f ca="1">IF('DDO Data'!$C$7="","",'DDO Data'!$C$7)</f>
        <v>44364</v>
      </c>
      <c r="J570" s="557"/>
      <c r="K570" s="36"/>
      <c r="L570" s="36"/>
      <c r="M570" s="30"/>
      <c r="N570" s="14"/>
      <c r="O570" s="14"/>
      <c r="P570" s="14"/>
      <c r="Q570" s="14"/>
    </row>
    <row r="571" spans="1:17" s="15" customFormat="1" ht="18">
      <c r="A571" s="1" t="s">
        <v>11</v>
      </c>
      <c r="B571" s="296"/>
      <c r="C571" s="296"/>
      <c r="D571" s="36"/>
      <c r="E571" s="36"/>
      <c r="F571" s="36"/>
      <c r="G571" s="36"/>
      <c r="H571" s="36"/>
      <c r="I571" s="36"/>
      <c r="J571" s="36"/>
      <c r="K571" s="36"/>
      <c r="L571" s="36"/>
      <c r="M571" s="30"/>
      <c r="N571" s="14"/>
      <c r="O571" s="14"/>
      <c r="P571" s="14"/>
      <c r="Q571" s="14"/>
    </row>
    <row r="572" spans="1:17" s="15" customFormat="1" ht="18">
      <c r="A572" s="297">
        <v>1</v>
      </c>
      <c r="B572" s="298" t="str">
        <f>PROPER(CONCATENATE('DDO Data'!B9,"  ",'DDO Data'!C9,"  "))</f>
        <v xml:space="preserve">Treasury  Bikaner  </v>
      </c>
      <c r="C572" s="296"/>
      <c r="D572" s="36"/>
      <c r="E572" s="36"/>
      <c r="F572" s="36"/>
      <c r="G572" s="36"/>
      <c r="H572" s="36"/>
      <c r="I572" s="36"/>
      <c r="J572" s="36"/>
      <c r="K572" s="36"/>
      <c r="L572" s="36"/>
      <c r="M572" s="30"/>
      <c r="N572" s="14"/>
      <c r="O572" s="14"/>
      <c r="P572" s="14"/>
      <c r="Q572" s="14"/>
    </row>
    <row r="573" spans="1:17" s="15" customFormat="1" ht="18">
      <c r="A573" s="297">
        <v>2</v>
      </c>
      <c r="B573" s="298" t="s">
        <v>591</v>
      </c>
      <c r="C573" s="299"/>
      <c r="D573" s="36"/>
      <c r="E573" s="36"/>
      <c r="F573" s="36"/>
      <c r="G573" s="36"/>
      <c r="H573" s="36"/>
      <c r="I573" s="36"/>
      <c r="J573" s="36"/>
      <c r="K573" s="36"/>
      <c r="L573" s="36"/>
      <c r="M573" s="30"/>
      <c r="N573" s="14"/>
      <c r="O573" s="14"/>
      <c r="P573" s="14"/>
      <c r="Q573" s="14"/>
    </row>
    <row r="574" spans="1:17" s="15" customFormat="1" ht="18">
      <c r="A574" s="297">
        <f>IF(B574="","",3)</f>
        <v>3</v>
      </c>
      <c r="B574" s="298" t="s">
        <v>341</v>
      </c>
      <c r="C574" s="300"/>
      <c r="D574" s="36"/>
      <c r="E574" s="36"/>
      <c r="F574" s="36"/>
      <c r="G574" s="36"/>
      <c r="H574" s="36"/>
      <c r="I574" s="36"/>
      <c r="J574" s="36"/>
      <c r="K574" s="36"/>
      <c r="L574" s="36"/>
      <c r="M574" s="30"/>
      <c r="N574" s="14"/>
      <c r="O574" s="14"/>
      <c r="P574" s="14"/>
      <c r="Q574" s="14"/>
    </row>
    <row r="575" spans="1:17" s="15" customFormat="1" ht="18">
      <c r="A575" s="297">
        <f>IF(B575="","",3)</f>
        <v>3</v>
      </c>
      <c r="B575" s="298" t="s">
        <v>342</v>
      </c>
      <c r="C575" s="299"/>
      <c r="D575" s="36"/>
      <c r="E575" s="36"/>
      <c r="F575" s="36"/>
      <c r="G575" s="36"/>
      <c r="H575" s="36"/>
      <c r="I575" s="36"/>
      <c r="J575" s="36"/>
      <c r="K575" s="36"/>
      <c r="L575" s="36"/>
      <c r="M575" s="30"/>
      <c r="N575" s="14"/>
      <c r="O575" s="14"/>
      <c r="P575" s="14"/>
      <c r="Q575" s="14"/>
    </row>
    <row r="576" spans="1:17" s="15" customFormat="1" ht="18">
      <c r="A576" s="297" t="str">
        <f>IF(B576="","",3)</f>
        <v/>
      </c>
      <c r="B576" s="301"/>
      <c r="C576" s="296"/>
      <c r="D576" s="36"/>
      <c r="E576" s="36"/>
      <c r="F576" s="36"/>
      <c r="G576" s="554" t="str">
        <f>'DDO Data'!$C$5</f>
        <v>Deputy Director (Adm.), Bikaner</v>
      </c>
      <c r="H576" s="554"/>
      <c r="I576" s="554"/>
      <c r="J576" s="554"/>
      <c r="K576" s="36"/>
      <c r="L576" s="36"/>
      <c r="M576" s="30"/>
      <c r="N576" s="14"/>
      <c r="O576" s="14"/>
      <c r="P576" s="14"/>
      <c r="Q576" s="14"/>
    </row>
    <row r="577" spans="1:17" s="6" customFormat="1" ht="18.75" customHeight="1">
      <c r="A577" s="297"/>
      <c r="B577" s="298"/>
      <c r="C577" s="302"/>
      <c r="D577" s="36"/>
      <c r="E577" s="36"/>
      <c r="F577" s="36"/>
      <c r="G577" s="554"/>
      <c r="H577" s="554"/>
      <c r="I577" s="554"/>
      <c r="J577" s="554"/>
      <c r="K577" s="36"/>
      <c r="L577" s="36"/>
      <c r="M577" s="29"/>
      <c r="N577" s="5"/>
      <c r="O577" s="5"/>
      <c r="P577" s="5"/>
      <c r="Q577" s="5"/>
    </row>
    <row r="578" spans="1:17" s="28" customFormat="1" ht="15.75">
      <c r="D578"/>
      <c r="E578"/>
      <c r="F578"/>
      <c r="G578"/>
      <c r="H578"/>
      <c r="I578"/>
      <c r="J578"/>
      <c r="K578"/>
      <c r="L578"/>
    </row>
    <row r="579" spans="1:17" s="28" customFormat="1" ht="15.75">
      <c r="D579"/>
      <c r="E579"/>
      <c r="F579"/>
      <c r="G579"/>
      <c r="H579"/>
      <c r="I579"/>
      <c r="J579"/>
      <c r="K579"/>
      <c r="L579"/>
    </row>
    <row r="580" spans="1:17" s="28" customFormat="1" ht="15.75">
      <c r="D580"/>
      <c r="E580"/>
      <c r="F580"/>
      <c r="G580"/>
      <c r="H580"/>
      <c r="I580"/>
      <c r="J580"/>
      <c r="K580"/>
      <c r="L580"/>
    </row>
    <row r="581" spans="1:17" s="28" customFormat="1" ht="15.75">
      <c r="D581"/>
      <c r="E581"/>
      <c r="F581"/>
      <c r="G581"/>
      <c r="H581"/>
      <c r="I581"/>
      <c r="J581"/>
      <c r="K581"/>
      <c r="L581"/>
    </row>
    <row r="582" spans="1:17" s="28" customFormat="1" ht="15.75">
      <c r="D582"/>
      <c r="E582"/>
      <c r="F582"/>
      <c r="G582"/>
      <c r="H582"/>
      <c r="I582"/>
      <c r="J582"/>
      <c r="K582"/>
      <c r="L582"/>
    </row>
    <row r="583" spans="1:17" s="28" customFormat="1" ht="15.75">
      <c r="D583"/>
      <c r="E583"/>
      <c r="F583"/>
      <c r="G583"/>
      <c r="H583"/>
      <c r="I583"/>
      <c r="J583"/>
      <c r="K583"/>
      <c r="L583"/>
    </row>
    <row r="584" spans="1:17" s="28" customFormat="1" ht="15.75">
      <c r="D584"/>
      <c r="E584"/>
      <c r="F584"/>
      <c r="G584"/>
      <c r="H584"/>
      <c r="I584"/>
      <c r="J584"/>
      <c r="K584"/>
      <c r="L584"/>
    </row>
    <row r="585" spans="1:17" s="28" customFormat="1" ht="15.75">
      <c r="D585"/>
      <c r="E585"/>
      <c r="F585"/>
      <c r="G585"/>
      <c r="H585"/>
      <c r="I585"/>
      <c r="J585"/>
      <c r="K585"/>
      <c r="L585"/>
    </row>
    <row r="586" spans="1:17" s="28" customFormat="1" ht="15.75">
      <c r="D586"/>
      <c r="E586"/>
      <c r="F586"/>
      <c r="G586"/>
      <c r="H586"/>
      <c r="I586"/>
      <c r="J586"/>
      <c r="K586"/>
      <c r="L586"/>
    </row>
    <row r="587" spans="1:17" s="28" customFormat="1" ht="15.75">
      <c r="D587"/>
      <c r="E587"/>
      <c r="F587"/>
      <c r="G587"/>
      <c r="H587"/>
      <c r="I587"/>
      <c r="J587"/>
      <c r="K587"/>
      <c r="L587"/>
    </row>
    <row r="588" spans="1:17" s="28" customFormat="1" ht="15.75">
      <c r="D588"/>
      <c r="E588"/>
      <c r="F588"/>
      <c r="G588"/>
      <c r="H588"/>
      <c r="I588"/>
      <c r="J588"/>
      <c r="K588"/>
      <c r="L588"/>
    </row>
    <row r="589" spans="1:17" s="28" customFormat="1" ht="15.75">
      <c r="D589"/>
      <c r="E589"/>
      <c r="F589"/>
      <c r="G589"/>
      <c r="H589"/>
      <c r="I589"/>
      <c r="J589"/>
      <c r="K589"/>
      <c r="L589"/>
    </row>
  </sheetData>
  <mergeCells count="27">
    <mergeCell ref="A7:A8"/>
    <mergeCell ref="B7:L8"/>
    <mergeCell ref="J10:J13"/>
    <mergeCell ref="N1:O1"/>
    <mergeCell ref="A2:L2"/>
    <mergeCell ref="A3:L3"/>
    <mergeCell ref="A4:A6"/>
    <mergeCell ref="B4:L6"/>
    <mergeCell ref="D1:I1"/>
    <mergeCell ref="A570:B570"/>
    <mergeCell ref="G9:I9"/>
    <mergeCell ref="K9:L9"/>
    <mergeCell ref="A9:A13"/>
    <mergeCell ref="B9:B13"/>
    <mergeCell ref="C9:C13"/>
    <mergeCell ref="G10:G13"/>
    <mergeCell ref="H10:H13"/>
    <mergeCell ref="I10:I13"/>
    <mergeCell ref="K10:K13"/>
    <mergeCell ref="L10:L13"/>
    <mergeCell ref="E9:E13"/>
    <mergeCell ref="F9:F13"/>
    <mergeCell ref="G576:J577"/>
    <mergeCell ref="D9:D13"/>
    <mergeCell ref="C570:F570"/>
    <mergeCell ref="I570:J570"/>
    <mergeCell ref="G568:J569"/>
  </mergeCells>
  <conditionalFormatting sqref="A571">
    <cfRule type="expression" dxfId="13" priority="1" stopIfTrue="1">
      <formula>$L$2="NO"</formula>
    </cfRule>
  </conditionalFormatting>
  <dataValidations count="1">
    <dataValidation type="list" allowBlank="1" showInputMessage="1" showErrorMessage="1" sqref="B573">
      <formula1>$M$14:$M$566</formula1>
    </dataValidation>
  </dataValidations>
  <hyperlinks>
    <hyperlink ref="B1" location="Home!A1" tooltip="CLICK HERE" display="Home!A1"/>
    <hyperlink ref="K1" location="Home!A1" tooltip="CLICK HERE" display="Home!A1"/>
  </hyperlinks>
  <pageMargins left="0.43307086614173229" right="0.27559055118110237" top="0.35433070866141736" bottom="0.47244094488188981" header="0.31496062992125984" footer="0.31496062992125984"/>
  <pageSetup paperSize="9" scale="90" orientation="landscape" r:id="rId1"/>
  <headerFooter>
    <oddFooter>&amp;L16.18.1.22.5.19.8√97263.0458756048</oddFooter>
  </headerFooter>
  <colBreaks count="1" manualBreakCount="1">
    <brk id="12" max="1048575" man="1"/>
  </colBreaks>
  <drawing r:id="rId2"/>
</worksheet>
</file>

<file path=xl/worksheets/sheet4.xml><?xml version="1.0" encoding="utf-8"?>
<worksheet xmlns="http://schemas.openxmlformats.org/spreadsheetml/2006/main" xmlns:r="http://schemas.openxmlformats.org/officeDocument/2006/relationships">
  <sheetPr codeName="Sheet1"/>
  <dimension ref="B1:Q554"/>
  <sheetViews>
    <sheetView workbookViewId="0">
      <pane xSplit="8" ySplit="3" topLeftCell="I4" activePane="bottomRight" state="frozen"/>
      <selection pane="topRight" activeCell="H1" sqref="H1"/>
      <selection pane="bottomLeft" activeCell="A4" sqref="A4"/>
      <selection pane="bottomRight" activeCell="G1" sqref="G1"/>
    </sheetView>
  </sheetViews>
  <sheetFormatPr defaultRowHeight="15"/>
  <cols>
    <col min="1" max="1" width="5.28515625" customWidth="1"/>
    <col min="2" max="2" width="7.140625" customWidth="1"/>
    <col min="3" max="3" width="24.7109375" bestFit="1" customWidth="1"/>
    <col min="4" max="4" width="8.7109375" bestFit="1" customWidth="1"/>
    <col min="5" max="5" width="8.7109375" hidden="1" customWidth="1"/>
    <col min="6" max="6" width="9.7109375" bestFit="1" customWidth="1"/>
    <col min="7" max="8" width="14.140625" bestFit="1" customWidth="1"/>
    <col min="9" max="9" width="9.85546875" bestFit="1" customWidth="1"/>
    <col min="11" max="14" width="11.140625" customWidth="1"/>
    <col min="16" max="16" width="11.7109375" bestFit="1" customWidth="1"/>
    <col min="17" max="17" width="9.7109375" bestFit="1" customWidth="1"/>
  </cols>
  <sheetData>
    <row r="1" spans="2:17" ht="42.75" customHeight="1">
      <c r="C1" s="269" t="s">
        <v>351</v>
      </c>
      <c r="G1" s="271" t="s">
        <v>384</v>
      </c>
      <c r="I1" s="580" t="s">
        <v>416</v>
      </c>
      <c r="J1" s="580"/>
      <c r="K1" s="580"/>
      <c r="L1" s="580"/>
      <c r="N1" s="271" t="s">
        <v>384</v>
      </c>
      <c r="P1" s="251" t="s">
        <v>319</v>
      </c>
    </row>
    <row r="2" spans="2:17" ht="75">
      <c r="B2" s="275" t="s">
        <v>12</v>
      </c>
      <c r="C2" s="276" t="s">
        <v>13</v>
      </c>
      <c r="D2" s="277" t="s">
        <v>1</v>
      </c>
      <c r="E2" s="507" t="s">
        <v>610</v>
      </c>
      <c r="F2" s="278" t="s">
        <v>2</v>
      </c>
      <c r="G2" s="275" t="s">
        <v>3</v>
      </c>
      <c r="H2" s="275" t="s">
        <v>329</v>
      </c>
      <c r="I2" s="275" t="s">
        <v>332</v>
      </c>
      <c r="J2" s="279" t="s">
        <v>6</v>
      </c>
      <c r="K2" s="279" t="s">
        <v>330</v>
      </c>
      <c r="L2" s="279" t="s">
        <v>331</v>
      </c>
      <c r="M2" s="279" t="s">
        <v>334</v>
      </c>
      <c r="N2" s="279" t="s">
        <v>9</v>
      </c>
      <c r="O2" s="279" t="s">
        <v>335</v>
      </c>
    </row>
    <row r="3" spans="2:17" ht="15" customHeight="1">
      <c r="B3" s="280">
        <v>1</v>
      </c>
      <c r="C3" s="280">
        <f>B3+1</f>
        <v>2</v>
      </c>
      <c r="D3" s="280">
        <f t="shared" ref="D3" si="0">C3+1</f>
        <v>3</v>
      </c>
      <c r="E3" s="508"/>
      <c r="F3" s="280">
        <f>D3+1</f>
        <v>4</v>
      </c>
      <c r="G3" s="281">
        <f>F3+1</f>
        <v>5</v>
      </c>
      <c r="H3" s="280">
        <f t="shared" ref="H3" si="1">G3+1</f>
        <v>6</v>
      </c>
      <c r="I3" s="280">
        <f t="shared" ref="I3" si="2">H3+1</f>
        <v>7</v>
      </c>
      <c r="J3" s="280">
        <f t="shared" ref="J3" si="3">I3+1</f>
        <v>8</v>
      </c>
      <c r="K3" s="280">
        <f t="shared" ref="K3" si="4">J3+1</f>
        <v>9</v>
      </c>
      <c r="L3" s="280">
        <f t="shared" ref="L3" si="5">K3+1</f>
        <v>10</v>
      </c>
      <c r="M3" s="280">
        <f t="shared" ref="M3" si="6">L3+1</f>
        <v>11</v>
      </c>
      <c r="N3" s="280">
        <f t="shared" ref="N3" si="7">M3+1</f>
        <v>12</v>
      </c>
      <c r="O3" s="280">
        <f t="shared" ref="O3" si="8">N3+1</f>
        <v>13</v>
      </c>
      <c r="P3" s="251" t="s">
        <v>320</v>
      </c>
    </row>
    <row r="4" spans="2:17">
      <c r="B4" s="504">
        <v>647805</v>
      </c>
      <c r="C4" s="504" t="s">
        <v>317</v>
      </c>
      <c r="D4" s="504" t="s">
        <v>318</v>
      </c>
      <c r="E4" s="509" t="str">
        <f>IF(F4="","",INDEX(Table_Incr!$CB$7:$CB$30,MATCH('Employee Data'!F4,Table_Incr!$CC$7:$CC$30,0)))</f>
        <v>Level_13</v>
      </c>
      <c r="F4" s="504" t="s">
        <v>89</v>
      </c>
      <c r="G4" s="505">
        <v>44013</v>
      </c>
      <c r="H4" s="505">
        <v>44378</v>
      </c>
      <c r="I4" s="504" t="s">
        <v>307</v>
      </c>
      <c r="J4" s="506">
        <v>77900</v>
      </c>
      <c r="K4" s="261">
        <f>IF(B4="","",IF(I4="YES",ROUND((J4*0.03),-2),0))</f>
        <v>0</v>
      </c>
      <c r="L4" s="286">
        <f t="shared" ref="L4:L67" si="9">IF(B4="","",J4+K4)</f>
        <v>77900</v>
      </c>
      <c r="M4" s="309">
        <v>0</v>
      </c>
      <c r="N4" s="310">
        <f>IF(B5="","",IF(M4&gt;0,MIN(K4,M4),0))</f>
        <v>0</v>
      </c>
      <c r="O4" s="287" t="str">
        <f>IF(M4=0,"--N.A.--",IF(N4&gt;=0,M4-N4,"--N.A.--"))</f>
        <v>--N.A.--</v>
      </c>
      <c r="P4" s="252" t="e">
        <f t="array" ref="P4">SMALL(IF(Databackup!$A$1=$I$4:$I$7,$C$4:$C$7,""),ROW(#REF!))</f>
        <v>#REF!</v>
      </c>
    </row>
    <row r="5" spans="2:17">
      <c r="B5" s="504">
        <v>1</v>
      </c>
      <c r="C5" s="504" t="s">
        <v>513</v>
      </c>
      <c r="D5" s="504" t="s">
        <v>318</v>
      </c>
      <c r="E5" s="509" t="str">
        <f>IF(F5="","",INDEX(Table_Incr!$CB$7:$CB$30,MATCH('Employee Data'!F5,Table_Incr!$CC$7:$CC$30,0)))</f>
        <v>Level_15</v>
      </c>
      <c r="F5" s="504" t="s">
        <v>97</v>
      </c>
      <c r="G5" s="505">
        <v>44013</v>
      </c>
      <c r="H5" s="505">
        <v>44378</v>
      </c>
      <c r="I5" s="504" t="s">
        <v>204</v>
      </c>
      <c r="J5" s="506">
        <v>62500</v>
      </c>
      <c r="K5" s="261">
        <f t="shared" ref="K5:K68" si="10">IF(B5="","",IF(I5="YES",ROUND((J5*0.03),-2),0))</f>
        <v>1900</v>
      </c>
      <c r="L5" s="286">
        <f t="shared" si="9"/>
        <v>64400</v>
      </c>
      <c r="M5" s="284"/>
      <c r="N5" s="261">
        <f>IF(B5="","",IF(M5&gt;0,MIN(K5,M5),0))</f>
        <v>0</v>
      </c>
      <c r="O5" s="287" t="str">
        <f>IF(M5=0,"--.--",IF(N5&gt;=0,M5-N5,"--.--"))</f>
        <v>--.--</v>
      </c>
      <c r="P5" s="252" t="e">
        <f t="array" ref="P5">SMALL(IF(Databackup!$A$1=$I$4:$I$7,$C$4:$C$7,""),ROW(#REF!))</f>
        <v>#REF!</v>
      </c>
    </row>
    <row r="6" spans="2:17">
      <c r="B6" s="504">
        <v>100</v>
      </c>
      <c r="C6" s="504" t="s">
        <v>576</v>
      </c>
      <c r="D6" s="504" t="s">
        <v>318</v>
      </c>
      <c r="E6" s="509" t="str">
        <f>IF(F6="","",INDEX(Table_Incr!$CB$7:$CB$30,MATCH('Employee Data'!F6,Table_Incr!$CC$7:$CC$30,0)))</f>
        <v>Level_13</v>
      </c>
      <c r="F6" s="504" t="s">
        <v>89</v>
      </c>
      <c r="G6" s="505">
        <v>44013</v>
      </c>
      <c r="H6" s="505">
        <v>44378</v>
      </c>
      <c r="I6" s="504" t="s">
        <v>204</v>
      </c>
      <c r="J6" s="506">
        <v>77900</v>
      </c>
      <c r="K6" s="261">
        <f t="shared" si="10"/>
        <v>2300</v>
      </c>
      <c r="L6" s="286">
        <f t="shared" si="9"/>
        <v>80200</v>
      </c>
      <c r="M6" s="284"/>
      <c r="N6" s="261">
        <f t="shared" ref="N6:N8" si="11">IF(B6="","",IF(M6&gt;0,MIN(K6,M6),0))</f>
        <v>0</v>
      </c>
      <c r="O6" s="287" t="str">
        <f t="shared" ref="O6:O8" si="12">IF(M6=0,"--.--",IF(N6&gt;=0,M6-N6,"--.--"))</f>
        <v>--.--</v>
      </c>
      <c r="P6" s="252" t="e">
        <f t="array" ref="P6">SMALL(IF(Databackup!$A$1=$I$4:$I$7,$C$4:$C$7,""),ROW(#REF!))</f>
        <v>#REF!</v>
      </c>
      <c r="Q6" s="252" t="e">
        <f t="array" ref="Q6">INDEX(Employee_Name,MATCH(SMALL(IF(Databackup!$A$1=$I$4:$I$553,$B$4:$B$553,""),ROW(A3)),IF(Databackup!$A$1=$I$4:$I$553,$B$4:$B$553,""),0))</f>
        <v>#NUM!</v>
      </c>
    </row>
    <row r="7" spans="2:17">
      <c r="B7" s="282"/>
      <c r="C7" s="282"/>
      <c r="D7" s="282"/>
      <c r="E7" s="509" t="str">
        <f>IF(F7="","",INDEX(Table_Incr!$CB$7:$CB$30,MATCH('Employee Data'!F7,Table_Incr!$CC$7:$CC$30,0)))</f>
        <v/>
      </c>
      <c r="F7" s="282"/>
      <c r="G7" s="282"/>
      <c r="H7" s="282"/>
      <c r="I7" s="282"/>
      <c r="J7" s="506"/>
      <c r="K7" s="261" t="str">
        <f t="shared" si="10"/>
        <v/>
      </c>
      <c r="L7" s="286" t="str">
        <f t="shared" si="9"/>
        <v/>
      </c>
      <c r="M7" s="282"/>
      <c r="N7" s="261" t="str">
        <f t="shared" si="11"/>
        <v/>
      </c>
      <c r="O7" s="287" t="str">
        <f t="shared" si="12"/>
        <v>--.--</v>
      </c>
      <c r="P7" s="252" t="e">
        <f t="array" ref="P7">SMALL(IF(Databackup!$A$1=$I$4:$I$7,$C$4:$C$7,""),ROW(#REF!))</f>
        <v>#REF!</v>
      </c>
      <c r="Q7" s="252" t="e">
        <f t="array" ref="Q7">INDEX(Employee_Name,MATCH(SMALL(IF(Databackup!$A$1=$I$4:$I$553,$B$4:$B$553,""),ROW(A4)),IF(Databackup!$A$1=$I$4:$I$553,$B$4:$B$553,""),0))</f>
        <v>#NUM!</v>
      </c>
    </row>
    <row r="8" spans="2:17">
      <c r="B8" s="282"/>
      <c r="C8" s="282"/>
      <c r="D8" s="282"/>
      <c r="E8" s="509" t="str">
        <f>IF(F8="","",INDEX(Table_Incr!$CB$7:$CB$30,MATCH('Employee Data'!F8,Table_Incr!$CC$7:$CC$30,0)))</f>
        <v/>
      </c>
      <c r="F8" s="282"/>
      <c r="G8" s="283"/>
      <c r="H8" s="283"/>
      <c r="I8" s="282"/>
      <c r="J8" s="506"/>
      <c r="K8" s="261" t="str">
        <f t="shared" si="10"/>
        <v/>
      </c>
      <c r="L8" s="286" t="str">
        <f t="shared" si="9"/>
        <v/>
      </c>
      <c r="M8" s="282"/>
      <c r="N8" s="261" t="str">
        <f t="shared" si="11"/>
        <v/>
      </c>
      <c r="O8" s="287" t="str">
        <f t="shared" si="12"/>
        <v>--.--</v>
      </c>
      <c r="P8" s="252" t="e">
        <f t="array" ref="P8">SMALL(IF(Databackup!$A$1=$I$4:$I$7,$C$4:$C$7,""),ROW(#REF!))</f>
        <v>#REF!</v>
      </c>
      <c r="Q8" s="252" t="e">
        <f t="array" ref="Q8">INDEX(Employee_Name,MATCH(SMALL(IF(Databackup!$A$1=$I$4:$I$553,$B$4:$B$553,""),ROW(A5)),IF(Databackup!$A$1=$I$4:$I$553,$B$4:$B$553,""),0))</f>
        <v>#NUM!</v>
      </c>
    </row>
    <row r="9" spans="2:17">
      <c r="B9" s="282"/>
      <c r="C9" s="282"/>
      <c r="D9" s="282"/>
      <c r="E9" s="509" t="str">
        <f>IF(F9="","",INDEX(Table_Incr!$CB$7:$CB$30,MATCH('Employee Data'!F9,Table_Incr!$CC$7:$CC$30,0)))</f>
        <v/>
      </c>
      <c r="F9" s="282"/>
      <c r="G9" s="282"/>
      <c r="H9" s="282"/>
      <c r="I9" s="282"/>
      <c r="J9" s="506"/>
      <c r="K9" s="261" t="str">
        <f t="shared" si="10"/>
        <v/>
      </c>
      <c r="L9" s="286" t="str">
        <f t="shared" si="9"/>
        <v/>
      </c>
      <c r="M9" s="282"/>
      <c r="N9" s="261" t="str">
        <f t="shared" ref="N9:N72" si="13">IF(B9="","",IF(M9&gt;0,MIN(K9,M9),0))</f>
        <v/>
      </c>
      <c r="O9" s="287" t="str">
        <f t="shared" ref="O9:O72" si="14">IF(M9=0,"--.--",IF(N9&gt;=0,M9-N9,"--.--"))</f>
        <v>--.--</v>
      </c>
      <c r="P9" s="252" t="e">
        <f t="array" ref="P9">SMALL(IF(Databackup!$A$1=$I$4:$I$500,$C$4:$C$500,""),ROW(A6))</f>
        <v>#NUM!</v>
      </c>
      <c r="Q9" s="252" t="e">
        <f t="array" ref="Q9">INDEX(Employee_Name,MATCH(SMALL(IF(Databackup!$A$1=$I$4:$I$553,$B$4:$B$553,""),ROW(A6)),IF(Databackup!$A$1=$I$4:$I$553,$B$4:$B$553,""),0))</f>
        <v>#NUM!</v>
      </c>
    </row>
    <row r="10" spans="2:17">
      <c r="B10" s="282"/>
      <c r="C10" s="282"/>
      <c r="D10" s="282"/>
      <c r="E10" s="509" t="str">
        <f>IF(F10="","",INDEX(Table_Incr!$CB$7:$CB$30,MATCH('Employee Data'!F10,Table_Incr!$CC$7:$CC$30,0)))</f>
        <v/>
      </c>
      <c r="F10" s="282"/>
      <c r="G10" s="282"/>
      <c r="H10" s="282"/>
      <c r="I10" s="282"/>
      <c r="J10" s="506"/>
      <c r="K10" s="261" t="str">
        <f t="shared" si="10"/>
        <v/>
      </c>
      <c r="L10" s="286" t="str">
        <f t="shared" si="9"/>
        <v/>
      </c>
      <c r="M10" s="282"/>
      <c r="N10" s="261" t="str">
        <f t="shared" si="13"/>
        <v/>
      </c>
      <c r="O10" s="287" t="str">
        <f t="shared" si="14"/>
        <v>--.--</v>
      </c>
      <c r="P10" s="252" t="e">
        <f t="array" ref="P10">SMALL(IF(Databackup!$A$1=$I$4:$I$500,$C$4:$C$500,""),ROW(A7))</f>
        <v>#NUM!</v>
      </c>
      <c r="Q10" s="252" t="e">
        <f t="array" ref="Q10">INDEX(Employee_Name,MATCH(SMALL(IF(Databackup!$A$1=$I$4:$I$553,$B$4:$B$553,""),ROW(A7)),IF(Databackup!$A$1=$I$4:$I$553,$B$4:$B$553,""),0))</f>
        <v>#NUM!</v>
      </c>
    </row>
    <row r="11" spans="2:17">
      <c r="B11" s="282"/>
      <c r="C11" s="282"/>
      <c r="D11" s="282"/>
      <c r="E11" s="509" t="str">
        <f>IF(F11="","",INDEX(Table_Incr!$CB$7:$CB$30,MATCH('Employee Data'!F11,Table_Incr!$CC$7:$CC$30,0)))</f>
        <v/>
      </c>
      <c r="F11" s="282"/>
      <c r="G11" s="282"/>
      <c r="H11" s="282"/>
      <c r="I11" s="282"/>
      <c r="J11" s="506"/>
      <c r="K11" s="261" t="str">
        <f t="shared" si="10"/>
        <v/>
      </c>
      <c r="L11" s="286" t="str">
        <f t="shared" si="9"/>
        <v/>
      </c>
      <c r="M11" s="282"/>
      <c r="N11" s="261" t="str">
        <f t="shared" si="13"/>
        <v/>
      </c>
      <c r="O11" s="287" t="str">
        <f t="shared" si="14"/>
        <v>--.--</v>
      </c>
      <c r="Q11" s="252" t="e">
        <f t="array" ref="Q11">INDEX(Employee_Name,MATCH(SMALL(IF(Databackup!$A$1=$I$4:$I$553,$B$4:$B$553,""),ROW(A8)),IF(Databackup!$A$1=$I$4:$I$553,$B$4:$B$553,""),0))</f>
        <v>#NUM!</v>
      </c>
    </row>
    <row r="12" spans="2:17" ht="15.75" customHeight="1">
      <c r="B12" s="282"/>
      <c r="C12" s="282"/>
      <c r="D12" s="282"/>
      <c r="E12" s="509" t="str">
        <f>IF(F12="","",INDEX(Table_Incr!$CB$7:$CB$30,MATCH('Employee Data'!F12,Table_Incr!$CC$7:$CC$30,0)))</f>
        <v/>
      </c>
      <c r="F12" s="282"/>
      <c r="G12" s="282"/>
      <c r="H12" s="282"/>
      <c r="I12" s="282"/>
      <c r="J12" s="506"/>
      <c r="K12" s="261" t="str">
        <f t="shared" si="10"/>
        <v/>
      </c>
      <c r="L12" s="286" t="str">
        <f t="shared" si="9"/>
        <v/>
      </c>
      <c r="M12" s="282"/>
      <c r="N12" s="261" t="str">
        <f t="shared" si="13"/>
        <v/>
      </c>
      <c r="O12" s="287" t="str">
        <f t="shared" si="14"/>
        <v>--.--</v>
      </c>
      <c r="Q12" s="252" t="e">
        <f t="array" ref="Q12">INDEX(Employee_Name,MATCH(SMALL(IF(Databackup!$A$1=$I$4:$I$553,$B$4:$B$553,""),ROW(A9)),IF(Databackup!$A$1=$I$4:$I$553,$B$4:$B$553,""),0))</f>
        <v>#NUM!</v>
      </c>
    </row>
    <row r="13" spans="2:17">
      <c r="B13" s="282"/>
      <c r="C13" s="282"/>
      <c r="D13" s="282"/>
      <c r="E13" s="509" t="str">
        <f>IF(F13="","",INDEX(Table_Incr!$CB$7:$CB$30,MATCH('Employee Data'!F13,Table_Incr!$CC$7:$CC$30,0)))</f>
        <v/>
      </c>
      <c r="F13" s="282"/>
      <c r="G13" s="282"/>
      <c r="H13" s="282"/>
      <c r="I13" s="282"/>
      <c r="J13" s="506"/>
      <c r="K13" s="261" t="str">
        <f t="shared" si="10"/>
        <v/>
      </c>
      <c r="L13" s="286" t="str">
        <f t="shared" si="9"/>
        <v/>
      </c>
      <c r="M13" s="282"/>
      <c r="N13" s="261" t="str">
        <f t="shared" si="13"/>
        <v/>
      </c>
      <c r="O13" s="287" t="str">
        <f t="shared" si="14"/>
        <v>--.--</v>
      </c>
      <c r="Q13" s="252" t="e">
        <f t="array" ref="Q13">INDEX(Employee_Name,MATCH(SMALL(IF(Databackup!$A$1=$I$4:$I$553,$B$4:$B$553,""),ROW(A10)),IF(Databackup!$A$1=$I$4:$I$553,$B$4:$B$553,""),0))</f>
        <v>#NUM!</v>
      </c>
    </row>
    <row r="14" spans="2:17">
      <c r="B14" s="282"/>
      <c r="C14" s="282"/>
      <c r="D14" s="282"/>
      <c r="E14" s="509" t="str">
        <f>IF(F14="","",INDEX(Table_Incr!$CB$7:$CB$30,MATCH('Employee Data'!F14,Table_Incr!$CC$7:$CC$30,0)))</f>
        <v/>
      </c>
      <c r="F14" s="282"/>
      <c r="G14" s="282"/>
      <c r="H14" s="282"/>
      <c r="I14" s="282"/>
      <c r="J14" s="506"/>
      <c r="K14" s="261" t="str">
        <f t="shared" si="10"/>
        <v/>
      </c>
      <c r="L14" s="286" t="str">
        <f t="shared" si="9"/>
        <v/>
      </c>
      <c r="M14" s="282"/>
      <c r="N14" s="261" t="str">
        <f t="shared" si="13"/>
        <v/>
      </c>
      <c r="O14" s="287" t="str">
        <f t="shared" si="14"/>
        <v>--.--</v>
      </c>
      <c r="Q14" s="252" t="e">
        <f t="array" ref="Q14">INDEX(Employee_Name,MATCH(SMALL(IF(Databackup!$A$1=$I$4:$I$553,$B$4:$B$553,""),ROW(A11)),IF(Databackup!$A$1=$I$4:$I$553,$B$4:$B$553,""),0))</f>
        <v>#NUM!</v>
      </c>
    </row>
    <row r="15" spans="2:17">
      <c r="B15" s="282"/>
      <c r="C15" s="282"/>
      <c r="D15" s="282"/>
      <c r="E15" s="509" t="str">
        <f>IF(F15="","",INDEX(Table_Incr!$CB$7:$CB$30,MATCH('Employee Data'!F15,Table_Incr!$CC$7:$CC$30,0)))</f>
        <v/>
      </c>
      <c r="F15" s="282"/>
      <c r="G15" s="282"/>
      <c r="H15" s="282"/>
      <c r="I15" s="282"/>
      <c r="J15" s="506"/>
      <c r="K15" s="261" t="str">
        <f t="shared" si="10"/>
        <v/>
      </c>
      <c r="L15" s="286" t="str">
        <f t="shared" si="9"/>
        <v/>
      </c>
      <c r="M15" s="282"/>
      <c r="N15" s="261" t="str">
        <f t="shared" si="13"/>
        <v/>
      </c>
      <c r="O15" s="287" t="str">
        <f t="shared" si="14"/>
        <v>--.--</v>
      </c>
      <c r="Q15" s="252" t="e">
        <f t="array" ref="Q15">INDEX(Employee_Name,MATCH(SMALL(IF(Databackup!$A$1=$I$4:$I$553,$B$4:$B$553,""),ROW(A12)),IF(Databackup!$A$1=$I$4:$I$553,$B$4:$B$553,""),0))</f>
        <v>#NUM!</v>
      </c>
    </row>
    <row r="16" spans="2:17">
      <c r="B16" s="282"/>
      <c r="C16" s="282"/>
      <c r="D16" s="282"/>
      <c r="E16" s="509" t="str">
        <f>IF(F16="","",INDEX(Table_Incr!$CB$7:$CB$30,MATCH('Employee Data'!F16,Table_Incr!$CC$7:$CC$30,0)))</f>
        <v/>
      </c>
      <c r="F16" s="282"/>
      <c r="G16" s="282"/>
      <c r="H16" s="282"/>
      <c r="I16" s="282"/>
      <c r="J16" s="506"/>
      <c r="K16" s="261" t="str">
        <f t="shared" si="10"/>
        <v/>
      </c>
      <c r="L16" s="286" t="str">
        <f t="shared" si="9"/>
        <v/>
      </c>
      <c r="M16" s="282"/>
      <c r="N16" s="261" t="str">
        <f t="shared" si="13"/>
        <v/>
      </c>
      <c r="O16" s="287" t="str">
        <f t="shared" si="14"/>
        <v>--.--</v>
      </c>
    </row>
    <row r="17" spans="2:15">
      <c r="B17" s="282"/>
      <c r="C17" s="282"/>
      <c r="D17" s="282"/>
      <c r="E17" s="509" t="str">
        <f>IF(F17="","",INDEX(Table_Incr!$CB$7:$CB$30,MATCH('Employee Data'!F17,Table_Incr!$CC$7:$CC$30,0)))</f>
        <v/>
      </c>
      <c r="F17" s="282"/>
      <c r="G17" s="282"/>
      <c r="H17" s="282"/>
      <c r="I17" s="282"/>
      <c r="J17" s="506"/>
      <c r="K17" s="261" t="str">
        <f t="shared" si="10"/>
        <v/>
      </c>
      <c r="L17" s="286" t="str">
        <f t="shared" si="9"/>
        <v/>
      </c>
      <c r="M17" s="282"/>
      <c r="N17" s="261" t="str">
        <f t="shared" si="13"/>
        <v/>
      </c>
      <c r="O17" s="287" t="str">
        <f t="shared" si="14"/>
        <v>--.--</v>
      </c>
    </row>
    <row r="18" spans="2:15">
      <c r="B18" s="282"/>
      <c r="C18" s="282"/>
      <c r="D18" s="282"/>
      <c r="E18" s="509" t="str">
        <f>IF(F18="","",INDEX(Table_Incr!$CB$7:$CB$30,MATCH('Employee Data'!F18,Table_Incr!$CC$7:$CC$30,0)))</f>
        <v/>
      </c>
      <c r="F18" s="282"/>
      <c r="G18" s="282"/>
      <c r="H18" s="282"/>
      <c r="I18" s="282"/>
      <c r="J18" s="506"/>
      <c r="K18" s="261" t="str">
        <f t="shared" si="10"/>
        <v/>
      </c>
      <c r="L18" s="286" t="str">
        <f t="shared" si="9"/>
        <v/>
      </c>
      <c r="M18" s="282"/>
      <c r="N18" s="261" t="str">
        <f t="shared" si="13"/>
        <v/>
      </c>
      <c r="O18" s="287" t="str">
        <f t="shared" si="14"/>
        <v>--.--</v>
      </c>
    </row>
    <row r="19" spans="2:15">
      <c r="B19" s="282"/>
      <c r="C19" s="282"/>
      <c r="D19" s="282"/>
      <c r="E19" s="509" t="str">
        <f>IF(F19="","",INDEX(Table_Incr!$CB$7:$CB$30,MATCH('Employee Data'!F19,Table_Incr!$CC$7:$CC$30,0)))</f>
        <v/>
      </c>
      <c r="F19" s="282"/>
      <c r="G19" s="282"/>
      <c r="H19" s="282"/>
      <c r="I19" s="282"/>
      <c r="J19" s="506"/>
      <c r="K19" s="261" t="str">
        <f t="shared" si="10"/>
        <v/>
      </c>
      <c r="L19" s="286" t="str">
        <f t="shared" si="9"/>
        <v/>
      </c>
      <c r="M19" s="282"/>
      <c r="N19" s="261" t="str">
        <f t="shared" si="13"/>
        <v/>
      </c>
      <c r="O19" s="287" t="str">
        <f t="shared" si="14"/>
        <v>--.--</v>
      </c>
    </row>
    <row r="20" spans="2:15">
      <c r="B20" s="282"/>
      <c r="C20" s="282"/>
      <c r="D20" s="282"/>
      <c r="E20" s="509" t="str">
        <f>IF(F20="","",INDEX(Table_Incr!$CB$7:$CB$30,MATCH('Employee Data'!F20,Table_Incr!$CC$7:$CC$30,0)))</f>
        <v/>
      </c>
      <c r="F20" s="282"/>
      <c r="G20" s="282"/>
      <c r="H20" s="282"/>
      <c r="I20" s="282"/>
      <c r="J20" s="506"/>
      <c r="K20" s="261" t="str">
        <f t="shared" si="10"/>
        <v/>
      </c>
      <c r="L20" s="286" t="str">
        <f t="shared" si="9"/>
        <v/>
      </c>
      <c r="M20" s="282"/>
      <c r="N20" s="261" t="str">
        <f t="shared" si="13"/>
        <v/>
      </c>
      <c r="O20" s="287" t="str">
        <f t="shared" si="14"/>
        <v>--.--</v>
      </c>
    </row>
    <row r="21" spans="2:15">
      <c r="B21" s="282"/>
      <c r="C21" s="282"/>
      <c r="D21" s="282"/>
      <c r="E21" s="509" t="str">
        <f>IF(F21="","",INDEX(Table_Incr!$CB$7:$CB$30,MATCH('Employee Data'!F21,Table_Incr!$CC$7:$CC$30,0)))</f>
        <v/>
      </c>
      <c r="F21" s="282"/>
      <c r="G21" s="282"/>
      <c r="H21" s="282"/>
      <c r="I21" s="282"/>
      <c r="J21" s="506"/>
      <c r="K21" s="261" t="str">
        <f t="shared" si="10"/>
        <v/>
      </c>
      <c r="L21" s="286" t="str">
        <f t="shared" si="9"/>
        <v/>
      </c>
      <c r="M21" s="282"/>
      <c r="N21" s="261" t="str">
        <f t="shared" si="13"/>
        <v/>
      </c>
      <c r="O21" s="287" t="str">
        <f t="shared" si="14"/>
        <v>--.--</v>
      </c>
    </row>
    <row r="22" spans="2:15">
      <c r="B22" s="282"/>
      <c r="C22" s="282"/>
      <c r="D22" s="282"/>
      <c r="E22" s="509" t="str">
        <f>IF(F22="","",INDEX(Table_Incr!$CB$7:$CB$30,MATCH('Employee Data'!F22,Table_Incr!$CC$7:$CC$30,0)))</f>
        <v/>
      </c>
      <c r="F22" s="282"/>
      <c r="G22" s="282"/>
      <c r="H22" s="282"/>
      <c r="I22" s="282"/>
      <c r="J22" s="506"/>
      <c r="K22" s="261" t="str">
        <f t="shared" si="10"/>
        <v/>
      </c>
      <c r="L22" s="286" t="str">
        <f t="shared" si="9"/>
        <v/>
      </c>
      <c r="M22" s="282"/>
      <c r="N22" s="261" t="str">
        <f t="shared" si="13"/>
        <v/>
      </c>
      <c r="O22" s="287" t="str">
        <f t="shared" si="14"/>
        <v>--.--</v>
      </c>
    </row>
    <row r="23" spans="2:15">
      <c r="B23" s="282"/>
      <c r="C23" s="282"/>
      <c r="D23" s="282"/>
      <c r="E23" s="509" t="str">
        <f>IF(F23="","",INDEX(Table_Incr!$CB$7:$CB$30,MATCH('Employee Data'!F23,Table_Incr!$CC$7:$CC$30,0)))</f>
        <v/>
      </c>
      <c r="F23" s="282"/>
      <c r="G23" s="282"/>
      <c r="H23" s="282"/>
      <c r="I23" s="282"/>
      <c r="J23" s="506"/>
      <c r="K23" s="261" t="str">
        <f t="shared" si="10"/>
        <v/>
      </c>
      <c r="L23" s="286" t="str">
        <f t="shared" si="9"/>
        <v/>
      </c>
      <c r="M23" s="282"/>
      <c r="N23" s="261" t="str">
        <f t="shared" si="13"/>
        <v/>
      </c>
      <c r="O23" s="287" t="str">
        <f t="shared" si="14"/>
        <v>--.--</v>
      </c>
    </row>
    <row r="24" spans="2:15">
      <c r="B24" s="282"/>
      <c r="C24" s="282"/>
      <c r="D24" s="282"/>
      <c r="E24" s="509" t="str">
        <f>IF(F24="","",INDEX(Table_Incr!$CB$7:$CB$30,MATCH('Employee Data'!F24,Table_Incr!$CC$7:$CC$30,0)))</f>
        <v/>
      </c>
      <c r="F24" s="282"/>
      <c r="G24" s="282"/>
      <c r="H24" s="282"/>
      <c r="I24" s="282"/>
      <c r="J24" s="506"/>
      <c r="K24" s="261" t="str">
        <f t="shared" si="10"/>
        <v/>
      </c>
      <c r="L24" s="286" t="str">
        <f t="shared" si="9"/>
        <v/>
      </c>
      <c r="M24" s="282"/>
      <c r="N24" s="261" t="str">
        <f t="shared" si="13"/>
        <v/>
      </c>
      <c r="O24" s="287" t="str">
        <f t="shared" si="14"/>
        <v>--.--</v>
      </c>
    </row>
    <row r="25" spans="2:15">
      <c r="B25" s="282"/>
      <c r="C25" s="282"/>
      <c r="D25" s="282"/>
      <c r="E25" s="509" t="str">
        <f>IF(F25="","",INDEX(Table_Incr!$CB$7:$CB$30,MATCH('Employee Data'!F25,Table_Incr!$CC$7:$CC$30,0)))</f>
        <v/>
      </c>
      <c r="F25" s="282"/>
      <c r="G25" s="282"/>
      <c r="H25" s="282"/>
      <c r="I25" s="282"/>
      <c r="J25" s="506"/>
      <c r="K25" s="261" t="str">
        <f t="shared" si="10"/>
        <v/>
      </c>
      <c r="L25" s="286" t="str">
        <f t="shared" si="9"/>
        <v/>
      </c>
      <c r="M25" s="282"/>
      <c r="N25" s="261" t="str">
        <f t="shared" si="13"/>
        <v/>
      </c>
      <c r="O25" s="287" t="str">
        <f t="shared" si="14"/>
        <v>--.--</v>
      </c>
    </row>
    <row r="26" spans="2:15">
      <c r="B26" s="282"/>
      <c r="C26" s="282"/>
      <c r="D26" s="282"/>
      <c r="E26" s="509" t="str">
        <f>IF(F26="","",INDEX(Table_Incr!$CB$7:$CB$30,MATCH('Employee Data'!F26,Table_Incr!$CC$7:$CC$30,0)))</f>
        <v/>
      </c>
      <c r="F26" s="282"/>
      <c r="G26" s="282"/>
      <c r="H26" s="282"/>
      <c r="I26" s="282"/>
      <c r="J26" s="506"/>
      <c r="K26" s="261" t="str">
        <f t="shared" si="10"/>
        <v/>
      </c>
      <c r="L26" s="286" t="str">
        <f t="shared" si="9"/>
        <v/>
      </c>
      <c r="M26" s="282"/>
      <c r="N26" s="261" t="str">
        <f t="shared" si="13"/>
        <v/>
      </c>
      <c r="O26" s="287" t="str">
        <f t="shared" si="14"/>
        <v>--.--</v>
      </c>
    </row>
    <row r="27" spans="2:15">
      <c r="B27" s="282"/>
      <c r="C27" s="282"/>
      <c r="D27" s="282"/>
      <c r="E27" s="509" t="str">
        <f>IF(F27="","",INDEX(Table_Incr!$CB$7:$CB$30,MATCH('Employee Data'!F27,Table_Incr!$CC$7:$CC$30,0)))</f>
        <v/>
      </c>
      <c r="F27" s="282"/>
      <c r="G27" s="282"/>
      <c r="H27" s="282"/>
      <c r="I27" s="282"/>
      <c r="J27" s="506"/>
      <c r="K27" s="261" t="str">
        <f t="shared" si="10"/>
        <v/>
      </c>
      <c r="L27" s="286" t="str">
        <f t="shared" si="9"/>
        <v/>
      </c>
      <c r="M27" s="282"/>
      <c r="N27" s="261" t="str">
        <f t="shared" si="13"/>
        <v/>
      </c>
      <c r="O27" s="287" t="str">
        <f t="shared" si="14"/>
        <v>--.--</v>
      </c>
    </row>
    <row r="28" spans="2:15">
      <c r="B28" s="282"/>
      <c r="C28" s="282"/>
      <c r="D28" s="282"/>
      <c r="E28" s="509" t="str">
        <f>IF(F28="","",INDEX(Table_Incr!$CB$7:$CB$30,MATCH('Employee Data'!F28,Table_Incr!$CC$7:$CC$30,0)))</f>
        <v/>
      </c>
      <c r="F28" s="282"/>
      <c r="G28" s="282"/>
      <c r="H28" s="282"/>
      <c r="I28" s="282"/>
      <c r="J28" s="506"/>
      <c r="K28" s="261" t="str">
        <f t="shared" si="10"/>
        <v/>
      </c>
      <c r="L28" s="286" t="str">
        <f t="shared" si="9"/>
        <v/>
      </c>
      <c r="M28" s="282"/>
      <c r="N28" s="261" t="str">
        <f t="shared" si="13"/>
        <v/>
      </c>
      <c r="O28" s="287" t="str">
        <f t="shared" si="14"/>
        <v>--.--</v>
      </c>
    </row>
    <row r="29" spans="2:15">
      <c r="B29" s="282"/>
      <c r="C29" s="282"/>
      <c r="D29" s="282"/>
      <c r="E29" s="509" t="str">
        <f>IF(F29="","",INDEX(Table_Incr!$CB$7:$CB$30,MATCH('Employee Data'!F29,Table_Incr!$CC$7:$CC$30,0)))</f>
        <v/>
      </c>
      <c r="F29" s="282"/>
      <c r="G29" s="282"/>
      <c r="H29" s="282"/>
      <c r="I29" s="282"/>
      <c r="J29" s="506"/>
      <c r="K29" s="261" t="str">
        <f t="shared" si="10"/>
        <v/>
      </c>
      <c r="L29" s="286" t="str">
        <f t="shared" si="9"/>
        <v/>
      </c>
      <c r="M29" s="282"/>
      <c r="N29" s="261" t="str">
        <f t="shared" si="13"/>
        <v/>
      </c>
      <c r="O29" s="287" t="str">
        <f t="shared" si="14"/>
        <v>--.--</v>
      </c>
    </row>
    <row r="30" spans="2:15">
      <c r="B30" s="282"/>
      <c r="C30" s="282"/>
      <c r="D30" s="282"/>
      <c r="E30" s="509" t="str">
        <f>IF(F30="","",INDEX(Table_Incr!$CB$7:$CB$30,MATCH('Employee Data'!F30,Table_Incr!$CC$7:$CC$30,0)))</f>
        <v/>
      </c>
      <c r="F30" s="282"/>
      <c r="G30" s="282"/>
      <c r="H30" s="282"/>
      <c r="I30" s="282"/>
      <c r="J30" s="506"/>
      <c r="K30" s="261" t="str">
        <f t="shared" si="10"/>
        <v/>
      </c>
      <c r="L30" s="286" t="str">
        <f t="shared" si="9"/>
        <v/>
      </c>
      <c r="M30" s="282"/>
      <c r="N30" s="261" t="str">
        <f t="shared" si="13"/>
        <v/>
      </c>
      <c r="O30" s="287" t="str">
        <f t="shared" si="14"/>
        <v>--.--</v>
      </c>
    </row>
    <row r="31" spans="2:15">
      <c r="B31" s="282"/>
      <c r="C31" s="282"/>
      <c r="D31" s="282"/>
      <c r="E31" s="509" t="str">
        <f>IF(F31="","",INDEX(Table_Incr!$CB$7:$CB$30,MATCH('Employee Data'!F31,Table_Incr!$CC$7:$CC$30,0)))</f>
        <v/>
      </c>
      <c r="F31" s="282"/>
      <c r="G31" s="282"/>
      <c r="H31" s="282"/>
      <c r="I31" s="282"/>
      <c r="J31" s="506"/>
      <c r="K31" s="261" t="str">
        <f t="shared" si="10"/>
        <v/>
      </c>
      <c r="L31" s="286" t="str">
        <f t="shared" si="9"/>
        <v/>
      </c>
      <c r="M31" s="282"/>
      <c r="N31" s="261" t="str">
        <f t="shared" si="13"/>
        <v/>
      </c>
      <c r="O31" s="287" t="str">
        <f t="shared" si="14"/>
        <v>--.--</v>
      </c>
    </row>
    <row r="32" spans="2:15">
      <c r="B32" s="282"/>
      <c r="C32" s="282"/>
      <c r="D32" s="282"/>
      <c r="E32" s="509" t="str">
        <f>IF(F32="","",INDEX(Table_Incr!$CB$7:$CB$30,MATCH('Employee Data'!F32,Table_Incr!$CC$7:$CC$30,0)))</f>
        <v/>
      </c>
      <c r="F32" s="282"/>
      <c r="G32" s="282"/>
      <c r="H32" s="282"/>
      <c r="I32" s="282"/>
      <c r="J32" s="506"/>
      <c r="K32" s="261" t="str">
        <f t="shared" si="10"/>
        <v/>
      </c>
      <c r="L32" s="286" t="str">
        <f t="shared" si="9"/>
        <v/>
      </c>
      <c r="M32" s="282"/>
      <c r="N32" s="261" t="str">
        <f t="shared" si="13"/>
        <v/>
      </c>
      <c r="O32" s="287" t="str">
        <f t="shared" si="14"/>
        <v>--.--</v>
      </c>
    </row>
    <row r="33" spans="2:15">
      <c r="B33" s="282"/>
      <c r="C33" s="282"/>
      <c r="D33" s="282"/>
      <c r="E33" s="509" t="str">
        <f>IF(F33="","",INDEX(Table_Incr!$CB$7:$CB$30,MATCH('Employee Data'!F33,Table_Incr!$CC$7:$CC$30,0)))</f>
        <v/>
      </c>
      <c r="F33" s="282"/>
      <c r="G33" s="282"/>
      <c r="H33" s="282"/>
      <c r="I33" s="282"/>
      <c r="J33" s="506"/>
      <c r="K33" s="261" t="str">
        <f t="shared" si="10"/>
        <v/>
      </c>
      <c r="L33" s="286" t="str">
        <f t="shared" si="9"/>
        <v/>
      </c>
      <c r="M33" s="282"/>
      <c r="N33" s="261" t="str">
        <f t="shared" si="13"/>
        <v/>
      </c>
      <c r="O33" s="287" t="str">
        <f t="shared" si="14"/>
        <v>--.--</v>
      </c>
    </row>
    <row r="34" spans="2:15">
      <c r="B34" s="282"/>
      <c r="C34" s="282"/>
      <c r="D34" s="282"/>
      <c r="E34" s="509" t="str">
        <f>IF(F34="","",INDEX(Table_Incr!$CB$7:$CB$30,MATCH('Employee Data'!F34,Table_Incr!$CC$7:$CC$30,0)))</f>
        <v/>
      </c>
      <c r="F34" s="282"/>
      <c r="G34" s="282"/>
      <c r="H34" s="282"/>
      <c r="I34" s="282"/>
      <c r="J34" s="506"/>
      <c r="K34" s="261" t="str">
        <f t="shared" si="10"/>
        <v/>
      </c>
      <c r="L34" s="286" t="str">
        <f t="shared" si="9"/>
        <v/>
      </c>
      <c r="M34" s="282"/>
      <c r="N34" s="261" t="str">
        <f t="shared" si="13"/>
        <v/>
      </c>
      <c r="O34" s="287" t="str">
        <f t="shared" si="14"/>
        <v>--.--</v>
      </c>
    </row>
    <row r="35" spans="2:15">
      <c r="B35" s="282"/>
      <c r="C35" s="282"/>
      <c r="D35" s="282"/>
      <c r="E35" s="509" t="str">
        <f>IF(F35="","",INDEX(Table_Incr!$CB$7:$CB$30,MATCH('Employee Data'!F35,Table_Incr!$CC$7:$CC$30,0)))</f>
        <v/>
      </c>
      <c r="F35" s="282"/>
      <c r="G35" s="282"/>
      <c r="H35" s="282"/>
      <c r="I35" s="282"/>
      <c r="J35" s="506"/>
      <c r="K35" s="261" t="str">
        <f t="shared" si="10"/>
        <v/>
      </c>
      <c r="L35" s="286" t="str">
        <f t="shared" si="9"/>
        <v/>
      </c>
      <c r="M35" s="282"/>
      <c r="N35" s="261" t="str">
        <f t="shared" si="13"/>
        <v/>
      </c>
      <c r="O35" s="287" t="str">
        <f t="shared" si="14"/>
        <v>--.--</v>
      </c>
    </row>
    <row r="36" spans="2:15">
      <c r="B36" s="282"/>
      <c r="C36" s="282"/>
      <c r="D36" s="282"/>
      <c r="E36" s="509" t="str">
        <f>IF(F36="","",INDEX(Table_Incr!$CB$7:$CB$30,MATCH('Employee Data'!F36,Table_Incr!$CC$7:$CC$30,0)))</f>
        <v/>
      </c>
      <c r="F36" s="282"/>
      <c r="G36" s="282"/>
      <c r="H36" s="282"/>
      <c r="I36" s="282"/>
      <c r="J36" s="506"/>
      <c r="K36" s="261" t="str">
        <f t="shared" si="10"/>
        <v/>
      </c>
      <c r="L36" s="286" t="str">
        <f t="shared" si="9"/>
        <v/>
      </c>
      <c r="M36" s="282"/>
      <c r="N36" s="261" t="str">
        <f t="shared" si="13"/>
        <v/>
      </c>
      <c r="O36" s="287" t="str">
        <f t="shared" si="14"/>
        <v>--.--</v>
      </c>
    </row>
    <row r="37" spans="2:15">
      <c r="B37" s="282"/>
      <c r="C37" s="282"/>
      <c r="D37" s="282"/>
      <c r="E37" s="509" t="str">
        <f>IF(F37="","",INDEX(Table_Incr!$CB$7:$CB$30,MATCH('Employee Data'!F37,Table_Incr!$CC$7:$CC$30,0)))</f>
        <v/>
      </c>
      <c r="F37" s="282"/>
      <c r="G37" s="282"/>
      <c r="H37" s="282"/>
      <c r="I37" s="282"/>
      <c r="J37" s="506"/>
      <c r="K37" s="261" t="str">
        <f t="shared" si="10"/>
        <v/>
      </c>
      <c r="L37" s="286" t="str">
        <f t="shared" si="9"/>
        <v/>
      </c>
      <c r="M37" s="282"/>
      <c r="N37" s="261" t="str">
        <f t="shared" si="13"/>
        <v/>
      </c>
      <c r="O37" s="287" t="str">
        <f t="shared" si="14"/>
        <v>--.--</v>
      </c>
    </row>
    <row r="38" spans="2:15">
      <c r="B38" s="282"/>
      <c r="C38" s="282"/>
      <c r="D38" s="282"/>
      <c r="E38" s="509" t="str">
        <f>IF(F38="","",INDEX(Table_Incr!$CB$7:$CB$30,MATCH('Employee Data'!F38,Table_Incr!$CC$7:$CC$30,0)))</f>
        <v/>
      </c>
      <c r="F38" s="282"/>
      <c r="G38" s="282"/>
      <c r="H38" s="282"/>
      <c r="I38" s="282"/>
      <c r="J38" s="506"/>
      <c r="K38" s="261" t="str">
        <f t="shared" si="10"/>
        <v/>
      </c>
      <c r="L38" s="286" t="str">
        <f t="shared" si="9"/>
        <v/>
      </c>
      <c r="M38" s="282"/>
      <c r="N38" s="261" t="str">
        <f t="shared" si="13"/>
        <v/>
      </c>
      <c r="O38" s="287" t="str">
        <f t="shared" si="14"/>
        <v>--.--</v>
      </c>
    </row>
    <row r="39" spans="2:15">
      <c r="B39" s="282"/>
      <c r="C39" s="282"/>
      <c r="D39" s="282"/>
      <c r="E39" s="509" t="str">
        <f>IF(F39="","",INDEX(Table_Incr!$CB$7:$CB$30,MATCH('Employee Data'!F39,Table_Incr!$CC$7:$CC$30,0)))</f>
        <v/>
      </c>
      <c r="F39" s="282"/>
      <c r="G39" s="282"/>
      <c r="H39" s="282"/>
      <c r="I39" s="282"/>
      <c r="J39" s="506"/>
      <c r="K39" s="261" t="str">
        <f t="shared" si="10"/>
        <v/>
      </c>
      <c r="L39" s="286" t="str">
        <f t="shared" si="9"/>
        <v/>
      </c>
      <c r="M39" s="282"/>
      <c r="N39" s="261" t="str">
        <f t="shared" si="13"/>
        <v/>
      </c>
      <c r="O39" s="287" t="str">
        <f t="shared" si="14"/>
        <v>--.--</v>
      </c>
    </row>
    <row r="40" spans="2:15">
      <c r="B40" s="282"/>
      <c r="C40" s="282"/>
      <c r="D40" s="282"/>
      <c r="E40" s="509" t="str">
        <f>IF(F40="","",INDEX(Table_Incr!$CB$7:$CB$30,MATCH('Employee Data'!F40,Table_Incr!$CC$7:$CC$30,0)))</f>
        <v/>
      </c>
      <c r="F40" s="282"/>
      <c r="G40" s="282"/>
      <c r="H40" s="282"/>
      <c r="I40" s="282"/>
      <c r="J40" s="506"/>
      <c r="K40" s="261" t="str">
        <f t="shared" si="10"/>
        <v/>
      </c>
      <c r="L40" s="286" t="str">
        <f t="shared" si="9"/>
        <v/>
      </c>
      <c r="M40" s="282"/>
      <c r="N40" s="261" t="str">
        <f t="shared" si="13"/>
        <v/>
      </c>
      <c r="O40" s="287" t="str">
        <f t="shared" si="14"/>
        <v>--.--</v>
      </c>
    </row>
    <row r="41" spans="2:15">
      <c r="B41" s="282"/>
      <c r="C41" s="282"/>
      <c r="D41" s="282"/>
      <c r="E41" s="509" t="str">
        <f>IF(F41="","",INDEX(Table_Incr!$CB$7:$CB$30,MATCH('Employee Data'!F41,Table_Incr!$CC$7:$CC$30,0)))</f>
        <v/>
      </c>
      <c r="F41" s="282"/>
      <c r="G41" s="282"/>
      <c r="H41" s="282"/>
      <c r="I41" s="282"/>
      <c r="J41" s="506"/>
      <c r="K41" s="261" t="str">
        <f t="shared" si="10"/>
        <v/>
      </c>
      <c r="L41" s="286" t="str">
        <f t="shared" si="9"/>
        <v/>
      </c>
      <c r="M41" s="282"/>
      <c r="N41" s="261" t="str">
        <f t="shared" si="13"/>
        <v/>
      </c>
      <c r="O41" s="287" t="str">
        <f t="shared" si="14"/>
        <v>--.--</v>
      </c>
    </row>
    <row r="42" spans="2:15">
      <c r="B42" s="282"/>
      <c r="C42" s="282"/>
      <c r="D42" s="282"/>
      <c r="E42" s="509" t="str">
        <f>IF(F42="","",INDEX(Table_Incr!$CB$7:$CB$30,MATCH('Employee Data'!F42,Table_Incr!$CC$7:$CC$30,0)))</f>
        <v/>
      </c>
      <c r="F42" s="282"/>
      <c r="G42" s="282"/>
      <c r="H42" s="282"/>
      <c r="I42" s="282"/>
      <c r="J42" s="506"/>
      <c r="K42" s="261" t="str">
        <f t="shared" si="10"/>
        <v/>
      </c>
      <c r="L42" s="286" t="str">
        <f t="shared" si="9"/>
        <v/>
      </c>
      <c r="M42" s="282"/>
      <c r="N42" s="261" t="str">
        <f t="shared" si="13"/>
        <v/>
      </c>
      <c r="O42" s="287" t="str">
        <f t="shared" si="14"/>
        <v>--.--</v>
      </c>
    </row>
    <row r="43" spans="2:15">
      <c r="B43" s="282"/>
      <c r="C43" s="282"/>
      <c r="D43" s="282"/>
      <c r="E43" s="509" t="str">
        <f>IF(F43="","",INDEX(Table_Incr!$CB$7:$CB$30,MATCH('Employee Data'!F43,Table_Incr!$CC$7:$CC$30,0)))</f>
        <v/>
      </c>
      <c r="F43" s="282"/>
      <c r="G43" s="282"/>
      <c r="H43" s="282"/>
      <c r="I43" s="282"/>
      <c r="J43" s="506"/>
      <c r="K43" s="261" t="str">
        <f t="shared" si="10"/>
        <v/>
      </c>
      <c r="L43" s="286" t="str">
        <f t="shared" si="9"/>
        <v/>
      </c>
      <c r="M43" s="282"/>
      <c r="N43" s="261" t="str">
        <f t="shared" si="13"/>
        <v/>
      </c>
      <c r="O43" s="287" t="str">
        <f t="shared" si="14"/>
        <v>--.--</v>
      </c>
    </row>
    <row r="44" spans="2:15">
      <c r="B44" s="282"/>
      <c r="C44" s="282"/>
      <c r="D44" s="282"/>
      <c r="E44" s="509" t="str">
        <f>IF(F44="","",INDEX(Table_Incr!$CB$7:$CB$30,MATCH('Employee Data'!F44,Table_Incr!$CC$7:$CC$30,0)))</f>
        <v/>
      </c>
      <c r="F44" s="282"/>
      <c r="G44" s="282"/>
      <c r="H44" s="282"/>
      <c r="I44" s="282"/>
      <c r="J44" s="506"/>
      <c r="K44" s="261" t="str">
        <f t="shared" si="10"/>
        <v/>
      </c>
      <c r="L44" s="286" t="str">
        <f t="shared" si="9"/>
        <v/>
      </c>
      <c r="M44" s="282"/>
      <c r="N44" s="261" t="str">
        <f t="shared" si="13"/>
        <v/>
      </c>
      <c r="O44" s="287" t="str">
        <f t="shared" si="14"/>
        <v>--.--</v>
      </c>
    </row>
    <row r="45" spans="2:15">
      <c r="B45" s="282"/>
      <c r="C45" s="282"/>
      <c r="D45" s="282"/>
      <c r="E45" s="509" t="str">
        <f>IF(F45="","",INDEX(Table_Incr!$CB$7:$CB$30,MATCH('Employee Data'!F45,Table_Incr!$CC$7:$CC$30,0)))</f>
        <v/>
      </c>
      <c r="F45" s="282"/>
      <c r="G45" s="282"/>
      <c r="H45" s="282"/>
      <c r="I45" s="282"/>
      <c r="J45" s="506"/>
      <c r="K45" s="261" t="str">
        <f t="shared" si="10"/>
        <v/>
      </c>
      <c r="L45" s="286" t="str">
        <f t="shared" si="9"/>
        <v/>
      </c>
      <c r="M45" s="282"/>
      <c r="N45" s="261" t="str">
        <f t="shared" si="13"/>
        <v/>
      </c>
      <c r="O45" s="287" t="str">
        <f t="shared" si="14"/>
        <v>--.--</v>
      </c>
    </row>
    <row r="46" spans="2:15">
      <c r="B46" s="282"/>
      <c r="C46" s="282"/>
      <c r="D46" s="282"/>
      <c r="E46" s="509" t="str">
        <f>IF(F46="","",INDEX(Table_Incr!$CB$7:$CB$30,MATCH('Employee Data'!F46,Table_Incr!$CC$7:$CC$30,0)))</f>
        <v/>
      </c>
      <c r="F46" s="282"/>
      <c r="G46" s="282"/>
      <c r="H46" s="282"/>
      <c r="I46" s="282"/>
      <c r="J46" s="506"/>
      <c r="K46" s="261" t="str">
        <f t="shared" si="10"/>
        <v/>
      </c>
      <c r="L46" s="286" t="str">
        <f t="shared" si="9"/>
        <v/>
      </c>
      <c r="M46" s="282"/>
      <c r="N46" s="261" t="str">
        <f t="shared" si="13"/>
        <v/>
      </c>
      <c r="O46" s="287" t="str">
        <f t="shared" si="14"/>
        <v>--.--</v>
      </c>
    </row>
    <row r="47" spans="2:15">
      <c r="B47" s="282"/>
      <c r="C47" s="282"/>
      <c r="D47" s="282"/>
      <c r="E47" s="509" t="str">
        <f>IF(F47="","",INDEX(Table_Incr!$CB$7:$CB$30,MATCH('Employee Data'!F47,Table_Incr!$CC$7:$CC$30,0)))</f>
        <v/>
      </c>
      <c r="F47" s="282"/>
      <c r="G47" s="282"/>
      <c r="H47" s="282"/>
      <c r="I47" s="282"/>
      <c r="J47" s="506"/>
      <c r="K47" s="261" t="str">
        <f t="shared" si="10"/>
        <v/>
      </c>
      <c r="L47" s="286" t="str">
        <f t="shared" si="9"/>
        <v/>
      </c>
      <c r="M47" s="282"/>
      <c r="N47" s="261" t="str">
        <f t="shared" si="13"/>
        <v/>
      </c>
      <c r="O47" s="287" t="str">
        <f t="shared" si="14"/>
        <v>--.--</v>
      </c>
    </row>
    <row r="48" spans="2:15">
      <c r="B48" s="282"/>
      <c r="C48" s="282"/>
      <c r="D48" s="282"/>
      <c r="E48" s="509" t="str">
        <f>IF(F48="","",INDEX(Table_Incr!$CB$7:$CB$30,MATCH('Employee Data'!F48,Table_Incr!$CC$7:$CC$30,0)))</f>
        <v/>
      </c>
      <c r="F48" s="282"/>
      <c r="G48" s="282"/>
      <c r="H48" s="282"/>
      <c r="I48" s="282"/>
      <c r="J48" s="506"/>
      <c r="K48" s="261" t="str">
        <f t="shared" si="10"/>
        <v/>
      </c>
      <c r="L48" s="286" t="str">
        <f t="shared" si="9"/>
        <v/>
      </c>
      <c r="M48" s="282"/>
      <c r="N48" s="261" t="str">
        <f t="shared" si="13"/>
        <v/>
      </c>
      <c r="O48" s="287" t="str">
        <f t="shared" si="14"/>
        <v>--.--</v>
      </c>
    </row>
    <row r="49" spans="2:15">
      <c r="B49" s="282"/>
      <c r="C49" s="282"/>
      <c r="D49" s="282"/>
      <c r="E49" s="509" t="str">
        <f>IF(F49="","",INDEX(Table_Incr!$CB$7:$CB$30,MATCH('Employee Data'!F49,Table_Incr!$CC$7:$CC$30,0)))</f>
        <v/>
      </c>
      <c r="F49" s="282"/>
      <c r="G49" s="282"/>
      <c r="H49" s="282"/>
      <c r="I49" s="282"/>
      <c r="J49" s="506"/>
      <c r="K49" s="261" t="str">
        <f t="shared" si="10"/>
        <v/>
      </c>
      <c r="L49" s="286" t="str">
        <f t="shared" si="9"/>
        <v/>
      </c>
      <c r="M49" s="282"/>
      <c r="N49" s="261" t="str">
        <f t="shared" si="13"/>
        <v/>
      </c>
      <c r="O49" s="287" t="str">
        <f t="shared" si="14"/>
        <v>--.--</v>
      </c>
    </row>
    <row r="50" spans="2:15">
      <c r="B50" s="282"/>
      <c r="C50" s="282"/>
      <c r="D50" s="282"/>
      <c r="E50" s="509" t="str">
        <f>IF(F50="","",INDEX(Table_Incr!$CB$7:$CB$30,MATCH('Employee Data'!F50,Table_Incr!$CC$7:$CC$30,0)))</f>
        <v/>
      </c>
      <c r="F50" s="282"/>
      <c r="G50" s="282"/>
      <c r="H50" s="282"/>
      <c r="I50" s="282"/>
      <c r="J50" s="506"/>
      <c r="K50" s="261" t="str">
        <f t="shared" si="10"/>
        <v/>
      </c>
      <c r="L50" s="286" t="str">
        <f t="shared" si="9"/>
        <v/>
      </c>
      <c r="M50" s="282"/>
      <c r="N50" s="261" t="str">
        <f t="shared" si="13"/>
        <v/>
      </c>
      <c r="O50" s="287" t="str">
        <f t="shared" si="14"/>
        <v>--.--</v>
      </c>
    </row>
    <row r="51" spans="2:15">
      <c r="B51" s="282"/>
      <c r="C51" s="282"/>
      <c r="D51" s="282"/>
      <c r="E51" s="509" t="str">
        <f>IF(F51="","",INDEX(Table_Incr!$CB$7:$CB$30,MATCH('Employee Data'!F51,Table_Incr!$CC$7:$CC$30,0)))</f>
        <v/>
      </c>
      <c r="F51" s="282"/>
      <c r="G51" s="282"/>
      <c r="H51" s="282"/>
      <c r="I51" s="282"/>
      <c r="J51" s="506"/>
      <c r="K51" s="261" t="str">
        <f t="shared" si="10"/>
        <v/>
      </c>
      <c r="L51" s="286" t="str">
        <f t="shared" si="9"/>
        <v/>
      </c>
      <c r="M51" s="282"/>
      <c r="N51" s="261" t="str">
        <f t="shared" si="13"/>
        <v/>
      </c>
      <c r="O51" s="287" t="str">
        <f t="shared" si="14"/>
        <v>--.--</v>
      </c>
    </row>
    <row r="52" spans="2:15">
      <c r="B52" s="282"/>
      <c r="C52" s="282"/>
      <c r="D52" s="282"/>
      <c r="E52" s="509" t="str">
        <f>IF(F52="","",INDEX(Table_Incr!$CB$7:$CB$30,MATCH('Employee Data'!F52,Table_Incr!$CC$7:$CC$30,0)))</f>
        <v/>
      </c>
      <c r="F52" s="282"/>
      <c r="G52" s="282"/>
      <c r="H52" s="282"/>
      <c r="I52" s="282"/>
      <c r="J52" s="506"/>
      <c r="K52" s="261" t="str">
        <f t="shared" si="10"/>
        <v/>
      </c>
      <c r="L52" s="286" t="str">
        <f t="shared" si="9"/>
        <v/>
      </c>
      <c r="M52" s="282"/>
      <c r="N52" s="261" t="str">
        <f t="shared" si="13"/>
        <v/>
      </c>
      <c r="O52" s="287" t="str">
        <f t="shared" si="14"/>
        <v>--.--</v>
      </c>
    </row>
    <row r="53" spans="2:15">
      <c r="B53" s="282"/>
      <c r="C53" s="282"/>
      <c r="D53" s="282"/>
      <c r="E53" s="509" t="str">
        <f>IF(F53="","",INDEX(Table_Incr!$CB$7:$CB$30,MATCH('Employee Data'!F53,Table_Incr!$CC$7:$CC$30,0)))</f>
        <v/>
      </c>
      <c r="F53" s="282"/>
      <c r="G53" s="282"/>
      <c r="H53" s="282"/>
      <c r="I53" s="282"/>
      <c r="J53" s="506"/>
      <c r="K53" s="261" t="str">
        <f t="shared" si="10"/>
        <v/>
      </c>
      <c r="L53" s="286" t="str">
        <f t="shared" si="9"/>
        <v/>
      </c>
      <c r="M53" s="282"/>
      <c r="N53" s="261" t="str">
        <f t="shared" si="13"/>
        <v/>
      </c>
      <c r="O53" s="287" t="str">
        <f t="shared" si="14"/>
        <v>--.--</v>
      </c>
    </row>
    <row r="54" spans="2:15">
      <c r="B54" s="282"/>
      <c r="C54" s="282"/>
      <c r="D54" s="282"/>
      <c r="E54" s="509" t="str">
        <f>IF(F54="","",INDEX(Table_Incr!$CB$7:$CB$30,MATCH('Employee Data'!F54,Table_Incr!$CC$7:$CC$30,0)))</f>
        <v/>
      </c>
      <c r="F54" s="282"/>
      <c r="G54" s="282"/>
      <c r="H54" s="282"/>
      <c r="I54" s="282"/>
      <c r="J54" s="506"/>
      <c r="K54" s="261" t="str">
        <f t="shared" si="10"/>
        <v/>
      </c>
      <c r="L54" s="286" t="str">
        <f t="shared" si="9"/>
        <v/>
      </c>
      <c r="M54" s="282"/>
      <c r="N54" s="261" t="str">
        <f t="shared" si="13"/>
        <v/>
      </c>
      <c r="O54" s="287" t="str">
        <f t="shared" si="14"/>
        <v>--.--</v>
      </c>
    </row>
    <row r="55" spans="2:15">
      <c r="B55" s="282"/>
      <c r="C55" s="282"/>
      <c r="D55" s="282"/>
      <c r="E55" s="509" t="str">
        <f>IF(F55="","",INDEX(Table_Incr!$CB$7:$CB$30,MATCH('Employee Data'!F55,Table_Incr!$CC$7:$CC$30,0)))</f>
        <v/>
      </c>
      <c r="F55" s="282"/>
      <c r="G55" s="282"/>
      <c r="H55" s="282"/>
      <c r="I55" s="282"/>
      <c r="J55" s="506"/>
      <c r="K55" s="261" t="str">
        <f t="shared" si="10"/>
        <v/>
      </c>
      <c r="L55" s="286" t="str">
        <f t="shared" si="9"/>
        <v/>
      </c>
      <c r="M55" s="282"/>
      <c r="N55" s="261" t="str">
        <f t="shared" si="13"/>
        <v/>
      </c>
      <c r="O55" s="287" t="str">
        <f t="shared" si="14"/>
        <v>--.--</v>
      </c>
    </row>
    <row r="56" spans="2:15">
      <c r="B56" s="282"/>
      <c r="C56" s="282"/>
      <c r="D56" s="282"/>
      <c r="E56" s="509" t="str">
        <f>IF(F56="","",INDEX(Table_Incr!$CB$7:$CB$30,MATCH('Employee Data'!F56,Table_Incr!$CC$7:$CC$30,0)))</f>
        <v/>
      </c>
      <c r="F56" s="282"/>
      <c r="G56" s="282"/>
      <c r="H56" s="282"/>
      <c r="I56" s="282"/>
      <c r="J56" s="506"/>
      <c r="K56" s="261" t="str">
        <f t="shared" si="10"/>
        <v/>
      </c>
      <c r="L56" s="286" t="str">
        <f t="shared" si="9"/>
        <v/>
      </c>
      <c r="M56" s="282"/>
      <c r="N56" s="261" t="str">
        <f t="shared" si="13"/>
        <v/>
      </c>
      <c r="O56" s="287" t="str">
        <f t="shared" si="14"/>
        <v>--.--</v>
      </c>
    </row>
    <row r="57" spans="2:15">
      <c r="B57" s="282"/>
      <c r="C57" s="282"/>
      <c r="D57" s="282"/>
      <c r="E57" s="509" t="str">
        <f>IF(F57="","",INDEX(Table_Incr!$CB$7:$CB$30,MATCH('Employee Data'!F57,Table_Incr!$CC$7:$CC$30,0)))</f>
        <v/>
      </c>
      <c r="F57" s="282"/>
      <c r="G57" s="282"/>
      <c r="H57" s="282"/>
      <c r="I57" s="282"/>
      <c r="J57" s="506"/>
      <c r="K57" s="261" t="str">
        <f t="shared" si="10"/>
        <v/>
      </c>
      <c r="L57" s="286" t="str">
        <f t="shared" si="9"/>
        <v/>
      </c>
      <c r="M57" s="282"/>
      <c r="N57" s="261" t="str">
        <f t="shared" si="13"/>
        <v/>
      </c>
      <c r="O57" s="287" t="str">
        <f t="shared" si="14"/>
        <v>--.--</v>
      </c>
    </row>
    <row r="58" spans="2:15">
      <c r="B58" s="282"/>
      <c r="C58" s="282"/>
      <c r="D58" s="282"/>
      <c r="E58" s="509" t="str">
        <f>IF(F58="","",INDEX(Table_Incr!$CB$7:$CB$30,MATCH('Employee Data'!F58,Table_Incr!$CC$7:$CC$30,0)))</f>
        <v/>
      </c>
      <c r="F58" s="282"/>
      <c r="G58" s="282"/>
      <c r="H58" s="282"/>
      <c r="I58" s="282"/>
      <c r="J58" s="506"/>
      <c r="K58" s="261" t="str">
        <f t="shared" si="10"/>
        <v/>
      </c>
      <c r="L58" s="286" t="str">
        <f t="shared" si="9"/>
        <v/>
      </c>
      <c r="M58" s="282"/>
      <c r="N58" s="261" t="str">
        <f t="shared" si="13"/>
        <v/>
      </c>
      <c r="O58" s="287" t="str">
        <f t="shared" si="14"/>
        <v>--.--</v>
      </c>
    </row>
    <row r="59" spans="2:15">
      <c r="B59" s="282"/>
      <c r="C59" s="282"/>
      <c r="D59" s="282"/>
      <c r="E59" s="509" t="str">
        <f>IF(F59="","",INDEX(Table_Incr!$CB$7:$CB$30,MATCH('Employee Data'!F59,Table_Incr!$CC$7:$CC$30,0)))</f>
        <v/>
      </c>
      <c r="F59" s="282"/>
      <c r="G59" s="282"/>
      <c r="H59" s="282"/>
      <c r="I59" s="282"/>
      <c r="J59" s="506"/>
      <c r="K59" s="261" t="str">
        <f t="shared" si="10"/>
        <v/>
      </c>
      <c r="L59" s="286" t="str">
        <f t="shared" si="9"/>
        <v/>
      </c>
      <c r="M59" s="282"/>
      <c r="N59" s="261" t="str">
        <f t="shared" si="13"/>
        <v/>
      </c>
      <c r="O59" s="287" t="str">
        <f t="shared" si="14"/>
        <v>--.--</v>
      </c>
    </row>
    <row r="60" spans="2:15">
      <c r="B60" s="282"/>
      <c r="C60" s="282"/>
      <c r="D60" s="282"/>
      <c r="E60" s="509" t="str">
        <f>IF(F60="","",INDEX(Table_Incr!$CB$7:$CB$30,MATCH('Employee Data'!F60,Table_Incr!$CC$7:$CC$30,0)))</f>
        <v/>
      </c>
      <c r="F60" s="282"/>
      <c r="G60" s="282"/>
      <c r="H60" s="282"/>
      <c r="I60" s="282"/>
      <c r="J60" s="506"/>
      <c r="K60" s="261" t="str">
        <f t="shared" si="10"/>
        <v/>
      </c>
      <c r="L60" s="286" t="str">
        <f t="shared" si="9"/>
        <v/>
      </c>
      <c r="M60" s="282"/>
      <c r="N60" s="261" t="str">
        <f t="shared" si="13"/>
        <v/>
      </c>
      <c r="O60" s="287" t="str">
        <f t="shared" si="14"/>
        <v>--.--</v>
      </c>
    </row>
    <row r="61" spans="2:15">
      <c r="B61" s="282"/>
      <c r="C61" s="282"/>
      <c r="D61" s="282"/>
      <c r="E61" s="509" t="str">
        <f>IF(F61="","",INDEX(Table_Incr!$CB$7:$CB$30,MATCH('Employee Data'!F61,Table_Incr!$CC$7:$CC$30,0)))</f>
        <v/>
      </c>
      <c r="F61" s="282"/>
      <c r="G61" s="282"/>
      <c r="H61" s="282"/>
      <c r="I61" s="282"/>
      <c r="J61" s="506"/>
      <c r="K61" s="261" t="str">
        <f t="shared" si="10"/>
        <v/>
      </c>
      <c r="L61" s="286" t="str">
        <f t="shared" si="9"/>
        <v/>
      </c>
      <c r="M61" s="282"/>
      <c r="N61" s="261" t="str">
        <f t="shared" si="13"/>
        <v/>
      </c>
      <c r="O61" s="287" t="str">
        <f t="shared" si="14"/>
        <v>--.--</v>
      </c>
    </row>
    <row r="62" spans="2:15">
      <c r="B62" s="282"/>
      <c r="C62" s="282"/>
      <c r="D62" s="282"/>
      <c r="E62" s="509" t="str">
        <f>IF(F62="","",INDEX(Table_Incr!$CB$7:$CB$30,MATCH('Employee Data'!F62,Table_Incr!$CC$7:$CC$30,0)))</f>
        <v/>
      </c>
      <c r="F62" s="282"/>
      <c r="G62" s="282"/>
      <c r="H62" s="282"/>
      <c r="I62" s="282"/>
      <c r="J62" s="506"/>
      <c r="K62" s="261" t="str">
        <f t="shared" si="10"/>
        <v/>
      </c>
      <c r="L62" s="286" t="str">
        <f t="shared" si="9"/>
        <v/>
      </c>
      <c r="M62" s="282"/>
      <c r="N62" s="261" t="str">
        <f t="shared" si="13"/>
        <v/>
      </c>
      <c r="O62" s="287" t="str">
        <f t="shared" si="14"/>
        <v>--.--</v>
      </c>
    </row>
    <row r="63" spans="2:15">
      <c r="B63" s="282"/>
      <c r="C63" s="282"/>
      <c r="D63" s="282"/>
      <c r="E63" s="509" t="str">
        <f>IF(F63="","",INDEX(Table_Incr!$CB$7:$CB$30,MATCH('Employee Data'!F63,Table_Incr!$CC$7:$CC$30,0)))</f>
        <v/>
      </c>
      <c r="F63" s="282"/>
      <c r="G63" s="282"/>
      <c r="H63" s="282"/>
      <c r="I63" s="282"/>
      <c r="J63" s="506"/>
      <c r="K63" s="261" t="str">
        <f t="shared" si="10"/>
        <v/>
      </c>
      <c r="L63" s="286" t="str">
        <f t="shared" si="9"/>
        <v/>
      </c>
      <c r="M63" s="282"/>
      <c r="N63" s="261" t="str">
        <f t="shared" si="13"/>
        <v/>
      </c>
      <c r="O63" s="287" t="str">
        <f t="shared" si="14"/>
        <v>--.--</v>
      </c>
    </row>
    <row r="64" spans="2:15">
      <c r="B64" s="282"/>
      <c r="C64" s="282"/>
      <c r="D64" s="282"/>
      <c r="E64" s="509" t="str">
        <f>IF(F64="","",INDEX(Table_Incr!$CB$7:$CB$30,MATCH('Employee Data'!F64,Table_Incr!$CC$7:$CC$30,0)))</f>
        <v/>
      </c>
      <c r="F64" s="282"/>
      <c r="G64" s="282"/>
      <c r="H64" s="282"/>
      <c r="I64" s="282"/>
      <c r="J64" s="506"/>
      <c r="K64" s="261" t="str">
        <f t="shared" si="10"/>
        <v/>
      </c>
      <c r="L64" s="286" t="str">
        <f t="shared" si="9"/>
        <v/>
      </c>
      <c r="M64" s="282"/>
      <c r="N64" s="261" t="str">
        <f t="shared" si="13"/>
        <v/>
      </c>
      <c r="O64" s="287" t="str">
        <f t="shared" si="14"/>
        <v>--.--</v>
      </c>
    </row>
    <row r="65" spans="2:15">
      <c r="B65" s="282"/>
      <c r="C65" s="282"/>
      <c r="D65" s="282"/>
      <c r="E65" s="509" t="str">
        <f>IF(F65="","",INDEX(Table_Incr!$CB$7:$CB$30,MATCH('Employee Data'!F65,Table_Incr!$CC$7:$CC$30,0)))</f>
        <v/>
      </c>
      <c r="F65" s="282"/>
      <c r="G65" s="282"/>
      <c r="H65" s="282"/>
      <c r="I65" s="282"/>
      <c r="J65" s="506"/>
      <c r="K65" s="261" t="str">
        <f t="shared" si="10"/>
        <v/>
      </c>
      <c r="L65" s="286" t="str">
        <f t="shared" si="9"/>
        <v/>
      </c>
      <c r="M65" s="282"/>
      <c r="N65" s="261" t="str">
        <f t="shared" si="13"/>
        <v/>
      </c>
      <c r="O65" s="287" t="str">
        <f t="shared" si="14"/>
        <v>--.--</v>
      </c>
    </row>
    <row r="66" spans="2:15">
      <c r="B66" s="282"/>
      <c r="C66" s="282"/>
      <c r="D66" s="282"/>
      <c r="E66" s="509" t="str">
        <f>IF(F66="","",INDEX(Table_Incr!$CB$7:$CB$30,MATCH('Employee Data'!F66,Table_Incr!$CC$7:$CC$30,0)))</f>
        <v/>
      </c>
      <c r="F66" s="282"/>
      <c r="G66" s="282"/>
      <c r="H66" s="282"/>
      <c r="I66" s="282"/>
      <c r="J66" s="506"/>
      <c r="K66" s="261" t="str">
        <f t="shared" si="10"/>
        <v/>
      </c>
      <c r="L66" s="286" t="str">
        <f t="shared" si="9"/>
        <v/>
      </c>
      <c r="M66" s="282"/>
      <c r="N66" s="261" t="str">
        <f t="shared" si="13"/>
        <v/>
      </c>
      <c r="O66" s="287" t="str">
        <f t="shared" si="14"/>
        <v>--.--</v>
      </c>
    </row>
    <row r="67" spans="2:15">
      <c r="B67" s="282"/>
      <c r="C67" s="282"/>
      <c r="D67" s="282"/>
      <c r="E67" s="509" t="str">
        <f>IF(F67="","",INDEX(Table_Incr!$CB$7:$CB$30,MATCH('Employee Data'!F67,Table_Incr!$CC$7:$CC$30,0)))</f>
        <v/>
      </c>
      <c r="F67" s="282"/>
      <c r="G67" s="282"/>
      <c r="H67" s="282"/>
      <c r="I67" s="282"/>
      <c r="J67" s="506"/>
      <c r="K67" s="261" t="str">
        <f t="shared" si="10"/>
        <v/>
      </c>
      <c r="L67" s="286" t="str">
        <f t="shared" si="9"/>
        <v/>
      </c>
      <c r="M67" s="282"/>
      <c r="N67" s="261" t="str">
        <f t="shared" si="13"/>
        <v/>
      </c>
      <c r="O67" s="287" t="str">
        <f t="shared" si="14"/>
        <v>--.--</v>
      </c>
    </row>
    <row r="68" spans="2:15">
      <c r="B68" s="282"/>
      <c r="C68" s="282"/>
      <c r="D68" s="282"/>
      <c r="E68" s="509" t="str">
        <f>IF(F68="","",INDEX(Table_Incr!$CB$7:$CB$30,MATCH('Employee Data'!F68,Table_Incr!$CC$7:$CC$30,0)))</f>
        <v/>
      </c>
      <c r="F68" s="282"/>
      <c r="G68" s="282"/>
      <c r="H68" s="282"/>
      <c r="I68" s="282"/>
      <c r="J68" s="506"/>
      <c r="K68" s="261" t="str">
        <f t="shared" si="10"/>
        <v/>
      </c>
      <c r="L68" s="286" t="str">
        <f t="shared" ref="L68:L131" si="15">IF(B68="","",J68+K68)</f>
        <v/>
      </c>
      <c r="M68" s="282"/>
      <c r="N68" s="261" t="str">
        <f t="shared" si="13"/>
        <v/>
      </c>
      <c r="O68" s="287" t="str">
        <f t="shared" si="14"/>
        <v>--.--</v>
      </c>
    </row>
    <row r="69" spans="2:15">
      <c r="B69" s="282"/>
      <c r="C69" s="282"/>
      <c r="D69" s="282"/>
      <c r="E69" s="509" t="str">
        <f>IF(F69="","",INDEX(Table_Incr!$CB$7:$CB$30,MATCH('Employee Data'!F69,Table_Incr!$CC$7:$CC$30,0)))</f>
        <v/>
      </c>
      <c r="F69" s="282"/>
      <c r="G69" s="282"/>
      <c r="H69" s="282"/>
      <c r="I69" s="282"/>
      <c r="J69" s="506"/>
      <c r="K69" s="261" t="str">
        <f t="shared" ref="K69:K132" si="16">IF(B69="","",IF(I69="YES",ROUND((J69*0.03),-2),0))</f>
        <v/>
      </c>
      <c r="L69" s="286" t="str">
        <f t="shared" si="15"/>
        <v/>
      </c>
      <c r="M69" s="282"/>
      <c r="N69" s="261" t="str">
        <f t="shared" si="13"/>
        <v/>
      </c>
      <c r="O69" s="287" t="str">
        <f t="shared" si="14"/>
        <v>--.--</v>
      </c>
    </row>
    <row r="70" spans="2:15">
      <c r="B70" s="282"/>
      <c r="C70" s="282"/>
      <c r="D70" s="282"/>
      <c r="E70" s="509" t="str">
        <f>IF(F70="","",INDEX(Table_Incr!$CB$7:$CB$30,MATCH('Employee Data'!F70,Table_Incr!$CC$7:$CC$30,0)))</f>
        <v/>
      </c>
      <c r="F70" s="282"/>
      <c r="G70" s="282"/>
      <c r="H70" s="282"/>
      <c r="I70" s="282"/>
      <c r="J70" s="506"/>
      <c r="K70" s="261" t="str">
        <f t="shared" si="16"/>
        <v/>
      </c>
      <c r="L70" s="286" t="str">
        <f t="shared" si="15"/>
        <v/>
      </c>
      <c r="M70" s="282"/>
      <c r="N70" s="261" t="str">
        <f t="shared" si="13"/>
        <v/>
      </c>
      <c r="O70" s="287" t="str">
        <f t="shared" si="14"/>
        <v>--.--</v>
      </c>
    </row>
    <row r="71" spans="2:15">
      <c r="B71" s="282"/>
      <c r="C71" s="282"/>
      <c r="D71" s="282"/>
      <c r="E71" s="509" t="str">
        <f>IF(F71="","",INDEX(Table_Incr!$CB$7:$CB$30,MATCH('Employee Data'!F71,Table_Incr!$CC$7:$CC$30,0)))</f>
        <v/>
      </c>
      <c r="F71" s="282"/>
      <c r="G71" s="282"/>
      <c r="H71" s="282"/>
      <c r="I71" s="282"/>
      <c r="J71" s="506"/>
      <c r="K71" s="261" t="str">
        <f t="shared" si="16"/>
        <v/>
      </c>
      <c r="L71" s="286" t="str">
        <f t="shared" si="15"/>
        <v/>
      </c>
      <c r="M71" s="282"/>
      <c r="N71" s="261" t="str">
        <f t="shared" si="13"/>
        <v/>
      </c>
      <c r="O71" s="287" t="str">
        <f t="shared" si="14"/>
        <v>--.--</v>
      </c>
    </row>
    <row r="72" spans="2:15">
      <c r="B72" s="282"/>
      <c r="C72" s="282"/>
      <c r="D72" s="282"/>
      <c r="E72" s="509" t="str">
        <f>IF(F72="","",INDEX(Table_Incr!$CB$7:$CB$30,MATCH('Employee Data'!F72,Table_Incr!$CC$7:$CC$30,0)))</f>
        <v/>
      </c>
      <c r="F72" s="282"/>
      <c r="G72" s="282"/>
      <c r="H72" s="282"/>
      <c r="I72" s="282"/>
      <c r="J72" s="506"/>
      <c r="K72" s="261" t="str">
        <f t="shared" si="16"/>
        <v/>
      </c>
      <c r="L72" s="286" t="str">
        <f t="shared" si="15"/>
        <v/>
      </c>
      <c r="M72" s="282"/>
      <c r="N72" s="261" t="str">
        <f t="shared" si="13"/>
        <v/>
      </c>
      <c r="O72" s="287" t="str">
        <f t="shared" si="14"/>
        <v>--.--</v>
      </c>
    </row>
    <row r="73" spans="2:15">
      <c r="B73" s="282"/>
      <c r="C73" s="282"/>
      <c r="D73" s="282"/>
      <c r="E73" s="509" t="str">
        <f>IF(F73="","",INDEX(Table_Incr!$CB$7:$CB$30,MATCH('Employee Data'!F73,Table_Incr!$CC$7:$CC$30,0)))</f>
        <v/>
      </c>
      <c r="F73" s="282"/>
      <c r="G73" s="282"/>
      <c r="H73" s="282"/>
      <c r="I73" s="282"/>
      <c r="J73" s="506"/>
      <c r="K73" s="261" t="str">
        <f t="shared" si="16"/>
        <v/>
      </c>
      <c r="L73" s="286" t="str">
        <f t="shared" si="15"/>
        <v/>
      </c>
      <c r="M73" s="282"/>
      <c r="N73" s="261" t="str">
        <f t="shared" ref="N73:N136" si="17">IF(B73="","",IF(M73&gt;0,MIN(K73,M73),0))</f>
        <v/>
      </c>
      <c r="O73" s="287" t="str">
        <f t="shared" ref="O73:O136" si="18">IF(M73=0,"--.--",IF(N73&gt;=0,M73-N73,"--.--"))</f>
        <v>--.--</v>
      </c>
    </row>
    <row r="74" spans="2:15">
      <c r="B74" s="282"/>
      <c r="C74" s="282"/>
      <c r="D74" s="282"/>
      <c r="E74" s="509" t="str">
        <f>IF(F74="","",INDEX(Table_Incr!$CB$7:$CB$30,MATCH('Employee Data'!F74,Table_Incr!$CC$7:$CC$30,0)))</f>
        <v/>
      </c>
      <c r="F74" s="282"/>
      <c r="G74" s="282"/>
      <c r="H74" s="282"/>
      <c r="I74" s="282"/>
      <c r="J74" s="506"/>
      <c r="K74" s="261" t="str">
        <f t="shared" si="16"/>
        <v/>
      </c>
      <c r="L74" s="286" t="str">
        <f t="shared" si="15"/>
        <v/>
      </c>
      <c r="M74" s="282"/>
      <c r="N74" s="261" t="str">
        <f t="shared" si="17"/>
        <v/>
      </c>
      <c r="O74" s="287" t="str">
        <f t="shared" si="18"/>
        <v>--.--</v>
      </c>
    </row>
    <row r="75" spans="2:15">
      <c r="B75" s="282"/>
      <c r="C75" s="282"/>
      <c r="D75" s="282"/>
      <c r="E75" s="509" t="str">
        <f>IF(F75="","",INDEX(Table_Incr!$CB$7:$CB$30,MATCH('Employee Data'!F75,Table_Incr!$CC$7:$CC$30,0)))</f>
        <v/>
      </c>
      <c r="F75" s="282"/>
      <c r="G75" s="282"/>
      <c r="H75" s="282"/>
      <c r="I75" s="282"/>
      <c r="J75" s="506"/>
      <c r="K75" s="261" t="str">
        <f t="shared" si="16"/>
        <v/>
      </c>
      <c r="L75" s="286" t="str">
        <f t="shared" si="15"/>
        <v/>
      </c>
      <c r="M75" s="282"/>
      <c r="N75" s="261" t="str">
        <f t="shared" si="17"/>
        <v/>
      </c>
      <c r="O75" s="287" t="str">
        <f t="shared" si="18"/>
        <v>--.--</v>
      </c>
    </row>
    <row r="76" spans="2:15">
      <c r="B76" s="282"/>
      <c r="C76" s="282"/>
      <c r="D76" s="282"/>
      <c r="E76" s="509" t="str">
        <f>IF(F76="","",INDEX(Table_Incr!$CB$7:$CB$30,MATCH('Employee Data'!F76,Table_Incr!$CC$7:$CC$30,0)))</f>
        <v/>
      </c>
      <c r="F76" s="282"/>
      <c r="G76" s="282"/>
      <c r="H76" s="282"/>
      <c r="I76" s="282"/>
      <c r="J76" s="506"/>
      <c r="K76" s="261" t="str">
        <f t="shared" si="16"/>
        <v/>
      </c>
      <c r="L76" s="286" t="str">
        <f t="shared" si="15"/>
        <v/>
      </c>
      <c r="M76" s="282"/>
      <c r="N76" s="261" t="str">
        <f t="shared" si="17"/>
        <v/>
      </c>
      <c r="O76" s="287" t="str">
        <f t="shared" si="18"/>
        <v>--.--</v>
      </c>
    </row>
    <row r="77" spans="2:15">
      <c r="B77" s="282"/>
      <c r="C77" s="282"/>
      <c r="D77" s="282"/>
      <c r="E77" s="509" t="str">
        <f>IF(F77="","",INDEX(Table_Incr!$CB$7:$CB$30,MATCH('Employee Data'!F77,Table_Incr!$CC$7:$CC$30,0)))</f>
        <v/>
      </c>
      <c r="F77" s="282"/>
      <c r="G77" s="282"/>
      <c r="H77" s="282"/>
      <c r="I77" s="282"/>
      <c r="J77" s="506"/>
      <c r="K77" s="261" t="str">
        <f t="shared" si="16"/>
        <v/>
      </c>
      <c r="L77" s="286" t="str">
        <f t="shared" si="15"/>
        <v/>
      </c>
      <c r="M77" s="282"/>
      <c r="N77" s="261" t="str">
        <f t="shared" si="17"/>
        <v/>
      </c>
      <c r="O77" s="287" t="str">
        <f t="shared" si="18"/>
        <v>--.--</v>
      </c>
    </row>
    <row r="78" spans="2:15">
      <c r="B78" s="282"/>
      <c r="C78" s="282"/>
      <c r="D78" s="282"/>
      <c r="E78" s="509" t="str">
        <f>IF(F78="","",INDEX(Table_Incr!$CB$7:$CB$30,MATCH('Employee Data'!F78,Table_Incr!$CC$7:$CC$30,0)))</f>
        <v/>
      </c>
      <c r="F78" s="282"/>
      <c r="G78" s="282"/>
      <c r="H78" s="282"/>
      <c r="I78" s="282"/>
      <c r="J78" s="506"/>
      <c r="K78" s="261" t="str">
        <f t="shared" si="16"/>
        <v/>
      </c>
      <c r="L78" s="286" t="str">
        <f t="shared" si="15"/>
        <v/>
      </c>
      <c r="M78" s="282"/>
      <c r="N78" s="261" t="str">
        <f t="shared" si="17"/>
        <v/>
      </c>
      <c r="O78" s="287" t="str">
        <f t="shared" si="18"/>
        <v>--.--</v>
      </c>
    </row>
    <row r="79" spans="2:15">
      <c r="B79" s="282"/>
      <c r="C79" s="282"/>
      <c r="D79" s="282"/>
      <c r="E79" s="509" t="str">
        <f>IF(F79="","",INDEX(Table_Incr!$CB$7:$CB$30,MATCH('Employee Data'!F79,Table_Incr!$CC$7:$CC$30,0)))</f>
        <v/>
      </c>
      <c r="F79" s="282"/>
      <c r="G79" s="282"/>
      <c r="H79" s="282"/>
      <c r="I79" s="282"/>
      <c r="J79" s="506"/>
      <c r="K79" s="261" t="str">
        <f t="shared" si="16"/>
        <v/>
      </c>
      <c r="L79" s="286" t="str">
        <f t="shared" si="15"/>
        <v/>
      </c>
      <c r="M79" s="282"/>
      <c r="N79" s="261" t="str">
        <f t="shared" si="17"/>
        <v/>
      </c>
      <c r="O79" s="287" t="str">
        <f t="shared" si="18"/>
        <v>--.--</v>
      </c>
    </row>
    <row r="80" spans="2:15">
      <c r="B80" s="282"/>
      <c r="C80" s="282"/>
      <c r="D80" s="282"/>
      <c r="E80" s="509" t="str">
        <f>IF(F80="","",INDEX(Table_Incr!$CB$7:$CB$30,MATCH('Employee Data'!F80,Table_Incr!$CC$7:$CC$30,0)))</f>
        <v/>
      </c>
      <c r="F80" s="282"/>
      <c r="G80" s="282"/>
      <c r="H80" s="282"/>
      <c r="I80" s="282"/>
      <c r="J80" s="506"/>
      <c r="K80" s="261" t="str">
        <f t="shared" si="16"/>
        <v/>
      </c>
      <c r="L80" s="286" t="str">
        <f t="shared" si="15"/>
        <v/>
      </c>
      <c r="M80" s="282"/>
      <c r="N80" s="261" t="str">
        <f t="shared" si="17"/>
        <v/>
      </c>
      <c r="O80" s="287" t="str">
        <f t="shared" si="18"/>
        <v>--.--</v>
      </c>
    </row>
    <row r="81" spans="2:15">
      <c r="B81" s="282"/>
      <c r="C81" s="282"/>
      <c r="D81" s="282"/>
      <c r="E81" s="509" t="str">
        <f>IF(F81="","",INDEX(Table_Incr!$CB$7:$CB$30,MATCH('Employee Data'!F81,Table_Incr!$CC$7:$CC$30,0)))</f>
        <v/>
      </c>
      <c r="F81" s="282"/>
      <c r="G81" s="282"/>
      <c r="H81" s="282"/>
      <c r="I81" s="282"/>
      <c r="J81" s="506"/>
      <c r="K81" s="261" t="str">
        <f t="shared" si="16"/>
        <v/>
      </c>
      <c r="L81" s="286" t="str">
        <f t="shared" si="15"/>
        <v/>
      </c>
      <c r="M81" s="282"/>
      <c r="N81" s="261" t="str">
        <f t="shared" si="17"/>
        <v/>
      </c>
      <c r="O81" s="287" t="str">
        <f t="shared" si="18"/>
        <v>--.--</v>
      </c>
    </row>
    <row r="82" spans="2:15">
      <c r="B82" s="282"/>
      <c r="C82" s="282"/>
      <c r="D82" s="282"/>
      <c r="E82" s="509" t="str">
        <f>IF(F82="","",INDEX(Table_Incr!$CB$7:$CB$30,MATCH('Employee Data'!F82,Table_Incr!$CC$7:$CC$30,0)))</f>
        <v/>
      </c>
      <c r="F82" s="282"/>
      <c r="G82" s="282"/>
      <c r="H82" s="282"/>
      <c r="I82" s="282"/>
      <c r="J82" s="506"/>
      <c r="K82" s="261" t="str">
        <f t="shared" si="16"/>
        <v/>
      </c>
      <c r="L82" s="286" t="str">
        <f t="shared" si="15"/>
        <v/>
      </c>
      <c r="M82" s="282"/>
      <c r="N82" s="261" t="str">
        <f t="shared" si="17"/>
        <v/>
      </c>
      <c r="O82" s="287" t="str">
        <f t="shared" si="18"/>
        <v>--.--</v>
      </c>
    </row>
    <row r="83" spans="2:15">
      <c r="B83" s="282"/>
      <c r="C83" s="282"/>
      <c r="D83" s="282"/>
      <c r="E83" s="509" t="str">
        <f>IF(F83="","",INDEX(Table_Incr!$CB$7:$CB$30,MATCH('Employee Data'!F83,Table_Incr!$CC$7:$CC$30,0)))</f>
        <v/>
      </c>
      <c r="F83" s="282"/>
      <c r="G83" s="282"/>
      <c r="H83" s="282"/>
      <c r="I83" s="282"/>
      <c r="J83" s="506"/>
      <c r="K83" s="261" t="str">
        <f t="shared" si="16"/>
        <v/>
      </c>
      <c r="L83" s="286" t="str">
        <f t="shared" si="15"/>
        <v/>
      </c>
      <c r="M83" s="282"/>
      <c r="N83" s="261" t="str">
        <f t="shared" si="17"/>
        <v/>
      </c>
      <c r="O83" s="287" t="str">
        <f t="shared" si="18"/>
        <v>--.--</v>
      </c>
    </row>
    <row r="84" spans="2:15">
      <c r="B84" s="282"/>
      <c r="C84" s="282"/>
      <c r="D84" s="282"/>
      <c r="E84" s="509" t="str">
        <f>IF(F84="","",INDEX(Table_Incr!$CB$7:$CB$30,MATCH('Employee Data'!F84,Table_Incr!$CC$7:$CC$30,0)))</f>
        <v/>
      </c>
      <c r="F84" s="282"/>
      <c r="G84" s="282"/>
      <c r="H84" s="282"/>
      <c r="I84" s="282"/>
      <c r="J84" s="506"/>
      <c r="K84" s="261" t="str">
        <f t="shared" si="16"/>
        <v/>
      </c>
      <c r="L84" s="286" t="str">
        <f t="shared" si="15"/>
        <v/>
      </c>
      <c r="M84" s="282"/>
      <c r="N84" s="261" t="str">
        <f t="shared" si="17"/>
        <v/>
      </c>
      <c r="O84" s="287" t="str">
        <f t="shared" si="18"/>
        <v>--.--</v>
      </c>
    </row>
    <row r="85" spans="2:15">
      <c r="B85" s="282"/>
      <c r="C85" s="282"/>
      <c r="D85" s="282"/>
      <c r="E85" s="509" t="str">
        <f>IF(F85="","",INDEX(Table_Incr!$CB$7:$CB$30,MATCH('Employee Data'!F85,Table_Incr!$CC$7:$CC$30,0)))</f>
        <v/>
      </c>
      <c r="F85" s="282"/>
      <c r="G85" s="282"/>
      <c r="H85" s="282"/>
      <c r="I85" s="282"/>
      <c r="J85" s="506"/>
      <c r="K85" s="261" t="str">
        <f t="shared" si="16"/>
        <v/>
      </c>
      <c r="L85" s="286" t="str">
        <f t="shared" si="15"/>
        <v/>
      </c>
      <c r="M85" s="282"/>
      <c r="N85" s="261" t="str">
        <f t="shared" si="17"/>
        <v/>
      </c>
      <c r="O85" s="287" t="str">
        <f t="shared" si="18"/>
        <v>--.--</v>
      </c>
    </row>
    <row r="86" spans="2:15">
      <c r="B86" s="282"/>
      <c r="C86" s="282"/>
      <c r="D86" s="282"/>
      <c r="E86" s="509" t="str">
        <f>IF(F86="","",INDEX(Table_Incr!$CB$7:$CB$30,MATCH('Employee Data'!F86,Table_Incr!$CC$7:$CC$30,0)))</f>
        <v/>
      </c>
      <c r="F86" s="282"/>
      <c r="G86" s="282"/>
      <c r="H86" s="282"/>
      <c r="I86" s="282"/>
      <c r="J86" s="506"/>
      <c r="K86" s="261" t="str">
        <f t="shared" si="16"/>
        <v/>
      </c>
      <c r="L86" s="286" t="str">
        <f t="shared" si="15"/>
        <v/>
      </c>
      <c r="M86" s="282"/>
      <c r="N86" s="261" t="str">
        <f t="shared" si="17"/>
        <v/>
      </c>
      <c r="O86" s="287" t="str">
        <f t="shared" si="18"/>
        <v>--.--</v>
      </c>
    </row>
    <row r="87" spans="2:15">
      <c r="B87" s="282"/>
      <c r="C87" s="282"/>
      <c r="D87" s="282"/>
      <c r="E87" s="509" t="str">
        <f>IF(F87="","",INDEX(Table_Incr!$CB$7:$CB$30,MATCH('Employee Data'!F87,Table_Incr!$CC$7:$CC$30,0)))</f>
        <v/>
      </c>
      <c r="F87" s="282"/>
      <c r="G87" s="282"/>
      <c r="H87" s="282"/>
      <c r="I87" s="282"/>
      <c r="J87" s="506"/>
      <c r="K87" s="261" t="str">
        <f t="shared" si="16"/>
        <v/>
      </c>
      <c r="L87" s="286" t="str">
        <f t="shared" si="15"/>
        <v/>
      </c>
      <c r="M87" s="282"/>
      <c r="N87" s="261" t="str">
        <f t="shared" si="17"/>
        <v/>
      </c>
      <c r="O87" s="287" t="str">
        <f t="shared" si="18"/>
        <v>--.--</v>
      </c>
    </row>
    <row r="88" spans="2:15">
      <c r="B88" s="282"/>
      <c r="C88" s="282"/>
      <c r="D88" s="282"/>
      <c r="E88" s="509" t="str">
        <f>IF(F88="","",INDEX(Table_Incr!$CB$7:$CB$30,MATCH('Employee Data'!F88,Table_Incr!$CC$7:$CC$30,0)))</f>
        <v/>
      </c>
      <c r="F88" s="282"/>
      <c r="G88" s="282"/>
      <c r="H88" s="282"/>
      <c r="I88" s="282"/>
      <c r="J88" s="506"/>
      <c r="K88" s="261" t="str">
        <f t="shared" si="16"/>
        <v/>
      </c>
      <c r="L88" s="286" t="str">
        <f t="shared" si="15"/>
        <v/>
      </c>
      <c r="M88" s="282"/>
      <c r="N88" s="261" t="str">
        <f t="shared" si="17"/>
        <v/>
      </c>
      <c r="O88" s="287" t="str">
        <f t="shared" si="18"/>
        <v>--.--</v>
      </c>
    </row>
    <row r="89" spans="2:15">
      <c r="B89" s="282"/>
      <c r="C89" s="282"/>
      <c r="D89" s="282"/>
      <c r="E89" s="509" t="str">
        <f>IF(F89="","",INDEX(Table_Incr!$CB$7:$CB$30,MATCH('Employee Data'!F89,Table_Incr!$CC$7:$CC$30,0)))</f>
        <v/>
      </c>
      <c r="F89" s="282"/>
      <c r="G89" s="282"/>
      <c r="H89" s="282"/>
      <c r="I89" s="282"/>
      <c r="J89" s="506"/>
      <c r="K89" s="261" t="str">
        <f t="shared" si="16"/>
        <v/>
      </c>
      <c r="L89" s="286" t="str">
        <f t="shared" si="15"/>
        <v/>
      </c>
      <c r="M89" s="282"/>
      <c r="N89" s="261" t="str">
        <f t="shared" si="17"/>
        <v/>
      </c>
      <c r="O89" s="287" t="str">
        <f t="shared" si="18"/>
        <v>--.--</v>
      </c>
    </row>
    <row r="90" spans="2:15">
      <c r="B90" s="282"/>
      <c r="C90" s="282"/>
      <c r="D90" s="282"/>
      <c r="E90" s="509" t="str">
        <f>IF(F90="","",INDEX(Table_Incr!$CB$7:$CB$30,MATCH('Employee Data'!F90,Table_Incr!$CC$7:$CC$30,0)))</f>
        <v/>
      </c>
      <c r="F90" s="282"/>
      <c r="G90" s="282"/>
      <c r="H90" s="282"/>
      <c r="I90" s="282"/>
      <c r="J90" s="506"/>
      <c r="K90" s="261" t="str">
        <f t="shared" si="16"/>
        <v/>
      </c>
      <c r="L90" s="286" t="str">
        <f t="shared" si="15"/>
        <v/>
      </c>
      <c r="M90" s="282"/>
      <c r="N90" s="261" t="str">
        <f t="shared" si="17"/>
        <v/>
      </c>
      <c r="O90" s="287" t="str">
        <f t="shared" si="18"/>
        <v>--.--</v>
      </c>
    </row>
    <row r="91" spans="2:15">
      <c r="B91" s="282"/>
      <c r="C91" s="282"/>
      <c r="D91" s="282"/>
      <c r="E91" s="509" t="str">
        <f>IF(F91="","",INDEX(Table_Incr!$CB$7:$CB$30,MATCH('Employee Data'!F91,Table_Incr!$CC$7:$CC$30,0)))</f>
        <v/>
      </c>
      <c r="F91" s="282"/>
      <c r="G91" s="282"/>
      <c r="H91" s="282"/>
      <c r="I91" s="282"/>
      <c r="J91" s="506"/>
      <c r="K91" s="261" t="str">
        <f t="shared" si="16"/>
        <v/>
      </c>
      <c r="L91" s="286" t="str">
        <f t="shared" si="15"/>
        <v/>
      </c>
      <c r="M91" s="282"/>
      <c r="N91" s="261" t="str">
        <f t="shared" si="17"/>
        <v/>
      </c>
      <c r="O91" s="287" t="str">
        <f t="shared" si="18"/>
        <v>--.--</v>
      </c>
    </row>
    <row r="92" spans="2:15">
      <c r="B92" s="282"/>
      <c r="C92" s="282"/>
      <c r="D92" s="282"/>
      <c r="E92" s="509" t="str">
        <f>IF(F92="","",INDEX(Table_Incr!$CB$7:$CB$30,MATCH('Employee Data'!F92,Table_Incr!$CC$7:$CC$30,0)))</f>
        <v/>
      </c>
      <c r="F92" s="282"/>
      <c r="G92" s="282"/>
      <c r="H92" s="282"/>
      <c r="I92" s="282"/>
      <c r="J92" s="506"/>
      <c r="K92" s="261" t="str">
        <f t="shared" si="16"/>
        <v/>
      </c>
      <c r="L92" s="286" t="str">
        <f t="shared" si="15"/>
        <v/>
      </c>
      <c r="M92" s="282"/>
      <c r="N92" s="261" t="str">
        <f t="shared" si="17"/>
        <v/>
      </c>
      <c r="O92" s="287" t="str">
        <f t="shared" si="18"/>
        <v>--.--</v>
      </c>
    </row>
    <row r="93" spans="2:15">
      <c r="B93" s="282"/>
      <c r="C93" s="282"/>
      <c r="D93" s="282"/>
      <c r="E93" s="509" t="str">
        <f>IF(F93="","",INDEX(Table_Incr!$CB$7:$CB$30,MATCH('Employee Data'!F93,Table_Incr!$CC$7:$CC$30,0)))</f>
        <v/>
      </c>
      <c r="F93" s="282"/>
      <c r="G93" s="282"/>
      <c r="H93" s="282"/>
      <c r="I93" s="282"/>
      <c r="J93" s="506"/>
      <c r="K93" s="261" t="str">
        <f t="shared" si="16"/>
        <v/>
      </c>
      <c r="L93" s="286" t="str">
        <f t="shared" si="15"/>
        <v/>
      </c>
      <c r="M93" s="282"/>
      <c r="N93" s="261" t="str">
        <f t="shared" si="17"/>
        <v/>
      </c>
      <c r="O93" s="287" t="str">
        <f t="shared" si="18"/>
        <v>--.--</v>
      </c>
    </row>
    <row r="94" spans="2:15">
      <c r="B94" s="282"/>
      <c r="C94" s="282"/>
      <c r="D94" s="282"/>
      <c r="E94" s="509" t="str">
        <f>IF(F94="","",INDEX(Table_Incr!$CB$7:$CB$30,MATCH('Employee Data'!F94,Table_Incr!$CC$7:$CC$30,0)))</f>
        <v/>
      </c>
      <c r="F94" s="282"/>
      <c r="G94" s="282"/>
      <c r="H94" s="282"/>
      <c r="I94" s="282"/>
      <c r="J94" s="506"/>
      <c r="K94" s="261" t="str">
        <f t="shared" si="16"/>
        <v/>
      </c>
      <c r="L94" s="286" t="str">
        <f t="shared" si="15"/>
        <v/>
      </c>
      <c r="M94" s="282"/>
      <c r="N94" s="261" t="str">
        <f t="shared" si="17"/>
        <v/>
      </c>
      <c r="O94" s="287" t="str">
        <f t="shared" si="18"/>
        <v>--.--</v>
      </c>
    </row>
    <row r="95" spans="2:15">
      <c r="B95" s="282"/>
      <c r="C95" s="282"/>
      <c r="D95" s="282"/>
      <c r="E95" s="509" t="str">
        <f>IF(F95="","",INDEX(Table_Incr!$CB$7:$CB$30,MATCH('Employee Data'!F95,Table_Incr!$CC$7:$CC$30,0)))</f>
        <v/>
      </c>
      <c r="F95" s="282"/>
      <c r="G95" s="282"/>
      <c r="H95" s="282"/>
      <c r="I95" s="282"/>
      <c r="J95" s="506"/>
      <c r="K95" s="261" t="str">
        <f t="shared" si="16"/>
        <v/>
      </c>
      <c r="L95" s="286" t="str">
        <f t="shared" si="15"/>
        <v/>
      </c>
      <c r="M95" s="282"/>
      <c r="N95" s="261" t="str">
        <f t="shared" si="17"/>
        <v/>
      </c>
      <c r="O95" s="287" t="str">
        <f t="shared" si="18"/>
        <v>--.--</v>
      </c>
    </row>
    <row r="96" spans="2:15">
      <c r="B96" s="282"/>
      <c r="C96" s="282"/>
      <c r="D96" s="282"/>
      <c r="E96" s="509" t="str">
        <f>IF(F96="","",INDEX(Table_Incr!$CB$7:$CB$30,MATCH('Employee Data'!F96,Table_Incr!$CC$7:$CC$30,0)))</f>
        <v/>
      </c>
      <c r="F96" s="282"/>
      <c r="G96" s="282"/>
      <c r="H96" s="282"/>
      <c r="I96" s="282"/>
      <c r="J96" s="506"/>
      <c r="K96" s="261" t="str">
        <f t="shared" si="16"/>
        <v/>
      </c>
      <c r="L96" s="286" t="str">
        <f t="shared" si="15"/>
        <v/>
      </c>
      <c r="M96" s="282"/>
      <c r="N96" s="261" t="str">
        <f t="shared" si="17"/>
        <v/>
      </c>
      <c r="O96" s="287" t="str">
        <f t="shared" si="18"/>
        <v>--.--</v>
      </c>
    </row>
    <row r="97" spans="2:15">
      <c r="B97" s="282"/>
      <c r="C97" s="282"/>
      <c r="D97" s="282"/>
      <c r="E97" s="509" t="str">
        <f>IF(F97="","",INDEX(Table_Incr!$CB$7:$CB$30,MATCH('Employee Data'!F97,Table_Incr!$CC$7:$CC$30,0)))</f>
        <v/>
      </c>
      <c r="F97" s="282"/>
      <c r="G97" s="282"/>
      <c r="H97" s="282"/>
      <c r="I97" s="282"/>
      <c r="J97" s="506"/>
      <c r="K97" s="261" t="str">
        <f t="shared" si="16"/>
        <v/>
      </c>
      <c r="L97" s="286" t="str">
        <f t="shared" si="15"/>
        <v/>
      </c>
      <c r="M97" s="282"/>
      <c r="N97" s="261" t="str">
        <f t="shared" si="17"/>
        <v/>
      </c>
      <c r="O97" s="287" t="str">
        <f t="shared" si="18"/>
        <v>--.--</v>
      </c>
    </row>
    <row r="98" spans="2:15">
      <c r="B98" s="282"/>
      <c r="C98" s="282"/>
      <c r="D98" s="282"/>
      <c r="E98" s="509" t="str">
        <f>IF(F98="","",INDEX(Table_Incr!$CB$7:$CB$30,MATCH('Employee Data'!F98,Table_Incr!$CC$7:$CC$30,0)))</f>
        <v/>
      </c>
      <c r="F98" s="282"/>
      <c r="G98" s="282"/>
      <c r="H98" s="282"/>
      <c r="I98" s="282"/>
      <c r="J98" s="506"/>
      <c r="K98" s="261" t="str">
        <f t="shared" si="16"/>
        <v/>
      </c>
      <c r="L98" s="286" t="str">
        <f t="shared" si="15"/>
        <v/>
      </c>
      <c r="M98" s="282"/>
      <c r="N98" s="261" t="str">
        <f t="shared" si="17"/>
        <v/>
      </c>
      <c r="O98" s="287" t="str">
        <f t="shared" si="18"/>
        <v>--.--</v>
      </c>
    </row>
    <row r="99" spans="2:15">
      <c r="B99" s="282"/>
      <c r="C99" s="282"/>
      <c r="D99" s="282"/>
      <c r="E99" s="509" t="str">
        <f>IF(F99="","",INDEX(Table_Incr!$CB$7:$CB$30,MATCH('Employee Data'!F99,Table_Incr!$CC$7:$CC$30,0)))</f>
        <v/>
      </c>
      <c r="F99" s="282"/>
      <c r="G99" s="282"/>
      <c r="H99" s="282"/>
      <c r="I99" s="282"/>
      <c r="J99" s="506"/>
      <c r="K99" s="261" t="str">
        <f t="shared" si="16"/>
        <v/>
      </c>
      <c r="L99" s="286" t="str">
        <f t="shared" si="15"/>
        <v/>
      </c>
      <c r="M99" s="282"/>
      <c r="N99" s="261" t="str">
        <f t="shared" si="17"/>
        <v/>
      </c>
      <c r="O99" s="287" t="str">
        <f t="shared" si="18"/>
        <v>--.--</v>
      </c>
    </row>
    <row r="100" spans="2:15">
      <c r="B100" s="282"/>
      <c r="C100" s="282"/>
      <c r="D100" s="282"/>
      <c r="E100" s="509" t="str">
        <f>IF(F100="","",INDEX(Table_Incr!$CB$7:$CB$30,MATCH('Employee Data'!F100,Table_Incr!$CC$7:$CC$30,0)))</f>
        <v/>
      </c>
      <c r="F100" s="282"/>
      <c r="G100" s="282"/>
      <c r="H100" s="282"/>
      <c r="I100" s="282"/>
      <c r="J100" s="506"/>
      <c r="K100" s="261" t="str">
        <f t="shared" si="16"/>
        <v/>
      </c>
      <c r="L100" s="286" t="str">
        <f t="shared" si="15"/>
        <v/>
      </c>
      <c r="M100" s="282"/>
      <c r="N100" s="261" t="str">
        <f t="shared" si="17"/>
        <v/>
      </c>
      <c r="O100" s="287" t="str">
        <f t="shared" si="18"/>
        <v>--.--</v>
      </c>
    </row>
    <row r="101" spans="2:15">
      <c r="B101" s="282"/>
      <c r="C101" s="282"/>
      <c r="D101" s="282"/>
      <c r="E101" s="509" t="str">
        <f>IF(F101="","",INDEX(Table_Incr!$CB$7:$CB$30,MATCH('Employee Data'!F101,Table_Incr!$CC$7:$CC$30,0)))</f>
        <v/>
      </c>
      <c r="F101" s="282"/>
      <c r="G101" s="282"/>
      <c r="H101" s="282"/>
      <c r="I101" s="282"/>
      <c r="J101" s="506"/>
      <c r="K101" s="261" t="str">
        <f t="shared" si="16"/>
        <v/>
      </c>
      <c r="L101" s="286" t="str">
        <f t="shared" si="15"/>
        <v/>
      </c>
      <c r="M101" s="282"/>
      <c r="N101" s="261" t="str">
        <f t="shared" si="17"/>
        <v/>
      </c>
      <c r="O101" s="287" t="str">
        <f t="shared" si="18"/>
        <v>--.--</v>
      </c>
    </row>
    <row r="102" spans="2:15">
      <c r="B102" s="282"/>
      <c r="C102" s="282"/>
      <c r="D102" s="282"/>
      <c r="E102" s="509" t="str">
        <f>IF(F102="","",INDEX(Table_Incr!$CB$7:$CB$30,MATCH('Employee Data'!F102,Table_Incr!$CC$7:$CC$30,0)))</f>
        <v/>
      </c>
      <c r="F102" s="282"/>
      <c r="G102" s="282"/>
      <c r="H102" s="282"/>
      <c r="I102" s="282"/>
      <c r="J102" s="506"/>
      <c r="K102" s="261" t="str">
        <f t="shared" si="16"/>
        <v/>
      </c>
      <c r="L102" s="286" t="str">
        <f t="shared" si="15"/>
        <v/>
      </c>
      <c r="M102" s="282"/>
      <c r="N102" s="261" t="str">
        <f t="shared" si="17"/>
        <v/>
      </c>
      <c r="O102" s="287" t="str">
        <f t="shared" si="18"/>
        <v>--.--</v>
      </c>
    </row>
    <row r="103" spans="2:15">
      <c r="B103" s="282"/>
      <c r="C103" s="282"/>
      <c r="D103" s="282"/>
      <c r="E103" s="509" t="str">
        <f>IF(F103="","",INDEX(Table_Incr!$CB$7:$CB$30,MATCH('Employee Data'!F103,Table_Incr!$CC$7:$CC$30,0)))</f>
        <v/>
      </c>
      <c r="F103" s="282"/>
      <c r="G103" s="282"/>
      <c r="H103" s="282"/>
      <c r="I103" s="282"/>
      <c r="J103" s="506"/>
      <c r="K103" s="261" t="str">
        <f t="shared" si="16"/>
        <v/>
      </c>
      <c r="L103" s="286" t="str">
        <f t="shared" si="15"/>
        <v/>
      </c>
      <c r="M103" s="282"/>
      <c r="N103" s="261" t="str">
        <f t="shared" si="17"/>
        <v/>
      </c>
      <c r="O103" s="287" t="str">
        <f t="shared" si="18"/>
        <v>--.--</v>
      </c>
    </row>
    <row r="104" spans="2:15">
      <c r="B104" s="282"/>
      <c r="C104" s="282"/>
      <c r="D104" s="282"/>
      <c r="E104" s="509" t="str">
        <f>IF(F104="","",INDEX(Table_Incr!$CB$7:$CB$30,MATCH('Employee Data'!F104,Table_Incr!$CC$7:$CC$30,0)))</f>
        <v/>
      </c>
      <c r="F104" s="282"/>
      <c r="G104" s="282"/>
      <c r="H104" s="282"/>
      <c r="I104" s="282"/>
      <c r="J104" s="506"/>
      <c r="K104" s="261" t="str">
        <f t="shared" si="16"/>
        <v/>
      </c>
      <c r="L104" s="286" t="str">
        <f t="shared" si="15"/>
        <v/>
      </c>
      <c r="M104" s="282"/>
      <c r="N104" s="261" t="str">
        <f t="shared" si="17"/>
        <v/>
      </c>
      <c r="O104" s="287" t="str">
        <f t="shared" si="18"/>
        <v>--.--</v>
      </c>
    </row>
    <row r="105" spans="2:15">
      <c r="B105" s="282"/>
      <c r="C105" s="282"/>
      <c r="D105" s="282"/>
      <c r="E105" s="509" t="str">
        <f>IF(F105="","",INDEX(Table_Incr!$CB$7:$CB$30,MATCH('Employee Data'!F105,Table_Incr!$CC$7:$CC$30,0)))</f>
        <v/>
      </c>
      <c r="F105" s="282"/>
      <c r="G105" s="282"/>
      <c r="H105" s="282"/>
      <c r="I105" s="282"/>
      <c r="J105" s="506"/>
      <c r="K105" s="261" t="str">
        <f t="shared" si="16"/>
        <v/>
      </c>
      <c r="L105" s="286" t="str">
        <f t="shared" si="15"/>
        <v/>
      </c>
      <c r="M105" s="282"/>
      <c r="N105" s="261" t="str">
        <f t="shared" si="17"/>
        <v/>
      </c>
      <c r="O105" s="287" t="str">
        <f t="shared" si="18"/>
        <v>--.--</v>
      </c>
    </row>
    <row r="106" spans="2:15">
      <c r="B106" s="282"/>
      <c r="C106" s="282"/>
      <c r="D106" s="282"/>
      <c r="E106" s="509" t="str">
        <f>IF(F106="","",INDEX(Table_Incr!$CB$7:$CB$30,MATCH('Employee Data'!F106,Table_Incr!$CC$7:$CC$30,0)))</f>
        <v/>
      </c>
      <c r="F106" s="282"/>
      <c r="G106" s="282"/>
      <c r="H106" s="282"/>
      <c r="I106" s="282"/>
      <c r="J106" s="506"/>
      <c r="K106" s="261" t="str">
        <f t="shared" si="16"/>
        <v/>
      </c>
      <c r="L106" s="286" t="str">
        <f t="shared" si="15"/>
        <v/>
      </c>
      <c r="M106" s="282"/>
      <c r="N106" s="261" t="str">
        <f t="shared" si="17"/>
        <v/>
      </c>
      <c r="O106" s="287" t="str">
        <f t="shared" si="18"/>
        <v>--.--</v>
      </c>
    </row>
    <row r="107" spans="2:15">
      <c r="B107" s="282"/>
      <c r="C107" s="282"/>
      <c r="D107" s="282"/>
      <c r="E107" s="509" t="str">
        <f>IF(F107="","",INDEX(Table_Incr!$CB$7:$CB$30,MATCH('Employee Data'!F107,Table_Incr!$CC$7:$CC$30,0)))</f>
        <v/>
      </c>
      <c r="F107" s="282"/>
      <c r="G107" s="282"/>
      <c r="H107" s="282"/>
      <c r="I107" s="282"/>
      <c r="J107" s="506"/>
      <c r="K107" s="261" t="str">
        <f t="shared" si="16"/>
        <v/>
      </c>
      <c r="L107" s="286" t="str">
        <f t="shared" si="15"/>
        <v/>
      </c>
      <c r="M107" s="282"/>
      <c r="N107" s="261" t="str">
        <f t="shared" si="17"/>
        <v/>
      </c>
      <c r="O107" s="287" t="str">
        <f t="shared" si="18"/>
        <v>--.--</v>
      </c>
    </row>
    <row r="108" spans="2:15">
      <c r="B108" s="282"/>
      <c r="C108" s="282"/>
      <c r="D108" s="282"/>
      <c r="E108" s="509" t="str">
        <f>IF(F108="","",INDEX(Table_Incr!$CB$7:$CB$30,MATCH('Employee Data'!F108,Table_Incr!$CC$7:$CC$30,0)))</f>
        <v/>
      </c>
      <c r="F108" s="282"/>
      <c r="G108" s="282"/>
      <c r="H108" s="282"/>
      <c r="I108" s="282"/>
      <c r="J108" s="506"/>
      <c r="K108" s="261" t="str">
        <f t="shared" si="16"/>
        <v/>
      </c>
      <c r="L108" s="286" t="str">
        <f t="shared" si="15"/>
        <v/>
      </c>
      <c r="M108" s="282"/>
      <c r="N108" s="261" t="str">
        <f t="shared" si="17"/>
        <v/>
      </c>
      <c r="O108" s="287" t="str">
        <f t="shared" si="18"/>
        <v>--.--</v>
      </c>
    </row>
    <row r="109" spans="2:15">
      <c r="B109" s="282"/>
      <c r="C109" s="282"/>
      <c r="D109" s="282"/>
      <c r="E109" s="509" t="str">
        <f>IF(F109="","",INDEX(Table_Incr!$CB$7:$CB$30,MATCH('Employee Data'!F109,Table_Incr!$CC$7:$CC$30,0)))</f>
        <v/>
      </c>
      <c r="F109" s="282"/>
      <c r="G109" s="282"/>
      <c r="H109" s="282"/>
      <c r="I109" s="282"/>
      <c r="J109" s="506"/>
      <c r="K109" s="261" t="str">
        <f t="shared" si="16"/>
        <v/>
      </c>
      <c r="L109" s="286" t="str">
        <f t="shared" si="15"/>
        <v/>
      </c>
      <c r="M109" s="282"/>
      <c r="N109" s="261" t="str">
        <f t="shared" si="17"/>
        <v/>
      </c>
      <c r="O109" s="287" t="str">
        <f t="shared" si="18"/>
        <v>--.--</v>
      </c>
    </row>
    <row r="110" spans="2:15">
      <c r="B110" s="282"/>
      <c r="C110" s="282"/>
      <c r="D110" s="282"/>
      <c r="E110" s="509" t="str">
        <f>IF(F110="","",INDEX(Table_Incr!$CB$7:$CB$30,MATCH('Employee Data'!F110,Table_Incr!$CC$7:$CC$30,0)))</f>
        <v/>
      </c>
      <c r="F110" s="282"/>
      <c r="G110" s="282"/>
      <c r="H110" s="282"/>
      <c r="I110" s="282"/>
      <c r="J110" s="506"/>
      <c r="K110" s="261" t="str">
        <f t="shared" si="16"/>
        <v/>
      </c>
      <c r="L110" s="286" t="str">
        <f t="shared" si="15"/>
        <v/>
      </c>
      <c r="M110" s="282"/>
      <c r="N110" s="261" t="str">
        <f t="shared" si="17"/>
        <v/>
      </c>
      <c r="O110" s="287" t="str">
        <f t="shared" si="18"/>
        <v>--.--</v>
      </c>
    </row>
    <row r="111" spans="2:15">
      <c r="B111" s="282"/>
      <c r="C111" s="282"/>
      <c r="D111" s="282"/>
      <c r="E111" s="509" t="str">
        <f>IF(F111="","",INDEX(Table_Incr!$CB$7:$CB$30,MATCH('Employee Data'!F111,Table_Incr!$CC$7:$CC$30,0)))</f>
        <v/>
      </c>
      <c r="F111" s="282"/>
      <c r="G111" s="282"/>
      <c r="H111" s="282"/>
      <c r="I111" s="282"/>
      <c r="J111" s="506"/>
      <c r="K111" s="261" t="str">
        <f t="shared" si="16"/>
        <v/>
      </c>
      <c r="L111" s="286" t="str">
        <f t="shared" si="15"/>
        <v/>
      </c>
      <c r="M111" s="282"/>
      <c r="N111" s="261" t="str">
        <f t="shared" si="17"/>
        <v/>
      </c>
      <c r="O111" s="287" t="str">
        <f t="shared" si="18"/>
        <v>--.--</v>
      </c>
    </row>
    <row r="112" spans="2:15">
      <c r="B112" s="282"/>
      <c r="C112" s="282"/>
      <c r="D112" s="282"/>
      <c r="E112" s="509" t="str">
        <f>IF(F112="","",INDEX(Table_Incr!$CB$7:$CB$30,MATCH('Employee Data'!F112,Table_Incr!$CC$7:$CC$30,0)))</f>
        <v/>
      </c>
      <c r="F112" s="282"/>
      <c r="G112" s="282"/>
      <c r="H112" s="282"/>
      <c r="I112" s="282"/>
      <c r="J112" s="506"/>
      <c r="K112" s="261" t="str">
        <f t="shared" si="16"/>
        <v/>
      </c>
      <c r="L112" s="286" t="str">
        <f t="shared" si="15"/>
        <v/>
      </c>
      <c r="M112" s="282"/>
      <c r="N112" s="261" t="str">
        <f t="shared" si="17"/>
        <v/>
      </c>
      <c r="O112" s="287" t="str">
        <f t="shared" si="18"/>
        <v>--.--</v>
      </c>
    </row>
    <row r="113" spans="2:15">
      <c r="B113" s="282"/>
      <c r="C113" s="282"/>
      <c r="D113" s="282"/>
      <c r="E113" s="509" t="str">
        <f>IF(F113="","",INDEX(Table_Incr!$CB$7:$CB$30,MATCH('Employee Data'!F113,Table_Incr!$CC$7:$CC$30,0)))</f>
        <v/>
      </c>
      <c r="F113" s="282"/>
      <c r="G113" s="282"/>
      <c r="H113" s="282"/>
      <c r="I113" s="282"/>
      <c r="J113" s="506"/>
      <c r="K113" s="261" t="str">
        <f t="shared" si="16"/>
        <v/>
      </c>
      <c r="L113" s="286" t="str">
        <f t="shared" si="15"/>
        <v/>
      </c>
      <c r="M113" s="282"/>
      <c r="N113" s="261" t="str">
        <f t="shared" si="17"/>
        <v/>
      </c>
      <c r="O113" s="287" t="str">
        <f t="shared" si="18"/>
        <v>--.--</v>
      </c>
    </row>
    <row r="114" spans="2:15">
      <c r="B114" s="282"/>
      <c r="C114" s="282"/>
      <c r="D114" s="282"/>
      <c r="E114" s="509" t="str">
        <f>IF(F114="","",INDEX(Table_Incr!$CB$7:$CB$30,MATCH('Employee Data'!F114,Table_Incr!$CC$7:$CC$30,0)))</f>
        <v/>
      </c>
      <c r="F114" s="282"/>
      <c r="G114" s="282"/>
      <c r="H114" s="282"/>
      <c r="I114" s="282"/>
      <c r="J114" s="506"/>
      <c r="K114" s="261" t="str">
        <f t="shared" si="16"/>
        <v/>
      </c>
      <c r="L114" s="286" t="str">
        <f t="shared" si="15"/>
        <v/>
      </c>
      <c r="M114" s="282"/>
      <c r="N114" s="261" t="str">
        <f t="shared" si="17"/>
        <v/>
      </c>
      <c r="O114" s="287" t="str">
        <f t="shared" si="18"/>
        <v>--.--</v>
      </c>
    </row>
    <row r="115" spans="2:15">
      <c r="B115" s="282"/>
      <c r="C115" s="282"/>
      <c r="D115" s="282"/>
      <c r="E115" s="509" t="str">
        <f>IF(F115="","",INDEX(Table_Incr!$CB$7:$CB$30,MATCH('Employee Data'!F115,Table_Incr!$CC$7:$CC$30,0)))</f>
        <v/>
      </c>
      <c r="F115" s="282"/>
      <c r="G115" s="282"/>
      <c r="H115" s="282"/>
      <c r="I115" s="282"/>
      <c r="J115" s="506"/>
      <c r="K115" s="261" t="str">
        <f t="shared" si="16"/>
        <v/>
      </c>
      <c r="L115" s="286" t="str">
        <f t="shared" si="15"/>
        <v/>
      </c>
      <c r="M115" s="282"/>
      <c r="N115" s="261" t="str">
        <f t="shared" si="17"/>
        <v/>
      </c>
      <c r="O115" s="287" t="str">
        <f t="shared" si="18"/>
        <v>--.--</v>
      </c>
    </row>
    <row r="116" spans="2:15">
      <c r="B116" s="282"/>
      <c r="C116" s="282"/>
      <c r="D116" s="282"/>
      <c r="E116" s="509" t="str">
        <f>IF(F116="","",INDEX(Table_Incr!$CB$7:$CB$30,MATCH('Employee Data'!F116,Table_Incr!$CC$7:$CC$30,0)))</f>
        <v/>
      </c>
      <c r="F116" s="282"/>
      <c r="G116" s="282"/>
      <c r="H116" s="282"/>
      <c r="I116" s="282"/>
      <c r="J116" s="506"/>
      <c r="K116" s="261" t="str">
        <f t="shared" si="16"/>
        <v/>
      </c>
      <c r="L116" s="286" t="str">
        <f t="shared" si="15"/>
        <v/>
      </c>
      <c r="M116" s="282"/>
      <c r="N116" s="261" t="str">
        <f t="shared" si="17"/>
        <v/>
      </c>
      <c r="O116" s="287" t="str">
        <f t="shared" si="18"/>
        <v>--.--</v>
      </c>
    </row>
    <row r="117" spans="2:15">
      <c r="B117" s="282"/>
      <c r="C117" s="282"/>
      <c r="D117" s="282"/>
      <c r="E117" s="509" t="str">
        <f>IF(F117="","",INDEX(Table_Incr!$CB$7:$CB$30,MATCH('Employee Data'!F117,Table_Incr!$CC$7:$CC$30,0)))</f>
        <v/>
      </c>
      <c r="F117" s="282"/>
      <c r="G117" s="282"/>
      <c r="H117" s="282"/>
      <c r="I117" s="282"/>
      <c r="J117" s="506"/>
      <c r="K117" s="261" t="str">
        <f t="shared" si="16"/>
        <v/>
      </c>
      <c r="L117" s="286" t="str">
        <f t="shared" si="15"/>
        <v/>
      </c>
      <c r="M117" s="282"/>
      <c r="N117" s="261" t="str">
        <f t="shared" si="17"/>
        <v/>
      </c>
      <c r="O117" s="287" t="str">
        <f t="shared" si="18"/>
        <v>--.--</v>
      </c>
    </row>
    <row r="118" spans="2:15">
      <c r="B118" s="282"/>
      <c r="C118" s="282"/>
      <c r="D118" s="282"/>
      <c r="E118" s="509" t="str">
        <f>IF(F118="","",INDEX(Table_Incr!$CB$7:$CB$30,MATCH('Employee Data'!F118,Table_Incr!$CC$7:$CC$30,0)))</f>
        <v/>
      </c>
      <c r="F118" s="282"/>
      <c r="G118" s="282"/>
      <c r="H118" s="282"/>
      <c r="I118" s="282"/>
      <c r="J118" s="506"/>
      <c r="K118" s="261" t="str">
        <f t="shared" si="16"/>
        <v/>
      </c>
      <c r="L118" s="286" t="str">
        <f t="shared" si="15"/>
        <v/>
      </c>
      <c r="M118" s="282"/>
      <c r="N118" s="261" t="str">
        <f t="shared" si="17"/>
        <v/>
      </c>
      <c r="O118" s="287" t="str">
        <f t="shared" si="18"/>
        <v>--.--</v>
      </c>
    </row>
    <row r="119" spans="2:15">
      <c r="B119" s="282"/>
      <c r="C119" s="282"/>
      <c r="D119" s="282"/>
      <c r="E119" s="509" t="str">
        <f>IF(F119="","",INDEX(Table_Incr!$CB$7:$CB$30,MATCH('Employee Data'!F119,Table_Incr!$CC$7:$CC$30,0)))</f>
        <v/>
      </c>
      <c r="F119" s="282"/>
      <c r="G119" s="282"/>
      <c r="H119" s="282"/>
      <c r="I119" s="282"/>
      <c r="J119" s="506"/>
      <c r="K119" s="261" t="str">
        <f t="shared" si="16"/>
        <v/>
      </c>
      <c r="L119" s="286" t="str">
        <f t="shared" si="15"/>
        <v/>
      </c>
      <c r="M119" s="282"/>
      <c r="N119" s="261" t="str">
        <f t="shared" si="17"/>
        <v/>
      </c>
      <c r="O119" s="287" t="str">
        <f t="shared" si="18"/>
        <v>--.--</v>
      </c>
    </row>
    <row r="120" spans="2:15">
      <c r="B120" s="282"/>
      <c r="C120" s="282"/>
      <c r="D120" s="282"/>
      <c r="E120" s="509" t="str">
        <f>IF(F120="","",INDEX(Table_Incr!$CB$7:$CB$30,MATCH('Employee Data'!F120,Table_Incr!$CC$7:$CC$30,0)))</f>
        <v/>
      </c>
      <c r="F120" s="282"/>
      <c r="G120" s="282"/>
      <c r="H120" s="282"/>
      <c r="I120" s="282"/>
      <c r="J120" s="506"/>
      <c r="K120" s="261" t="str">
        <f t="shared" si="16"/>
        <v/>
      </c>
      <c r="L120" s="286" t="str">
        <f t="shared" si="15"/>
        <v/>
      </c>
      <c r="M120" s="282"/>
      <c r="N120" s="261" t="str">
        <f t="shared" si="17"/>
        <v/>
      </c>
      <c r="O120" s="287" t="str">
        <f t="shared" si="18"/>
        <v>--.--</v>
      </c>
    </row>
    <row r="121" spans="2:15">
      <c r="B121" s="282"/>
      <c r="C121" s="282"/>
      <c r="D121" s="282"/>
      <c r="E121" s="509" t="str">
        <f>IF(F121="","",INDEX(Table_Incr!$CB$7:$CB$30,MATCH('Employee Data'!F121,Table_Incr!$CC$7:$CC$30,0)))</f>
        <v/>
      </c>
      <c r="F121" s="282"/>
      <c r="G121" s="282"/>
      <c r="H121" s="282"/>
      <c r="I121" s="282"/>
      <c r="J121" s="506"/>
      <c r="K121" s="261" t="str">
        <f t="shared" si="16"/>
        <v/>
      </c>
      <c r="L121" s="286" t="str">
        <f t="shared" si="15"/>
        <v/>
      </c>
      <c r="M121" s="282"/>
      <c r="N121" s="261" t="str">
        <f t="shared" si="17"/>
        <v/>
      </c>
      <c r="O121" s="287" t="str">
        <f t="shared" si="18"/>
        <v>--.--</v>
      </c>
    </row>
    <row r="122" spans="2:15">
      <c r="B122" s="282"/>
      <c r="C122" s="282"/>
      <c r="D122" s="282"/>
      <c r="E122" s="509" t="str">
        <f>IF(F122="","",INDEX(Table_Incr!$CB$7:$CB$30,MATCH('Employee Data'!F122,Table_Incr!$CC$7:$CC$30,0)))</f>
        <v/>
      </c>
      <c r="F122" s="282"/>
      <c r="G122" s="282"/>
      <c r="H122" s="282"/>
      <c r="I122" s="282"/>
      <c r="J122" s="506"/>
      <c r="K122" s="261" t="str">
        <f t="shared" si="16"/>
        <v/>
      </c>
      <c r="L122" s="286" t="str">
        <f t="shared" si="15"/>
        <v/>
      </c>
      <c r="M122" s="282"/>
      <c r="N122" s="261" t="str">
        <f t="shared" si="17"/>
        <v/>
      </c>
      <c r="O122" s="287" t="str">
        <f t="shared" si="18"/>
        <v>--.--</v>
      </c>
    </row>
    <row r="123" spans="2:15">
      <c r="B123" s="282"/>
      <c r="C123" s="282"/>
      <c r="D123" s="282"/>
      <c r="E123" s="509" t="str">
        <f>IF(F123="","",INDEX(Table_Incr!$CB$7:$CB$30,MATCH('Employee Data'!F123,Table_Incr!$CC$7:$CC$30,0)))</f>
        <v/>
      </c>
      <c r="F123" s="282"/>
      <c r="G123" s="282"/>
      <c r="H123" s="282"/>
      <c r="I123" s="282"/>
      <c r="J123" s="506"/>
      <c r="K123" s="261" t="str">
        <f t="shared" si="16"/>
        <v/>
      </c>
      <c r="L123" s="286" t="str">
        <f t="shared" si="15"/>
        <v/>
      </c>
      <c r="M123" s="282"/>
      <c r="N123" s="261" t="str">
        <f t="shared" si="17"/>
        <v/>
      </c>
      <c r="O123" s="287" t="str">
        <f t="shared" si="18"/>
        <v>--.--</v>
      </c>
    </row>
    <row r="124" spans="2:15">
      <c r="B124" s="282"/>
      <c r="C124" s="282"/>
      <c r="D124" s="282"/>
      <c r="E124" s="509" t="str">
        <f>IF(F124="","",INDEX(Table_Incr!$CB$7:$CB$30,MATCH('Employee Data'!F124,Table_Incr!$CC$7:$CC$30,0)))</f>
        <v/>
      </c>
      <c r="F124" s="282"/>
      <c r="G124" s="282"/>
      <c r="H124" s="282"/>
      <c r="I124" s="282"/>
      <c r="J124" s="506"/>
      <c r="K124" s="261" t="str">
        <f t="shared" si="16"/>
        <v/>
      </c>
      <c r="L124" s="286" t="str">
        <f t="shared" si="15"/>
        <v/>
      </c>
      <c r="M124" s="282"/>
      <c r="N124" s="261" t="str">
        <f t="shared" si="17"/>
        <v/>
      </c>
      <c r="O124" s="287" t="str">
        <f t="shared" si="18"/>
        <v>--.--</v>
      </c>
    </row>
    <row r="125" spans="2:15">
      <c r="B125" s="282"/>
      <c r="C125" s="282"/>
      <c r="D125" s="282"/>
      <c r="E125" s="509" t="str">
        <f>IF(F125="","",INDEX(Table_Incr!$CB$7:$CB$30,MATCH('Employee Data'!F125,Table_Incr!$CC$7:$CC$30,0)))</f>
        <v/>
      </c>
      <c r="F125" s="282"/>
      <c r="G125" s="282"/>
      <c r="H125" s="282"/>
      <c r="I125" s="282"/>
      <c r="J125" s="506"/>
      <c r="K125" s="261" t="str">
        <f t="shared" si="16"/>
        <v/>
      </c>
      <c r="L125" s="286" t="str">
        <f t="shared" si="15"/>
        <v/>
      </c>
      <c r="M125" s="282"/>
      <c r="N125" s="261" t="str">
        <f t="shared" si="17"/>
        <v/>
      </c>
      <c r="O125" s="287" t="str">
        <f t="shared" si="18"/>
        <v>--.--</v>
      </c>
    </row>
    <row r="126" spans="2:15">
      <c r="B126" s="282"/>
      <c r="C126" s="282"/>
      <c r="D126" s="282"/>
      <c r="E126" s="509" t="str">
        <f>IF(F126="","",INDEX(Table_Incr!$CB$7:$CB$30,MATCH('Employee Data'!F126,Table_Incr!$CC$7:$CC$30,0)))</f>
        <v/>
      </c>
      <c r="F126" s="282"/>
      <c r="G126" s="282"/>
      <c r="H126" s="282"/>
      <c r="I126" s="282"/>
      <c r="J126" s="506"/>
      <c r="K126" s="261" t="str">
        <f t="shared" si="16"/>
        <v/>
      </c>
      <c r="L126" s="286" t="str">
        <f t="shared" si="15"/>
        <v/>
      </c>
      <c r="M126" s="282"/>
      <c r="N126" s="261" t="str">
        <f t="shared" si="17"/>
        <v/>
      </c>
      <c r="O126" s="287" t="str">
        <f t="shared" si="18"/>
        <v>--.--</v>
      </c>
    </row>
    <row r="127" spans="2:15">
      <c r="B127" s="282"/>
      <c r="C127" s="282"/>
      <c r="D127" s="282"/>
      <c r="E127" s="509" t="str">
        <f>IF(F127="","",INDEX(Table_Incr!$CB$7:$CB$30,MATCH('Employee Data'!F127,Table_Incr!$CC$7:$CC$30,0)))</f>
        <v/>
      </c>
      <c r="F127" s="282"/>
      <c r="G127" s="282"/>
      <c r="H127" s="282"/>
      <c r="I127" s="282"/>
      <c r="J127" s="506"/>
      <c r="K127" s="261" t="str">
        <f t="shared" si="16"/>
        <v/>
      </c>
      <c r="L127" s="286" t="str">
        <f t="shared" si="15"/>
        <v/>
      </c>
      <c r="M127" s="282"/>
      <c r="N127" s="261" t="str">
        <f t="shared" si="17"/>
        <v/>
      </c>
      <c r="O127" s="287" t="str">
        <f t="shared" si="18"/>
        <v>--.--</v>
      </c>
    </row>
    <row r="128" spans="2:15">
      <c r="B128" s="282"/>
      <c r="C128" s="282"/>
      <c r="D128" s="282"/>
      <c r="E128" s="509" t="str">
        <f>IF(F128="","",INDEX(Table_Incr!$CB$7:$CB$30,MATCH('Employee Data'!F128,Table_Incr!$CC$7:$CC$30,0)))</f>
        <v/>
      </c>
      <c r="F128" s="282"/>
      <c r="G128" s="282"/>
      <c r="H128" s="282"/>
      <c r="I128" s="282"/>
      <c r="J128" s="506"/>
      <c r="K128" s="261" t="str">
        <f t="shared" si="16"/>
        <v/>
      </c>
      <c r="L128" s="286" t="str">
        <f t="shared" si="15"/>
        <v/>
      </c>
      <c r="M128" s="282"/>
      <c r="N128" s="261" t="str">
        <f t="shared" si="17"/>
        <v/>
      </c>
      <c r="O128" s="287" t="str">
        <f t="shared" si="18"/>
        <v>--.--</v>
      </c>
    </row>
    <row r="129" spans="2:15">
      <c r="B129" s="282"/>
      <c r="C129" s="282"/>
      <c r="D129" s="282"/>
      <c r="E129" s="509" t="str">
        <f>IF(F129="","",INDEX(Table_Incr!$CB$7:$CB$30,MATCH('Employee Data'!F129,Table_Incr!$CC$7:$CC$30,0)))</f>
        <v/>
      </c>
      <c r="F129" s="282"/>
      <c r="G129" s="282"/>
      <c r="H129" s="282"/>
      <c r="I129" s="282"/>
      <c r="J129" s="506"/>
      <c r="K129" s="261" t="str">
        <f t="shared" si="16"/>
        <v/>
      </c>
      <c r="L129" s="286" t="str">
        <f t="shared" si="15"/>
        <v/>
      </c>
      <c r="M129" s="282"/>
      <c r="N129" s="261" t="str">
        <f t="shared" si="17"/>
        <v/>
      </c>
      <c r="O129" s="287" t="str">
        <f t="shared" si="18"/>
        <v>--.--</v>
      </c>
    </row>
    <row r="130" spans="2:15">
      <c r="B130" s="282"/>
      <c r="C130" s="282"/>
      <c r="D130" s="282"/>
      <c r="E130" s="509" t="str">
        <f>IF(F130="","",INDEX(Table_Incr!$CB$7:$CB$30,MATCH('Employee Data'!F130,Table_Incr!$CC$7:$CC$30,0)))</f>
        <v/>
      </c>
      <c r="F130" s="282"/>
      <c r="G130" s="282"/>
      <c r="H130" s="282"/>
      <c r="I130" s="282"/>
      <c r="J130" s="506"/>
      <c r="K130" s="261" t="str">
        <f t="shared" si="16"/>
        <v/>
      </c>
      <c r="L130" s="286" t="str">
        <f t="shared" si="15"/>
        <v/>
      </c>
      <c r="M130" s="282"/>
      <c r="N130" s="261" t="str">
        <f t="shared" si="17"/>
        <v/>
      </c>
      <c r="O130" s="287" t="str">
        <f t="shared" si="18"/>
        <v>--.--</v>
      </c>
    </row>
    <row r="131" spans="2:15">
      <c r="B131" s="282"/>
      <c r="C131" s="282"/>
      <c r="D131" s="282"/>
      <c r="E131" s="509" t="str">
        <f>IF(F131="","",INDEX(Table_Incr!$CB$7:$CB$30,MATCH('Employee Data'!F131,Table_Incr!$CC$7:$CC$30,0)))</f>
        <v/>
      </c>
      <c r="F131" s="282"/>
      <c r="G131" s="282"/>
      <c r="H131" s="282"/>
      <c r="I131" s="282"/>
      <c r="J131" s="506"/>
      <c r="K131" s="261" t="str">
        <f t="shared" si="16"/>
        <v/>
      </c>
      <c r="L131" s="286" t="str">
        <f t="shared" si="15"/>
        <v/>
      </c>
      <c r="M131" s="282"/>
      <c r="N131" s="261" t="str">
        <f t="shared" si="17"/>
        <v/>
      </c>
      <c r="O131" s="287" t="str">
        <f t="shared" si="18"/>
        <v>--.--</v>
      </c>
    </row>
    <row r="132" spans="2:15">
      <c r="B132" s="282"/>
      <c r="C132" s="282"/>
      <c r="D132" s="282"/>
      <c r="E132" s="509" t="str">
        <f>IF(F132="","",INDEX(Table_Incr!$CB$7:$CB$30,MATCH('Employee Data'!F132,Table_Incr!$CC$7:$CC$30,0)))</f>
        <v/>
      </c>
      <c r="F132" s="282"/>
      <c r="G132" s="282"/>
      <c r="H132" s="282"/>
      <c r="I132" s="282"/>
      <c r="J132" s="506"/>
      <c r="K132" s="261" t="str">
        <f t="shared" si="16"/>
        <v/>
      </c>
      <c r="L132" s="286" t="str">
        <f t="shared" ref="L132:L195" si="19">IF(B132="","",J132+K132)</f>
        <v/>
      </c>
      <c r="M132" s="282"/>
      <c r="N132" s="261" t="str">
        <f t="shared" si="17"/>
        <v/>
      </c>
      <c r="O132" s="287" t="str">
        <f t="shared" si="18"/>
        <v>--.--</v>
      </c>
    </row>
    <row r="133" spans="2:15">
      <c r="B133" s="282"/>
      <c r="C133" s="282"/>
      <c r="D133" s="282"/>
      <c r="E133" s="509" t="str">
        <f>IF(F133="","",INDEX(Table_Incr!$CB$7:$CB$30,MATCH('Employee Data'!F133,Table_Incr!$CC$7:$CC$30,0)))</f>
        <v/>
      </c>
      <c r="F133" s="282"/>
      <c r="G133" s="282"/>
      <c r="H133" s="282"/>
      <c r="I133" s="282"/>
      <c r="J133" s="506"/>
      <c r="K133" s="261" t="str">
        <f t="shared" ref="K133:K196" si="20">IF(B133="","",IF(I133="YES",ROUND((J133*0.03),-2),0))</f>
        <v/>
      </c>
      <c r="L133" s="286" t="str">
        <f t="shared" si="19"/>
        <v/>
      </c>
      <c r="M133" s="282"/>
      <c r="N133" s="261" t="str">
        <f t="shared" si="17"/>
        <v/>
      </c>
      <c r="O133" s="287" t="str">
        <f t="shared" si="18"/>
        <v>--.--</v>
      </c>
    </row>
    <row r="134" spans="2:15">
      <c r="B134" s="282"/>
      <c r="C134" s="282"/>
      <c r="D134" s="282"/>
      <c r="E134" s="509" t="str">
        <f>IF(F134="","",INDEX(Table_Incr!$CB$7:$CB$30,MATCH('Employee Data'!F134,Table_Incr!$CC$7:$CC$30,0)))</f>
        <v/>
      </c>
      <c r="F134" s="282"/>
      <c r="G134" s="282"/>
      <c r="H134" s="282"/>
      <c r="I134" s="282"/>
      <c r="J134" s="506"/>
      <c r="K134" s="261" t="str">
        <f t="shared" si="20"/>
        <v/>
      </c>
      <c r="L134" s="286" t="str">
        <f t="shared" si="19"/>
        <v/>
      </c>
      <c r="M134" s="282"/>
      <c r="N134" s="261" t="str">
        <f t="shared" si="17"/>
        <v/>
      </c>
      <c r="O134" s="287" t="str">
        <f t="shared" si="18"/>
        <v>--.--</v>
      </c>
    </row>
    <row r="135" spans="2:15">
      <c r="B135" s="282"/>
      <c r="C135" s="282"/>
      <c r="D135" s="282"/>
      <c r="E135" s="509" t="str">
        <f>IF(F135="","",INDEX(Table_Incr!$CB$7:$CB$30,MATCH('Employee Data'!F135,Table_Incr!$CC$7:$CC$30,0)))</f>
        <v/>
      </c>
      <c r="F135" s="282"/>
      <c r="G135" s="282"/>
      <c r="H135" s="282"/>
      <c r="I135" s="282"/>
      <c r="J135" s="506"/>
      <c r="K135" s="261" t="str">
        <f t="shared" si="20"/>
        <v/>
      </c>
      <c r="L135" s="286" t="str">
        <f t="shared" si="19"/>
        <v/>
      </c>
      <c r="M135" s="282"/>
      <c r="N135" s="261" t="str">
        <f t="shared" si="17"/>
        <v/>
      </c>
      <c r="O135" s="287" t="str">
        <f t="shared" si="18"/>
        <v>--.--</v>
      </c>
    </row>
    <row r="136" spans="2:15">
      <c r="B136" s="282"/>
      <c r="C136" s="282"/>
      <c r="D136" s="282"/>
      <c r="E136" s="509" t="str">
        <f>IF(F136="","",INDEX(Table_Incr!$CB$7:$CB$30,MATCH('Employee Data'!F136,Table_Incr!$CC$7:$CC$30,0)))</f>
        <v/>
      </c>
      <c r="F136" s="282"/>
      <c r="G136" s="282"/>
      <c r="H136" s="282"/>
      <c r="I136" s="282"/>
      <c r="J136" s="506"/>
      <c r="K136" s="261" t="str">
        <f t="shared" si="20"/>
        <v/>
      </c>
      <c r="L136" s="286" t="str">
        <f t="shared" si="19"/>
        <v/>
      </c>
      <c r="M136" s="282"/>
      <c r="N136" s="261" t="str">
        <f t="shared" si="17"/>
        <v/>
      </c>
      <c r="O136" s="287" t="str">
        <f t="shared" si="18"/>
        <v>--.--</v>
      </c>
    </row>
    <row r="137" spans="2:15">
      <c r="B137" s="282"/>
      <c r="C137" s="282"/>
      <c r="D137" s="282"/>
      <c r="E137" s="509" t="str">
        <f>IF(F137="","",INDEX(Table_Incr!$CB$7:$CB$30,MATCH('Employee Data'!F137,Table_Incr!$CC$7:$CC$30,0)))</f>
        <v/>
      </c>
      <c r="F137" s="282"/>
      <c r="G137" s="282"/>
      <c r="H137" s="282"/>
      <c r="I137" s="282"/>
      <c r="J137" s="506"/>
      <c r="K137" s="261" t="str">
        <f t="shared" si="20"/>
        <v/>
      </c>
      <c r="L137" s="286" t="str">
        <f t="shared" si="19"/>
        <v/>
      </c>
      <c r="M137" s="282"/>
      <c r="N137" s="261" t="str">
        <f t="shared" ref="N137:N200" si="21">IF(B137="","",IF(M137&gt;0,MIN(K137,M137),0))</f>
        <v/>
      </c>
      <c r="O137" s="287" t="str">
        <f t="shared" ref="O137:O200" si="22">IF(M137=0,"--.--",IF(N137&gt;=0,M137-N137,"--.--"))</f>
        <v>--.--</v>
      </c>
    </row>
    <row r="138" spans="2:15">
      <c r="B138" s="282"/>
      <c r="C138" s="282"/>
      <c r="D138" s="282"/>
      <c r="E138" s="509" t="str">
        <f>IF(F138="","",INDEX(Table_Incr!$CB$7:$CB$30,MATCH('Employee Data'!F138,Table_Incr!$CC$7:$CC$30,0)))</f>
        <v/>
      </c>
      <c r="F138" s="282"/>
      <c r="G138" s="282"/>
      <c r="H138" s="282"/>
      <c r="I138" s="282"/>
      <c r="J138" s="506"/>
      <c r="K138" s="261" t="str">
        <f t="shared" si="20"/>
        <v/>
      </c>
      <c r="L138" s="286" t="str">
        <f t="shared" si="19"/>
        <v/>
      </c>
      <c r="M138" s="282"/>
      <c r="N138" s="261" t="str">
        <f t="shared" si="21"/>
        <v/>
      </c>
      <c r="O138" s="287" t="str">
        <f t="shared" si="22"/>
        <v>--.--</v>
      </c>
    </row>
    <row r="139" spans="2:15">
      <c r="B139" s="282"/>
      <c r="C139" s="282"/>
      <c r="D139" s="282"/>
      <c r="E139" s="509" t="str">
        <f>IF(F139="","",INDEX(Table_Incr!$CB$7:$CB$30,MATCH('Employee Data'!F139,Table_Incr!$CC$7:$CC$30,0)))</f>
        <v/>
      </c>
      <c r="F139" s="282"/>
      <c r="G139" s="282"/>
      <c r="H139" s="282"/>
      <c r="I139" s="282"/>
      <c r="J139" s="506"/>
      <c r="K139" s="261" t="str">
        <f t="shared" si="20"/>
        <v/>
      </c>
      <c r="L139" s="286" t="str">
        <f t="shared" si="19"/>
        <v/>
      </c>
      <c r="M139" s="282"/>
      <c r="N139" s="261" t="str">
        <f t="shared" si="21"/>
        <v/>
      </c>
      <c r="O139" s="287" t="str">
        <f t="shared" si="22"/>
        <v>--.--</v>
      </c>
    </row>
    <row r="140" spans="2:15">
      <c r="B140" s="282"/>
      <c r="C140" s="282"/>
      <c r="D140" s="282"/>
      <c r="E140" s="509" t="str">
        <f>IF(F140="","",INDEX(Table_Incr!$CB$7:$CB$30,MATCH('Employee Data'!F140,Table_Incr!$CC$7:$CC$30,0)))</f>
        <v/>
      </c>
      <c r="F140" s="282"/>
      <c r="G140" s="282"/>
      <c r="H140" s="282"/>
      <c r="I140" s="282"/>
      <c r="J140" s="506"/>
      <c r="K140" s="261" t="str">
        <f t="shared" si="20"/>
        <v/>
      </c>
      <c r="L140" s="286" t="str">
        <f t="shared" si="19"/>
        <v/>
      </c>
      <c r="M140" s="282"/>
      <c r="N140" s="261" t="str">
        <f t="shared" si="21"/>
        <v/>
      </c>
      <c r="O140" s="287" t="str">
        <f t="shared" si="22"/>
        <v>--.--</v>
      </c>
    </row>
    <row r="141" spans="2:15">
      <c r="B141" s="282"/>
      <c r="C141" s="282"/>
      <c r="D141" s="282"/>
      <c r="E141" s="509" t="str">
        <f>IF(F141="","",INDEX(Table_Incr!$CB$7:$CB$30,MATCH('Employee Data'!F141,Table_Incr!$CC$7:$CC$30,0)))</f>
        <v/>
      </c>
      <c r="F141" s="282"/>
      <c r="G141" s="282"/>
      <c r="H141" s="282"/>
      <c r="I141" s="282"/>
      <c r="J141" s="506"/>
      <c r="K141" s="261" t="str">
        <f t="shared" si="20"/>
        <v/>
      </c>
      <c r="L141" s="286" t="str">
        <f t="shared" si="19"/>
        <v/>
      </c>
      <c r="M141" s="282"/>
      <c r="N141" s="261" t="str">
        <f t="shared" si="21"/>
        <v/>
      </c>
      <c r="O141" s="287" t="str">
        <f t="shared" si="22"/>
        <v>--.--</v>
      </c>
    </row>
    <row r="142" spans="2:15">
      <c r="B142" s="282"/>
      <c r="C142" s="282"/>
      <c r="D142" s="282"/>
      <c r="E142" s="509" t="str">
        <f>IF(F142="","",INDEX(Table_Incr!$CB$7:$CB$30,MATCH('Employee Data'!F142,Table_Incr!$CC$7:$CC$30,0)))</f>
        <v/>
      </c>
      <c r="F142" s="282"/>
      <c r="G142" s="282"/>
      <c r="H142" s="282"/>
      <c r="I142" s="282"/>
      <c r="J142" s="506"/>
      <c r="K142" s="261" t="str">
        <f t="shared" si="20"/>
        <v/>
      </c>
      <c r="L142" s="286" t="str">
        <f t="shared" si="19"/>
        <v/>
      </c>
      <c r="M142" s="282"/>
      <c r="N142" s="261" t="str">
        <f t="shared" si="21"/>
        <v/>
      </c>
      <c r="O142" s="287" t="str">
        <f t="shared" si="22"/>
        <v>--.--</v>
      </c>
    </row>
    <row r="143" spans="2:15">
      <c r="B143" s="282"/>
      <c r="C143" s="282"/>
      <c r="D143" s="282"/>
      <c r="E143" s="509" t="str">
        <f>IF(F143="","",INDEX(Table_Incr!$CB$7:$CB$30,MATCH('Employee Data'!F143,Table_Incr!$CC$7:$CC$30,0)))</f>
        <v/>
      </c>
      <c r="F143" s="282"/>
      <c r="G143" s="282"/>
      <c r="H143" s="282"/>
      <c r="I143" s="282"/>
      <c r="J143" s="506"/>
      <c r="K143" s="261" t="str">
        <f t="shared" si="20"/>
        <v/>
      </c>
      <c r="L143" s="286" t="str">
        <f t="shared" si="19"/>
        <v/>
      </c>
      <c r="M143" s="282"/>
      <c r="N143" s="261" t="str">
        <f t="shared" si="21"/>
        <v/>
      </c>
      <c r="O143" s="287" t="str">
        <f t="shared" si="22"/>
        <v>--.--</v>
      </c>
    </row>
    <row r="144" spans="2:15">
      <c r="B144" s="282"/>
      <c r="C144" s="282"/>
      <c r="D144" s="282"/>
      <c r="E144" s="509" t="str">
        <f>IF(F144="","",INDEX(Table_Incr!$CB$7:$CB$30,MATCH('Employee Data'!F144,Table_Incr!$CC$7:$CC$30,0)))</f>
        <v/>
      </c>
      <c r="F144" s="282"/>
      <c r="G144" s="282"/>
      <c r="H144" s="282"/>
      <c r="I144" s="282"/>
      <c r="J144" s="506"/>
      <c r="K144" s="261" t="str">
        <f t="shared" si="20"/>
        <v/>
      </c>
      <c r="L144" s="286" t="str">
        <f t="shared" si="19"/>
        <v/>
      </c>
      <c r="M144" s="282"/>
      <c r="N144" s="261" t="str">
        <f t="shared" si="21"/>
        <v/>
      </c>
      <c r="O144" s="287" t="str">
        <f t="shared" si="22"/>
        <v>--.--</v>
      </c>
    </row>
    <row r="145" spans="2:15">
      <c r="B145" s="282"/>
      <c r="C145" s="282"/>
      <c r="D145" s="282"/>
      <c r="E145" s="509" t="str">
        <f>IF(F145="","",INDEX(Table_Incr!$CB$7:$CB$30,MATCH('Employee Data'!F145,Table_Incr!$CC$7:$CC$30,0)))</f>
        <v/>
      </c>
      <c r="F145" s="282"/>
      <c r="G145" s="282"/>
      <c r="H145" s="282"/>
      <c r="I145" s="282"/>
      <c r="J145" s="506"/>
      <c r="K145" s="261" t="str">
        <f t="shared" si="20"/>
        <v/>
      </c>
      <c r="L145" s="286" t="str">
        <f t="shared" si="19"/>
        <v/>
      </c>
      <c r="M145" s="282"/>
      <c r="N145" s="261" t="str">
        <f t="shared" si="21"/>
        <v/>
      </c>
      <c r="O145" s="287" t="str">
        <f t="shared" si="22"/>
        <v>--.--</v>
      </c>
    </row>
    <row r="146" spans="2:15">
      <c r="B146" s="282"/>
      <c r="C146" s="282"/>
      <c r="D146" s="282"/>
      <c r="E146" s="509" t="str">
        <f>IF(F146="","",INDEX(Table_Incr!$CB$7:$CB$30,MATCH('Employee Data'!F146,Table_Incr!$CC$7:$CC$30,0)))</f>
        <v/>
      </c>
      <c r="F146" s="282"/>
      <c r="G146" s="282"/>
      <c r="H146" s="282"/>
      <c r="I146" s="282"/>
      <c r="J146" s="506"/>
      <c r="K146" s="261" t="str">
        <f t="shared" si="20"/>
        <v/>
      </c>
      <c r="L146" s="286" t="str">
        <f t="shared" si="19"/>
        <v/>
      </c>
      <c r="M146" s="282"/>
      <c r="N146" s="261" t="str">
        <f t="shared" si="21"/>
        <v/>
      </c>
      <c r="O146" s="287" t="str">
        <f t="shared" si="22"/>
        <v>--.--</v>
      </c>
    </row>
    <row r="147" spans="2:15">
      <c r="B147" s="282"/>
      <c r="C147" s="282"/>
      <c r="D147" s="282"/>
      <c r="E147" s="509" t="str">
        <f>IF(F147="","",INDEX(Table_Incr!$CB$7:$CB$30,MATCH('Employee Data'!F147,Table_Incr!$CC$7:$CC$30,0)))</f>
        <v/>
      </c>
      <c r="F147" s="282"/>
      <c r="G147" s="282"/>
      <c r="H147" s="282"/>
      <c r="I147" s="282"/>
      <c r="J147" s="506"/>
      <c r="K147" s="261" t="str">
        <f t="shared" si="20"/>
        <v/>
      </c>
      <c r="L147" s="286" t="str">
        <f t="shared" si="19"/>
        <v/>
      </c>
      <c r="M147" s="282"/>
      <c r="N147" s="261" t="str">
        <f t="shared" si="21"/>
        <v/>
      </c>
      <c r="O147" s="287" t="str">
        <f t="shared" si="22"/>
        <v>--.--</v>
      </c>
    </row>
    <row r="148" spans="2:15">
      <c r="B148" s="282"/>
      <c r="C148" s="282"/>
      <c r="D148" s="282"/>
      <c r="E148" s="509" t="str">
        <f>IF(F148="","",INDEX(Table_Incr!$CB$7:$CB$30,MATCH('Employee Data'!F148,Table_Incr!$CC$7:$CC$30,0)))</f>
        <v/>
      </c>
      <c r="F148" s="282"/>
      <c r="G148" s="282"/>
      <c r="H148" s="282"/>
      <c r="I148" s="282"/>
      <c r="J148" s="506"/>
      <c r="K148" s="261" t="str">
        <f t="shared" si="20"/>
        <v/>
      </c>
      <c r="L148" s="286" t="str">
        <f t="shared" si="19"/>
        <v/>
      </c>
      <c r="M148" s="282"/>
      <c r="N148" s="261" t="str">
        <f t="shared" si="21"/>
        <v/>
      </c>
      <c r="O148" s="287" t="str">
        <f t="shared" si="22"/>
        <v>--.--</v>
      </c>
    </row>
    <row r="149" spans="2:15">
      <c r="B149" s="282"/>
      <c r="C149" s="282"/>
      <c r="D149" s="282"/>
      <c r="E149" s="509" t="str">
        <f>IF(F149="","",INDEX(Table_Incr!$CB$7:$CB$30,MATCH('Employee Data'!F149,Table_Incr!$CC$7:$CC$30,0)))</f>
        <v/>
      </c>
      <c r="F149" s="282"/>
      <c r="G149" s="282"/>
      <c r="H149" s="282"/>
      <c r="I149" s="282"/>
      <c r="J149" s="506"/>
      <c r="K149" s="261" t="str">
        <f t="shared" si="20"/>
        <v/>
      </c>
      <c r="L149" s="286" t="str">
        <f t="shared" si="19"/>
        <v/>
      </c>
      <c r="M149" s="282"/>
      <c r="N149" s="261" t="str">
        <f t="shared" si="21"/>
        <v/>
      </c>
      <c r="O149" s="287" t="str">
        <f t="shared" si="22"/>
        <v>--.--</v>
      </c>
    </row>
    <row r="150" spans="2:15">
      <c r="B150" s="282"/>
      <c r="C150" s="282"/>
      <c r="D150" s="282"/>
      <c r="E150" s="509" t="str">
        <f>IF(F150="","",INDEX(Table_Incr!$CB$7:$CB$30,MATCH('Employee Data'!F150,Table_Incr!$CC$7:$CC$30,0)))</f>
        <v/>
      </c>
      <c r="F150" s="282"/>
      <c r="G150" s="282"/>
      <c r="H150" s="282"/>
      <c r="I150" s="282"/>
      <c r="J150" s="506"/>
      <c r="K150" s="261" t="str">
        <f t="shared" si="20"/>
        <v/>
      </c>
      <c r="L150" s="286" t="str">
        <f t="shared" si="19"/>
        <v/>
      </c>
      <c r="M150" s="282"/>
      <c r="N150" s="261" t="str">
        <f t="shared" si="21"/>
        <v/>
      </c>
      <c r="O150" s="287" t="str">
        <f t="shared" si="22"/>
        <v>--.--</v>
      </c>
    </row>
    <row r="151" spans="2:15">
      <c r="B151" s="282"/>
      <c r="C151" s="282"/>
      <c r="D151" s="282"/>
      <c r="E151" s="509" t="str">
        <f>IF(F151="","",INDEX(Table_Incr!$CB$7:$CB$30,MATCH('Employee Data'!F151,Table_Incr!$CC$7:$CC$30,0)))</f>
        <v/>
      </c>
      <c r="F151" s="282"/>
      <c r="G151" s="282"/>
      <c r="H151" s="282"/>
      <c r="I151" s="282"/>
      <c r="J151" s="506"/>
      <c r="K151" s="261" t="str">
        <f t="shared" si="20"/>
        <v/>
      </c>
      <c r="L151" s="286" t="str">
        <f t="shared" si="19"/>
        <v/>
      </c>
      <c r="M151" s="282"/>
      <c r="N151" s="261" t="str">
        <f t="shared" si="21"/>
        <v/>
      </c>
      <c r="O151" s="287" t="str">
        <f t="shared" si="22"/>
        <v>--.--</v>
      </c>
    </row>
    <row r="152" spans="2:15">
      <c r="B152" s="282"/>
      <c r="C152" s="282"/>
      <c r="D152" s="282"/>
      <c r="E152" s="509" t="str">
        <f>IF(F152="","",INDEX(Table_Incr!$CB$7:$CB$30,MATCH('Employee Data'!F152,Table_Incr!$CC$7:$CC$30,0)))</f>
        <v/>
      </c>
      <c r="F152" s="282"/>
      <c r="G152" s="282"/>
      <c r="H152" s="282"/>
      <c r="I152" s="282"/>
      <c r="J152" s="506"/>
      <c r="K152" s="261" t="str">
        <f t="shared" si="20"/>
        <v/>
      </c>
      <c r="L152" s="286" t="str">
        <f t="shared" si="19"/>
        <v/>
      </c>
      <c r="M152" s="282"/>
      <c r="N152" s="261" t="str">
        <f t="shared" si="21"/>
        <v/>
      </c>
      <c r="O152" s="287" t="str">
        <f t="shared" si="22"/>
        <v>--.--</v>
      </c>
    </row>
    <row r="153" spans="2:15">
      <c r="B153" s="282"/>
      <c r="C153" s="282"/>
      <c r="D153" s="282"/>
      <c r="E153" s="509" t="str">
        <f>IF(F153="","",INDEX(Table_Incr!$CB$7:$CB$30,MATCH('Employee Data'!F153,Table_Incr!$CC$7:$CC$30,0)))</f>
        <v/>
      </c>
      <c r="F153" s="282"/>
      <c r="G153" s="282"/>
      <c r="H153" s="282"/>
      <c r="I153" s="282"/>
      <c r="J153" s="506"/>
      <c r="K153" s="261" t="str">
        <f t="shared" si="20"/>
        <v/>
      </c>
      <c r="L153" s="286" t="str">
        <f t="shared" si="19"/>
        <v/>
      </c>
      <c r="M153" s="282"/>
      <c r="N153" s="261" t="str">
        <f t="shared" si="21"/>
        <v/>
      </c>
      <c r="O153" s="287" t="str">
        <f t="shared" si="22"/>
        <v>--.--</v>
      </c>
    </row>
    <row r="154" spans="2:15">
      <c r="B154" s="282"/>
      <c r="C154" s="282"/>
      <c r="D154" s="282"/>
      <c r="E154" s="509" t="str">
        <f>IF(F154="","",INDEX(Table_Incr!$CB$7:$CB$30,MATCH('Employee Data'!F154,Table_Incr!$CC$7:$CC$30,0)))</f>
        <v/>
      </c>
      <c r="F154" s="282"/>
      <c r="G154" s="282"/>
      <c r="H154" s="282"/>
      <c r="I154" s="282"/>
      <c r="J154" s="506"/>
      <c r="K154" s="261" t="str">
        <f t="shared" si="20"/>
        <v/>
      </c>
      <c r="L154" s="286" t="str">
        <f t="shared" si="19"/>
        <v/>
      </c>
      <c r="M154" s="282"/>
      <c r="N154" s="261" t="str">
        <f t="shared" si="21"/>
        <v/>
      </c>
      <c r="O154" s="287" t="str">
        <f t="shared" si="22"/>
        <v>--.--</v>
      </c>
    </row>
    <row r="155" spans="2:15">
      <c r="B155" s="282"/>
      <c r="C155" s="282"/>
      <c r="D155" s="282"/>
      <c r="E155" s="509" t="str">
        <f>IF(F155="","",INDEX(Table_Incr!$CB$7:$CB$30,MATCH('Employee Data'!F155,Table_Incr!$CC$7:$CC$30,0)))</f>
        <v/>
      </c>
      <c r="F155" s="282"/>
      <c r="G155" s="282"/>
      <c r="H155" s="282"/>
      <c r="I155" s="282"/>
      <c r="J155" s="506"/>
      <c r="K155" s="261" t="str">
        <f t="shared" si="20"/>
        <v/>
      </c>
      <c r="L155" s="286" t="str">
        <f t="shared" si="19"/>
        <v/>
      </c>
      <c r="M155" s="282"/>
      <c r="N155" s="261" t="str">
        <f t="shared" si="21"/>
        <v/>
      </c>
      <c r="O155" s="287" t="str">
        <f t="shared" si="22"/>
        <v>--.--</v>
      </c>
    </row>
    <row r="156" spans="2:15">
      <c r="B156" s="282"/>
      <c r="C156" s="282"/>
      <c r="D156" s="282"/>
      <c r="E156" s="509" t="str">
        <f>IF(F156="","",INDEX(Table_Incr!$CB$7:$CB$30,MATCH('Employee Data'!F156,Table_Incr!$CC$7:$CC$30,0)))</f>
        <v/>
      </c>
      <c r="F156" s="282"/>
      <c r="G156" s="282"/>
      <c r="H156" s="282"/>
      <c r="I156" s="282"/>
      <c r="J156" s="506"/>
      <c r="K156" s="261" t="str">
        <f t="shared" si="20"/>
        <v/>
      </c>
      <c r="L156" s="286" t="str">
        <f t="shared" si="19"/>
        <v/>
      </c>
      <c r="M156" s="282"/>
      <c r="N156" s="261" t="str">
        <f t="shared" si="21"/>
        <v/>
      </c>
      <c r="O156" s="287" t="str">
        <f t="shared" si="22"/>
        <v>--.--</v>
      </c>
    </row>
    <row r="157" spans="2:15">
      <c r="B157" s="282"/>
      <c r="C157" s="282"/>
      <c r="D157" s="282"/>
      <c r="E157" s="509" t="str">
        <f>IF(F157="","",INDEX(Table_Incr!$CB$7:$CB$30,MATCH('Employee Data'!F157,Table_Incr!$CC$7:$CC$30,0)))</f>
        <v/>
      </c>
      <c r="F157" s="282"/>
      <c r="G157" s="282"/>
      <c r="H157" s="282"/>
      <c r="I157" s="282"/>
      <c r="J157" s="506"/>
      <c r="K157" s="261" t="str">
        <f t="shared" si="20"/>
        <v/>
      </c>
      <c r="L157" s="286" t="str">
        <f t="shared" si="19"/>
        <v/>
      </c>
      <c r="M157" s="282"/>
      <c r="N157" s="261" t="str">
        <f t="shared" si="21"/>
        <v/>
      </c>
      <c r="O157" s="287" t="str">
        <f t="shared" si="22"/>
        <v>--.--</v>
      </c>
    </row>
    <row r="158" spans="2:15">
      <c r="B158" s="282"/>
      <c r="C158" s="282"/>
      <c r="D158" s="282"/>
      <c r="E158" s="509" t="str">
        <f>IF(F158="","",INDEX(Table_Incr!$CB$7:$CB$30,MATCH('Employee Data'!F158,Table_Incr!$CC$7:$CC$30,0)))</f>
        <v/>
      </c>
      <c r="F158" s="282"/>
      <c r="G158" s="282"/>
      <c r="H158" s="282"/>
      <c r="I158" s="282"/>
      <c r="J158" s="506"/>
      <c r="K158" s="261" t="str">
        <f t="shared" si="20"/>
        <v/>
      </c>
      <c r="L158" s="286" t="str">
        <f t="shared" si="19"/>
        <v/>
      </c>
      <c r="M158" s="282"/>
      <c r="N158" s="261" t="str">
        <f t="shared" si="21"/>
        <v/>
      </c>
      <c r="O158" s="287" t="str">
        <f t="shared" si="22"/>
        <v>--.--</v>
      </c>
    </row>
    <row r="159" spans="2:15">
      <c r="B159" s="282"/>
      <c r="C159" s="282"/>
      <c r="D159" s="282"/>
      <c r="E159" s="509" t="str">
        <f>IF(F159="","",INDEX(Table_Incr!$CB$7:$CB$30,MATCH('Employee Data'!F159,Table_Incr!$CC$7:$CC$30,0)))</f>
        <v/>
      </c>
      <c r="F159" s="282"/>
      <c r="G159" s="282"/>
      <c r="H159" s="282"/>
      <c r="I159" s="282"/>
      <c r="J159" s="506"/>
      <c r="K159" s="261" t="str">
        <f t="shared" si="20"/>
        <v/>
      </c>
      <c r="L159" s="286" t="str">
        <f t="shared" si="19"/>
        <v/>
      </c>
      <c r="M159" s="282"/>
      <c r="N159" s="261" t="str">
        <f t="shared" si="21"/>
        <v/>
      </c>
      <c r="O159" s="287" t="str">
        <f t="shared" si="22"/>
        <v>--.--</v>
      </c>
    </row>
    <row r="160" spans="2:15">
      <c r="B160" s="282"/>
      <c r="C160" s="282"/>
      <c r="D160" s="282"/>
      <c r="E160" s="509" t="str">
        <f>IF(F160="","",INDEX(Table_Incr!$CB$7:$CB$30,MATCH('Employee Data'!F160,Table_Incr!$CC$7:$CC$30,0)))</f>
        <v/>
      </c>
      <c r="F160" s="282"/>
      <c r="G160" s="282"/>
      <c r="H160" s="282"/>
      <c r="I160" s="282"/>
      <c r="J160" s="506"/>
      <c r="K160" s="261" t="str">
        <f t="shared" si="20"/>
        <v/>
      </c>
      <c r="L160" s="286" t="str">
        <f t="shared" si="19"/>
        <v/>
      </c>
      <c r="M160" s="282"/>
      <c r="N160" s="261" t="str">
        <f t="shared" si="21"/>
        <v/>
      </c>
      <c r="O160" s="287" t="str">
        <f t="shared" si="22"/>
        <v>--.--</v>
      </c>
    </row>
    <row r="161" spans="2:15">
      <c r="B161" s="282"/>
      <c r="C161" s="282"/>
      <c r="D161" s="282"/>
      <c r="E161" s="509" t="str">
        <f>IF(F161="","",INDEX(Table_Incr!$CB$7:$CB$30,MATCH('Employee Data'!F161,Table_Incr!$CC$7:$CC$30,0)))</f>
        <v/>
      </c>
      <c r="F161" s="282"/>
      <c r="G161" s="282"/>
      <c r="H161" s="282"/>
      <c r="I161" s="282"/>
      <c r="J161" s="506"/>
      <c r="K161" s="261" t="str">
        <f t="shared" si="20"/>
        <v/>
      </c>
      <c r="L161" s="286" t="str">
        <f t="shared" si="19"/>
        <v/>
      </c>
      <c r="M161" s="282"/>
      <c r="N161" s="261" t="str">
        <f t="shared" si="21"/>
        <v/>
      </c>
      <c r="O161" s="287" t="str">
        <f t="shared" si="22"/>
        <v>--.--</v>
      </c>
    </row>
    <row r="162" spans="2:15">
      <c r="B162" s="282"/>
      <c r="C162" s="282"/>
      <c r="D162" s="282"/>
      <c r="E162" s="509" t="str">
        <f>IF(F162="","",INDEX(Table_Incr!$CB$7:$CB$30,MATCH('Employee Data'!F162,Table_Incr!$CC$7:$CC$30,0)))</f>
        <v/>
      </c>
      <c r="F162" s="282"/>
      <c r="G162" s="282"/>
      <c r="H162" s="282"/>
      <c r="I162" s="282"/>
      <c r="J162" s="506"/>
      <c r="K162" s="261" t="str">
        <f t="shared" si="20"/>
        <v/>
      </c>
      <c r="L162" s="286" t="str">
        <f t="shared" si="19"/>
        <v/>
      </c>
      <c r="M162" s="282"/>
      <c r="N162" s="261" t="str">
        <f t="shared" si="21"/>
        <v/>
      </c>
      <c r="O162" s="287" t="str">
        <f t="shared" si="22"/>
        <v>--.--</v>
      </c>
    </row>
    <row r="163" spans="2:15">
      <c r="B163" s="282"/>
      <c r="C163" s="282"/>
      <c r="D163" s="282"/>
      <c r="E163" s="509" t="str">
        <f>IF(F163="","",INDEX(Table_Incr!$CB$7:$CB$30,MATCH('Employee Data'!F163,Table_Incr!$CC$7:$CC$30,0)))</f>
        <v/>
      </c>
      <c r="F163" s="282"/>
      <c r="G163" s="282"/>
      <c r="H163" s="282"/>
      <c r="I163" s="282"/>
      <c r="J163" s="506"/>
      <c r="K163" s="261" t="str">
        <f t="shared" si="20"/>
        <v/>
      </c>
      <c r="L163" s="286" t="str">
        <f t="shared" si="19"/>
        <v/>
      </c>
      <c r="M163" s="282"/>
      <c r="N163" s="261" t="str">
        <f t="shared" si="21"/>
        <v/>
      </c>
      <c r="O163" s="287" t="str">
        <f t="shared" si="22"/>
        <v>--.--</v>
      </c>
    </row>
    <row r="164" spans="2:15">
      <c r="B164" s="282"/>
      <c r="C164" s="282"/>
      <c r="D164" s="282"/>
      <c r="E164" s="509" t="str">
        <f>IF(F164="","",INDEX(Table_Incr!$CB$7:$CB$30,MATCH('Employee Data'!F164,Table_Incr!$CC$7:$CC$30,0)))</f>
        <v/>
      </c>
      <c r="F164" s="282"/>
      <c r="G164" s="282"/>
      <c r="H164" s="282"/>
      <c r="I164" s="282"/>
      <c r="J164" s="506"/>
      <c r="K164" s="261" t="str">
        <f t="shared" si="20"/>
        <v/>
      </c>
      <c r="L164" s="286" t="str">
        <f t="shared" si="19"/>
        <v/>
      </c>
      <c r="M164" s="282"/>
      <c r="N164" s="261" t="str">
        <f t="shared" si="21"/>
        <v/>
      </c>
      <c r="O164" s="287" t="str">
        <f t="shared" si="22"/>
        <v>--.--</v>
      </c>
    </row>
    <row r="165" spans="2:15">
      <c r="B165" s="282"/>
      <c r="C165" s="282"/>
      <c r="D165" s="282"/>
      <c r="E165" s="509" t="str">
        <f>IF(F165="","",INDEX(Table_Incr!$CB$7:$CB$30,MATCH('Employee Data'!F165,Table_Incr!$CC$7:$CC$30,0)))</f>
        <v/>
      </c>
      <c r="F165" s="282"/>
      <c r="G165" s="282"/>
      <c r="H165" s="282"/>
      <c r="I165" s="282"/>
      <c r="J165" s="506"/>
      <c r="K165" s="261" t="str">
        <f t="shared" si="20"/>
        <v/>
      </c>
      <c r="L165" s="286" t="str">
        <f t="shared" si="19"/>
        <v/>
      </c>
      <c r="M165" s="282"/>
      <c r="N165" s="261" t="str">
        <f t="shared" si="21"/>
        <v/>
      </c>
      <c r="O165" s="287" t="str">
        <f t="shared" si="22"/>
        <v>--.--</v>
      </c>
    </row>
    <row r="166" spans="2:15">
      <c r="B166" s="282"/>
      <c r="C166" s="282"/>
      <c r="D166" s="282"/>
      <c r="E166" s="509" t="str">
        <f>IF(F166="","",INDEX(Table_Incr!$CB$7:$CB$30,MATCH('Employee Data'!F166,Table_Incr!$CC$7:$CC$30,0)))</f>
        <v/>
      </c>
      <c r="F166" s="282"/>
      <c r="G166" s="282"/>
      <c r="H166" s="282"/>
      <c r="I166" s="282"/>
      <c r="J166" s="506"/>
      <c r="K166" s="261" t="str">
        <f t="shared" si="20"/>
        <v/>
      </c>
      <c r="L166" s="286" t="str">
        <f t="shared" si="19"/>
        <v/>
      </c>
      <c r="M166" s="282"/>
      <c r="N166" s="261" t="str">
        <f t="shared" si="21"/>
        <v/>
      </c>
      <c r="O166" s="287" t="str">
        <f t="shared" si="22"/>
        <v>--.--</v>
      </c>
    </row>
    <row r="167" spans="2:15">
      <c r="B167" s="282"/>
      <c r="C167" s="282"/>
      <c r="D167" s="282"/>
      <c r="E167" s="509" t="str">
        <f>IF(F167="","",INDEX(Table_Incr!$CB$7:$CB$30,MATCH('Employee Data'!F167,Table_Incr!$CC$7:$CC$30,0)))</f>
        <v/>
      </c>
      <c r="F167" s="282"/>
      <c r="G167" s="282"/>
      <c r="H167" s="282"/>
      <c r="I167" s="282"/>
      <c r="J167" s="506"/>
      <c r="K167" s="261" t="str">
        <f t="shared" si="20"/>
        <v/>
      </c>
      <c r="L167" s="286" t="str">
        <f t="shared" si="19"/>
        <v/>
      </c>
      <c r="M167" s="282"/>
      <c r="N167" s="261" t="str">
        <f t="shared" si="21"/>
        <v/>
      </c>
      <c r="O167" s="287" t="str">
        <f t="shared" si="22"/>
        <v>--.--</v>
      </c>
    </row>
    <row r="168" spans="2:15">
      <c r="B168" s="282"/>
      <c r="C168" s="282"/>
      <c r="D168" s="282"/>
      <c r="E168" s="509" t="str">
        <f>IF(F168="","",INDEX(Table_Incr!$CB$7:$CB$30,MATCH('Employee Data'!F168,Table_Incr!$CC$7:$CC$30,0)))</f>
        <v/>
      </c>
      <c r="F168" s="282"/>
      <c r="G168" s="282"/>
      <c r="H168" s="282"/>
      <c r="I168" s="282"/>
      <c r="J168" s="506"/>
      <c r="K168" s="261" t="str">
        <f t="shared" si="20"/>
        <v/>
      </c>
      <c r="L168" s="286" t="str">
        <f t="shared" si="19"/>
        <v/>
      </c>
      <c r="M168" s="282"/>
      <c r="N168" s="261" t="str">
        <f t="shared" si="21"/>
        <v/>
      </c>
      <c r="O168" s="287" t="str">
        <f t="shared" si="22"/>
        <v>--.--</v>
      </c>
    </row>
    <row r="169" spans="2:15">
      <c r="B169" s="282"/>
      <c r="C169" s="282"/>
      <c r="D169" s="282"/>
      <c r="E169" s="509" t="str">
        <f>IF(F169="","",INDEX(Table_Incr!$CB$7:$CB$30,MATCH('Employee Data'!F169,Table_Incr!$CC$7:$CC$30,0)))</f>
        <v/>
      </c>
      <c r="F169" s="282"/>
      <c r="G169" s="282"/>
      <c r="H169" s="282"/>
      <c r="I169" s="282"/>
      <c r="J169" s="506"/>
      <c r="K169" s="261" t="str">
        <f t="shared" si="20"/>
        <v/>
      </c>
      <c r="L169" s="286" t="str">
        <f t="shared" si="19"/>
        <v/>
      </c>
      <c r="M169" s="282"/>
      <c r="N169" s="261" t="str">
        <f t="shared" si="21"/>
        <v/>
      </c>
      <c r="O169" s="287" t="str">
        <f t="shared" si="22"/>
        <v>--.--</v>
      </c>
    </row>
    <row r="170" spans="2:15">
      <c r="B170" s="282"/>
      <c r="C170" s="282"/>
      <c r="D170" s="282"/>
      <c r="E170" s="509" t="str">
        <f>IF(F170="","",INDEX(Table_Incr!$CB$7:$CB$30,MATCH('Employee Data'!F170,Table_Incr!$CC$7:$CC$30,0)))</f>
        <v/>
      </c>
      <c r="F170" s="282"/>
      <c r="G170" s="282"/>
      <c r="H170" s="282"/>
      <c r="I170" s="282"/>
      <c r="J170" s="506"/>
      <c r="K170" s="261" t="str">
        <f t="shared" si="20"/>
        <v/>
      </c>
      <c r="L170" s="286" t="str">
        <f t="shared" si="19"/>
        <v/>
      </c>
      <c r="M170" s="282"/>
      <c r="N170" s="261" t="str">
        <f t="shared" si="21"/>
        <v/>
      </c>
      <c r="O170" s="287" t="str">
        <f t="shared" si="22"/>
        <v>--.--</v>
      </c>
    </row>
    <row r="171" spans="2:15">
      <c r="B171" s="282"/>
      <c r="C171" s="282"/>
      <c r="D171" s="282"/>
      <c r="E171" s="509" t="str">
        <f>IF(F171="","",INDEX(Table_Incr!$CB$7:$CB$30,MATCH('Employee Data'!F171,Table_Incr!$CC$7:$CC$30,0)))</f>
        <v/>
      </c>
      <c r="F171" s="282"/>
      <c r="G171" s="282"/>
      <c r="H171" s="282"/>
      <c r="I171" s="282"/>
      <c r="J171" s="506"/>
      <c r="K171" s="261" t="str">
        <f t="shared" si="20"/>
        <v/>
      </c>
      <c r="L171" s="286" t="str">
        <f t="shared" si="19"/>
        <v/>
      </c>
      <c r="M171" s="282"/>
      <c r="N171" s="261" t="str">
        <f t="shared" si="21"/>
        <v/>
      </c>
      <c r="O171" s="287" t="str">
        <f t="shared" si="22"/>
        <v>--.--</v>
      </c>
    </row>
    <row r="172" spans="2:15">
      <c r="B172" s="282"/>
      <c r="C172" s="282"/>
      <c r="D172" s="282"/>
      <c r="E172" s="509" t="str">
        <f>IF(F172="","",INDEX(Table_Incr!$CB$7:$CB$30,MATCH('Employee Data'!F172,Table_Incr!$CC$7:$CC$30,0)))</f>
        <v/>
      </c>
      <c r="F172" s="282"/>
      <c r="G172" s="282"/>
      <c r="H172" s="282"/>
      <c r="I172" s="282"/>
      <c r="J172" s="506"/>
      <c r="K172" s="261" t="str">
        <f t="shared" si="20"/>
        <v/>
      </c>
      <c r="L172" s="286" t="str">
        <f t="shared" si="19"/>
        <v/>
      </c>
      <c r="M172" s="282"/>
      <c r="N172" s="261" t="str">
        <f t="shared" si="21"/>
        <v/>
      </c>
      <c r="O172" s="287" t="str">
        <f t="shared" si="22"/>
        <v>--.--</v>
      </c>
    </row>
    <row r="173" spans="2:15">
      <c r="B173" s="282"/>
      <c r="C173" s="282"/>
      <c r="D173" s="282"/>
      <c r="E173" s="509" t="str">
        <f>IF(F173="","",INDEX(Table_Incr!$CB$7:$CB$30,MATCH('Employee Data'!F173,Table_Incr!$CC$7:$CC$30,0)))</f>
        <v/>
      </c>
      <c r="F173" s="282"/>
      <c r="G173" s="282"/>
      <c r="H173" s="282"/>
      <c r="I173" s="282"/>
      <c r="J173" s="506"/>
      <c r="K173" s="261" t="str">
        <f t="shared" si="20"/>
        <v/>
      </c>
      <c r="L173" s="286" t="str">
        <f t="shared" si="19"/>
        <v/>
      </c>
      <c r="M173" s="282"/>
      <c r="N173" s="261" t="str">
        <f t="shared" si="21"/>
        <v/>
      </c>
      <c r="O173" s="287" t="str">
        <f t="shared" si="22"/>
        <v>--.--</v>
      </c>
    </row>
    <row r="174" spans="2:15">
      <c r="B174" s="282"/>
      <c r="C174" s="282"/>
      <c r="D174" s="282"/>
      <c r="E174" s="509" t="str">
        <f>IF(F174="","",INDEX(Table_Incr!$CB$7:$CB$30,MATCH('Employee Data'!F174,Table_Incr!$CC$7:$CC$30,0)))</f>
        <v/>
      </c>
      <c r="F174" s="282"/>
      <c r="G174" s="282"/>
      <c r="H174" s="282"/>
      <c r="I174" s="282"/>
      <c r="J174" s="506"/>
      <c r="K174" s="261" t="str">
        <f t="shared" si="20"/>
        <v/>
      </c>
      <c r="L174" s="286" t="str">
        <f t="shared" si="19"/>
        <v/>
      </c>
      <c r="M174" s="282"/>
      <c r="N174" s="261" t="str">
        <f t="shared" si="21"/>
        <v/>
      </c>
      <c r="O174" s="287" t="str">
        <f t="shared" si="22"/>
        <v>--.--</v>
      </c>
    </row>
    <row r="175" spans="2:15">
      <c r="B175" s="282"/>
      <c r="C175" s="282"/>
      <c r="D175" s="282"/>
      <c r="E175" s="509" t="str">
        <f>IF(F175="","",INDEX(Table_Incr!$CB$7:$CB$30,MATCH('Employee Data'!F175,Table_Incr!$CC$7:$CC$30,0)))</f>
        <v/>
      </c>
      <c r="F175" s="282"/>
      <c r="G175" s="282"/>
      <c r="H175" s="282"/>
      <c r="I175" s="282"/>
      <c r="J175" s="506"/>
      <c r="K175" s="261" t="str">
        <f t="shared" si="20"/>
        <v/>
      </c>
      <c r="L175" s="286" t="str">
        <f t="shared" si="19"/>
        <v/>
      </c>
      <c r="M175" s="282"/>
      <c r="N175" s="261" t="str">
        <f t="shared" si="21"/>
        <v/>
      </c>
      <c r="O175" s="287" t="str">
        <f t="shared" si="22"/>
        <v>--.--</v>
      </c>
    </row>
    <row r="176" spans="2:15">
      <c r="B176" s="282"/>
      <c r="C176" s="282"/>
      <c r="D176" s="282"/>
      <c r="E176" s="509" t="str">
        <f>IF(F176="","",INDEX(Table_Incr!$CB$7:$CB$30,MATCH('Employee Data'!F176,Table_Incr!$CC$7:$CC$30,0)))</f>
        <v/>
      </c>
      <c r="F176" s="282"/>
      <c r="G176" s="282"/>
      <c r="H176" s="282"/>
      <c r="I176" s="282"/>
      <c r="J176" s="506"/>
      <c r="K176" s="261" t="str">
        <f t="shared" si="20"/>
        <v/>
      </c>
      <c r="L176" s="286" t="str">
        <f t="shared" si="19"/>
        <v/>
      </c>
      <c r="M176" s="282"/>
      <c r="N176" s="261" t="str">
        <f t="shared" si="21"/>
        <v/>
      </c>
      <c r="O176" s="287" t="str">
        <f t="shared" si="22"/>
        <v>--.--</v>
      </c>
    </row>
    <row r="177" spans="2:15">
      <c r="B177" s="282"/>
      <c r="C177" s="282"/>
      <c r="D177" s="282"/>
      <c r="E177" s="509" t="str">
        <f>IF(F177="","",INDEX(Table_Incr!$CB$7:$CB$30,MATCH('Employee Data'!F177,Table_Incr!$CC$7:$CC$30,0)))</f>
        <v/>
      </c>
      <c r="F177" s="282"/>
      <c r="G177" s="282"/>
      <c r="H177" s="282"/>
      <c r="I177" s="282"/>
      <c r="J177" s="506"/>
      <c r="K177" s="261" t="str">
        <f t="shared" si="20"/>
        <v/>
      </c>
      <c r="L177" s="286" t="str">
        <f t="shared" si="19"/>
        <v/>
      </c>
      <c r="M177" s="282"/>
      <c r="N177" s="261" t="str">
        <f t="shared" si="21"/>
        <v/>
      </c>
      <c r="O177" s="287" t="str">
        <f t="shared" si="22"/>
        <v>--.--</v>
      </c>
    </row>
    <row r="178" spans="2:15">
      <c r="B178" s="282"/>
      <c r="C178" s="282"/>
      <c r="D178" s="282"/>
      <c r="E178" s="509" t="str">
        <f>IF(F178="","",INDEX(Table_Incr!$CB$7:$CB$30,MATCH('Employee Data'!F178,Table_Incr!$CC$7:$CC$30,0)))</f>
        <v/>
      </c>
      <c r="F178" s="282"/>
      <c r="G178" s="282"/>
      <c r="H178" s="282"/>
      <c r="I178" s="282"/>
      <c r="J178" s="506"/>
      <c r="K178" s="261" t="str">
        <f t="shared" si="20"/>
        <v/>
      </c>
      <c r="L178" s="286" t="str">
        <f t="shared" si="19"/>
        <v/>
      </c>
      <c r="M178" s="282"/>
      <c r="N178" s="261" t="str">
        <f t="shared" si="21"/>
        <v/>
      </c>
      <c r="O178" s="287" t="str">
        <f t="shared" si="22"/>
        <v>--.--</v>
      </c>
    </row>
    <row r="179" spans="2:15">
      <c r="B179" s="282"/>
      <c r="C179" s="282"/>
      <c r="D179" s="282"/>
      <c r="E179" s="509" t="str">
        <f>IF(F179="","",INDEX(Table_Incr!$CB$7:$CB$30,MATCH('Employee Data'!F179,Table_Incr!$CC$7:$CC$30,0)))</f>
        <v/>
      </c>
      <c r="F179" s="282"/>
      <c r="G179" s="282"/>
      <c r="H179" s="282"/>
      <c r="I179" s="282"/>
      <c r="J179" s="506"/>
      <c r="K179" s="261" t="str">
        <f t="shared" si="20"/>
        <v/>
      </c>
      <c r="L179" s="286" t="str">
        <f t="shared" si="19"/>
        <v/>
      </c>
      <c r="M179" s="282"/>
      <c r="N179" s="261" t="str">
        <f t="shared" si="21"/>
        <v/>
      </c>
      <c r="O179" s="287" t="str">
        <f t="shared" si="22"/>
        <v>--.--</v>
      </c>
    </row>
    <row r="180" spans="2:15">
      <c r="B180" s="282"/>
      <c r="C180" s="282"/>
      <c r="D180" s="282"/>
      <c r="E180" s="509" t="str">
        <f>IF(F180="","",INDEX(Table_Incr!$CB$7:$CB$30,MATCH('Employee Data'!F180,Table_Incr!$CC$7:$CC$30,0)))</f>
        <v/>
      </c>
      <c r="F180" s="282"/>
      <c r="G180" s="282"/>
      <c r="H180" s="282"/>
      <c r="I180" s="282"/>
      <c r="J180" s="506"/>
      <c r="K180" s="261" t="str">
        <f t="shared" si="20"/>
        <v/>
      </c>
      <c r="L180" s="286" t="str">
        <f t="shared" si="19"/>
        <v/>
      </c>
      <c r="M180" s="282"/>
      <c r="N180" s="261" t="str">
        <f t="shared" si="21"/>
        <v/>
      </c>
      <c r="O180" s="287" t="str">
        <f t="shared" si="22"/>
        <v>--.--</v>
      </c>
    </row>
    <row r="181" spans="2:15">
      <c r="B181" s="282"/>
      <c r="C181" s="282"/>
      <c r="D181" s="282"/>
      <c r="E181" s="509" t="str">
        <f>IF(F181="","",INDEX(Table_Incr!$CB$7:$CB$30,MATCH('Employee Data'!F181,Table_Incr!$CC$7:$CC$30,0)))</f>
        <v/>
      </c>
      <c r="F181" s="282"/>
      <c r="G181" s="282"/>
      <c r="H181" s="282"/>
      <c r="I181" s="282"/>
      <c r="J181" s="506"/>
      <c r="K181" s="261" t="str">
        <f t="shared" si="20"/>
        <v/>
      </c>
      <c r="L181" s="286" t="str">
        <f t="shared" si="19"/>
        <v/>
      </c>
      <c r="M181" s="282"/>
      <c r="N181" s="261" t="str">
        <f t="shared" si="21"/>
        <v/>
      </c>
      <c r="O181" s="287" t="str">
        <f t="shared" si="22"/>
        <v>--.--</v>
      </c>
    </row>
    <row r="182" spans="2:15">
      <c r="B182" s="282"/>
      <c r="C182" s="282"/>
      <c r="D182" s="282"/>
      <c r="E182" s="509" t="str">
        <f>IF(F182="","",INDEX(Table_Incr!$CB$7:$CB$30,MATCH('Employee Data'!F182,Table_Incr!$CC$7:$CC$30,0)))</f>
        <v/>
      </c>
      <c r="F182" s="282"/>
      <c r="G182" s="282"/>
      <c r="H182" s="282"/>
      <c r="I182" s="282"/>
      <c r="J182" s="506"/>
      <c r="K182" s="261" t="str">
        <f t="shared" si="20"/>
        <v/>
      </c>
      <c r="L182" s="286" t="str">
        <f t="shared" si="19"/>
        <v/>
      </c>
      <c r="M182" s="282"/>
      <c r="N182" s="261" t="str">
        <f t="shared" si="21"/>
        <v/>
      </c>
      <c r="O182" s="287" t="str">
        <f t="shared" si="22"/>
        <v>--.--</v>
      </c>
    </row>
    <row r="183" spans="2:15">
      <c r="B183" s="282"/>
      <c r="C183" s="282"/>
      <c r="D183" s="282"/>
      <c r="E183" s="509" t="str">
        <f>IF(F183="","",INDEX(Table_Incr!$CB$7:$CB$30,MATCH('Employee Data'!F183,Table_Incr!$CC$7:$CC$30,0)))</f>
        <v/>
      </c>
      <c r="F183" s="282"/>
      <c r="G183" s="282"/>
      <c r="H183" s="282"/>
      <c r="I183" s="282"/>
      <c r="J183" s="506"/>
      <c r="K183" s="261" t="str">
        <f t="shared" si="20"/>
        <v/>
      </c>
      <c r="L183" s="286" t="str">
        <f t="shared" si="19"/>
        <v/>
      </c>
      <c r="M183" s="282"/>
      <c r="N183" s="261" t="str">
        <f t="shared" si="21"/>
        <v/>
      </c>
      <c r="O183" s="287" t="str">
        <f t="shared" si="22"/>
        <v>--.--</v>
      </c>
    </row>
    <row r="184" spans="2:15">
      <c r="B184" s="282"/>
      <c r="C184" s="282"/>
      <c r="D184" s="282"/>
      <c r="E184" s="509" t="str">
        <f>IF(F184="","",INDEX(Table_Incr!$CB$7:$CB$30,MATCH('Employee Data'!F184,Table_Incr!$CC$7:$CC$30,0)))</f>
        <v/>
      </c>
      <c r="F184" s="282"/>
      <c r="G184" s="282"/>
      <c r="H184" s="282"/>
      <c r="I184" s="282"/>
      <c r="J184" s="506"/>
      <c r="K184" s="261" t="str">
        <f t="shared" si="20"/>
        <v/>
      </c>
      <c r="L184" s="286" t="str">
        <f t="shared" si="19"/>
        <v/>
      </c>
      <c r="M184" s="282"/>
      <c r="N184" s="261" t="str">
        <f t="shared" si="21"/>
        <v/>
      </c>
      <c r="O184" s="287" t="str">
        <f t="shared" si="22"/>
        <v>--.--</v>
      </c>
    </row>
    <row r="185" spans="2:15">
      <c r="B185" s="282"/>
      <c r="C185" s="282"/>
      <c r="D185" s="282"/>
      <c r="E185" s="509" t="str">
        <f>IF(F185="","",INDEX(Table_Incr!$CB$7:$CB$30,MATCH('Employee Data'!F185,Table_Incr!$CC$7:$CC$30,0)))</f>
        <v/>
      </c>
      <c r="F185" s="282"/>
      <c r="G185" s="282"/>
      <c r="H185" s="282"/>
      <c r="I185" s="282"/>
      <c r="J185" s="506"/>
      <c r="K185" s="261" t="str">
        <f t="shared" si="20"/>
        <v/>
      </c>
      <c r="L185" s="286" t="str">
        <f t="shared" si="19"/>
        <v/>
      </c>
      <c r="M185" s="282"/>
      <c r="N185" s="261" t="str">
        <f t="shared" si="21"/>
        <v/>
      </c>
      <c r="O185" s="287" t="str">
        <f t="shared" si="22"/>
        <v>--.--</v>
      </c>
    </row>
    <row r="186" spans="2:15">
      <c r="B186" s="282"/>
      <c r="C186" s="282"/>
      <c r="D186" s="282"/>
      <c r="E186" s="509" t="str">
        <f>IF(F186="","",INDEX(Table_Incr!$CB$7:$CB$30,MATCH('Employee Data'!F186,Table_Incr!$CC$7:$CC$30,0)))</f>
        <v/>
      </c>
      <c r="F186" s="282"/>
      <c r="G186" s="282"/>
      <c r="H186" s="282"/>
      <c r="I186" s="282"/>
      <c r="J186" s="506"/>
      <c r="K186" s="261" t="str">
        <f t="shared" si="20"/>
        <v/>
      </c>
      <c r="L186" s="286" t="str">
        <f t="shared" si="19"/>
        <v/>
      </c>
      <c r="M186" s="282"/>
      <c r="N186" s="261" t="str">
        <f t="shared" si="21"/>
        <v/>
      </c>
      <c r="O186" s="287" t="str">
        <f t="shared" si="22"/>
        <v>--.--</v>
      </c>
    </row>
    <row r="187" spans="2:15">
      <c r="B187" s="282"/>
      <c r="C187" s="282"/>
      <c r="D187" s="282"/>
      <c r="E187" s="509" t="str">
        <f>IF(F187="","",INDEX(Table_Incr!$CB$7:$CB$30,MATCH('Employee Data'!F187,Table_Incr!$CC$7:$CC$30,0)))</f>
        <v/>
      </c>
      <c r="F187" s="282"/>
      <c r="G187" s="282"/>
      <c r="H187" s="282"/>
      <c r="I187" s="282"/>
      <c r="J187" s="506"/>
      <c r="K187" s="261" t="str">
        <f t="shared" si="20"/>
        <v/>
      </c>
      <c r="L187" s="286" t="str">
        <f t="shared" si="19"/>
        <v/>
      </c>
      <c r="M187" s="282"/>
      <c r="N187" s="261" t="str">
        <f t="shared" si="21"/>
        <v/>
      </c>
      <c r="O187" s="287" t="str">
        <f t="shared" si="22"/>
        <v>--.--</v>
      </c>
    </row>
    <row r="188" spans="2:15">
      <c r="B188" s="282"/>
      <c r="C188" s="282"/>
      <c r="D188" s="282"/>
      <c r="E188" s="509" t="str">
        <f>IF(F188="","",INDEX(Table_Incr!$CB$7:$CB$30,MATCH('Employee Data'!F188,Table_Incr!$CC$7:$CC$30,0)))</f>
        <v/>
      </c>
      <c r="F188" s="282"/>
      <c r="G188" s="282"/>
      <c r="H188" s="282"/>
      <c r="I188" s="282"/>
      <c r="J188" s="506"/>
      <c r="K188" s="261" t="str">
        <f t="shared" si="20"/>
        <v/>
      </c>
      <c r="L188" s="286" t="str">
        <f t="shared" si="19"/>
        <v/>
      </c>
      <c r="M188" s="282"/>
      <c r="N188" s="261" t="str">
        <f t="shared" si="21"/>
        <v/>
      </c>
      <c r="O188" s="287" t="str">
        <f t="shared" si="22"/>
        <v>--.--</v>
      </c>
    </row>
    <row r="189" spans="2:15">
      <c r="B189" s="282"/>
      <c r="C189" s="282"/>
      <c r="D189" s="282"/>
      <c r="E189" s="509" t="str">
        <f>IF(F189="","",INDEX(Table_Incr!$CB$7:$CB$30,MATCH('Employee Data'!F189,Table_Incr!$CC$7:$CC$30,0)))</f>
        <v/>
      </c>
      <c r="F189" s="282"/>
      <c r="G189" s="282"/>
      <c r="H189" s="282"/>
      <c r="I189" s="282"/>
      <c r="J189" s="506"/>
      <c r="K189" s="261" t="str">
        <f t="shared" si="20"/>
        <v/>
      </c>
      <c r="L189" s="286" t="str">
        <f t="shared" si="19"/>
        <v/>
      </c>
      <c r="M189" s="282"/>
      <c r="N189" s="261" t="str">
        <f t="shared" si="21"/>
        <v/>
      </c>
      <c r="O189" s="287" t="str">
        <f t="shared" si="22"/>
        <v>--.--</v>
      </c>
    </row>
    <row r="190" spans="2:15">
      <c r="B190" s="282"/>
      <c r="C190" s="282"/>
      <c r="D190" s="282"/>
      <c r="E190" s="509" t="str">
        <f>IF(F190="","",INDEX(Table_Incr!$CB$7:$CB$30,MATCH('Employee Data'!F190,Table_Incr!$CC$7:$CC$30,0)))</f>
        <v/>
      </c>
      <c r="F190" s="282"/>
      <c r="G190" s="282"/>
      <c r="H190" s="282"/>
      <c r="I190" s="282"/>
      <c r="J190" s="506"/>
      <c r="K190" s="261" t="str">
        <f t="shared" si="20"/>
        <v/>
      </c>
      <c r="L190" s="286" t="str">
        <f t="shared" si="19"/>
        <v/>
      </c>
      <c r="M190" s="282"/>
      <c r="N190" s="261" t="str">
        <f t="shared" si="21"/>
        <v/>
      </c>
      <c r="O190" s="287" t="str">
        <f t="shared" si="22"/>
        <v>--.--</v>
      </c>
    </row>
    <row r="191" spans="2:15">
      <c r="B191" s="282"/>
      <c r="C191" s="282"/>
      <c r="D191" s="282"/>
      <c r="E191" s="509" t="str">
        <f>IF(F191="","",INDEX(Table_Incr!$CB$7:$CB$30,MATCH('Employee Data'!F191,Table_Incr!$CC$7:$CC$30,0)))</f>
        <v/>
      </c>
      <c r="F191" s="282"/>
      <c r="G191" s="282"/>
      <c r="H191" s="282"/>
      <c r="I191" s="282"/>
      <c r="J191" s="506"/>
      <c r="K191" s="261" t="str">
        <f t="shared" si="20"/>
        <v/>
      </c>
      <c r="L191" s="286" t="str">
        <f t="shared" si="19"/>
        <v/>
      </c>
      <c r="M191" s="282"/>
      <c r="N191" s="261" t="str">
        <f t="shared" si="21"/>
        <v/>
      </c>
      <c r="O191" s="287" t="str">
        <f t="shared" si="22"/>
        <v>--.--</v>
      </c>
    </row>
    <row r="192" spans="2:15">
      <c r="B192" s="282"/>
      <c r="C192" s="282"/>
      <c r="D192" s="282"/>
      <c r="E192" s="509" t="str">
        <f>IF(F192="","",INDEX(Table_Incr!$CB$7:$CB$30,MATCH('Employee Data'!F192,Table_Incr!$CC$7:$CC$30,0)))</f>
        <v/>
      </c>
      <c r="F192" s="282"/>
      <c r="G192" s="282"/>
      <c r="H192" s="282"/>
      <c r="I192" s="282"/>
      <c r="J192" s="506"/>
      <c r="K192" s="261" t="str">
        <f t="shared" si="20"/>
        <v/>
      </c>
      <c r="L192" s="286" t="str">
        <f t="shared" si="19"/>
        <v/>
      </c>
      <c r="M192" s="282"/>
      <c r="N192" s="261" t="str">
        <f t="shared" si="21"/>
        <v/>
      </c>
      <c r="O192" s="287" t="str">
        <f t="shared" si="22"/>
        <v>--.--</v>
      </c>
    </row>
    <row r="193" spans="2:15">
      <c r="B193" s="282"/>
      <c r="C193" s="282"/>
      <c r="D193" s="282"/>
      <c r="E193" s="509" t="str">
        <f>IF(F193="","",INDEX(Table_Incr!$CB$7:$CB$30,MATCH('Employee Data'!F193,Table_Incr!$CC$7:$CC$30,0)))</f>
        <v/>
      </c>
      <c r="F193" s="282"/>
      <c r="G193" s="282"/>
      <c r="H193" s="282"/>
      <c r="I193" s="282"/>
      <c r="J193" s="506"/>
      <c r="K193" s="261" t="str">
        <f t="shared" si="20"/>
        <v/>
      </c>
      <c r="L193" s="286" t="str">
        <f t="shared" si="19"/>
        <v/>
      </c>
      <c r="M193" s="282"/>
      <c r="N193" s="261" t="str">
        <f t="shared" si="21"/>
        <v/>
      </c>
      <c r="O193" s="287" t="str">
        <f t="shared" si="22"/>
        <v>--.--</v>
      </c>
    </row>
    <row r="194" spans="2:15">
      <c r="B194" s="282"/>
      <c r="C194" s="282"/>
      <c r="D194" s="282"/>
      <c r="E194" s="509" t="str">
        <f>IF(F194="","",INDEX(Table_Incr!$CB$7:$CB$30,MATCH('Employee Data'!F194,Table_Incr!$CC$7:$CC$30,0)))</f>
        <v/>
      </c>
      <c r="F194" s="282"/>
      <c r="G194" s="282"/>
      <c r="H194" s="282"/>
      <c r="I194" s="282"/>
      <c r="J194" s="506"/>
      <c r="K194" s="261" t="str">
        <f t="shared" si="20"/>
        <v/>
      </c>
      <c r="L194" s="286" t="str">
        <f t="shared" si="19"/>
        <v/>
      </c>
      <c r="M194" s="282"/>
      <c r="N194" s="261" t="str">
        <f t="shared" si="21"/>
        <v/>
      </c>
      <c r="O194" s="287" t="str">
        <f t="shared" si="22"/>
        <v>--.--</v>
      </c>
    </row>
    <row r="195" spans="2:15">
      <c r="B195" s="282"/>
      <c r="C195" s="282"/>
      <c r="D195" s="282"/>
      <c r="E195" s="509" t="str">
        <f>IF(F195="","",INDEX(Table_Incr!$CB$7:$CB$30,MATCH('Employee Data'!F195,Table_Incr!$CC$7:$CC$30,0)))</f>
        <v/>
      </c>
      <c r="F195" s="282"/>
      <c r="G195" s="282"/>
      <c r="H195" s="282"/>
      <c r="I195" s="282"/>
      <c r="J195" s="506"/>
      <c r="K195" s="261" t="str">
        <f t="shared" si="20"/>
        <v/>
      </c>
      <c r="L195" s="286" t="str">
        <f t="shared" si="19"/>
        <v/>
      </c>
      <c r="M195" s="282"/>
      <c r="N195" s="261" t="str">
        <f t="shared" si="21"/>
        <v/>
      </c>
      <c r="O195" s="287" t="str">
        <f t="shared" si="22"/>
        <v>--.--</v>
      </c>
    </row>
    <row r="196" spans="2:15">
      <c r="B196" s="282"/>
      <c r="C196" s="282"/>
      <c r="D196" s="282"/>
      <c r="E196" s="509" t="str">
        <f>IF(F196="","",INDEX(Table_Incr!$CB$7:$CB$30,MATCH('Employee Data'!F196,Table_Incr!$CC$7:$CC$30,0)))</f>
        <v/>
      </c>
      <c r="F196" s="282"/>
      <c r="G196" s="282"/>
      <c r="H196" s="282"/>
      <c r="I196" s="282"/>
      <c r="J196" s="506"/>
      <c r="K196" s="261" t="str">
        <f t="shared" si="20"/>
        <v/>
      </c>
      <c r="L196" s="286" t="str">
        <f t="shared" ref="L196:L259" si="23">IF(B196="","",J196+K196)</f>
        <v/>
      </c>
      <c r="M196" s="282"/>
      <c r="N196" s="261" t="str">
        <f t="shared" si="21"/>
        <v/>
      </c>
      <c r="O196" s="287" t="str">
        <f t="shared" si="22"/>
        <v>--.--</v>
      </c>
    </row>
    <row r="197" spans="2:15">
      <c r="B197" s="282"/>
      <c r="C197" s="282"/>
      <c r="D197" s="282"/>
      <c r="E197" s="509" t="str">
        <f>IF(F197="","",INDEX(Table_Incr!$CB$7:$CB$30,MATCH('Employee Data'!F197,Table_Incr!$CC$7:$CC$30,0)))</f>
        <v/>
      </c>
      <c r="F197" s="282"/>
      <c r="G197" s="282"/>
      <c r="H197" s="282"/>
      <c r="I197" s="282"/>
      <c r="J197" s="506"/>
      <c r="K197" s="261" t="str">
        <f t="shared" ref="K197:K260" si="24">IF(B197="","",IF(I197="YES",ROUND((J197*0.03),-2),0))</f>
        <v/>
      </c>
      <c r="L197" s="286" t="str">
        <f t="shared" si="23"/>
        <v/>
      </c>
      <c r="M197" s="282"/>
      <c r="N197" s="261" t="str">
        <f t="shared" si="21"/>
        <v/>
      </c>
      <c r="O197" s="287" t="str">
        <f t="shared" si="22"/>
        <v>--.--</v>
      </c>
    </row>
    <row r="198" spans="2:15">
      <c r="B198" s="282"/>
      <c r="C198" s="282"/>
      <c r="D198" s="282"/>
      <c r="E198" s="509" t="str">
        <f>IF(F198="","",INDEX(Table_Incr!$CB$7:$CB$30,MATCH('Employee Data'!F198,Table_Incr!$CC$7:$CC$30,0)))</f>
        <v/>
      </c>
      <c r="F198" s="282"/>
      <c r="G198" s="282"/>
      <c r="H198" s="282"/>
      <c r="I198" s="282"/>
      <c r="J198" s="506"/>
      <c r="K198" s="261" t="str">
        <f t="shared" si="24"/>
        <v/>
      </c>
      <c r="L198" s="286" t="str">
        <f t="shared" si="23"/>
        <v/>
      </c>
      <c r="M198" s="282"/>
      <c r="N198" s="261" t="str">
        <f t="shared" si="21"/>
        <v/>
      </c>
      <c r="O198" s="287" t="str">
        <f t="shared" si="22"/>
        <v>--.--</v>
      </c>
    </row>
    <row r="199" spans="2:15">
      <c r="B199" s="282"/>
      <c r="C199" s="282"/>
      <c r="D199" s="282"/>
      <c r="E199" s="509" t="str">
        <f>IF(F199="","",INDEX(Table_Incr!$CB$7:$CB$30,MATCH('Employee Data'!F199,Table_Incr!$CC$7:$CC$30,0)))</f>
        <v/>
      </c>
      <c r="F199" s="282"/>
      <c r="G199" s="282"/>
      <c r="H199" s="282"/>
      <c r="I199" s="282"/>
      <c r="J199" s="506"/>
      <c r="K199" s="261" t="str">
        <f t="shared" si="24"/>
        <v/>
      </c>
      <c r="L199" s="286" t="str">
        <f t="shared" si="23"/>
        <v/>
      </c>
      <c r="M199" s="282"/>
      <c r="N199" s="261" t="str">
        <f t="shared" si="21"/>
        <v/>
      </c>
      <c r="O199" s="287" t="str">
        <f t="shared" si="22"/>
        <v>--.--</v>
      </c>
    </row>
    <row r="200" spans="2:15">
      <c r="B200" s="282"/>
      <c r="C200" s="282"/>
      <c r="D200" s="282"/>
      <c r="E200" s="509" t="str">
        <f>IF(F200="","",INDEX(Table_Incr!$CB$7:$CB$30,MATCH('Employee Data'!F200,Table_Incr!$CC$7:$CC$30,0)))</f>
        <v/>
      </c>
      <c r="F200" s="282"/>
      <c r="G200" s="282"/>
      <c r="H200" s="282"/>
      <c r="I200" s="282"/>
      <c r="J200" s="506"/>
      <c r="K200" s="261" t="str">
        <f t="shared" si="24"/>
        <v/>
      </c>
      <c r="L200" s="286" t="str">
        <f t="shared" si="23"/>
        <v/>
      </c>
      <c r="M200" s="282"/>
      <c r="N200" s="261" t="str">
        <f t="shared" si="21"/>
        <v/>
      </c>
      <c r="O200" s="287" t="str">
        <f t="shared" si="22"/>
        <v>--.--</v>
      </c>
    </row>
    <row r="201" spans="2:15">
      <c r="B201" s="282"/>
      <c r="C201" s="282"/>
      <c r="D201" s="282"/>
      <c r="E201" s="509" t="str">
        <f>IF(F201="","",INDEX(Table_Incr!$CB$7:$CB$30,MATCH('Employee Data'!F201,Table_Incr!$CC$7:$CC$30,0)))</f>
        <v/>
      </c>
      <c r="F201" s="282"/>
      <c r="G201" s="282"/>
      <c r="H201" s="282"/>
      <c r="I201" s="282"/>
      <c r="J201" s="506"/>
      <c r="K201" s="261" t="str">
        <f t="shared" si="24"/>
        <v/>
      </c>
      <c r="L201" s="286" t="str">
        <f t="shared" si="23"/>
        <v/>
      </c>
      <c r="M201" s="282"/>
      <c r="N201" s="261" t="str">
        <f t="shared" ref="N201:N264" si="25">IF(B201="","",IF(M201&gt;0,MIN(K201,M201),0))</f>
        <v/>
      </c>
      <c r="O201" s="287" t="str">
        <f t="shared" ref="O201:O264" si="26">IF(M201=0,"--.--",IF(N201&gt;=0,M201-N201,"--.--"))</f>
        <v>--.--</v>
      </c>
    </row>
    <row r="202" spans="2:15">
      <c r="B202" s="282"/>
      <c r="C202" s="282"/>
      <c r="D202" s="282"/>
      <c r="E202" s="509" t="str">
        <f>IF(F202="","",INDEX(Table_Incr!$CB$7:$CB$30,MATCH('Employee Data'!F202,Table_Incr!$CC$7:$CC$30,0)))</f>
        <v/>
      </c>
      <c r="F202" s="282"/>
      <c r="G202" s="282"/>
      <c r="H202" s="282"/>
      <c r="I202" s="282"/>
      <c r="J202" s="506"/>
      <c r="K202" s="261" t="str">
        <f t="shared" si="24"/>
        <v/>
      </c>
      <c r="L202" s="286" t="str">
        <f t="shared" si="23"/>
        <v/>
      </c>
      <c r="M202" s="282"/>
      <c r="N202" s="261" t="str">
        <f t="shared" si="25"/>
        <v/>
      </c>
      <c r="O202" s="287" t="str">
        <f t="shared" si="26"/>
        <v>--.--</v>
      </c>
    </row>
    <row r="203" spans="2:15">
      <c r="B203" s="282"/>
      <c r="C203" s="282"/>
      <c r="D203" s="282"/>
      <c r="E203" s="509" t="str">
        <f>IF(F203="","",INDEX(Table_Incr!$CB$7:$CB$30,MATCH('Employee Data'!F203,Table_Incr!$CC$7:$CC$30,0)))</f>
        <v/>
      </c>
      <c r="F203" s="282"/>
      <c r="G203" s="282"/>
      <c r="H203" s="282"/>
      <c r="I203" s="282"/>
      <c r="J203" s="506"/>
      <c r="K203" s="261" t="str">
        <f t="shared" si="24"/>
        <v/>
      </c>
      <c r="L203" s="286" t="str">
        <f t="shared" si="23"/>
        <v/>
      </c>
      <c r="M203" s="282"/>
      <c r="N203" s="261" t="str">
        <f t="shared" si="25"/>
        <v/>
      </c>
      <c r="O203" s="287" t="str">
        <f t="shared" si="26"/>
        <v>--.--</v>
      </c>
    </row>
    <row r="204" spans="2:15">
      <c r="B204" s="282"/>
      <c r="C204" s="282"/>
      <c r="D204" s="282"/>
      <c r="E204" s="509" t="str">
        <f>IF(F204="","",INDEX(Table_Incr!$CB$7:$CB$30,MATCH('Employee Data'!F204,Table_Incr!$CC$7:$CC$30,0)))</f>
        <v/>
      </c>
      <c r="F204" s="282"/>
      <c r="G204" s="282"/>
      <c r="H204" s="282"/>
      <c r="I204" s="282"/>
      <c r="J204" s="506"/>
      <c r="K204" s="261" t="str">
        <f t="shared" si="24"/>
        <v/>
      </c>
      <c r="L204" s="286" t="str">
        <f t="shared" si="23"/>
        <v/>
      </c>
      <c r="M204" s="282"/>
      <c r="N204" s="261" t="str">
        <f t="shared" si="25"/>
        <v/>
      </c>
      <c r="O204" s="287" t="str">
        <f t="shared" si="26"/>
        <v>--.--</v>
      </c>
    </row>
    <row r="205" spans="2:15">
      <c r="B205" s="282"/>
      <c r="C205" s="282"/>
      <c r="D205" s="282"/>
      <c r="E205" s="509" t="str">
        <f>IF(F205="","",INDEX(Table_Incr!$CB$7:$CB$30,MATCH('Employee Data'!F205,Table_Incr!$CC$7:$CC$30,0)))</f>
        <v/>
      </c>
      <c r="F205" s="282"/>
      <c r="G205" s="282"/>
      <c r="H205" s="282"/>
      <c r="I205" s="282"/>
      <c r="J205" s="506"/>
      <c r="K205" s="261" t="str">
        <f t="shared" si="24"/>
        <v/>
      </c>
      <c r="L205" s="286" t="str">
        <f t="shared" si="23"/>
        <v/>
      </c>
      <c r="M205" s="282"/>
      <c r="N205" s="261" t="str">
        <f t="shared" si="25"/>
        <v/>
      </c>
      <c r="O205" s="287" t="str">
        <f t="shared" si="26"/>
        <v>--.--</v>
      </c>
    </row>
    <row r="206" spans="2:15">
      <c r="B206" s="282"/>
      <c r="C206" s="282"/>
      <c r="D206" s="282"/>
      <c r="E206" s="509" t="str">
        <f>IF(F206="","",INDEX(Table_Incr!$CB$7:$CB$30,MATCH('Employee Data'!F206,Table_Incr!$CC$7:$CC$30,0)))</f>
        <v/>
      </c>
      <c r="F206" s="282"/>
      <c r="G206" s="282"/>
      <c r="H206" s="282"/>
      <c r="I206" s="282"/>
      <c r="J206" s="506"/>
      <c r="K206" s="261" t="str">
        <f t="shared" si="24"/>
        <v/>
      </c>
      <c r="L206" s="286" t="str">
        <f t="shared" si="23"/>
        <v/>
      </c>
      <c r="M206" s="282"/>
      <c r="N206" s="261" t="str">
        <f t="shared" si="25"/>
        <v/>
      </c>
      <c r="O206" s="287" t="str">
        <f t="shared" si="26"/>
        <v>--.--</v>
      </c>
    </row>
    <row r="207" spans="2:15">
      <c r="B207" s="282"/>
      <c r="C207" s="282"/>
      <c r="D207" s="282"/>
      <c r="E207" s="509" t="str">
        <f>IF(F207="","",INDEX(Table_Incr!$CB$7:$CB$30,MATCH('Employee Data'!F207,Table_Incr!$CC$7:$CC$30,0)))</f>
        <v/>
      </c>
      <c r="F207" s="282"/>
      <c r="G207" s="282"/>
      <c r="H207" s="282"/>
      <c r="I207" s="282"/>
      <c r="J207" s="506"/>
      <c r="K207" s="261" t="str">
        <f t="shared" si="24"/>
        <v/>
      </c>
      <c r="L207" s="286" t="str">
        <f t="shared" si="23"/>
        <v/>
      </c>
      <c r="M207" s="282"/>
      <c r="N207" s="261" t="str">
        <f t="shared" si="25"/>
        <v/>
      </c>
      <c r="O207" s="287" t="str">
        <f t="shared" si="26"/>
        <v>--.--</v>
      </c>
    </row>
    <row r="208" spans="2:15">
      <c r="B208" s="282"/>
      <c r="C208" s="282"/>
      <c r="D208" s="282"/>
      <c r="E208" s="509" t="str">
        <f>IF(F208="","",INDEX(Table_Incr!$CB$7:$CB$30,MATCH('Employee Data'!F208,Table_Incr!$CC$7:$CC$30,0)))</f>
        <v/>
      </c>
      <c r="F208" s="282"/>
      <c r="G208" s="282"/>
      <c r="H208" s="282"/>
      <c r="I208" s="282"/>
      <c r="J208" s="506"/>
      <c r="K208" s="261" t="str">
        <f t="shared" si="24"/>
        <v/>
      </c>
      <c r="L208" s="286" t="str">
        <f t="shared" si="23"/>
        <v/>
      </c>
      <c r="M208" s="282"/>
      <c r="N208" s="261" t="str">
        <f t="shared" si="25"/>
        <v/>
      </c>
      <c r="O208" s="287" t="str">
        <f t="shared" si="26"/>
        <v>--.--</v>
      </c>
    </row>
    <row r="209" spans="2:15">
      <c r="B209" s="282"/>
      <c r="C209" s="282"/>
      <c r="D209" s="282"/>
      <c r="E209" s="509" t="str">
        <f>IF(F209="","",INDEX(Table_Incr!$CB$7:$CB$30,MATCH('Employee Data'!F209,Table_Incr!$CC$7:$CC$30,0)))</f>
        <v/>
      </c>
      <c r="F209" s="282"/>
      <c r="G209" s="282"/>
      <c r="H209" s="282"/>
      <c r="I209" s="282"/>
      <c r="J209" s="506"/>
      <c r="K209" s="261" t="str">
        <f t="shared" si="24"/>
        <v/>
      </c>
      <c r="L209" s="286" t="str">
        <f t="shared" si="23"/>
        <v/>
      </c>
      <c r="M209" s="282"/>
      <c r="N209" s="261" t="str">
        <f t="shared" si="25"/>
        <v/>
      </c>
      <c r="O209" s="287" t="str">
        <f t="shared" si="26"/>
        <v>--.--</v>
      </c>
    </row>
    <row r="210" spans="2:15">
      <c r="B210" s="282"/>
      <c r="C210" s="282"/>
      <c r="D210" s="282"/>
      <c r="E210" s="509" t="str">
        <f>IF(F210="","",INDEX(Table_Incr!$CB$7:$CB$30,MATCH('Employee Data'!F210,Table_Incr!$CC$7:$CC$30,0)))</f>
        <v/>
      </c>
      <c r="F210" s="282"/>
      <c r="G210" s="282"/>
      <c r="H210" s="282"/>
      <c r="I210" s="282"/>
      <c r="J210" s="506"/>
      <c r="K210" s="261" t="str">
        <f t="shared" si="24"/>
        <v/>
      </c>
      <c r="L210" s="286" t="str">
        <f t="shared" si="23"/>
        <v/>
      </c>
      <c r="M210" s="282"/>
      <c r="N210" s="261" t="str">
        <f t="shared" si="25"/>
        <v/>
      </c>
      <c r="O210" s="287" t="str">
        <f t="shared" si="26"/>
        <v>--.--</v>
      </c>
    </row>
    <row r="211" spans="2:15">
      <c r="B211" s="282"/>
      <c r="C211" s="282"/>
      <c r="D211" s="282"/>
      <c r="E211" s="509" t="str">
        <f>IF(F211="","",INDEX(Table_Incr!$CB$7:$CB$30,MATCH('Employee Data'!F211,Table_Incr!$CC$7:$CC$30,0)))</f>
        <v/>
      </c>
      <c r="F211" s="282"/>
      <c r="G211" s="282"/>
      <c r="H211" s="282"/>
      <c r="I211" s="282"/>
      <c r="J211" s="506"/>
      <c r="K211" s="261" t="str">
        <f t="shared" si="24"/>
        <v/>
      </c>
      <c r="L211" s="286" t="str">
        <f t="shared" si="23"/>
        <v/>
      </c>
      <c r="M211" s="282"/>
      <c r="N211" s="261" t="str">
        <f t="shared" si="25"/>
        <v/>
      </c>
      <c r="O211" s="287" t="str">
        <f t="shared" si="26"/>
        <v>--.--</v>
      </c>
    </row>
    <row r="212" spans="2:15">
      <c r="B212" s="282"/>
      <c r="C212" s="282"/>
      <c r="D212" s="282"/>
      <c r="E212" s="509" t="str">
        <f>IF(F212="","",INDEX(Table_Incr!$CB$7:$CB$30,MATCH('Employee Data'!F212,Table_Incr!$CC$7:$CC$30,0)))</f>
        <v/>
      </c>
      <c r="F212" s="282"/>
      <c r="G212" s="282"/>
      <c r="H212" s="282"/>
      <c r="I212" s="282"/>
      <c r="J212" s="506"/>
      <c r="K212" s="261" t="str">
        <f t="shared" si="24"/>
        <v/>
      </c>
      <c r="L212" s="286" t="str">
        <f t="shared" si="23"/>
        <v/>
      </c>
      <c r="M212" s="282"/>
      <c r="N212" s="261" t="str">
        <f t="shared" si="25"/>
        <v/>
      </c>
      <c r="O212" s="287" t="str">
        <f t="shared" si="26"/>
        <v>--.--</v>
      </c>
    </row>
    <row r="213" spans="2:15">
      <c r="B213" s="282"/>
      <c r="C213" s="282"/>
      <c r="D213" s="282"/>
      <c r="E213" s="509" t="str">
        <f>IF(F213="","",INDEX(Table_Incr!$CB$7:$CB$30,MATCH('Employee Data'!F213,Table_Incr!$CC$7:$CC$30,0)))</f>
        <v/>
      </c>
      <c r="F213" s="282"/>
      <c r="G213" s="282"/>
      <c r="H213" s="282"/>
      <c r="I213" s="282"/>
      <c r="J213" s="506"/>
      <c r="K213" s="261" t="str">
        <f t="shared" si="24"/>
        <v/>
      </c>
      <c r="L213" s="286" t="str">
        <f t="shared" si="23"/>
        <v/>
      </c>
      <c r="M213" s="282"/>
      <c r="N213" s="261" t="str">
        <f t="shared" si="25"/>
        <v/>
      </c>
      <c r="O213" s="287" t="str">
        <f t="shared" si="26"/>
        <v>--.--</v>
      </c>
    </row>
    <row r="214" spans="2:15">
      <c r="B214" s="282"/>
      <c r="C214" s="282"/>
      <c r="D214" s="282"/>
      <c r="E214" s="509" t="str">
        <f>IF(F214="","",INDEX(Table_Incr!$CB$7:$CB$30,MATCH('Employee Data'!F214,Table_Incr!$CC$7:$CC$30,0)))</f>
        <v/>
      </c>
      <c r="F214" s="282"/>
      <c r="G214" s="282"/>
      <c r="H214" s="282"/>
      <c r="I214" s="282"/>
      <c r="J214" s="506"/>
      <c r="K214" s="261" t="str">
        <f t="shared" si="24"/>
        <v/>
      </c>
      <c r="L214" s="286" t="str">
        <f t="shared" si="23"/>
        <v/>
      </c>
      <c r="M214" s="282"/>
      <c r="N214" s="261" t="str">
        <f t="shared" si="25"/>
        <v/>
      </c>
      <c r="O214" s="287" t="str">
        <f t="shared" si="26"/>
        <v>--.--</v>
      </c>
    </row>
    <row r="215" spans="2:15">
      <c r="B215" s="282"/>
      <c r="C215" s="282"/>
      <c r="D215" s="282"/>
      <c r="E215" s="509" t="str">
        <f>IF(F215="","",INDEX(Table_Incr!$CB$7:$CB$30,MATCH('Employee Data'!F215,Table_Incr!$CC$7:$CC$30,0)))</f>
        <v/>
      </c>
      <c r="F215" s="282"/>
      <c r="G215" s="282"/>
      <c r="H215" s="282"/>
      <c r="I215" s="282"/>
      <c r="J215" s="506"/>
      <c r="K215" s="261" t="str">
        <f t="shared" si="24"/>
        <v/>
      </c>
      <c r="L215" s="286" t="str">
        <f t="shared" si="23"/>
        <v/>
      </c>
      <c r="M215" s="282"/>
      <c r="N215" s="261" t="str">
        <f t="shared" si="25"/>
        <v/>
      </c>
      <c r="O215" s="287" t="str">
        <f t="shared" si="26"/>
        <v>--.--</v>
      </c>
    </row>
    <row r="216" spans="2:15">
      <c r="B216" s="282"/>
      <c r="C216" s="282"/>
      <c r="D216" s="282"/>
      <c r="E216" s="509" t="str">
        <f>IF(F216="","",INDEX(Table_Incr!$CB$7:$CB$30,MATCH('Employee Data'!F216,Table_Incr!$CC$7:$CC$30,0)))</f>
        <v/>
      </c>
      <c r="F216" s="282"/>
      <c r="G216" s="282"/>
      <c r="H216" s="282"/>
      <c r="I216" s="282"/>
      <c r="J216" s="506"/>
      <c r="K216" s="261" t="str">
        <f t="shared" si="24"/>
        <v/>
      </c>
      <c r="L216" s="286" t="str">
        <f t="shared" si="23"/>
        <v/>
      </c>
      <c r="M216" s="282"/>
      <c r="N216" s="261" t="str">
        <f t="shared" si="25"/>
        <v/>
      </c>
      <c r="O216" s="287" t="str">
        <f t="shared" si="26"/>
        <v>--.--</v>
      </c>
    </row>
    <row r="217" spans="2:15">
      <c r="B217" s="282"/>
      <c r="C217" s="282"/>
      <c r="D217" s="282"/>
      <c r="E217" s="509" t="str">
        <f>IF(F217="","",INDEX(Table_Incr!$CB$7:$CB$30,MATCH('Employee Data'!F217,Table_Incr!$CC$7:$CC$30,0)))</f>
        <v/>
      </c>
      <c r="F217" s="282"/>
      <c r="G217" s="282"/>
      <c r="H217" s="282"/>
      <c r="I217" s="282"/>
      <c r="J217" s="506"/>
      <c r="K217" s="261" t="str">
        <f t="shared" si="24"/>
        <v/>
      </c>
      <c r="L217" s="286" t="str">
        <f t="shared" si="23"/>
        <v/>
      </c>
      <c r="M217" s="282"/>
      <c r="N217" s="261" t="str">
        <f t="shared" si="25"/>
        <v/>
      </c>
      <c r="O217" s="287" t="str">
        <f t="shared" si="26"/>
        <v>--.--</v>
      </c>
    </row>
    <row r="218" spans="2:15">
      <c r="B218" s="282"/>
      <c r="C218" s="282"/>
      <c r="D218" s="282"/>
      <c r="E218" s="509" t="str">
        <f>IF(F218="","",INDEX(Table_Incr!$CB$7:$CB$30,MATCH('Employee Data'!F218,Table_Incr!$CC$7:$CC$30,0)))</f>
        <v/>
      </c>
      <c r="F218" s="282"/>
      <c r="G218" s="282"/>
      <c r="H218" s="282"/>
      <c r="I218" s="282"/>
      <c r="J218" s="506"/>
      <c r="K218" s="261" t="str">
        <f t="shared" si="24"/>
        <v/>
      </c>
      <c r="L218" s="286" t="str">
        <f t="shared" si="23"/>
        <v/>
      </c>
      <c r="M218" s="282"/>
      <c r="N218" s="261" t="str">
        <f t="shared" si="25"/>
        <v/>
      </c>
      <c r="O218" s="287" t="str">
        <f t="shared" si="26"/>
        <v>--.--</v>
      </c>
    </row>
    <row r="219" spans="2:15">
      <c r="B219" s="282"/>
      <c r="C219" s="282"/>
      <c r="D219" s="282"/>
      <c r="E219" s="509" t="str">
        <f>IF(F219="","",INDEX(Table_Incr!$CB$7:$CB$30,MATCH('Employee Data'!F219,Table_Incr!$CC$7:$CC$30,0)))</f>
        <v/>
      </c>
      <c r="F219" s="282"/>
      <c r="G219" s="282"/>
      <c r="H219" s="282"/>
      <c r="I219" s="282"/>
      <c r="J219" s="506"/>
      <c r="K219" s="261" t="str">
        <f t="shared" si="24"/>
        <v/>
      </c>
      <c r="L219" s="286" t="str">
        <f t="shared" si="23"/>
        <v/>
      </c>
      <c r="M219" s="282"/>
      <c r="N219" s="261" t="str">
        <f t="shared" si="25"/>
        <v/>
      </c>
      <c r="O219" s="287" t="str">
        <f t="shared" si="26"/>
        <v>--.--</v>
      </c>
    </row>
    <row r="220" spans="2:15">
      <c r="B220" s="282"/>
      <c r="C220" s="282"/>
      <c r="D220" s="282"/>
      <c r="E220" s="509" t="str">
        <f>IF(F220="","",INDEX(Table_Incr!$CB$7:$CB$30,MATCH('Employee Data'!F220,Table_Incr!$CC$7:$CC$30,0)))</f>
        <v/>
      </c>
      <c r="F220" s="282"/>
      <c r="G220" s="282"/>
      <c r="H220" s="282"/>
      <c r="I220" s="282"/>
      <c r="J220" s="506"/>
      <c r="K220" s="261" t="str">
        <f t="shared" si="24"/>
        <v/>
      </c>
      <c r="L220" s="286" t="str">
        <f t="shared" si="23"/>
        <v/>
      </c>
      <c r="M220" s="282"/>
      <c r="N220" s="261" t="str">
        <f t="shared" si="25"/>
        <v/>
      </c>
      <c r="O220" s="287" t="str">
        <f t="shared" si="26"/>
        <v>--.--</v>
      </c>
    </row>
    <row r="221" spans="2:15">
      <c r="B221" s="282"/>
      <c r="C221" s="282"/>
      <c r="D221" s="282"/>
      <c r="E221" s="509" t="str">
        <f>IF(F221="","",INDEX(Table_Incr!$CB$7:$CB$30,MATCH('Employee Data'!F221,Table_Incr!$CC$7:$CC$30,0)))</f>
        <v/>
      </c>
      <c r="F221" s="282"/>
      <c r="G221" s="282"/>
      <c r="H221" s="282"/>
      <c r="I221" s="282"/>
      <c r="J221" s="506"/>
      <c r="K221" s="261" t="str">
        <f t="shared" si="24"/>
        <v/>
      </c>
      <c r="L221" s="286" t="str">
        <f t="shared" si="23"/>
        <v/>
      </c>
      <c r="M221" s="282"/>
      <c r="N221" s="261" t="str">
        <f t="shared" si="25"/>
        <v/>
      </c>
      <c r="O221" s="287" t="str">
        <f t="shared" si="26"/>
        <v>--.--</v>
      </c>
    </row>
    <row r="222" spans="2:15">
      <c r="B222" s="282"/>
      <c r="C222" s="282"/>
      <c r="D222" s="282"/>
      <c r="E222" s="509" t="str">
        <f>IF(F222="","",INDEX(Table_Incr!$CB$7:$CB$30,MATCH('Employee Data'!F222,Table_Incr!$CC$7:$CC$30,0)))</f>
        <v/>
      </c>
      <c r="F222" s="282"/>
      <c r="G222" s="282"/>
      <c r="H222" s="282"/>
      <c r="I222" s="282"/>
      <c r="J222" s="506"/>
      <c r="K222" s="261" t="str">
        <f t="shared" si="24"/>
        <v/>
      </c>
      <c r="L222" s="286" t="str">
        <f t="shared" si="23"/>
        <v/>
      </c>
      <c r="M222" s="282"/>
      <c r="N222" s="261" t="str">
        <f t="shared" si="25"/>
        <v/>
      </c>
      <c r="O222" s="287" t="str">
        <f t="shared" si="26"/>
        <v>--.--</v>
      </c>
    </row>
    <row r="223" spans="2:15">
      <c r="B223" s="282"/>
      <c r="C223" s="282"/>
      <c r="D223" s="282"/>
      <c r="E223" s="509" t="str">
        <f>IF(F223="","",INDEX(Table_Incr!$CB$7:$CB$30,MATCH('Employee Data'!F223,Table_Incr!$CC$7:$CC$30,0)))</f>
        <v/>
      </c>
      <c r="F223" s="282"/>
      <c r="G223" s="282"/>
      <c r="H223" s="282"/>
      <c r="I223" s="282"/>
      <c r="J223" s="506"/>
      <c r="K223" s="261" t="str">
        <f t="shared" si="24"/>
        <v/>
      </c>
      <c r="L223" s="286" t="str">
        <f t="shared" si="23"/>
        <v/>
      </c>
      <c r="M223" s="282"/>
      <c r="N223" s="261" t="str">
        <f t="shared" si="25"/>
        <v/>
      </c>
      <c r="O223" s="287" t="str">
        <f t="shared" si="26"/>
        <v>--.--</v>
      </c>
    </row>
    <row r="224" spans="2:15">
      <c r="B224" s="282"/>
      <c r="C224" s="282"/>
      <c r="D224" s="282"/>
      <c r="E224" s="509" t="str">
        <f>IF(F224="","",INDEX(Table_Incr!$CB$7:$CB$30,MATCH('Employee Data'!F224,Table_Incr!$CC$7:$CC$30,0)))</f>
        <v/>
      </c>
      <c r="F224" s="282"/>
      <c r="G224" s="282"/>
      <c r="H224" s="282"/>
      <c r="I224" s="282"/>
      <c r="J224" s="506"/>
      <c r="K224" s="261" t="str">
        <f t="shared" si="24"/>
        <v/>
      </c>
      <c r="L224" s="286" t="str">
        <f t="shared" si="23"/>
        <v/>
      </c>
      <c r="M224" s="282"/>
      <c r="N224" s="261" t="str">
        <f t="shared" si="25"/>
        <v/>
      </c>
      <c r="O224" s="287" t="str">
        <f t="shared" si="26"/>
        <v>--.--</v>
      </c>
    </row>
    <row r="225" spans="2:15">
      <c r="B225" s="282"/>
      <c r="C225" s="282"/>
      <c r="D225" s="282"/>
      <c r="E225" s="509" t="str">
        <f>IF(F225="","",INDEX(Table_Incr!$CB$7:$CB$30,MATCH('Employee Data'!F225,Table_Incr!$CC$7:$CC$30,0)))</f>
        <v/>
      </c>
      <c r="F225" s="282"/>
      <c r="G225" s="282"/>
      <c r="H225" s="282"/>
      <c r="I225" s="282"/>
      <c r="J225" s="506"/>
      <c r="K225" s="261" t="str">
        <f t="shared" si="24"/>
        <v/>
      </c>
      <c r="L225" s="286" t="str">
        <f t="shared" si="23"/>
        <v/>
      </c>
      <c r="M225" s="282"/>
      <c r="N225" s="261" t="str">
        <f t="shared" si="25"/>
        <v/>
      </c>
      <c r="O225" s="287" t="str">
        <f t="shared" si="26"/>
        <v>--.--</v>
      </c>
    </row>
    <row r="226" spans="2:15">
      <c r="B226" s="282"/>
      <c r="C226" s="282"/>
      <c r="D226" s="282"/>
      <c r="E226" s="509" t="str">
        <f>IF(F226="","",INDEX(Table_Incr!$CB$7:$CB$30,MATCH('Employee Data'!F226,Table_Incr!$CC$7:$CC$30,0)))</f>
        <v/>
      </c>
      <c r="F226" s="282"/>
      <c r="G226" s="282"/>
      <c r="H226" s="282"/>
      <c r="I226" s="282"/>
      <c r="J226" s="506"/>
      <c r="K226" s="261" t="str">
        <f t="shared" si="24"/>
        <v/>
      </c>
      <c r="L226" s="286" t="str">
        <f t="shared" si="23"/>
        <v/>
      </c>
      <c r="M226" s="282"/>
      <c r="N226" s="261" t="str">
        <f t="shared" si="25"/>
        <v/>
      </c>
      <c r="O226" s="287" t="str">
        <f t="shared" si="26"/>
        <v>--.--</v>
      </c>
    </row>
    <row r="227" spans="2:15">
      <c r="B227" s="282"/>
      <c r="C227" s="282"/>
      <c r="D227" s="282"/>
      <c r="E227" s="509" t="str">
        <f>IF(F227="","",INDEX(Table_Incr!$CB$7:$CB$30,MATCH('Employee Data'!F227,Table_Incr!$CC$7:$CC$30,0)))</f>
        <v/>
      </c>
      <c r="F227" s="282"/>
      <c r="G227" s="282"/>
      <c r="H227" s="282"/>
      <c r="I227" s="282"/>
      <c r="J227" s="506"/>
      <c r="K227" s="261" t="str">
        <f t="shared" si="24"/>
        <v/>
      </c>
      <c r="L227" s="286" t="str">
        <f t="shared" si="23"/>
        <v/>
      </c>
      <c r="M227" s="282"/>
      <c r="N227" s="261" t="str">
        <f t="shared" si="25"/>
        <v/>
      </c>
      <c r="O227" s="287" t="str">
        <f t="shared" si="26"/>
        <v>--.--</v>
      </c>
    </row>
    <row r="228" spans="2:15">
      <c r="B228" s="282"/>
      <c r="C228" s="282"/>
      <c r="D228" s="282"/>
      <c r="E228" s="509" t="str">
        <f>IF(F228="","",INDEX(Table_Incr!$CB$7:$CB$30,MATCH('Employee Data'!F228,Table_Incr!$CC$7:$CC$30,0)))</f>
        <v/>
      </c>
      <c r="F228" s="282"/>
      <c r="G228" s="282"/>
      <c r="H228" s="282"/>
      <c r="I228" s="282"/>
      <c r="J228" s="506"/>
      <c r="K228" s="261" t="str">
        <f t="shared" si="24"/>
        <v/>
      </c>
      <c r="L228" s="286" t="str">
        <f t="shared" si="23"/>
        <v/>
      </c>
      <c r="M228" s="282"/>
      <c r="N228" s="261" t="str">
        <f t="shared" si="25"/>
        <v/>
      </c>
      <c r="O228" s="287" t="str">
        <f t="shared" si="26"/>
        <v>--.--</v>
      </c>
    </row>
    <row r="229" spans="2:15">
      <c r="B229" s="282"/>
      <c r="C229" s="282"/>
      <c r="D229" s="282"/>
      <c r="E229" s="509" t="str">
        <f>IF(F229="","",INDEX(Table_Incr!$CB$7:$CB$30,MATCH('Employee Data'!F229,Table_Incr!$CC$7:$CC$30,0)))</f>
        <v/>
      </c>
      <c r="F229" s="282"/>
      <c r="G229" s="282"/>
      <c r="H229" s="282"/>
      <c r="I229" s="282"/>
      <c r="J229" s="506"/>
      <c r="K229" s="261" t="str">
        <f t="shared" si="24"/>
        <v/>
      </c>
      <c r="L229" s="286" t="str">
        <f t="shared" si="23"/>
        <v/>
      </c>
      <c r="M229" s="282"/>
      <c r="N229" s="261" t="str">
        <f t="shared" si="25"/>
        <v/>
      </c>
      <c r="O229" s="287" t="str">
        <f t="shared" si="26"/>
        <v>--.--</v>
      </c>
    </row>
    <row r="230" spans="2:15">
      <c r="B230" s="282"/>
      <c r="C230" s="282"/>
      <c r="D230" s="282"/>
      <c r="E230" s="509" t="str">
        <f>IF(F230="","",INDEX(Table_Incr!$CB$7:$CB$30,MATCH('Employee Data'!F230,Table_Incr!$CC$7:$CC$30,0)))</f>
        <v/>
      </c>
      <c r="F230" s="282"/>
      <c r="G230" s="282"/>
      <c r="H230" s="282"/>
      <c r="I230" s="282"/>
      <c r="J230" s="506"/>
      <c r="K230" s="261" t="str">
        <f t="shared" si="24"/>
        <v/>
      </c>
      <c r="L230" s="286" t="str">
        <f t="shared" si="23"/>
        <v/>
      </c>
      <c r="M230" s="282"/>
      <c r="N230" s="261" t="str">
        <f t="shared" si="25"/>
        <v/>
      </c>
      <c r="O230" s="287" t="str">
        <f t="shared" si="26"/>
        <v>--.--</v>
      </c>
    </row>
    <row r="231" spans="2:15">
      <c r="B231" s="282"/>
      <c r="C231" s="282"/>
      <c r="D231" s="282"/>
      <c r="E231" s="509" t="str">
        <f>IF(F231="","",INDEX(Table_Incr!$CB$7:$CB$30,MATCH('Employee Data'!F231,Table_Incr!$CC$7:$CC$30,0)))</f>
        <v/>
      </c>
      <c r="F231" s="282"/>
      <c r="G231" s="282"/>
      <c r="H231" s="282"/>
      <c r="I231" s="282"/>
      <c r="J231" s="506"/>
      <c r="K231" s="261" t="str">
        <f t="shared" si="24"/>
        <v/>
      </c>
      <c r="L231" s="286" t="str">
        <f t="shared" si="23"/>
        <v/>
      </c>
      <c r="M231" s="282"/>
      <c r="N231" s="261" t="str">
        <f t="shared" si="25"/>
        <v/>
      </c>
      <c r="O231" s="287" t="str">
        <f t="shared" si="26"/>
        <v>--.--</v>
      </c>
    </row>
    <row r="232" spans="2:15">
      <c r="B232" s="282"/>
      <c r="C232" s="282"/>
      <c r="D232" s="282"/>
      <c r="E232" s="509" t="str">
        <f>IF(F232="","",INDEX(Table_Incr!$CB$7:$CB$30,MATCH('Employee Data'!F232,Table_Incr!$CC$7:$CC$30,0)))</f>
        <v/>
      </c>
      <c r="F232" s="282"/>
      <c r="G232" s="282"/>
      <c r="H232" s="282"/>
      <c r="I232" s="282"/>
      <c r="J232" s="506"/>
      <c r="K232" s="261" t="str">
        <f t="shared" si="24"/>
        <v/>
      </c>
      <c r="L232" s="286" t="str">
        <f t="shared" si="23"/>
        <v/>
      </c>
      <c r="M232" s="282"/>
      <c r="N232" s="261" t="str">
        <f t="shared" si="25"/>
        <v/>
      </c>
      <c r="O232" s="287" t="str">
        <f t="shared" si="26"/>
        <v>--.--</v>
      </c>
    </row>
    <row r="233" spans="2:15">
      <c r="B233" s="282"/>
      <c r="C233" s="282"/>
      <c r="D233" s="282"/>
      <c r="E233" s="509" t="str">
        <f>IF(F233="","",INDEX(Table_Incr!$CB$7:$CB$30,MATCH('Employee Data'!F233,Table_Incr!$CC$7:$CC$30,0)))</f>
        <v/>
      </c>
      <c r="F233" s="282"/>
      <c r="G233" s="282"/>
      <c r="H233" s="282"/>
      <c r="I233" s="282"/>
      <c r="J233" s="506"/>
      <c r="K233" s="261" t="str">
        <f t="shared" si="24"/>
        <v/>
      </c>
      <c r="L233" s="286" t="str">
        <f t="shared" si="23"/>
        <v/>
      </c>
      <c r="M233" s="282"/>
      <c r="N233" s="261" t="str">
        <f t="shared" si="25"/>
        <v/>
      </c>
      <c r="O233" s="287" t="str">
        <f t="shared" si="26"/>
        <v>--.--</v>
      </c>
    </row>
    <row r="234" spans="2:15">
      <c r="B234" s="282"/>
      <c r="C234" s="282"/>
      <c r="D234" s="282"/>
      <c r="E234" s="509" t="str">
        <f>IF(F234="","",INDEX(Table_Incr!$CB$7:$CB$30,MATCH('Employee Data'!F234,Table_Incr!$CC$7:$CC$30,0)))</f>
        <v/>
      </c>
      <c r="F234" s="282"/>
      <c r="G234" s="282"/>
      <c r="H234" s="282"/>
      <c r="I234" s="282"/>
      <c r="J234" s="506"/>
      <c r="K234" s="261" t="str">
        <f t="shared" si="24"/>
        <v/>
      </c>
      <c r="L234" s="286" t="str">
        <f t="shared" si="23"/>
        <v/>
      </c>
      <c r="M234" s="282"/>
      <c r="N234" s="261" t="str">
        <f t="shared" si="25"/>
        <v/>
      </c>
      <c r="O234" s="287" t="str">
        <f t="shared" si="26"/>
        <v>--.--</v>
      </c>
    </row>
    <row r="235" spans="2:15">
      <c r="B235" s="282"/>
      <c r="C235" s="282"/>
      <c r="D235" s="282"/>
      <c r="E235" s="509" t="str">
        <f>IF(F235="","",INDEX(Table_Incr!$CB$7:$CB$30,MATCH('Employee Data'!F235,Table_Incr!$CC$7:$CC$30,0)))</f>
        <v/>
      </c>
      <c r="F235" s="282"/>
      <c r="G235" s="282"/>
      <c r="H235" s="282"/>
      <c r="I235" s="282"/>
      <c r="J235" s="506"/>
      <c r="K235" s="261" t="str">
        <f t="shared" si="24"/>
        <v/>
      </c>
      <c r="L235" s="286" t="str">
        <f t="shared" si="23"/>
        <v/>
      </c>
      <c r="M235" s="282"/>
      <c r="N235" s="261" t="str">
        <f t="shared" si="25"/>
        <v/>
      </c>
      <c r="O235" s="287" t="str">
        <f t="shared" si="26"/>
        <v>--.--</v>
      </c>
    </row>
    <row r="236" spans="2:15">
      <c r="B236" s="282"/>
      <c r="C236" s="282"/>
      <c r="D236" s="282"/>
      <c r="E236" s="509" t="str">
        <f>IF(F236="","",INDEX(Table_Incr!$CB$7:$CB$30,MATCH('Employee Data'!F236,Table_Incr!$CC$7:$CC$30,0)))</f>
        <v/>
      </c>
      <c r="F236" s="282"/>
      <c r="G236" s="282"/>
      <c r="H236" s="282"/>
      <c r="I236" s="282"/>
      <c r="J236" s="506"/>
      <c r="K236" s="261" t="str">
        <f t="shared" si="24"/>
        <v/>
      </c>
      <c r="L236" s="286" t="str">
        <f t="shared" si="23"/>
        <v/>
      </c>
      <c r="M236" s="282"/>
      <c r="N236" s="261" t="str">
        <f t="shared" si="25"/>
        <v/>
      </c>
      <c r="O236" s="287" t="str">
        <f t="shared" si="26"/>
        <v>--.--</v>
      </c>
    </row>
    <row r="237" spans="2:15">
      <c r="B237" s="282"/>
      <c r="C237" s="282"/>
      <c r="D237" s="282"/>
      <c r="E237" s="509" t="str">
        <f>IF(F237="","",INDEX(Table_Incr!$CB$7:$CB$30,MATCH('Employee Data'!F237,Table_Incr!$CC$7:$CC$30,0)))</f>
        <v/>
      </c>
      <c r="F237" s="282"/>
      <c r="G237" s="282"/>
      <c r="H237" s="282"/>
      <c r="I237" s="282"/>
      <c r="J237" s="506"/>
      <c r="K237" s="261" t="str">
        <f t="shared" si="24"/>
        <v/>
      </c>
      <c r="L237" s="286" t="str">
        <f t="shared" si="23"/>
        <v/>
      </c>
      <c r="M237" s="282"/>
      <c r="N237" s="261" t="str">
        <f t="shared" si="25"/>
        <v/>
      </c>
      <c r="O237" s="287" t="str">
        <f t="shared" si="26"/>
        <v>--.--</v>
      </c>
    </row>
    <row r="238" spans="2:15">
      <c r="B238" s="282"/>
      <c r="C238" s="282"/>
      <c r="D238" s="282"/>
      <c r="E238" s="509" t="str">
        <f>IF(F238="","",INDEX(Table_Incr!$CB$7:$CB$30,MATCH('Employee Data'!F238,Table_Incr!$CC$7:$CC$30,0)))</f>
        <v/>
      </c>
      <c r="F238" s="282"/>
      <c r="G238" s="282"/>
      <c r="H238" s="282"/>
      <c r="I238" s="282"/>
      <c r="J238" s="506"/>
      <c r="K238" s="261" t="str">
        <f t="shared" si="24"/>
        <v/>
      </c>
      <c r="L238" s="286" t="str">
        <f t="shared" si="23"/>
        <v/>
      </c>
      <c r="M238" s="282"/>
      <c r="N238" s="261" t="str">
        <f t="shared" si="25"/>
        <v/>
      </c>
      <c r="O238" s="287" t="str">
        <f t="shared" si="26"/>
        <v>--.--</v>
      </c>
    </row>
    <row r="239" spans="2:15">
      <c r="B239" s="282"/>
      <c r="C239" s="282"/>
      <c r="D239" s="282"/>
      <c r="E239" s="509" t="str">
        <f>IF(F239="","",INDEX(Table_Incr!$CB$7:$CB$30,MATCH('Employee Data'!F239,Table_Incr!$CC$7:$CC$30,0)))</f>
        <v/>
      </c>
      <c r="F239" s="282"/>
      <c r="G239" s="282"/>
      <c r="H239" s="282"/>
      <c r="I239" s="282"/>
      <c r="J239" s="506"/>
      <c r="K239" s="261" t="str">
        <f t="shared" si="24"/>
        <v/>
      </c>
      <c r="L239" s="286" t="str">
        <f t="shared" si="23"/>
        <v/>
      </c>
      <c r="M239" s="282"/>
      <c r="N239" s="261" t="str">
        <f t="shared" si="25"/>
        <v/>
      </c>
      <c r="O239" s="287" t="str">
        <f t="shared" si="26"/>
        <v>--.--</v>
      </c>
    </row>
    <row r="240" spans="2:15">
      <c r="B240" s="282"/>
      <c r="C240" s="282"/>
      <c r="D240" s="282"/>
      <c r="E240" s="509" t="str">
        <f>IF(F240="","",INDEX(Table_Incr!$CB$7:$CB$30,MATCH('Employee Data'!F240,Table_Incr!$CC$7:$CC$30,0)))</f>
        <v/>
      </c>
      <c r="F240" s="282"/>
      <c r="G240" s="282"/>
      <c r="H240" s="282"/>
      <c r="I240" s="282"/>
      <c r="J240" s="506"/>
      <c r="K240" s="261" t="str">
        <f t="shared" si="24"/>
        <v/>
      </c>
      <c r="L240" s="286" t="str">
        <f t="shared" si="23"/>
        <v/>
      </c>
      <c r="M240" s="282"/>
      <c r="N240" s="261" t="str">
        <f t="shared" si="25"/>
        <v/>
      </c>
      <c r="O240" s="287" t="str">
        <f t="shared" si="26"/>
        <v>--.--</v>
      </c>
    </row>
    <row r="241" spans="2:15">
      <c r="B241" s="282"/>
      <c r="C241" s="282"/>
      <c r="D241" s="282"/>
      <c r="E241" s="509" t="str">
        <f>IF(F241="","",INDEX(Table_Incr!$CB$7:$CB$30,MATCH('Employee Data'!F241,Table_Incr!$CC$7:$CC$30,0)))</f>
        <v/>
      </c>
      <c r="F241" s="282"/>
      <c r="G241" s="282"/>
      <c r="H241" s="282"/>
      <c r="I241" s="282"/>
      <c r="J241" s="506"/>
      <c r="K241" s="261" t="str">
        <f t="shared" si="24"/>
        <v/>
      </c>
      <c r="L241" s="286" t="str">
        <f t="shared" si="23"/>
        <v/>
      </c>
      <c r="M241" s="282"/>
      <c r="N241" s="261" t="str">
        <f t="shared" si="25"/>
        <v/>
      </c>
      <c r="O241" s="287" t="str">
        <f t="shared" si="26"/>
        <v>--.--</v>
      </c>
    </row>
    <row r="242" spans="2:15">
      <c r="B242" s="282"/>
      <c r="C242" s="282"/>
      <c r="D242" s="282"/>
      <c r="E242" s="509" t="str">
        <f>IF(F242="","",INDEX(Table_Incr!$CB$7:$CB$30,MATCH('Employee Data'!F242,Table_Incr!$CC$7:$CC$30,0)))</f>
        <v/>
      </c>
      <c r="F242" s="282"/>
      <c r="G242" s="282"/>
      <c r="H242" s="282"/>
      <c r="I242" s="282"/>
      <c r="J242" s="506"/>
      <c r="K242" s="261" t="str">
        <f t="shared" si="24"/>
        <v/>
      </c>
      <c r="L242" s="286" t="str">
        <f t="shared" si="23"/>
        <v/>
      </c>
      <c r="M242" s="282"/>
      <c r="N242" s="261" t="str">
        <f t="shared" si="25"/>
        <v/>
      </c>
      <c r="O242" s="287" t="str">
        <f t="shared" si="26"/>
        <v>--.--</v>
      </c>
    </row>
    <row r="243" spans="2:15">
      <c r="B243" s="282"/>
      <c r="C243" s="282"/>
      <c r="D243" s="282"/>
      <c r="E243" s="509" t="str">
        <f>IF(F243="","",INDEX(Table_Incr!$CB$7:$CB$30,MATCH('Employee Data'!F243,Table_Incr!$CC$7:$CC$30,0)))</f>
        <v/>
      </c>
      <c r="F243" s="282"/>
      <c r="G243" s="282"/>
      <c r="H243" s="282"/>
      <c r="I243" s="282"/>
      <c r="J243" s="506"/>
      <c r="K243" s="261" t="str">
        <f t="shared" si="24"/>
        <v/>
      </c>
      <c r="L243" s="286" t="str">
        <f t="shared" si="23"/>
        <v/>
      </c>
      <c r="M243" s="282"/>
      <c r="N243" s="261" t="str">
        <f t="shared" si="25"/>
        <v/>
      </c>
      <c r="O243" s="287" t="str">
        <f t="shared" si="26"/>
        <v>--.--</v>
      </c>
    </row>
    <row r="244" spans="2:15">
      <c r="B244" s="282"/>
      <c r="C244" s="282"/>
      <c r="D244" s="282"/>
      <c r="E244" s="509" t="str">
        <f>IF(F244="","",INDEX(Table_Incr!$CB$7:$CB$30,MATCH('Employee Data'!F244,Table_Incr!$CC$7:$CC$30,0)))</f>
        <v/>
      </c>
      <c r="F244" s="282"/>
      <c r="G244" s="282"/>
      <c r="H244" s="282"/>
      <c r="I244" s="282"/>
      <c r="J244" s="506"/>
      <c r="K244" s="261" t="str">
        <f t="shared" si="24"/>
        <v/>
      </c>
      <c r="L244" s="286" t="str">
        <f t="shared" si="23"/>
        <v/>
      </c>
      <c r="M244" s="282"/>
      <c r="N244" s="261" t="str">
        <f t="shared" si="25"/>
        <v/>
      </c>
      <c r="O244" s="287" t="str">
        <f t="shared" si="26"/>
        <v>--.--</v>
      </c>
    </row>
    <row r="245" spans="2:15">
      <c r="B245" s="282"/>
      <c r="C245" s="282"/>
      <c r="D245" s="282"/>
      <c r="E245" s="509" t="str">
        <f>IF(F245="","",INDEX(Table_Incr!$CB$7:$CB$30,MATCH('Employee Data'!F245,Table_Incr!$CC$7:$CC$30,0)))</f>
        <v/>
      </c>
      <c r="F245" s="282"/>
      <c r="G245" s="282"/>
      <c r="H245" s="282"/>
      <c r="I245" s="282"/>
      <c r="J245" s="506"/>
      <c r="K245" s="261" t="str">
        <f t="shared" si="24"/>
        <v/>
      </c>
      <c r="L245" s="286" t="str">
        <f t="shared" si="23"/>
        <v/>
      </c>
      <c r="M245" s="282"/>
      <c r="N245" s="261" t="str">
        <f t="shared" si="25"/>
        <v/>
      </c>
      <c r="O245" s="287" t="str">
        <f t="shared" si="26"/>
        <v>--.--</v>
      </c>
    </row>
    <row r="246" spans="2:15">
      <c r="B246" s="282"/>
      <c r="C246" s="282"/>
      <c r="D246" s="282"/>
      <c r="E246" s="509" t="str">
        <f>IF(F246="","",INDEX(Table_Incr!$CB$7:$CB$30,MATCH('Employee Data'!F246,Table_Incr!$CC$7:$CC$30,0)))</f>
        <v/>
      </c>
      <c r="F246" s="282"/>
      <c r="G246" s="282"/>
      <c r="H246" s="282"/>
      <c r="I246" s="282"/>
      <c r="J246" s="506"/>
      <c r="K246" s="261" t="str">
        <f t="shared" si="24"/>
        <v/>
      </c>
      <c r="L246" s="286" t="str">
        <f t="shared" si="23"/>
        <v/>
      </c>
      <c r="M246" s="282"/>
      <c r="N246" s="261" t="str">
        <f t="shared" si="25"/>
        <v/>
      </c>
      <c r="O246" s="287" t="str">
        <f t="shared" si="26"/>
        <v>--.--</v>
      </c>
    </row>
    <row r="247" spans="2:15">
      <c r="B247" s="282"/>
      <c r="C247" s="282"/>
      <c r="D247" s="282"/>
      <c r="E247" s="509" t="str">
        <f>IF(F247="","",INDEX(Table_Incr!$CB$7:$CB$30,MATCH('Employee Data'!F247,Table_Incr!$CC$7:$CC$30,0)))</f>
        <v/>
      </c>
      <c r="F247" s="282"/>
      <c r="G247" s="282"/>
      <c r="H247" s="282"/>
      <c r="I247" s="282"/>
      <c r="J247" s="506"/>
      <c r="K247" s="261" t="str">
        <f t="shared" si="24"/>
        <v/>
      </c>
      <c r="L247" s="286" t="str">
        <f t="shared" si="23"/>
        <v/>
      </c>
      <c r="M247" s="282"/>
      <c r="N247" s="261" t="str">
        <f t="shared" si="25"/>
        <v/>
      </c>
      <c r="O247" s="287" t="str">
        <f t="shared" si="26"/>
        <v>--.--</v>
      </c>
    </row>
    <row r="248" spans="2:15">
      <c r="B248" s="282"/>
      <c r="C248" s="282"/>
      <c r="D248" s="282"/>
      <c r="E248" s="509" t="str">
        <f>IF(F248="","",INDEX(Table_Incr!$CB$7:$CB$30,MATCH('Employee Data'!F248,Table_Incr!$CC$7:$CC$30,0)))</f>
        <v/>
      </c>
      <c r="F248" s="282"/>
      <c r="G248" s="282"/>
      <c r="H248" s="282"/>
      <c r="I248" s="282"/>
      <c r="J248" s="506"/>
      <c r="K248" s="261" t="str">
        <f t="shared" si="24"/>
        <v/>
      </c>
      <c r="L248" s="286" t="str">
        <f t="shared" si="23"/>
        <v/>
      </c>
      <c r="M248" s="282"/>
      <c r="N248" s="261" t="str">
        <f t="shared" si="25"/>
        <v/>
      </c>
      <c r="O248" s="287" t="str">
        <f t="shared" si="26"/>
        <v>--.--</v>
      </c>
    </row>
    <row r="249" spans="2:15">
      <c r="B249" s="282"/>
      <c r="C249" s="282"/>
      <c r="D249" s="282"/>
      <c r="E249" s="509" t="str">
        <f>IF(F249="","",INDEX(Table_Incr!$CB$7:$CB$30,MATCH('Employee Data'!F249,Table_Incr!$CC$7:$CC$30,0)))</f>
        <v/>
      </c>
      <c r="F249" s="282"/>
      <c r="G249" s="282"/>
      <c r="H249" s="282"/>
      <c r="I249" s="282"/>
      <c r="J249" s="506"/>
      <c r="K249" s="261" t="str">
        <f t="shared" si="24"/>
        <v/>
      </c>
      <c r="L249" s="286" t="str">
        <f t="shared" si="23"/>
        <v/>
      </c>
      <c r="M249" s="282"/>
      <c r="N249" s="261" t="str">
        <f t="shared" si="25"/>
        <v/>
      </c>
      <c r="O249" s="287" t="str">
        <f t="shared" si="26"/>
        <v>--.--</v>
      </c>
    </row>
    <row r="250" spans="2:15">
      <c r="B250" s="282"/>
      <c r="C250" s="282"/>
      <c r="D250" s="282"/>
      <c r="E250" s="509" t="str">
        <f>IF(F250="","",INDEX(Table_Incr!$CB$7:$CB$30,MATCH('Employee Data'!F250,Table_Incr!$CC$7:$CC$30,0)))</f>
        <v/>
      </c>
      <c r="F250" s="282"/>
      <c r="G250" s="282"/>
      <c r="H250" s="282"/>
      <c r="I250" s="282"/>
      <c r="J250" s="506"/>
      <c r="K250" s="261" t="str">
        <f t="shared" si="24"/>
        <v/>
      </c>
      <c r="L250" s="286" t="str">
        <f t="shared" si="23"/>
        <v/>
      </c>
      <c r="M250" s="282"/>
      <c r="N250" s="261" t="str">
        <f t="shared" si="25"/>
        <v/>
      </c>
      <c r="O250" s="287" t="str">
        <f t="shared" si="26"/>
        <v>--.--</v>
      </c>
    </row>
    <row r="251" spans="2:15">
      <c r="B251" s="282"/>
      <c r="C251" s="282"/>
      <c r="D251" s="282"/>
      <c r="E251" s="509" t="str">
        <f>IF(F251="","",INDEX(Table_Incr!$CB$7:$CB$30,MATCH('Employee Data'!F251,Table_Incr!$CC$7:$CC$30,0)))</f>
        <v/>
      </c>
      <c r="F251" s="282"/>
      <c r="G251" s="282"/>
      <c r="H251" s="282"/>
      <c r="I251" s="282"/>
      <c r="J251" s="506"/>
      <c r="K251" s="261" t="str">
        <f t="shared" si="24"/>
        <v/>
      </c>
      <c r="L251" s="286" t="str">
        <f t="shared" si="23"/>
        <v/>
      </c>
      <c r="M251" s="282"/>
      <c r="N251" s="261" t="str">
        <f t="shared" si="25"/>
        <v/>
      </c>
      <c r="O251" s="287" t="str">
        <f t="shared" si="26"/>
        <v>--.--</v>
      </c>
    </row>
    <row r="252" spans="2:15">
      <c r="B252" s="282"/>
      <c r="C252" s="282"/>
      <c r="D252" s="282"/>
      <c r="E252" s="509" t="str">
        <f>IF(F252="","",INDEX(Table_Incr!$CB$7:$CB$30,MATCH('Employee Data'!F252,Table_Incr!$CC$7:$CC$30,0)))</f>
        <v/>
      </c>
      <c r="F252" s="282"/>
      <c r="G252" s="282"/>
      <c r="H252" s="282"/>
      <c r="I252" s="282"/>
      <c r="J252" s="506"/>
      <c r="K252" s="261" t="str">
        <f t="shared" si="24"/>
        <v/>
      </c>
      <c r="L252" s="286" t="str">
        <f t="shared" si="23"/>
        <v/>
      </c>
      <c r="M252" s="282"/>
      <c r="N252" s="261" t="str">
        <f t="shared" si="25"/>
        <v/>
      </c>
      <c r="O252" s="287" t="str">
        <f t="shared" si="26"/>
        <v>--.--</v>
      </c>
    </row>
    <row r="253" spans="2:15">
      <c r="B253" s="282"/>
      <c r="C253" s="282"/>
      <c r="D253" s="282"/>
      <c r="E253" s="509" t="str">
        <f>IF(F253="","",INDEX(Table_Incr!$CB$7:$CB$30,MATCH('Employee Data'!F253,Table_Incr!$CC$7:$CC$30,0)))</f>
        <v/>
      </c>
      <c r="F253" s="282"/>
      <c r="G253" s="282"/>
      <c r="H253" s="282"/>
      <c r="I253" s="282"/>
      <c r="J253" s="506"/>
      <c r="K253" s="261" t="str">
        <f t="shared" si="24"/>
        <v/>
      </c>
      <c r="L253" s="286" t="str">
        <f t="shared" si="23"/>
        <v/>
      </c>
      <c r="M253" s="282"/>
      <c r="N253" s="261" t="str">
        <f t="shared" si="25"/>
        <v/>
      </c>
      <c r="O253" s="287" t="str">
        <f t="shared" si="26"/>
        <v>--.--</v>
      </c>
    </row>
    <row r="254" spans="2:15">
      <c r="B254" s="282"/>
      <c r="C254" s="282"/>
      <c r="D254" s="282"/>
      <c r="E254" s="509" t="str">
        <f>IF(F254="","",INDEX(Table_Incr!$CB$7:$CB$30,MATCH('Employee Data'!F254,Table_Incr!$CC$7:$CC$30,0)))</f>
        <v/>
      </c>
      <c r="F254" s="282"/>
      <c r="G254" s="282"/>
      <c r="H254" s="282"/>
      <c r="I254" s="282"/>
      <c r="J254" s="506"/>
      <c r="K254" s="261" t="str">
        <f t="shared" si="24"/>
        <v/>
      </c>
      <c r="L254" s="286" t="str">
        <f t="shared" si="23"/>
        <v/>
      </c>
      <c r="M254" s="282"/>
      <c r="N254" s="261" t="str">
        <f t="shared" si="25"/>
        <v/>
      </c>
      <c r="O254" s="287" t="str">
        <f t="shared" si="26"/>
        <v>--.--</v>
      </c>
    </row>
    <row r="255" spans="2:15">
      <c r="B255" s="282"/>
      <c r="C255" s="282"/>
      <c r="D255" s="282"/>
      <c r="E255" s="509" t="str">
        <f>IF(F255="","",INDEX(Table_Incr!$CB$7:$CB$30,MATCH('Employee Data'!F255,Table_Incr!$CC$7:$CC$30,0)))</f>
        <v/>
      </c>
      <c r="F255" s="282"/>
      <c r="G255" s="282"/>
      <c r="H255" s="282"/>
      <c r="I255" s="282"/>
      <c r="J255" s="506"/>
      <c r="K255" s="261" t="str">
        <f t="shared" si="24"/>
        <v/>
      </c>
      <c r="L255" s="286" t="str">
        <f t="shared" si="23"/>
        <v/>
      </c>
      <c r="M255" s="282"/>
      <c r="N255" s="261" t="str">
        <f t="shared" si="25"/>
        <v/>
      </c>
      <c r="O255" s="287" t="str">
        <f t="shared" si="26"/>
        <v>--.--</v>
      </c>
    </row>
    <row r="256" spans="2:15">
      <c r="B256" s="282"/>
      <c r="C256" s="282"/>
      <c r="D256" s="282"/>
      <c r="E256" s="509" t="str">
        <f>IF(F256="","",INDEX(Table_Incr!$CB$7:$CB$30,MATCH('Employee Data'!F256,Table_Incr!$CC$7:$CC$30,0)))</f>
        <v/>
      </c>
      <c r="F256" s="282"/>
      <c r="G256" s="282"/>
      <c r="H256" s="282"/>
      <c r="I256" s="282"/>
      <c r="J256" s="506"/>
      <c r="K256" s="261" t="str">
        <f t="shared" si="24"/>
        <v/>
      </c>
      <c r="L256" s="286" t="str">
        <f t="shared" si="23"/>
        <v/>
      </c>
      <c r="M256" s="282"/>
      <c r="N256" s="261" t="str">
        <f t="shared" si="25"/>
        <v/>
      </c>
      <c r="O256" s="287" t="str">
        <f t="shared" si="26"/>
        <v>--.--</v>
      </c>
    </row>
    <row r="257" spans="2:15">
      <c r="B257" s="282"/>
      <c r="C257" s="282"/>
      <c r="D257" s="282"/>
      <c r="E257" s="509" t="str">
        <f>IF(F257="","",INDEX(Table_Incr!$CB$7:$CB$30,MATCH('Employee Data'!F257,Table_Incr!$CC$7:$CC$30,0)))</f>
        <v/>
      </c>
      <c r="F257" s="282"/>
      <c r="G257" s="282"/>
      <c r="H257" s="282"/>
      <c r="I257" s="282"/>
      <c r="J257" s="506"/>
      <c r="K257" s="261" t="str">
        <f t="shared" si="24"/>
        <v/>
      </c>
      <c r="L257" s="286" t="str">
        <f t="shared" si="23"/>
        <v/>
      </c>
      <c r="M257" s="282"/>
      <c r="N257" s="261" t="str">
        <f t="shared" si="25"/>
        <v/>
      </c>
      <c r="O257" s="287" t="str">
        <f t="shared" si="26"/>
        <v>--.--</v>
      </c>
    </row>
    <row r="258" spans="2:15">
      <c r="B258" s="282"/>
      <c r="C258" s="282"/>
      <c r="D258" s="282"/>
      <c r="E258" s="509" t="str">
        <f>IF(F258="","",INDEX(Table_Incr!$CB$7:$CB$30,MATCH('Employee Data'!F258,Table_Incr!$CC$7:$CC$30,0)))</f>
        <v/>
      </c>
      <c r="F258" s="282"/>
      <c r="G258" s="282"/>
      <c r="H258" s="282"/>
      <c r="I258" s="282"/>
      <c r="J258" s="506"/>
      <c r="K258" s="261" t="str">
        <f t="shared" si="24"/>
        <v/>
      </c>
      <c r="L258" s="286" t="str">
        <f t="shared" si="23"/>
        <v/>
      </c>
      <c r="M258" s="282"/>
      <c r="N258" s="261" t="str">
        <f t="shared" si="25"/>
        <v/>
      </c>
      <c r="O258" s="287" t="str">
        <f t="shared" si="26"/>
        <v>--.--</v>
      </c>
    </row>
    <row r="259" spans="2:15">
      <c r="B259" s="282"/>
      <c r="C259" s="282"/>
      <c r="D259" s="282"/>
      <c r="E259" s="509" t="str">
        <f>IF(F259="","",INDEX(Table_Incr!$CB$7:$CB$30,MATCH('Employee Data'!F259,Table_Incr!$CC$7:$CC$30,0)))</f>
        <v/>
      </c>
      <c r="F259" s="282"/>
      <c r="G259" s="282"/>
      <c r="H259" s="282"/>
      <c r="I259" s="282"/>
      <c r="J259" s="506"/>
      <c r="K259" s="261" t="str">
        <f t="shared" si="24"/>
        <v/>
      </c>
      <c r="L259" s="286" t="str">
        <f t="shared" si="23"/>
        <v/>
      </c>
      <c r="M259" s="282"/>
      <c r="N259" s="261" t="str">
        <f t="shared" si="25"/>
        <v/>
      </c>
      <c r="O259" s="287" t="str">
        <f t="shared" si="26"/>
        <v>--.--</v>
      </c>
    </row>
    <row r="260" spans="2:15">
      <c r="B260" s="282"/>
      <c r="C260" s="282"/>
      <c r="D260" s="282"/>
      <c r="E260" s="509" t="str">
        <f>IF(F260="","",INDEX(Table_Incr!$CB$7:$CB$30,MATCH('Employee Data'!F260,Table_Incr!$CC$7:$CC$30,0)))</f>
        <v/>
      </c>
      <c r="F260" s="282"/>
      <c r="G260" s="282"/>
      <c r="H260" s="282"/>
      <c r="I260" s="282"/>
      <c r="J260" s="506"/>
      <c r="K260" s="261" t="str">
        <f t="shared" si="24"/>
        <v/>
      </c>
      <c r="L260" s="286" t="str">
        <f t="shared" ref="L260:L323" si="27">IF(B260="","",J260+K260)</f>
        <v/>
      </c>
      <c r="M260" s="282"/>
      <c r="N260" s="261" t="str">
        <f t="shared" si="25"/>
        <v/>
      </c>
      <c r="O260" s="287" t="str">
        <f t="shared" si="26"/>
        <v>--.--</v>
      </c>
    </row>
    <row r="261" spans="2:15">
      <c r="B261" s="282"/>
      <c r="C261" s="282"/>
      <c r="D261" s="282"/>
      <c r="E261" s="509" t="str">
        <f>IF(F261="","",INDEX(Table_Incr!$CB$7:$CB$30,MATCH('Employee Data'!F261,Table_Incr!$CC$7:$CC$30,0)))</f>
        <v/>
      </c>
      <c r="F261" s="282"/>
      <c r="G261" s="282"/>
      <c r="H261" s="282"/>
      <c r="I261" s="282"/>
      <c r="J261" s="506"/>
      <c r="K261" s="261" t="str">
        <f t="shared" ref="K261:K324" si="28">IF(B261="","",IF(I261="YES",ROUND((J261*0.03),-2),0))</f>
        <v/>
      </c>
      <c r="L261" s="286" t="str">
        <f t="shared" si="27"/>
        <v/>
      </c>
      <c r="M261" s="282"/>
      <c r="N261" s="261" t="str">
        <f t="shared" si="25"/>
        <v/>
      </c>
      <c r="O261" s="287" t="str">
        <f t="shared" si="26"/>
        <v>--.--</v>
      </c>
    </row>
    <row r="262" spans="2:15">
      <c r="B262" s="282"/>
      <c r="C262" s="282"/>
      <c r="D262" s="282"/>
      <c r="E262" s="509" t="str">
        <f>IF(F262="","",INDEX(Table_Incr!$CB$7:$CB$30,MATCH('Employee Data'!F262,Table_Incr!$CC$7:$CC$30,0)))</f>
        <v/>
      </c>
      <c r="F262" s="282"/>
      <c r="G262" s="282"/>
      <c r="H262" s="282"/>
      <c r="I262" s="282"/>
      <c r="J262" s="506"/>
      <c r="K262" s="261" t="str">
        <f t="shared" si="28"/>
        <v/>
      </c>
      <c r="L262" s="286" t="str">
        <f t="shared" si="27"/>
        <v/>
      </c>
      <c r="M262" s="282"/>
      <c r="N262" s="261" t="str">
        <f t="shared" si="25"/>
        <v/>
      </c>
      <c r="O262" s="287" t="str">
        <f t="shared" si="26"/>
        <v>--.--</v>
      </c>
    </row>
    <row r="263" spans="2:15">
      <c r="B263" s="282"/>
      <c r="C263" s="282"/>
      <c r="D263" s="282"/>
      <c r="E263" s="509" t="str">
        <f>IF(F263="","",INDEX(Table_Incr!$CB$7:$CB$30,MATCH('Employee Data'!F263,Table_Incr!$CC$7:$CC$30,0)))</f>
        <v/>
      </c>
      <c r="F263" s="282"/>
      <c r="G263" s="282"/>
      <c r="H263" s="282"/>
      <c r="I263" s="282"/>
      <c r="J263" s="506"/>
      <c r="K263" s="261" t="str">
        <f t="shared" si="28"/>
        <v/>
      </c>
      <c r="L263" s="286" t="str">
        <f t="shared" si="27"/>
        <v/>
      </c>
      <c r="M263" s="282"/>
      <c r="N263" s="261" t="str">
        <f t="shared" si="25"/>
        <v/>
      </c>
      <c r="O263" s="287" t="str">
        <f t="shared" si="26"/>
        <v>--.--</v>
      </c>
    </row>
    <row r="264" spans="2:15">
      <c r="B264" s="282"/>
      <c r="C264" s="282"/>
      <c r="D264" s="282"/>
      <c r="E264" s="509" t="str">
        <f>IF(F264="","",INDEX(Table_Incr!$CB$7:$CB$30,MATCH('Employee Data'!F264,Table_Incr!$CC$7:$CC$30,0)))</f>
        <v/>
      </c>
      <c r="F264" s="282"/>
      <c r="G264" s="282"/>
      <c r="H264" s="282"/>
      <c r="I264" s="282"/>
      <c r="J264" s="506"/>
      <c r="K264" s="261" t="str">
        <f t="shared" si="28"/>
        <v/>
      </c>
      <c r="L264" s="286" t="str">
        <f t="shared" si="27"/>
        <v/>
      </c>
      <c r="M264" s="282"/>
      <c r="N264" s="261" t="str">
        <f t="shared" si="25"/>
        <v/>
      </c>
      <c r="O264" s="287" t="str">
        <f t="shared" si="26"/>
        <v>--.--</v>
      </c>
    </row>
    <row r="265" spans="2:15">
      <c r="B265" s="282"/>
      <c r="C265" s="282"/>
      <c r="D265" s="282"/>
      <c r="E265" s="509" t="str">
        <f>IF(F265="","",INDEX(Table_Incr!$CB$7:$CB$30,MATCH('Employee Data'!F265,Table_Incr!$CC$7:$CC$30,0)))</f>
        <v/>
      </c>
      <c r="F265" s="282"/>
      <c r="G265" s="282"/>
      <c r="H265" s="282"/>
      <c r="I265" s="282"/>
      <c r="J265" s="506"/>
      <c r="K265" s="261" t="str">
        <f t="shared" si="28"/>
        <v/>
      </c>
      <c r="L265" s="286" t="str">
        <f t="shared" si="27"/>
        <v/>
      </c>
      <c r="M265" s="282"/>
      <c r="N265" s="261" t="str">
        <f t="shared" ref="N265:N328" si="29">IF(B265="","",IF(M265&gt;0,MIN(K265,M265),0))</f>
        <v/>
      </c>
      <c r="O265" s="287" t="str">
        <f t="shared" ref="O265:O328" si="30">IF(M265=0,"--.--",IF(N265&gt;=0,M265-N265,"--.--"))</f>
        <v>--.--</v>
      </c>
    </row>
    <row r="266" spans="2:15">
      <c r="B266" s="282"/>
      <c r="C266" s="282"/>
      <c r="D266" s="282"/>
      <c r="E266" s="509" t="str">
        <f>IF(F266="","",INDEX(Table_Incr!$CB$7:$CB$30,MATCH('Employee Data'!F266,Table_Incr!$CC$7:$CC$30,0)))</f>
        <v/>
      </c>
      <c r="F266" s="282"/>
      <c r="G266" s="282"/>
      <c r="H266" s="282"/>
      <c r="I266" s="282"/>
      <c r="J266" s="506"/>
      <c r="K266" s="261" t="str">
        <f t="shared" si="28"/>
        <v/>
      </c>
      <c r="L266" s="286" t="str">
        <f t="shared" si="27"/>
        <v/>
      </c>
      <c r="M266" s="282"/>
      <c r="N266" s="261" t="str">
        <f t="shared" si="29"/>
        <v/>
      </c>
      <c r="O266" s="287" t="str">
        <f t="shared" si="30"/>
        <v>--.--</v>
      </c>
    </row>
    <row r="267" spans="2:15">
      <c r="B267" s="282"/>
      <c r="C267" s="282"/>
      <c r="D267" s="282"/>
      <c r="E267" s="509" t="str">
        <f>IF(F267="","",INDEX(Table_Incr!$CB$7:$CB$30,MATCH('Employee Data'!F267,Table_Incr!$CC$7:$CC$30,0)))</f>
        <v/>
      </c>
      <c r="F267" s="282"/>
      <c r="G267" s="282"/>
      <c r="H267" s="282"/>
      <c r="I267" s="282"/>
      <c r="J267" s="506"/>
      <c r="K267" s="261" t="str">
        <f t="shared" si="28"/>
        <v/>
      </c>
      <c r="L267" s="286" t="str">
        <f t="shared" si="27"/>
        <v/>
      </c>
      <c r="M267" s="282"/>
      <c r="N267" s="261" t="str">
        <f t="shared" si="29"/>
        <v/>
      </c>
      <c r="O267" s="287" t="str">
        <f t="shared" si="30"/>
        <v>--.--</v>
      </c>
    </row>
    <row r="268" spans="2:15">
      <c r="B268" s="282"/>
      <c r="C268" s="282"/>
      <c r="D268" s="282"/>
      <c r="E268" s="509" t="str">
        <f>IF(F268="","",INDEX(Table_Incr!$CB$7:$CB$30,MATCH('Employee Data'!F268,Table_Incr!$CC$7:$CC$30,0)))</f>
        <v/>
      </c>
      <c r="F268" s="282"/>
      <c r="G268" s="282"/>
      <c r="H268" s="282"/>
      <c r="I268" s="282"/>
      <c r="J268" s="506"/>
      <c r="K268" s="261" t="str">
        <f t="shared" si="28"/>
        <v/>
      </c>
      <c r="L268" s="286" t="str">
        <f t="shared" si="27"/>
        <v/>
      </c>
      <c r="M268" s="282"/>
      <c r="N268" s="261" t="str">
        <f t="shared" si="29"/>
        <v/>
      </c>
      <c r="O268" s="287" t="str">
        <f t="shared" si="30"/>
        <v>--.--</v>
      </c>
    </row>
    <row r="269" spans="2:15">
      <c r="B269" s="282"/>
      <c r="C269" s="282"/>
      <c r="D269" s="282"/>
      <c r="E269" s="509" t="str">
        <f>IF(F269="","",INDEX(Table_Incr!$CB$7:$CB$30,MATCH('Employee Data'!F269,Table_Incr!$CC$7:$CC$30,0)))</f>
        <v/>
      </c>
      <c r="F269" s="282"/>
      <c r="G269" s="282"/>
      <c r="H269" s="282"/>
      <c r="I269" s="282"/>
      <c r="J269" s="506"/>
      <c r="K269" s="261" t="str">
        <f t="shared" si="28"/>
        <v/>
      </c>
      <c r="L269" s="286" t="str">
        <f t="shared" si="27"/>
        <v/>
      </c>
      <c r="M269" s="282"/>
      <c r="N269" s="261" t="str">
        <f t="shared" si="29"/>
        <v/>
      </c>
      <c r="O269" s="287" t="str">
        <f t="shared" si="30"/>
        <v>--.--</v>
      </c>
    </row>
    <row r="270" spans="2:15">
      <c r="B270" s="282"/>
      <c r="C270" s="282"/>
      <c r="D270" s="282"/>
      <c r="E270" s="509" t="str">
        <f>IF(F270="","",INDEX(Table_Incr!$CB$7:$CB$30,MATCH('Employee Data'!F270,Table_Incr!$CC$7:$CC$30,0)))</f>
        <v/>
      </c>
      <c r="F270" s="282"/>
      <c r="G270" s="282"/>
      <c r="H270" s="282"/>
      <c r="I270" s="282"/>
      <c r="J270" s="506"/>
      <c r="K270" s="261" t="str">
        <f t="shared" si="28"/>
        <v/>
      </c>
      <c r="L270" s="286" t="str">
        <f t="shared" si="27"/>
        <v/>
      </c>
      <c r="M270" s="282"/>
      <c r="N270" s="261" t="str">
        <f t="shared" si="29"/>
        <v/>
      </c>
      <c r="O270" s="287" t="str">
        <f t="shared" si="30"/>
        <v>--.--</v>
      </c>
    </row>
    <row r="271" spans="2:15">
      <c r="B271" s="282"/>
      <c r="C271" s="282"/>
      <c r="D271" s="282"/>
      <c r="E271" s="509" t="str">
        <f>IF(F271="","",INDEX(Table_Incr!$CB$7:$CB$30,MATCH('Employee Data'!F271,Table_Incr!$CC$7:$CC$30,0)))</f>
        <v/>
      </c>
      <c r="F271" s="282"/>
      <c r="G271" s="282"/>
      <c r="H271" s="282"/>
      <c r="I271" s="282"/>
      <c r="J271" s="506"/>
      <c r="K271" s="261" t="str">
        <f t="shared" si="28"/>
        <v/>
      </c>
      <c r="L271" s="286" t="str">
        <f t="shared" si="27"/>
        <v/>
      </c>
      <c r="M271" s="282"/>
      <c r="N271" s="261" t="str">
        <f t="shared" si="29"/>
        <v/>
      </c>
      <c r="O271" s="287" t="str">
        <f t="shared" si="30"/>
        <v>--.--</v>
      </c>
    </row>
    <row r="272" spans="2:15">
      <c r="B272" s="282"/>
      <c r="C272" s="282"/>
      <c r="D272" s="282"/>
      <c r="E272" s="509" t="str">
        <f>IF(F272="","",INDEX(Table_Incr!$CB$7:$CB$30,MATCH('Employee Data'!F272,Table_Incr!$CC$7:$CC$30,0)))</f>
        <v/>
      </c>
      <c r="F272" s="282"/>
      <c r="G272" s="282"/>
      <c r="H272" s="282"/>
      <c r="I272" s="282"/>
      <c r="J272" s="506"/>
      <c r="K272" s="261" t="str">
        <f t="shared" si="28"/>
        <v/>
      </c>
      <c r="L272" s="286" t="str">
        <f t="shared" si="27"/>
        <v/>
      </c>
      <c r="M272" s="282"/>
      <c r="N272" s="261" t="str">
        <f t="shared" si="29"/>
        <v/>
      </c>
      <c r="O272" s="287" t="str">
        <f t="shared" si="30"/>
        <v>--.--</v>
      </c>
    </row>
    <row r="273" spans="2:15">
      <c r="B273" s="282"/>
      <c r="C273" s="282"/>
      <c r="D273" s="282"/>
      <c r="E273" s="509" t="str">
        <f>IF(F273="","",INDEX(Table_Incr!$CB$7:$CB$30,MATCH('Employee Data'!F273,Table_Incr!$CC$7:$CC$30,0)))</f>
        <v/>
      </c>
      <c r="F273" s="282"/>
      <c r="G273" s="282"/>
      <c r="H273" s="282"/>
      <c r="I273" s="282"/>
      <c r="J273" s="506"/>
      <c r="K273" s="261" t="str">
        <f t="shared" si="28"/>
        <v/>
      </c>
      <c r="L273" s="286" t="str">
        <f t="shared" si="27"/>
        <v/>
      </c>
      <c r="M273" s="282"/>
      <c r="N273" s="261" t="str">
        <f t="shared" si="29"/>
        <v/>
      </c>
      <c r="O273" s="287" t="str">
        <f t="shared" si="30"/>
        <v>--.--</v>
      </c>
    </row>
    <row r="274" spans="2:15">
      <c r="B274" s="282"/>
      <c r="C274" s="282"/>
      <c r="D274" s="282"/>
      <c r="E274" s="509" t="str">
        <f>IF(F274="","",INDEX(Table_Incr!$CB$7:$CB$30,MATCH('Employee Data'!F274,Table_Incr!$CC$7:$CC$30,0)))</f>
        <v/>
      </c>
      <c r="F274" s="282"/>
      <c r="G274" s="282"/>
      <c r="H274" s="282"/>
      <c r="I274" s="282"/>
      <c r="J274" s="506"/>
      <c r="K274" s="261" t="str">
        <f t="shared" si="28"/>
        <v/>
      </c>
      <c r="L274" s="286" t="str">
        <f t="shared" si="27"/>
        <v/>
      </c>
      <c r="M274" s="282"/>
      <c r="N274" s="261" t="str">
        <f t="shared" si="29"/>
        <v/>
      </c>
      <c r="O274" s="287" t="str">
        <f t="shared" si="30"/>
        <v>--.--</v>
      </c>
    </row>
    <row r="275" spans="2:15">
      <c r="B275" s="282"/>
      <c r="C275" s="282"/>
      <c r="D275" s="282"/>
      <c r="E275" s="509" t="str">
        <f>IF(F275="","",INDEX(Table_Incr!$CB$7:$CB$30,MATCH('Employee Data'!F275,Table_Incr!$CC$7:$CC$30,0)))</f>
        <v/>
      </c>
      <c r="F275" s="282"/>
      <c r="G275" s="282"/>
      <c r="H275" s="282"/>
      <c r="I275" s="282"/>
      <c r="J275" s="506"/>
      <c r="K275" s="261" t="str">
        <f t="shared" si="28"/>
        <v/>
      </c>
      <c r="L275" s="286" t="str">
        <f t="shared" si="27"/>
        <v/>
      </c>
      <c r="M275" s="282"/>
      <c r="N275" s="261" t="str">
        <f t="shared" si="29"/>
        <v/>
      </c>
      <c r="O275" s="287" t="str">
        <f t="shared" si="30"/>
        <v>--.--</v>
      </c>
    </row>
    <row r="276" spans="2:15">
      <c r="B276" s="282"/>
      <c r="C276" s="282"/>
      <c r="D276" s="282"/>
      <c r="E276" s="509" t="str">
        <f>IF(F276="","",INDEX(Table_Incr!$CB$7:$CB$30,MATCH('Employee Data'!F276,Table_Incr!$CC$7:$CC$30,0)))</f>
        <v/>
      </c>
      <c r="F276" s="282"/>
      <c r="G276" s="282"/>
      <c r="H276" s="282"/>
      <c r="I276" s="282"/>
      <c r="J276" s="506"/>
      <c r="K276" s="261" t="str">
        <f t="shared" si="28"/>
        <v/>
      </c>
      <c r="L276" s="286" t="str">
        <f t="shared" si="27"/>
        <v/>
      </c>
      <c r="M276" s="282"/>
      <c r="N276" s="261" t="str">
        <f t="shared" si="29"/>
        <v/>
      </c>
      <c r="O276" s="287" t="str">
        <f t="shared" si="30"/>
        <v>--.--</v>
      </c>
    </row>
    <row r="277" spans="2:15">
      <c r="B277" s="282"/>
      <c r="C277" s="282"/>
      <c r="D277" s="282"/>
      <c r="E277" s="509" t="str">
        <f>IF(F277="","",INDEX(Table_Incr!$CB$7:$CB$30,MATCH('Employee Data'!F277,Table_Incr!$CC$7:$CC$30,0)))</f>
        <v/>
      </c>
      <c r="F277" s="282"/>
      <c r="G277" s="282"/>
      <c r="H277" s="282"/>
      <c r="I277" s="282"/>
      <c r="J277" s="506"/>
      <c r="K277" s="261" t="str">
        <f t="shared" si="28"/>
        <v/>
      </c>
      <c r="L277" s="286" t="str">
        <f t="shared" si="27"/>
        <v/>
      </c>
      <c r="M277" s="282"/>
      <c r="N277" s="261" t="str">
        <f t="shared" si="29"/>
        <v/>
      </c>
      <c r="O277" s="287" t="str">
        <f t="shared" si="30"/>
        <v>--.--</v>
      </c>
    </row>
    <row r="278" spans="2:15">
      <c r="B278" s="282"/>
      <c r="C278" s="282"/>
      <c r="D278" s="282"/>
      <c r="E278" s="509" t="str">
        <f>IF(F278="","",INDEX(Table_Incr!$CB$7:$CB$30,MATCH('Employee Data'!F278,Table_Incr!$CC$7:$CC$30,0)))</f>
        <v/>
      </c>
      <c r="F278" s="282"/>
      <c r="G278" s="282"/>
      <c r="H278" s="282"/>
      <c r="I278" s="282"/>
      <c r="J278" s="506"/>
      <c r="K278" s="261" t="str">
        <f t="shared" si="28"/>
        <v/>
      </c>
      <c r="L278" s="286" t="str">
        <f t="shared" si="27"/>
        <v/>
      </c>
      <c r="M278" s="282"/>
      <c r="N278" s="261" t="str">
        <f t="shared" si="29"/>
        <v/>
      </c>
      <c r="O278" s="287" t="str">
        <f t="shared" si="30"/>
        <v>--.--</v>
      </c>
    </row>
    <row r="279" spans="2:15">
      <c r="B279" s="282"/>
      <c r="C279" s="282"/>
      <c r="D279" s="282"/>
      <c r="E279" s="509" t="str">
        <f>IF(F279="","",INDEX(Table_Incr!$CB$7:$CB$30,MATCH('Employee Data'!F279,Table_Incr!$CC$7:$CC$30,0)))</f>
        <v/>
      </c>
      <c r="F279" s="282"/>
      <c r="G279" s="282"/>
      <c r="H279" s="282"/>
      <c r="I279" s="282"/>
      <c r="J279" s="506"/>
      <c r="K279" s="261" t="str">
        <f t="shared" si="28"/>
        <v/>
      </c>
      <c r="L279" s="286" t="str">
        <f t="shared" si="27"/>
        <v/>
      </c>
      <c r="M279" s="282"/>
      <c r="N279" s="261" t="str">
        <f t="shared" si="29"/>
        <v/>
      </c>
      <c r="O279" s="287" t="str">
        <f t="shared" si="30"/>
        <v>--.--</v>
      </c>
    </row>
    <row r="280" spans="2:15">
      <c r="B280" s="282"/>
      <c r="C280" s="282"/>
      <c r="D280" s="282"/>
      <c r="E280" s="509" t="str">
        <f>IF(F280="","",INDEX(Table_Incr!$CB$7:$CB$30,MATCH('Employee Data'!F280,Table_Incr!$CC$7:$CC$30,0)))</f>
        <v/>
      </c>
      <c r="F280" s="282"/>
      <c r="G280" s="282"/>
      <c r="H280" s="282"/>
      <c r="I280" s="282"/>
      <c r="J280" s="506"/>
      <c r="K280" s="261" t="str">
        <f t="shared" si="28"/>
        <v/>
      </c>
      <c r="L280" s="286" t="str">
        <f t="shared" si="27"/>
        <v/>
      </c>
      <c r="M280" s="282"/>
      <c r="N280" s="261" t="str">
        <f t="shared" si="29"/>
        <v/>
      </c>
      <c r="O280" s="287" t="str">
        <f t="shared" si="30"/>
        <v>--.--</v>
      </c>
    </row>
    <row r="281" spans="2:15">
      <c r="B281" s="282"/>
      <c r="C281" s="282"/>
      <c r="D281" s="282"/>
      <c r="E281" s="509" t="str">
        <f>IF(F281="","",INDEX(Table_Incr!$CB$7:$CB$30,MATCH('Employee Data'!F281,Table_Incr!$CC$7:$CC$30,0)))</f>
        <v/>
      </c>
      <c r="F281" s="282"/>
      <c r="G281" s="282"/>
      <c r="H281" s="282"/>
      <c r="I281" s="282"/>
      <c r="J281" s="506"/>
      <c r="K281" s="261" t="str">
        <f t="shared" si="28"/>
        <v/>
      </c>
      <c r="L281" s="286" t="str">
        <f t="shared" si="27"/>
        <v/>
      </c>
      <c r="M281" s="282"/>
      <c r="N281" s="261" t="str">
        <f t="shared" si="29"/>
        <v/>
      </c>
      <c r="O281" s="287" t="str">
        <f t="shared" si="30"/>
        <v>--.--</v>
      </c>
    </row>
    <row r="282" spans="2:15">
      <c r="B282" s="282"/>
      <c r="C282" s="282"/>
      <c r="D282" s="282"/>
      <c r="E282" s="509" t="str">
        <f>IF(F282="","",INDEX(Table_Incr!$CB$7:$CB$30,MATCH('Employee Data'!F282,Table_Incr!$CC$7:$CC$30,0)))</f>
        <v/>
      </c>
      <c r="F282" s="282"/>
      <c r="G282" s="282"/>
      <c r="H282" s="282"/>
      <c r="I282" s="282"/>
      <c r="J282" s="506"/>
      <c r="K282" s="261" t="str">
        <f t="shared" si="28"/>
        <v/>
      </c>
      <c r="L282" s="286" t="str">
        <f t="shared" si="27"/>
        <v/>
      </c>
      <c r="M282" s="282"/>
      <c r="N282" s="261" t="str">
        <f t="shared" si="29"/>
        <v/>
      </c>
      <c r="O282" s="287" t="str">
        <f t="shared" si="30"/>
        <v>--.--</v>
      </c>
    </row>
    <row r="283" spans="2:15">
      <c r="B283" s="282"/>
      <c r="C283" s="282"/>
      <c r="D283" s="282"/>
      <c r="E283" s="509" t="str">
        <f>IF(F283="","",INDEX(Table_Incr!$CB$7:$CB$30,MATCH('Employee Data'!F283,Table_Incr!$CC$7:$CC$30,0)))</f>
        <v/>
      </c>
      <c r="F283" s="282"/>
      <c r="G283" s="282"/>
      <c r="H283" s="282"/>
      <c r="I283" s="282"/>
      <c r="J283" s="506"/>
      <c r="K283" s="261" t="str">
        <f t="shared" si="28"/>
        <v/>
      </c>
      <c r="L283" s="286" t="str">
        <f t="shared" si="27"/>
        <v/>
      </c>
      <c r="M283" s="282"/>
      <c r="N283" s="261" t="str">
        <f t="shared" si="29"/>
        <v/>
      </c>
      <c r="O283" s="287" t="str">
        <f t="shared" si="30"/>
        <v>--.--</v>
      </c>
    </row>
    <row r="284" spans="2:15">
      <c r="B284" s="282"/>
      <c r="C284" s="282"/>
      <c r="D284" s="282"/>
      <c r="E284" s="509" t="str">
        <f>IF(F284="","",INDEX(Table_Incr!$CB$7:$CB$30,MATCH('Employee Data'!F284,Table_Incr!$CC$7:$CC$30,0)))</f>
        <v/>
      </c>
      <c r="F284" s="282"/>
      <c r="G284" s="282"/>
      <c r="H284" s="282"/>
      <c r="I284" s="282"/>
      <c r="J284" s="506"/>
      <c r="K284" s="261" t="str">
        <f t="shared" si="28"/>
        <v/>
      </c>
      <c r="L284" s="286" t="str">
        <f t="shared" si="27"/>
        <v/>
      </c>
      <c r="M284" s="282"/>
      <c r="N284" s="261" t="str">
        <f t="shared" si="29"/>
        <v/>
      </c>
      <c r="O284" s="287" t="str">
        <f t="shared" si="30"/>
        <v>--.--</v>
      </c>
    </row>
    <row r="285" spans="2:15">
      <c r="B285" s="282"/>
      <c r="C285" s="282"/>
      <c r="D285" s="282"/>
      <c r="E285" s="509" t="str">
        <f>IF(F285="","",INDEX(Table_Incr!$CB$7:$CB$30,MATCH('Employee Data'!F285,Table_Incr!$CC$7:$CC$30,0)))</f>
        <v/>
      </c>
      <c r="F285" s="282"/>
      <c r="G285" s="282"/>
      <c r="H285" s="282"/>
      <c r="I285" s="282"/>
      <c r="J285" s="506"/>
      <c r="K285" s="261" t="str">
        <f t="shared" si="28"/>
        <v/>
      </c>
      <c r="L285" s="286" t="str">
        <f t="shared" si="27"/>
        <v/>
      </c>
      <c r="M285" s="282"/>
      <c r="N285" s="261" t="str">
        <f t="shared" si="29"/>
        <v/>
      </c>
      <c r="O285" s="287" t="str">
        <f t="shared" si="30"/>
        <v>--.--</v>
      </c>
    </row>
    <row r="286" spans="2:15">
      <c r="B286" s="282"/>
      <c r="C286" s="282"/>
      <c r="D286" s="282"/>
      <c r="E286" s="509" t="str">
        <f>IF(F286="","",INDEX(Table_Incr!$CB$7:$CB$30,MATCH('Employee Data'!F286,Table_Incr!$CC$7:$CC$30,0)))</f>
        <v/>
      </c>
      <c r="F286" s="282"/>
      <c r="G286" s="282"/>
      <c r="H286" s="282"/>
      <c r="I286" s="282"/>
      <c r="J286" s="506"/>
      <c r="K286" s="261" t="str">
        <f t="shared" si="28"/>
        <v/>
      </c>
      <c r="L286" s="286" t="str">
        <f t="shared" si="27"/>
        <v/>
      </c>
      <c r="M286" s="282"/>
      <c r="N286" s="261" t="str">
        <f t="shared" si="29"/>
        <v/>
      </c>
      <c r="O286" s="287" t="str">
        <f t="shared" si="30"/>
        <v>--.--</v>
      </c>
    </row>
    <row r="287" spans="2:15">
      <c r="B287" s="282"/>
      <c r="C287" s="282"/>
      <c r="D287" s="282"/>
      <c r="E287" s="509" t="str">
        <f>IF(F287="","",INDEX(Table_Incr!$CB$7:$CB$30,MATCH('Employee Data'!F287,Table_Incr!$CC$7:$CC$30,0)))</f>
        <v/>
      </c>
      <c r="F287" s="282"/>
      <c r="G287" s="282"/>
      <c r="H287" s="282"/>
      <c r="I287" s="282"/>
      <c r="J287" s="506"/>
      <c r="K287" s="261" t="str">
        <f t="shared" si="28"/>
        <v/>
      </c>
      <c r="L287" s="286" t="str">
        <f t="shared" si="27"/>
        <v/>
      </c>
      <c r="M287" s="282"/>
      <c r="N287" s="261" t="str">
        <f t="shared" si="29"/>
        <v/>
      </c>
      <c r="O287" s="287" t="str">
        <f t="shared" si="30"/>
        <v>--.--</v>
      </c>
    </row>
    <row r="288" spans="2:15">
      <c r="B288" s="282"/>
      <c r="C288" s="282"/>
      <c r="D288" s="282"/>
      <c r="E288" s="509" t="str">
        <f>IF(F288="","",INDEX(Table_Incr!$CB$7:$CB$30,MATCH('Employee Data'!F288,Table_Incr!$CC$7:$CC$30,0)))</f>
        <v/>
      </c>
      <c r="F288" s="282"/>
      <c r="G288" s="282"/>
      <c r="H288" s="282"/>
      <c r="I288" s="282"/>
      <c r="J288" s="506"/>
      <c r="K288" s="261" t="str">
        <f t="shared" si="28"/>
        <v/>
      </c>
      <c r="L288" s="286" t="str">
        <f t="shared" si="27"/>
        <v/>
      </c>
      <c r="M288" s="282"/>
      <c r="N288" s="261" t="str">
        <f t="shared" si="29"/>
        <v/>
      </c>
      <c r="O288" s="287" t="str">
        <f t="shared" si="30"/>
        <v>--.--</v>
      </c>
    </row>
    <row r="289" spans="2:15">
      <c r="B289" s="282"/>
      <c r="C289" s="282"/>
      <c r="D289" s="282"/>
      <c r="E289" s="509" t="str">
        <f>IF(F289="","",INDEX(Table_Incr!$CB$7:$CB$30,MATCH('Employee Data'!F289,Table_Incr!$CC$7:$CC$30,0)))</f>
        <v/>
      </c>
      <c r="F289" s="282"/>
      <c r="G289" s="282"/>
      <c r="H289" s="282"/>
      <c r="I289" s="282"/>
      <c r="J289" s="506"/>
      <c r="K289" s="261" t="str">
        <f t="shared" si="28"/>
        <v/>
      </c>
      <c r="L289" s="286" t="str">
        <f t="shared" si="27"/>
        <v/>
      </c>
      <c r="M289" s="282"/>
      <c r="N289" s="261" t="str">
        <f t="shared" si="29"/>
        <v/>
      </c>
      <c r="O289" s="287" t="str">
        <f t="shared" si="30"/>
        <v>--.--</v>
      </c>
    </row>
    <row r="290" spans="2:15">
      <c r="B290" s="282"/>
      <c r="C290" s="282"/>
      <c r="D290" s="282"/>
      <c r="E290" s="509" t="str">
        <f>IF(F290="","",INDEX(Table_Incr!$CB$7:$CB$30,MATCH('Employee Data'!F290,Table_Incr!$CC$7:$CC$30,0)))</f>
        <v/>
      </c>
      <c r="F290" s="282"/>
      <c r="G290" s="282"/>
      <c r="H290" s="282"/>
      <c r="I290" s="282"/>
      <c r="J290" s="506"/>
      <c r="K290" s="261" t="str">
        <f t="shared" si="28"/>
        <v/>
      </c>
      <c r="L290" s="286" t="str">
        <f t="shared" si="27"/>
        <v/>
      </c>
      <c r="M290" s="282"/>
      <c r="N290" s="261" t="str">
        <f t="shared" si="29"/>
        <v/>
      </c>
      <c r="O290" s="287" t="str">
        <f t="shared" si="30"/>
        <v>--.--</v>
      </c>
    </row>
    <row r="291" spans="2:15">
      <c r="B291" s="282"/>
      <c r="C291" s="282"/>
      <c r="D291" s="282"/>
      <c r="E291" s="509" t="str">
        <f>IF(F291="","",INDEX(Table_Incr!$CB$7:$CB$30,MATCH('Employee Data'!F291,Table_Incr!$CC$7:$CC$30,0)))</f>
        <v/>
      </c>
      <c r="F291" s="282"/>
      <c r="G291" s="282"/>
      <c r="H291" s="282"/>
      <c r="I291" s="282"/>
      <c r="J291" s="506"/>
      <c r="K291" s="261" t="str">
        <f t="shared" si="28"/>
        <v/>
      </c>
      <c r="L291" s="286" t="str">
        <f t="shared" si="27"/>
        <v/>
      </c>
      <c r="M291" s="282"/>
      <c r="N291" s="261" t="str">
        <f t="shared" si="29"/>
        <v/>
      </c>
      <c r="O291" s="287" t="str">
        <f t="shared" si="30"/>
        <v>--.--</v>
      </c>
    </row>
    <row r="292" spans="2:15">
      <c r="B292" s="282"/>
      <c r="C292" s="282"/>
      <c r="D292" s="282"/>
      <c r="E292" s="509" t="str">
        <f>IF(F292="","",INDEX(Table_Incr!$CB$7:$CB$30,MATCH('Employee Data'!F292,Table_Incr!$CC$7:$CC$30,0)))</f>
        <v/>
      </c>
      <c r="F292" s="282"/>
      <c r="G292" s="282"/>
      <c r="H292" s="282"/>
      <c r="I292" s="282"/>
      <c r="J292" s="506"/>
      <c r="K292" s="261" t="str">
        <f t="shared" si="28"/>
        <v/>
      </c>
      <c r="L292" s="286" t="str">
        <f t="shared" si="27"/>
        <v/>
      </c>
      <c r="M292" s="282"/>
      <c r="N292" s="261" t="str">
        <f t="shared" si="29"/>
        <v/>
      </c>
      <c r="O292" s="287" t="str">
        <f t="shared" si="30"/>
        <v>--.--</v>
      </c>
    </row>
    <row r="293" spans="2:15">
      <c r="B293" s="282"/>
      <c r="C293" s="282"/>
      <c r="D293" s="282"/>
      <c r="E293" s="509" t="str">
        <f>IF(F293="","",INDEX(Table_Incr!$CB$7:$CB$30,MATCH('Employee Data'!F293,Table_Incr!$CC$7:$CC$30,0)))</f>
        <v/>
      </c>
      <c r="F293" s="282"/>
      <c r="G293" s="282"/>
      <c r="H293" s="282"/>
      <c r="I293" s="282"/>
      <c r="J293" s="506"/>
      <c r="K293" s="261" t="str">
        <f t="shared" si="28"/>
        <v/>
      </c>
      <c r="L293" s="286" t="str">
        <f t="shared" si="27"/>
        <v/>
      </c>
      <c r="M293" s="282"/>
      <c r="N293" s="261" t="str">
        <f t="shared" si="29"/>
        <v/>
      </c>
      <c r="O293" s="287" t="str">
        <f t="shared" si="30"/>
        <v>--.--</v>
      </c>
    </row>
    <row r="294" spans="2:15">
      <c r="B294" s="282"/>
      <c r="C294" s="282"/>
      <c r="D294" s="282"/>
      <c r="E294" s="509" t="str">
        <f>IF(F294="","",INDEX(Table_Incr!$CB$7:$CB$30,MATCH('Employee Data'!F294,Table_Incr!$CC$7:$CC$30,0)))</f>
        <v/>
      </c>
      <c r="F294" s="282"/>
      <c r="G294" s="282"/>
      <c r="H294" s="282"/>
      <c r="I294" s="282"/>
      <c r="J294" s="506"/>
      <c r="K294" s="261" t="str">
        <f t="shared" si="28"/>
        <v/>
      </c>
      <c r="L294" s="286" t="str">
        <f t="shared" si="27"/>
        <v/>
      </c>
      <c r="M294" s="282"/>
      <c r="N294" s="261" t="str">
        <f t="shared" si="29"/>
        <v/>
      </c>
      <c r="O294" s="287" t="str">
        <f t="shared" si="30"/>
        <v>--.--</v>
      </c>
    </row>
    <row r="295" spans="2:15">
      <c r="B295" s="282"/>
      <c r="C295" s="282"/>
      <c r="D295" s="282"/>
      <c r="E295" s="509" t="str">
        <f>IF(F295="","",INDEX(Table_Incr!$CB$7:$CB$30,MATCH('Employee Data'!F295,Table_Incr!$CC$7:$CC$30,0)))</f>
        <v/>
      </c>
      <c r="F295" s="282"/>
      <c r="G295" s="282"/>
      <c r="H295" s="282"/>
      <c r="I295" s="282"/>
      <c r="J295" s="506"/>
      <c r="K295" s="261" t="str">
        <f t="shared" si="28"/>
        <v/>
      </c>
      <c r="L295" s="286" t="str">
        <f t="shared" si="27"/>
        <v/>
      </c>
      <c r="M295" s="282"/>
      <c r="N295" s="261" t="str">
        <f t="shared" si="29"/>
        <v/>
      </c>
      <c r="O295" s="287" t="str">
        <f t="shared" si="30"/>
        <v>--.--</v>
      </c>
    </row>
    <row r="296" spans="2:15">
      <c r="B296" s="282"/>
      <c r="C296" s="282"/>
      <c r="D296" s="282"/>
      <c r="E296" s="509" t="str">
        <f>IF(F296="","",INDEX(Table_Incr!$CB$7:$CB$30,MATCH('Employee Data'!F296,Table_Incr!$CC$7:$CC$30,0)))</f>
        <v/>
      </c>
      <c r="F296" s="282"/>
      <c r="G296" s="282"/>
      <c r="H296" s="282"/>
      <c r="I296" s="282"/>
      <c r="J296" s="506"/>
      <c r="K296" s="261" t="str">
        <f t="shared" si="28"/>
        <v/>
      </c>
      <c r="L296" s="286" t="str">
        <f t="shared" si="27"/>
        <v/>
      </c>
      <c r="M296" s="282"/>
      <c r="N296" s="261" t="str">
        <f t="shared" si="29"/>
        <v/>
      </c>
      <c r="O296" s="287" t="str">
        <f t="shared" si="30"/>
        <v>--.--</v>
      </c>
    </row>
    <row r="297" spans="2:15">
      <c r="B297" s="282"/>
      <c r="C297" s="282"/>
      <c r="D297" s="282"/>
      <c r="E297" s="509" t="str">
        <f>IF(F297="","",INDEX(Table_Incr!$CB$7:$CB$30,MATCH('Employee Data'!F297,Table_Incr!$CC$7:$CC$30,0)))</f>
        <v/>
      </c>
      <c r="F297" s="282"/>
      <c r="G297" s="282"/>
      <c r="H297" s="282"/>
      <c r="I297" s="282"/>
      <c r="J297" s="506"/>
      <c r="K297" s="261" t="str">
        <f t="shared" si="28"/>
        <v/>
      </c>
      <c r="L297" s="286" t="str">
        <f t="shared" si="27"/>
        <v/>
      </c>
      <c r="M297" s="282"/>
      <c r="N297" s="261" t="str">
        <f t="shared" si="29"/>
        <v/>
      </c>
      <c r="O297" s="287" t="str">
        <f t="shared" si="30"/>
        <v>--.--</v>
      </c>
    </row>
    <row r="298" spans="2:15">
      <c r="B298" s="282"/>
      <c r="C298" s="282"/>
      <c r="D298" s="282"/>
      <c r="E298" s="509" t="str">
        <f>IF(F298="","",INDEX(Table_Incr!$CB$7:$CB$30,MATCH('Employee Data'!F298,Table_Incr!$CC$7:$CC$30,0)))</f>
        <v/>
      </c>
      <c r="F298" s="282"/>
      <c r="G298" s="282"/>
      <c r="H298" s="282"/>
      <c r="I298" s="282"/>
      <c r="J298" s="506"/>
      <c r="K298" s="261" t="str">
        <f t="shared" si="28"/>
        <v/>
      </c>
      <c r="L298" s="286" t="str">
        <f t="shared" si="27"/>
        <v/>
      </c>
      <c r="M298" s="282"/>
      <c r="N298" s="261" t="str">
        <f t="shared" si="29"/>
        <v/>
      </c>
      <c r="O298" s="287" t="str">
        <f t="shared" si="30"/>
        <v>--.--</v>
      </c>
    </row>
    <row r="299" spans="2:15">
      <c r="B299" s="282"/>
      <c r="C299" s="282"/>
      <c r="D299" s="282"/>
      <c r="E299" s="509" t="str">
        <f>IF(F299="","",INDEX(Table_Incr!$CB$7:$CB$30,MATCH('Employee Data'!F299,Table_Incr!$CC$7:$CC$30,0)))</f>
        <v/>
      </c>
      <c r="F299" s="282"/>
      <c r="G299" s="282"/>
      <c r="H299" s="282"/>
      <c r="I299" s="282"/>
      <c r="J299" s="506"/>
      <c r="K299" s="261" t="str">
        <f t="shared" si="28"/>
        <v/>
      </c>
      <c r="L299" s="286" t="str">
        <f t="shared" si="27"/>
        <v/>
      </c>
      <c r="M299" s="282"/>
      <c r="N299" s="261" t="str">
        <f t="shared" si="29"/>
        <v/>
      </c>
      <c r="O299" s="287" t="str">
        <f t="shared" si="30"/>
        <v>--.--</v>
      </c>
    </row>
    <row r="300" spans="2:15">
      <c r="B300" s="282"/>
      <c r="C300" s="282"/>
      <c r="D300" s="282"/>
      <c r="E300" s="509" t="str">
        <f>IF(F300="","",INDEX(Table_Incr!$CB$7:$CB$30,MATCH('Employee Data'!F300,Table_Incr!$CC$7:$CC$30,0)))</f>
        <v/>
      </c>
      <c r="F300" s="282"/>
      <c r="G300" s="282"/>
      <c r="H300" s="282"/>
      <c r="I300" s="282"/>
      <c r="J300" s="506"/>
      <c r="K300" s="261" t="str">
        <f t="shared" si="28"/>
        <v/>
      </c>
      <c r="L300" s="286" t="str">
        <f t="shared" si="27"/>
        <v/>
      </c>
      <c r="M300" s="282"/>
      <c r="N300" s="261" t="str">
        <f t="shared" si="29"/>
        <v/>
      </c>
      <c r="O300" s="287" t="str">
        <f t="shared" si="30"/>
        <v>--.--</v>
      </c>
    </row>
    <row r="301" spans="2:15">
      <c r="B301" s="282"/>
      <c r="C301" s="282"/>
      <c r="D301" s="282"/>
      <c r="E301" s="509" t="str">
        <f>IF(F301="","",INDEX(Table_Incr!$CB$7:$CB$30,MATCH('Employee Data'!F301,Table_Incr!$CC$7:$CC$30,0)))</f>
        <v/>
      </c>
      <c r="F301" s="282"/>
      <c r="G301" s="282"/>
      <c r="H301" s="282"/>
      <c r="I301" s="282"/>
      <c r="J301" s="506"/>
      <c r="K301" s="261" t="str">
        <f t="shared" si="28"/>
        <v/>
      </c>
      <c r="L301" s="286" t="str">
        <f t="shared" si="27"/>
        <v/>
      </c>
      <c r="M301" s="282"/>
      <c r="N301" s="261" t="str">
        <f t="shared" si="29"/>
        <v/>
      </c>
      <c r="O301" s="287" t="str">
        <f t="shared" si="30"/>
        <v>--.--</v>
      </c>
    </row>
    <row r="302" spans="2:15">
      <c r="B302" s="282"/>
      <c r="C302" s="282"/>
      <c r="D302" s="282"/>
      <c r="E302" s="509" t="str">
        <f>IF(F302="","",INDEX(Table_Incr!$CB$7:$CB$30,MATCH('Employee Data'!F302,Table_Incr!$CC$7:$CC$30,0)))</f>
        <v/>
      </c>
      <c r="F302" s="282"/>
      <c r="G302" s="282"/>
      <c r="H302" s="282"/>
      <c r="I302" s="282"/>
      <c r="J302" s="506"/>
      <c r="K302" s="261" t="str">
        <f t="shared" si="28"/>
        <v/>
      </c>
      <c r="L302" s="286" t="str">
        <f t="shared" si="27"/>
        <v/>
      </c>
      <c r="M302" s="282"/>
      <c r="N302" s="261" t="str">
        <f t="shared" si="29"/>
        <v/>
      </c>
      <c r="O302" s="287" t="str">
        <f t="shared" si="30"/>
        <v>--.--</v>
      </c>
    </row>
    <row r="303" spans="2:15">
      <c r="B303" s="282"/>
      <c r="C303" s="282"/>
      <c r="D303" s="282"/>
      <c r="E303" s="509" t="str">
        <f>IF(F303="","",INDEX(Table_Incr!$CB$7:$CB$30,MATCH('Employee Data'!F303,Table_Incr!$CC$7:$CC$30,0)))</f>
        <v/>
      </c>
      <c r="F303" s="282"/>
      <c r="G303" s="282"/>
      <c r="H303" s="282"/>
      <c r="I303" s="282"/>
      <c r="J303" s="506"/>
      <c r="K303" s="261" t="str">
        <f t="shared" si="28"/>
        <v/>
      </c>
      <c r="L303" s="286" t="str">
        <f t="shared" si="27"/>
        <v/>
      </c>
      <c r="M303" s="282"/>
      <c r="N303" s="261" t="str">
        <f t="shared" si="29"/>
        <v/>
      </c>
      <c r="O303" s="287" t="str">
        <f t="shared" si="30"/>
        <v>--.--</v>
      </c>
    </row>
    <row r="304" spans="2:15">
      <c r="B304" s="282"/>
      <c r="C304" s="282"/>
      <c r="D304" s="282"/>
      <c r="E304" s="509" t="str">
        <f>IF(F304="","",INDEX(Table_Incr!$CB$7:$CB$30,MATCH('Employee Data'!F304,Table_Incr!$CC$7:$CC$30,0)))</f>
        <v/>
      </c>
      <c r="F304" s="282"/>
      <c r="G304" s="282"/>
      <c r="H304" s="282"/>
      <c r="I304" s="282"/>
      <c r="J304" s="506"/>
      <c r="K304" s="261" t="str">
        <f t="shared" si="28"/>
        <v/>
      </c>
      <c r="L304" s="286" t="str">
        <f t="shared" si="27"/>
        <v/>
      </c>
      <c r="M304" s="282"/>
      <c r="N304" s="261" t="str">
        <f t="shared" si="29"/>
        <v/>
      </c>
      <c r="O304" s="287" t="str">
        <f t="shared" si="30"/>
        <v>--.--</v>
      </c>
    </row>
    <row r="305" spans="2:15">
      <c r="B305" s="282"/>
      <c r="C305" s="282"/>
      <c r="D305" s="282"/>
      <c r="E305" s="509" t="str">
        <f>IF(F305="","",INDEX(Table_Incr!$CB$7:$CB$30,MATCH('Employee Data'!F305,Table_Incr!$CC$7:$CC$30,0)))</f>
        <v/>
      </c>
      <c r="F305" s="282"/>
      <c r="G305" s="282"/>
      <c r="H305" s="282"/>
      <c r="I305" s="282"/>
      <c r="J305" s="506"/>
      <c r="K305" s="261" t="str">
        <f t="shared" si="28"/>
        <v/>
      </c>
      <c r="L305" s="286" t="str">
        <f t="shared" si="27"/>
        <v/>
      </c>
      <c r="M305" s="282"/>
      <c r="N305" s="261" t="str">
        <f t="shared" si="29"/>
        <v/>
      </c>
      <c r="O305" s="287" t="str">
        <f t="shared" si="30"/>
        <v>--.--</v>
      </c>
    </row>
    <row r="306" spans="2:15">
      <c r="B306" s="282"/>
      <c r="C306" s="282"/>
      <c r="D306" s="282"/>
      <c r="E306" s="509" t="str">
        <f>IF(F306="","",INDEX(Table_Incr!$CB$7:$CB$30,MATCH('Employee Data'!F306,Table_Incr!$CC$7:$CC$30,0)))</f>
        <v/>
      </c>
      <c r="F306" s="282"/>
      <c r="G306" s="282"/>
      <c r="H306" s="282"/>
      <c r="I306" s="282"/>
      <c r="J306" s="506"/>
      <c r="K306" s="261" t="str">
        <f t="shared" si="28"/>
        <v/>
      </c>
      <c r="L306" s="286" t="str">
        <f t="shared" si="27"/>
        <v/>
      </c>
      <c r="M306" s="282"/>
      <c r="N306" s="261" t="str">
        <f t="shared" si="29"/>
        <v/>
      </c>
      <c r="O306" s="287" t="str">
        <f t="shared" si="30"/>
        <v>--.--</v>
      </c>
    </row>
    <row r="307" spans="2:15">
      <c r="B307" s="282"/>
      <c r="C307" s="282"/>
      <c r="D307" s="282"/>
      <c r="E307" s="509" t="str">
        <f>IF(F307="","",INDEX(Table_Incr!$CB$7:$CB$30,MATCH('Employee Data'!F307,Table_Incr!$CC$7:$CC$30,0)))</f>
        <v/>
      </c>
      <c r="F307" s="282"/>
      <c r="G307" s="282"/>
      <c r="H307" s="282"/>
      <c r="I307" s="282"/>
      <c r="J307" s="506"/>
      <c r="K307" s="261" t="str">
        <f t="shared" si="28"/>
        <v/>
      </c>
      <c r="L307" s="286" t="str">
        <f t="shared" si="27"/>
        <v/>
      </c>
      <c r="M307" s="282"/>
      <c r="N307" s="261" t="str">
        <f t="shared" si="29"/>
        <v/>
      </c>
      <c r="O307" s="287" t="str">
        <f t="shared" si="30"/>
        <v>--.--</v>
      </c>
    </row>
    <row r="308" spans="2:15">
      <c r="B308" s="282"/>
      <c r="C308" s="282"/>
      <c r="D308" s="282"/>
      <c r="E308" s="509" t="str">
        <f>IF(F308="","",INDEX(Table_Incr!$CB$7:$CB$30,MATCH('Employee Data'!F308,Table_Incr!$CC$7:$CC$30,0)))</f>
        <v/>
      </c>
      <c r="F308" s="282"/>
      <c r="G308" s="282"/>
      <c r="H308" s="282"/>
      <c r="I308" s="282"/>
      <c r="J308" s="506"/>
      <c r="K308" s="261" t="str">
        <f t="shared" si="28"/>
        <v/>
      </c>
      <c r="L308" s="286" t="str">
        <f t="shared" si="27"/>
        <v/>
      </c>
      <c r="M308" s="282"/>
      <c r="N308" s="261" t="str">
        <f t="shared" si="29"/>
        <v/>
      </c>
      <c r="O308" s="287" t="str">
        <f t="shared" si="30"/>
        <v>--.--</v>
      </c>
    </row>
    <row r="309" spans="2:15">
      <c r="B309" s="282"/>
      <c r="C309" s="282"/>
      <c r="D309" s="282"/>
      <c r="E309" s="509" t="str">
        <f>IF(F309="","",INDEX(Table_Incr!$CB$7:$CB$30,MATCH('Employee Data'!F309,Table_Incr!$CC$7:$CC$30,0)))</f>
        <v/>
      </c>
      <c r="F309" s="282"/>
      <c r="G309" s="282"/>
      <c r="H309" s="282"/>
      <c r="I309" s="282"/>
      <c r="J309" s="506"/>
      <c r="K309" s="261" t="str">
        <f t="shared" si="28"/>
        <v/>
      </c>
      <c r="L309" s="286" t="str">
        <f t="shared" si="27"/>
        <v/>
      </c>
      <c r="M309" s="282"/>
      <c r="N309" s="261" t="str">
        <f t="shared" si="29"/>
        <v/>
      </c>
      <c r="O309" s="287" t="str">
        <f t="shared" si="30"/>
        <v>--.--</v>
      </c>
    </row>
    <row r="310" spans="2:15">
      <c r="B310" s="282"/>
      <c r="C310" s="282"/>
      <c r="D310" s="282"/>
      <c r="E310" s="509" t="str">
        <f>IF(F310="","",INDEX(Table_Incr!$CB$7:$CB$30,MATCH('Employee Data'!F310,Table_Incr!$CC$7:$CC$30,0)))</f>
        <v/>
      </c>
      <c r="F310" s="282"/>
      <c r="G310" s="282"/>
      <c r="H310" s="282"/>
      <c r="I310" s="282"/>
      <c r="J310" s="506"/>
      <c r="K310" s="261" t="str">
        <f t="shared" si="28"/>
        <v/>
      </c>
      <c r="L310" s="286" t="str">
        <f t="shared" si="27"/>
        <v/>
      </c>
      <c r="M310" s="282"/>
      <c r="N310" s="261" t="str">
        <f t="shared" si="29"/>
        <v/>
      </c>
      <c r="O310" s="287" t="str">
        <f t="shared" si="30"/>
        <v>--.--</v>
      </c>
    </row>
    <row r="311" spans="2:15">
      <c r="B311" s="282"/>
      <c r="C311" s="282"/>
      <c r="D311" s="282"/>
      <c r="E311" s="509" t="str">
        <f>IF(F311="","",INDEX(Table_Incr!$CB$7:$CB$30,MATCH('Employee Data'!F311,Table_Incr!$CC$7:$CC$30,0)))</f>
        <v/>
      </c>
      <c r="F311" s="282"/>
      <c r="G311" s="282"/>
      <c r="H311" s="282"/>
      <c r="I311" s="282"/>
      <c r="J311" s="506"/>
      <c r="K311" s="261" t="str">
        <f t="shared" si="28"/>
        <v/>
      </c>
      <c r="L311" s="286" t="str">
        <f t="shared" si="27"/>
        <v/>
      </c>
      <c r="M311" s="282"/>
      <c r="N311" s="261" t="str">
        <f t="shared" si="29"/>
        <v/>
      </c>
      <c r="O311" s="287" t="str">
        <f t="shared" si="30"/>
        <v>--.--</v>
      </c>
    </row>
    <row r="312" spans="2:15">
      <c r="B312" s="282"/>
      <c r="C312" s="282"/>
      <c r="D312" s="282"/>
      <c r="E312" s="509" t="str">
        <f>IF(F312="","",INDEX(Table_Incr!$CB$7:$CB$30,MATCH('Employee Data'!F312,Table_Incr!$CC$7:$CC$30,0)))</f>
        <v/>
      </c>
      <c r="F312" s="282"/>
      <c r="G312" s="282"/>
      <c r="H312" s="282"/>
      <c r="I312" s="282"/>
      <c r="J312" s="506"/>
      <c r="K312" s="261" t="str">
        <f t="shared" si="28"/>
        <v/>
      </c>
      <c r="L312" s="286" t="str">
        <f t="shared" si="27"/>
        <v/>
      </c>
      <c r="M312" s="282"/>
      <c r="N312" s="261" t="str">
        <f t="shared" si="29"/>
        <v/>
      </c>
      <c r="O312" s="287" t="str">
        <f t="shared" si="30"/>
        <v>--.--</v>
      </c>
    </row>
    <row r="313" spans="2:15">
      <c r="B313" s="282"/>
      <c r="C313" s="282"/>
      <c r="D313" s="282"/>
      <c r="E313" s="509" t="str">
        <f>IF(F313="","",INDEX(Table_Incr!$CB$7:$CB$30,MATCH('Employee Data'!F313,Table_Incr!$CC$7:$CC$30,0)))</f>
        <v/>
      </c>
      <c r="F313" s="282"/>
      <c r="G313" s="282"/>
      <c r="H313" s="282"/>
      <c r="I313" s="282"/>
      <c r="J313" s="506"/>
      <c r="K313" s="261" t="str">
        <f t="shared" si="28"/>
        <v/>
      </c>
      <c r="L313" s="286" t="str">
        <f t="shared" si="27"/>
        <v/>
      </c>
      <c r="M313" s="282"/>
      <c r="N313" s="261" t="str">
        <f t="shared" si="29"/>
        <v/>
      </c>
      <c r="O313" s="287" t="str">
        <f t="shared" si="30"/>
        <v>--.--</v>
      </c>
    </row>
    <row r="314" spans="2:15">
      <c r="B314" s="282"/>
      <c r="C314" s="282"/>
      <c r="D314" s="282"/>
      <c r="E314" s="509" t="str">
        <f>IF(F314="","",INDEX(Table_Incr!$CB$7:$CB$30,MATCH('Employee Data'!F314,Table_Incr!$CC$7:$CC$30,0)))</f>
        <v/>
      </c>
      <c r="F314" s="282"/>
      <c r="G314" s="282"/>
      <c r="H314" s="282"/>
      <c r="I314" s="282"/>
      <c r="J314" s="506"/>
      <c r="K314" s="261" t="str">
        <f t="shared" si="28"/>
        <v/>
      </c>
      <c r="L314" s="286" t="str">
        <f t="shared" si="27"/>
        <v/>
      </c>
      <c r="M314" s="282"/>
      <c r="N314" s="261" t="str">
        <f t="shared" si="29"/>
        <v/>
      </c>
      <c r="O314" s="287" t="str">
        <f t="shared" si="30"/>
        <v>--.--</v>
      </c>
    </row>
    <row r="315" spans="2:15">
      <c r="B315" s="282"/>
      <c r="C315" s="282"/>
      <c r="D315" s="282"/>
      <c r="E315" s="509" t="str">
        <f>IF(F315="","",INDEX(Table_Incr!$CB$7:$CB$30,MATCH('Employee Data'!F315,Table_Incr!$CC$7:$CC$30,0)))</f>
        <v/>
      </c>
      <c r="F315" s="282"/>
      <c r="G315" s="282"/>
      <c r="H315" s="282"/>
      <c r="I315" s="282"/>
      <c r="J315" s="506"/>
      <c r="K315" s="261" t="str">
        <f t="shared" si="28"/>
        <v/>
      </c>
      <c r="L315" s="286" t="str">
        <f t="shared" si="27"/>
        <v/>
      </c>
      <c r="M315" s="282"/>
      <c r="N315" s="261" t="str">
        <f t="shared" si="29"/>
        <v/>
      </c>
      <c r="O315" s="287" t="str">
        <f t="shared" si="30"/>
        <v>--.--</v>
      </c>
    </row>
    <row r="316" spans="2:15">
      <c r="B316" s="282"/>
      <c r="C316" s="282"/>
      <c r="D316" s="282"/>
      <c r="E316" s="509" t="str">
        <f>IF(F316="","",INDEX(Table_Incr!$CB$7:$CB$30,MATCH('Employee Data'!F316,Table_Incr!$CC$7:$CC$30,0)))</f>
        <v/>
      </c>
      <c r="F316" s="282"/>
      <c r="G316" s="282"/>
      <c r="H316" s="282"/>
      <c r="I316" s="282"/>
      <c r="J316" s="506"/>
      <c r="K316" s="261" t="str">
        <f t="shared" si="28"/>
        <v/>
      </c>
      <c r="L316" s="286" t="str">
        <f t="shared" si="27"/>
        <v/>
      </c>
      <c r="M316" s="282"/>
      <c r="N316" s="261" t="str">
        <f t="shared" si="29"/>
        <v/>
      </c>
      <c r="O316" s="287" t="str">
        <f t="shared" si="30"/>
        <v>--.--</v>
      </c>
    </row>
    <row r="317" spans="2:15">
      <c r="B317" s="282"/>
      <c r="C317" s="282"/>
      <c r="D317" s="282"/>
      <c r="E317" s="509" t="str">
        <f>IF(F317="","",INDEX(Table_Incr!$CB$7:$CB$30,MATCH('Employee Data'!F317,Table_Incr!$CC$7:$CC$30,0)))</f>
        <v/>
      </c>
      <c r="F317" s="282"/>
      <c r="G317" s="282"/>
      <c r="H317" s="282"/>
      <c r="I317" s="282"/>
      <c r="J317" s="506"/>
      <c r="K317" s="261" t="str">
        <f t="shared" si="28"/>
        <v/>
      </c>
      <c r="L317" s="286" t="str">
        <f t="shared" si="27"/>
        <v/>
      </c>
      <c r="M317" s="282"/>
      <c r="N317" s="261" t="str">
        <f t="shared" si="29"/>
        <v/>
      </c>
      <c r="O317" s="287" t="str">
        <f t="shared" si="30"/>
        <v>--.--</v>
      </c>
    </row>
    <row r="318" spans="2:15">
      <c r="B318" s="282"/>
      <c r="C318" s="282"/>
      <c r="D318" s="282"/>
      <c r="E318" s="509" t="str">
        <f>IF(F318="","",INDEX(Table_Incr!$CB$7:$CB$30,MATCH('Employee Data'!F318,Table_Incr!$CC$7:$CC$30,0)))</f>
        <v/>
      </c>
      <c r="F318" s="282"/>
      <c r="G318" s="282"/>
      <c r="H318" s="282"/>
      <c r="I318" s="282"/>
      <c r="J318" s="506"/>
      <c r="K318" s="261" t="str">
        <f t="shared" si="28"/>
        <v/>
      </c>
      <c r="L318" s="286" t="str">
        <f t="shared" si="27"/>
        <v/>
      </c>
      <c r="M318" s="282"/>
      <c r="N318" s="261" t="str">
        <f t="shared" si="29"/>
        <v/>
      </c>
      <c r="O318" s="287" t="str">
        <f t="shared" si="30"/>
        <v>--.--</v>
      </c>
    </row>
    <row r="319" spans="2:15">
      <c r="B319" s="282"/>
      <c r="C319" s="282"/>
      <c r="D319" s="282"/>
      <c r="E319" s="509" t="str">
        <f>IF(F319="","",INDEX(Table_Incr!$CB$7:$CB$30,MATCH('Employee Data'!F319,Table_Incr!$CC$7:$CC$30,0)))</f>
        <v/>
      </c>
      <c r="F319" s="282"/>
      <c r="G319" s="282"/>
      <c r="H319" s="282"/>
      <c r="I319" s="282"/>
      <c r="J319" s="506"/>
      <c r="K319" s="261" t="str">
        <f t="shared" si="28"/>
        <v/>
      </c>
      <c r="L319" s="286" t="str">
        <f t="shared" si="27"/>
        <v/>
      </c>
      <c r="M319" s="282"/>
      <c r="N319" s="261" t="str">
        <f t="shared" si="29"/>
        <v/>
      </c>
      <c r="O319" s="287" t="str">
        <f t="shared" si="30"/>
        <v>--.--</v>
      </c>
    </row>
    <row r="320" spans="2:15">
      <c r="B320" s="282"/>
      <c r="C320" s="282"/>
      <c r="D320" s="282"/>
      <c r="E320" s="509" t="str">
        <f>IF(F320="","",INDEX(Table_Incr!$CB$7:$CB$30,MATCH('Employee Data'!F320,Table_Incr!$CC$7:$CC$30,0)))</f>
        <v/>
      </c>
      <c r="F320" s="282"/>
      <c r="G320" s="282"/>
      <c r="H320" s="282"/>
      <c r="I320" s="282"/>
      <c r="J320" s="506"/>
      <c r="K320" s="261" t="str">
        <f t="shared" si="28"/>
        <v/>
      </c>
      <c r="L320" s="286" t="str">
        <f t="shared" si="27"/>
        <v/>
      </c>
      <c r="M320" s="282"/>
      <c r="N320" s="261" t="str">
        <f t="shared" si="29"/>
        <v/>
      </c>
      <c r="O320" s="287" t="str">
        <f t="shared" si="30"/>
        <v>--.--</v>
      </c>
    </row>
    <row r="321" spans="2:15">
      <c r="B321" s="282"/>
      <c r="C321" s="282"/>
      <c r="D321" s="282"/>
      <c r="E321" s="509" t="str">
        <f>IF(F321="","",INDEX(Table_Incr!$CB$7:$CB$30,MATCH('Employee Data'!F321,Table_Incr!$CC$7:$CC$30,0)))</f>
        <v/>
      </c>
      <c r="F321" s="282"/>
      <c r="G321" s="282"/>
      <c r="H321" s="282"/>
      <c r="I321" s="282"/>
      <c r="J321" s="506"/>
      <c r="K321" s="261" t="str">
        <f t="shared" si="28"/>
        <v/>
      </c>
      <c r="L321" s="286" t="str">
        <f t="shared" si="27"/>
        <v/>
      </c>
      <c r="M321" s="282"/>
      <c r="N321" s="261" t="str">
        <f t="shared" si="29"/>
        <v/>
      </c>
      <c r="O321" s="287" t="str">
        <f t="shared" si="30"/>
        <v>--.--</v>
      </c>
    </row>
    <row r="322" spans="2:15">
      <c r="B322" s="282"/>
      <c r="C322" s="282"/>
      <c r="D322" s="282"/>
      <c r="E322" s="509" t="str">
        <f>IF(F322="","",INDEX(Table_Incr!$CB$7:$CB$30,MATCH('Employee Data'!F322,Table_Incr!$CC$7:$CC$30,0)))</f>
        <v/>
      </c>
      <c r="F322" s="282"/>
      <c r="G322" s="282"/>
      <c r="H322" s="282"/>
      <c r="I322" s="282"/>
      <c r="J322" s="506"/>
      <c r="K322" s="261" t="str">
        <f t="shared" si="28"/>
        <v/>
      </c>
      <c r="L322" s="286" t="str">
        <f t="shared" si="27"/>
        <v/>
      </c>
      <c r="M322" s="282"/>
      <c r="N322" s="261" t="str">
        <f t="shared" si="29"/>
        <v/>
      </c>
      <c r="O322" s="287" t="str">
        <f t="shared" si="30"/>
        <v>--.--</v>
      </c>
    </row>
    <row r="323" spans="2:15">
      <c r="B323" s="282"/>
      <c r="C323" s="282"/>
      <c r="D323" s="282"/>
      <c r="E323" s="509" t="str">
        <f>IF(F323="","",INDEX(Table_Incr!$CB$7:$CB$30,MATCH('Employee Data'!F323,Table_Incr!$CC$7:$CC$30,0)))</f>
        <v/>
      </c>
      <c r="F323" s="282"/>
      <c r="G323" s="282"/>
      <c r="H323" s="282"/>
      <c r="I323" s="282"/>
      <c r="J323" s="506"/>
      <c r="K323" s="261" t="str">
        <f t="shared" si="28"/>
        <v/>
      </c>
      <c r="L323" s="286" t="str">
        <f t="shared" si="27"/>
        <v/>
      </c>
      <c r="M323" s="282"/>
      <c r="N323" s="261" t="str">
        <f t="shared" si="29"/>
        <v/>
      </c>
      <c r="O323" s="287" t="str">
        <f t="shared" si="30"/>
        <v>--.--</v>
      </c>
    </row>
    <row r="324" spans="2:15">
      <c r="B324" s="282"/>
      <c r="C324" s="282"/>
      <c r="D324" s="282"/>
      <c r="E324" s="509" t="str">
        <f>IF(F324="","",INDEX(Table_Incr!$CB$7:$CB$30,MATCH('Employee Data'!F324,Table_Incr!$CC$7:$CC$30,0)))</f>
        <v/>
      </c>
      <c r="F324" s="282"/>
      <c r="G324" s="282"/>
      <c r="H324" s="282"/>
      <c r="I324" s="282"/>
      <c r="J324" s="506"/>
      <c r="K324" s="261" t="str">
        <f t="shared" si="28"/>
        <v/>
      </c>
      <c r="L324" s="286" t="str">
        <f t="shared" ref="L324:L387" si="31">IF(B324="","",J324+K324)</f>
        <v/>
      </c>
      <c r="M324" s="282"/>
      <c r="N324" s="261" t="str">
        <f t="shared" si="29"/>
        <v/>
      </c>
      <c r="O324" s="287" t="str">
        <f t="shared" si="30"/>
        <v>--.--</v>
      </c>
    </row>
    <row r="325" spans="2:15">
      <c r="B325" s="282"/>
      <c r="C325" s="282"/>
      <c r="D325" s="282"/>
      <c r="E325" s="509" t="str">
        <f>IF(F325="","",INDEX(Table_Incr!$CB$7:$CB$30,MATCH('Employee Data'!F325,Table_Incr!$CC$7:$CC$30,0)))</f>
        <v/>
      </c>
      <c r="F325" s="282"/>
      <c r="G325" s="282"/>
      <c r="H325" s="282"/>
      <c r="I325" s="282"/>
      <c r="J325" s="506"/>
      <c r="K325" s="261" t="str">
        <f t="shared" ref="K325:K388" si="32">IF(B325="","",IF(I325="YES",ROUND((J325*0.03),-2),0))</f>
        <v/>
      </c>
      <c r="L325" s="286" t="str">
        <f t="shared" si="31"/>
        <v/>
      </c>
      <c r="M325" s="282"/>
      <c r="N325" s="261" t="str">
        <f t="shared" si="29"/>
        <v/>
      </c>
      <c r="O325" s="287" t="str">
        <f t="shared" si="30"/>
        <v>--.--</v>
      </c>
    </row>
    <row r="326" spans="2:15">
      <c r="B326" s="282"/>
      <c r="C326" s="282"/>
      <c r="D326" s="282"/>
      <c r="E326" s="509" t="str">
        <f>IF(F326="","",INDEX(Table_Incr!$CB$7:$CB$30,MATCH('Employee Data'!F326,Table_Incr!$CC$7:$CC$30,0)))</f>
        <v/>
      </c>
      <c r="F326" s="282"/>
      <c r="G326" s="282"/>
      <c r="H326" s="282"/>
      <c r="I326" s="282"/>
      <c r="J326" s="506"/>
      <c r="K326" s="261" t="str">
        <f t="shared" si="32"/>
        <v/>
      </c>
      <c r="L326" s="286" t="str">
        <f t="shared" si="31"/>
        <v/>
      </c>
      <c r="M326" s="282"/>
      <c r="N326" s="261" t="str">
        <f t="shared" si="29"/>
        <v/>
      </c>
      <c r="O326" s="287" t="str">
        <f t="shared" si="30"/>
        <v>--.--</v>
      </c>
    </row>
    <row r="327" spans="2:15">
      <c r="B327" s="282"/>
      <c r="C327" s="282"/>
      <c r="D327" s="282"/>
      <c r="E327" s="509" t="str">
        <f>IF(F327="","",INDEX(Table_Incr!$CB$7:$CB$30,MATCH('Employee Data'!F327,Table_Incr!$CC$7:$CC$30,0)))</f>
        <v/>
      </c>
      <c r="F327" s="282"/>
      <c r="G327" s="282"/>
      <c r="H327" s="282"/>
      <c r="I327" s="282"/>
      <c r="J327" s="506"/>
      <c r="K327" s="261" t="str">
        <f t="shared" si="32"/>
        <v/>
      </c>
      <c r="L327" s="286" t="str">
        <f t="shared" si="31"/>
        <v/>
      </c>
      <c r="M327" s="282"/>
      <c r="N327" s="261" t="str">
        <f t="shared" si="29"/>
        <v/>
      </c>
      <c r="O327" s="287" t="str">
        <f t="shared" si="30"/>
        <v>--.--</v>
      </c>
    </row>
    <row r="328" spans="2:15">
      <c r="B328" s="282"/>
      <c r="C328" s="282"/>
      <c r="D328" s="282"/>
      <c r="E328" s="509" t="str">
        <f>IF(F328="","",INDEX(Table_Incr!$CB$7:$CB$30,MATCH('Employee Data'!F328,Table_Incr!$CC$7:$CC$30,0)))</f>
        <v/>
      </c>
      <c r="F328" s="282"/>
      <c r="G328" s="282"/>
      <c r="H328" s="282"/>
      <c r="I328" s="282"/>
      <c r="J328" s="506"/>
      <c r="K328" s="261" t="str">
        <f t="shared" si="32"/>
        <v/>
      </c>
      <c r="L328" s="286" t="str">
        <f t="shared" si="31"/>
        <v/>
      </c>
      <c r="M328" s="282"/>
      <c r="N328" s="261" t="str">
        <f t="shared" si="29"/>
        <v/>
      </c>
      <c r="O328" s="287" t="str">
        <f t="shared" si="30"/>
        <v>--.--</v>
      </c>
    </row>
    <row r="329" spans="2:15">
      <c r="B329" s="282"/>
      <c r="C329" s="282"/>
      <c r="D329" s="282"/>
      <c r="E329" s="509" t="str">
        <f>IF(F329="","",INDEX(Table_Incr!$CB$7:$CB$30,MATCH('Employee Data'!F329,Table_Incr!$CC$7:$CC$30,0)))</f>
        <v/>
      </c>
      <c r="F329" s="282"/>
      <c r="G329" s="282"/>
      <c r="H329" s="282"/>
      <c r="I329" s="282"/>
      <c r="J329" s="506"/>
      <c r="K329" s="261" t="str">
        <f t="shared" si="32"/>
        <v/>
      </c>
      <c r="L329" s="286" t="str">
        <f t="shared" si="31"/>
        <v/>
      </c>
      <c r="M329" s="282"/>
      <c r="N329" s="261" t="str">
        <f t="shared" ref="N329:N392" si="33">IF(B329="","",IF(M329&gt;0,MIN(K329,M329),0))</f>
        <v/>
      </c>
      <c r="O329" s="287" t="str">
        <f t="shared" ref="O329:O392" si="34">IF(M329=0,"--.--",IF(N329&gt;=0,M329-N329,"--.--"))</f>
        <v>--.--</v>
      </c>
    </row>
    <row r="330" spans="2:15">
      <c r="B330" s="282"/>
      <c r="C330" s="282"/>
      <c r="D330" s="282"/>
      <c r="E330" s="509" t="str">
        <f>IF(F330="","",INDEX(Table_Incr!$CB$7:$CB$30,MATCH('Employee Data'!F330,Table_Incr!$CC$7:$CC$30,0)))</f>
        <v/>
      </c>
      <c r="F330" s="282"/>
      <c r="G330" s="282"/>
      <c r="H330" s="282"/>
      <c r="I330" s="282"/>
      <c r="J330" s="506"/>
      <c r="K330" s="261" t="str">
        <f t="shared" si="32"/>
        <v/>
      </c>
      <c r="L330" s="286" t="str">
        <f t="shared" si="31"/>
        <v/>
      </c>
      <c r="M330" s="282"/>
      <c r="N330" s="261" t="str">
        <f t="shared" si="33"/>
        <v/>
      </c>
      <c r="O330" s="287" t="str">
        <f t="shared" si="34"/>
        <v>--.--</v>
      </c>
    </row>
    <row r="331" spans="2:15">
      <c r="B331" s="282"/>
      <c r="C331" s="282"/>
      <c r="D331" s="282"/>
      <c r="E331" s="509" t="str">
        <f>IF(F331="","",INDEX(Table_Incr!$CB$7:$CB$30,MATCH('Employee Data'!F331,Table_Incr!$CC$7:$CC$30,0)))</f>
        <v/>
      </c>
      <c r="F331" s="282"/>
      <c r="G331" s="282"/>
      <c r="H331" s="282"/>
      <c r="I331" s="282"/>
      <c r="J331" s="506"/>
      <c r="K331" s="261" t="str">
        <f t="shared" si="32"/>
        <v/>
      </c>
      <c r="L331" s="286" t="str">
        <f t="shared" si="31"/>
        <v/>
      </c>
      <c r="M331" s="282"/>
      <c r="N331" s="261" t="str">
        <f t="shared" si="33"/>
        <v/>
      </c>
      <c r="O331" s="287" t="str">
        <f t="shared" si="34"/>
        <v>--.--</v>
      </c>
    </row>
    <row r="332" spans="2:15">
      <c r="B332" s="282"/>
      <c r="C332" s="282"/>
      <c r="D332" s="282"/>
      <c r="E332" s="509" t="str">
        <f>IF(F332="","",INDEX(Table_Incr!$CB$7:$CB$30,MATCH('Employee Data'!F332,Table_Incr!$CC$7:$CC$30,0)))</f>
        <v/>
      </c>
      <c r="F332" s="282"/>
      <c r="G332" s="282"/>
      <c r="H332" s="282"/>
      <c r="I332" s="282"/>
      <c r="J332" s="506"/>
      <c r="K332" s="261" t="str">
        <f t="shared" si="32"/>
        <v/>
      </c>
      <c r="L332" s="286" t="str">
        <f t="shared" si="31"/>
        <v/>
      </c>
      <c r="M332" s="282"/>
      <c r="N332" s="261" t="str">
        <f t="shared" si="33"/>
        <v/>
      </c>
      <c r="O332" s="287" t="str">
        <f t="shared" si="34"/>
        <v>--.--</v>
      </c>
    </row>
    <row r="333" spans="2:15">
      <c r="B333" s="282"/>
      <c r="C333" s="282"/>
      <c r="D333" s="282"/>
      <c r="E333" s="509" t="str">
        <f>IF(F333="","",INDEX(Table_Incr!$CB$7:$CB$30,MATCH('Employee Data'!F333,Table_Incr!$CC$7:$CC$30,0)))</f>
        <v/>
      </c>
      <c r="F333" s="282"/>
      <c r="G333" s="282"/>
      <c r="H333" s="282"/>
      <c r="I333" s="282"/>
      <c r="J333" s="506"/>
      <c r="K333" s="261" t="str">
        <f t="shared" si="32"/>
        <v/>
      </c>
      <c r="L333" s="286" t="str">
        <f t="shared" si="31"/>
        <v/>
      </c>
      <c r="M333" s="282"/>
      <c r="N333" s="261" t="str">
        <f t="shared" si="33"/>
        <v/>
      </c>
      <c r="O333" s="287" t="str">
        <f t="shared" si="34"/>
        <v>--.--</v>
      </c>
    </row>
    <row r="334" spans="2:15">
      <c r="B334" s="282"/>
      <c r="C334" s="282"/>
      <c r="D334" s="282"/>
      <c r="E334" s="509" t="str">
        <f>IF(F334="","",INDEX(Table_Incr!$CB$7:$CB$30,MATCH('Employee Data'!F334,Table_Incr!$CC$7:$CC$30,0)))</f>
        <v/>
      </c>
      <c r="F334" s="282"/>
      <c r="G334" s="282"/>
      <c r="H334" s="282"/>
      <c r="I334" s="282"/>
      <c r="J334" s="506"/>
      <c r="K334" s="261" t="str">
        <f t="shared" si="32"/>
        <v/>
      </c>
      <c r="L334" s="286" t="str">
        <f t="shared" si="31"/>
        <v/>
      </c>
      <c r="M334" s="282"/>
      <c r="N334" s="261" t="str">
        <f t="shared" si="33"/>
        <v/>
      </c>
      <c r="O334" s="287" t="str">
        <f t="shared" si="34"/>
        <v>--.--</v>
      </c>
    </row>
    <row r="335" spans="2:15">
      <c r="B335" s="282"/>
      <c r="C335" s="282"/>
      <c r="D335" s="282"/>
      <c r="E335" s="509" t="str">
        <f>IF(F335="","",INDEX(Table_Incr!$CB$7:$CB$30,MATCH('Employee Data'!F335,Table_Incr!$CC$7:$CC$30,0)))</f>
        <v/>
      </c>
      <c r="F335" s="282"/>
      <c r="G335" s="282"/>
      <c r="H335" s="282"/>
      <c r="I335" s="282"/>
      <c r="J335" s="506"/>
      <c r="K335" s="261" t="str">
        <f t="shared" si="32"/>
        <v/>
      </c>
      <c r="L335" s="286" t="str">
        <f t="shared" si="31"/>
        <v/>
      </c>
      <c r="M335" s="282"/>
      <c r="N335" s="261" t="str">
        <f t="shared" si="33"/>
        <v/>
      </c>
      <c r="O335" s="287" t="str">
        <f t="shared" si="34"/>
        <v>--.--</v>
      </c>
    </row>
    <row r="336" spans="2:15">
      <c r="B336" s="282"/>
      <c r="C336" s="282"/>
      <c r="D336" s="282"/>
      <c r="E336" s="509" t="str">
        <f>IF(F336="","",INDEX(Table_Incr!$CB$7:$CB$30,MATCH('Employee Data'!F336,Table_Incr!$CC$7:$CC$30,0)))</f>
        <v/>
      </c>
      <c r="F336" s="282"/>
      <c r="G336" s="282"/>
      <c r="H336" s="282"/>
      <c r="I336" s="282"/>
      <c r="J336" s="506"/>
      <c r="K336" s="261" t="str">
        <f t="shared" si="32"/>
        <v/>
      </c>
      <c r="L336" s="286" t="str">
        <f t="shared" si="31"/>
        <v/>
      </c>
      <c r="M336" s="282"/>
      <c r="N336" s="261" t="str">
        <f t="shared" si="33"/>
        <v/>
      </c>
      <c r="O336" s="287" t="str">
        <f t="shared" si="34"/>
        <v>--.--</v>
      </c>
    </row>
    <row r="337" spans="2:15">
      <c r="B337" s="282"/>
      <c r="C337" s="282"/>
      <c r="D337" s="282"/>
      <c r="E337" s="509" t="str">
        <f>IF(F337="","",INDEX(Table_Incr!$CB$7:$CB$30,MATCH('Employee Data'!F337,Table_Incr!$CC$7:$CC$30,0)))</f>
        <v/>
      </c>
      <c r="F337" s="282"/>
      <c r="G337" s="282"/>
      <c r="H337" s="282"/>
      <c r="I337" s="282"/>
      <c r="J337" s="506"/>
      <c r="K337" s="261" t="str">
        <f t="shared" si="32"/>
        <v/>
      </c>
      <c r="L337" s="286" t="str">
        <f t="shared" si="31"/>
        <v/>
      </c>
      <c r="M337" s="282"/>
      <c r="N337" s="261" t="str">
        <f t="shared" si="33"/>
        <v/>
      </c>
      <c r="O337" s="287" t="str">
        <f t="shared" si="34"/>
        <v>--.--</v>
      </c>
    </row>
    <row r="338" spans="2:15">
      <c r="B338" s="282"/>
      <c r="C338" s="282"/>
      <c r="D338" s="282"/>
      <c r="E338" s="509" t="str">
        <f>IF(F338="","",INDEX(Table_Incr!$CB$7:$CB$30,MATCH('Employee Data'!F338,Table_Incr!$CC$7:$CC$30,0)))</f>
        <v/>
      </c>
      <c r="F338" s="282"/>
      <c r="G338" s="282"/>
      <c r="H338" s="282"/>
      <c r="I338" s="282"/>
      <c r="J338" s="506"/>
      <c r="K338" s="261" t="str">
        <f t="shared" si="32"/>
        <v/>
      </c>
      <c r="L338" s="286" t="str">
        <f t="shared" si="31"/>
        <v/>
      </c>
      <c r="M338" s="282"/>
      <c r="N338" s="261" t="str">
        <f t="shared" si="33"/>
        <v/>
      </c>
      <c r="O338" s="287" t="str">
        <f t="shared" si="34"/>
        <v>--.--</v>
      </c>
    </row>
    <row r="339" spans="2:15">
      <c r="B339" s="282"/>
      <c r="C339" s="282"/>
      <c r="D339" s="282"/>
      <c r="E339" s="509" t="str">
        <f>IF(F339="","",INDEX(Table_Incr!$CB$7:$CB$30,MATCH('Employee Data'!F339,Table_Incr!$CC$7:$CC$30,0)))</f>
        <v/>
      </c>
      <c r="F339" s="282"/>
      <c r="G339" s="282"/>
      <c r="H339" s="282"/>
      <c r="I339" s="282"/>
      <c r="J339" s="506"/>
      <c r="K339" s="261" t="str">
        <f t="shared" si="32"/>
        <v/>
      </c>
      <c r="L339" s="286" t="str">
        <f t="shared" si="31"/>
        <v/>
      </c>
      <c r="M339" s="282"/>
      <c r="N339" s="261" t="str">
        <f t="shared" si="33"/>
        <v/>
      </c>
      <c r="O339" s="287" t="str">
        <f t="shared" si="34"/>
        <v>--.--</v>
      </c>
    </row>
    <row r="340" spans="2:15">
      <c r="B340" s="282"/>
      <c r="C340" s="282"/>
      <c r="D340" s="282"/>
      <c r="E340" s="509" t="str">
        <f>IF(F340="","",INDEX(Table_Incr!$CB$7:$CB$30,MATCH('Employee Data'!F340,Table_Incr!$CC$7:$CC$30,0)))</f>
        <v/>
      </c>
      <c r="F340" s="282"/>
      <c r="G340" s="282"/>
      <c r="H340" s="282"/>
      <c r="I340" s="282"/>
      <c r="J340" s="506"/>
      <c r="K340" s="261" t="str">
        <f t="shared" si="32"/>
        <v/>
      </c>
      <c r="L340" s="286" t="str">
        <f t="shared" si="31"/>
        <v/>
      </c>
      <c r="M340" s="282"/>
      <c r="N340" s="261" t="str">
        <f t="shared" si="33"/>
        <v/>
      </c>
      <c r="O340" s="287" t="str">
        <f t="shared" si="34"/>
        <v>--.--</v>
      </c>
    </row>
    <row r="341" spans="2:15">
      <c r="B341" s="282"/>
      <c r="C341" s="282"/>
      <c r="D341" s="282"/>
      <c r="E341" s="509" t="str">
        <f>IF(F341="","",INDEX(Table_Incr!$CB$7:$CB$30,MATCH('Employee Data'!F341,Table_Incr!$CC$7:$CC$30,0)))</f>
        <v/>
      </c>
      <c r="F341" s="282"/>
      <c r="G341" s="282"/>
      <c r="H341" s="282"/>
      <c r="I341" s="282"/>
      <c r="J341" s="506"/>
      <c r="K341" s="261" t="str">
        <f t="shared" si="32"/>
        <v/>
      </c>
      <c r="L341" s="286" t="str">
        <f t="shared" si="31"/>
        <v/>
      </c>
      <c r="M341" s="282"/>
      <c r="N341" s="261" t="str">
        <f t="shared" si="33"/>
        <v/>
      </c>
      <c r="O341" s="287" t="str">
        <f t="shared" si="34"/>
        <v>--.--</v>
      </c>
    </row>
    <row r="342" spans="2:15">
      <c r="B342" s="282"/>
      <c r="C342" s="282"/>
      <c r="D342" s="282"/>
      <c r="E342" s="509" t="str">
        <f>IF(F342="","",INDEX(Table_Incr!$CB$7:$CB$30,MATCH('Employee Data'!F342,Table_Incr!$CC$7:$CC$30,0)))</f>
        <v/>
      </c>
      <c r="F342" s="282"/>
      <c r="G342" s="282"/>
      <c r="H342" s="282"/>
      <c r="I342" s="282"/>
      <c r="J342" s="506"/>
      <c r="K342" s="261" t="str">
        <f t="shared" si="32"/>
        <v/>
      </c>
      <c r="L342" s="286" t="str">
        <f t="shared" si="31"/>
        <v/>
      </c>
      <c r="M342" s="282"/>
      <c r="N342" s="261" t="str">
        <f t="shared" si="33"/>
        <v/>
      </c>
      <c r="O342" s="287" t="str">
        <f t="shared" si="34"/>
        <v>--.--</v>
      </c>
    </row>
    <row r="343" spans="2:15">
      <c r="B343" s="282"/>
      <c r="C343" s="282"/>
      <c r="D343" s="282"/>
      <c r="E343" s="509" t="str">
        <f>IF(F343="","",INDEX(Table_Incr!$CB$7:$CB$30,MATCH('Employee Data'!F343,Table_Incr!$CC$7:$CC$30,0)))</f>
        <v/>
      </c>
      <c r="F343" s="282"/>
      <c r="G343" s="282"/>
      <c r="H343" s="282"/>
      <c r="I343" s="282"/>
      <c r="J343" s="506"/>
      <c r="K343" s="261" t="str">
        <f t="shared" si="32"/>
        <v/>
      </c>
      <c r="L343" s="286" t="str">
        <f t="shared" si="31"/>
        <v/>
      </c>
      <c r="M343" s="282"/>
      <c r="N343" s="261" t="str">
        <f t="shared" si="33"/>
        <v/>
      </c>
      <c r="O343" s="287" t="str">
        <f t="shared" si="34"/>
        <v>--.--</v>
      </c>
    </row>
    <row r="344" spans="2:15">
      <c r="B344" s="282"/>
      <c r="C344" s="282"/>
      <c r="D344" s="282"/>
      <c r="E344" s="509" t="str">
        <f>IF(F344="","",INDEX(Table_Incr!$CB$7:$CB$30,MATCH('Employee Data'!F344,Table_Incr!$CC$7:$CC$30,0)))</f>
        <v/>
      </c>
      <c r="F344" s="282"/>
      <c r="G344" s="282"/>
      <c r="H344" s="282"/>
      <c r="I344" s="282"/>
      <c r="J344" s="506"/>
      <c r="K344" s="261" t="str">
        <f t="shared" si="32"/>
        <v/>
      </c>
      <c r="L344" s="286" t="str">
        <f t="shared" si="31"/>
        <v/>
      </c>
      <c r="M344" s="282"/>
      <c r="N344" s="261" t="str">
        <f t="shared" si="33"/>
        <v/>
      </c>
      <c r="O344" s="287" t="str">
        <f t="shared" si="34"/>
        <v>--.--</v>
      </c>
    </row>
    <row r="345" spans="2:15">
      <c r="B345" s="282"/>
      <c r="C345" s="282"/>
      <c r="D345" s="282"/>
      <c r="E345" s="509" t="str">
        <f>IF(F345="","",INDEX(Table_Incr!$CB$7:$CB$30,MATCH('Employee Data'!F345,Table_Incr!$CC$7:$CC$30,0)))</f>
        <v/>
      </c>
      <c r="F345" s="282"/>
      <c r="G345" s="282"/>
      <c r="H345" s="282"/>
      <c r="I345" s="282"/>
      <c r="J345" s="506"/>
      <c r="K345" s="261" t="str">
        <f t="shared" si="32"/>
        <v/>
      </c>
      <c r="L345" s="286" t="str">
        <f t="shared" si="31"/>
        <v/>
      </c>
      <c r="M345" s="282"/>
      <c r="N345" s="261" t="str">
        <f t="shared" si="33"/>
        <v/>
      </c>
      <c r="O345" s="287" t="str">
        <f t="shared" si="34"/>
        <v>--.--</v>
      </c>
    </row>
    <row r="346" spans="2:15">
      <c r="B346" s="282"/>
      <c r="C346" s="282"/>
      <c r="D346" s="282"/>
      <c r="E346" s="509" t="str">
        <f>IF(F346="","",INDEX(Table_Incr!$CB$7:$CB$30,MATCH('Employee Data'!F346,Table_Incr!$CC$7:$CC$30,0)))</f>
        <v/>
      </c>
      <c r="F346" s="282"/>
      <c r="G346" s="282"/>
      <c r="H346" s="282"/>
      <c r="I346" s="282"/>
      <c r="J346" s="506"/>
      <c r="K346" s="261" t="str">
        <f t="shared" si="32"/>
        <v/>
      </c>
      <c r="L346" s="286" t="str">
        <f t="shared" si="31"/>
        <v/>
      </c>
      <c r="M346" s="282"/>
      <c r="N346" s="261" t="str">
        <f t="shared" si="33"/>
        <v/>
      </c>
      <c r="O346" s="287" t="str">
        <f t="shared" si="34"/>
        <v>--.--</v>
      </c>
    </row>
    <row r="347" spans="2:15">
      <c r="B347" s="282"/>
      <c r="C347" s="282"/>
      <c r="D347" s="282"/>
      <c r="E347" s="509" t="str">
        <f>IF(F347="","",INDEX(Table_Incr!$CB$7:$CB$30,MATCH('Employee Data'!F347,Table_Incr!$CC$7:$CC$30,0)))</f>
        <v/>
      </c>
      <c r="F347" s="282"/>
      <c r="G347" s="282"/>
      <c r="H347" s="282"/>
      <c r="I347" s="282"/>
      <c r="J347" s="506"/>
      <c r="K347" s="261" t="str">
        <f t="shared" si="32"/>
        <v/>
      </c>
      <c r="L347" s="286" t="str">
        <f t="shared" si="31"/>
        <v/>
      </c>
      <c r="M347" s="282"/>
      <c r="N347" s="261" t="str">
        <f t="shared" si="33"/>
        <v/>
      </c>
      <c r="O347" s="287" t="str">
        <f t="shared" si="34"/>
        <v>--.--</v>
      </c>
    </row>
    <row r="348" spans="2:15">
      <c r="B348" s="282"/>
      <c r="C348" s="282"/>
      <c r="D348" s="282"/>
      <c r="E348" s="509" t="str">
        <f>IF(F348="","",INDEX(Table_Incr!$CB$7:$CB$30,MATCH('Employee Data'!F348,Table_Incr!$CC$7:$CC$30,0)))</f>
        <v/>
      </c>
      <c r="F348" s="282"/>
      <c r="G348" s="282"/>
      <c r="H348" s="282"/>
      <c r="I348" s="282"/>
      <c r="J348" s="506"/>
      <c r="K348" s="261" t="str">
        <f t="shared" si="32"/>
        <v/>
      </c>
      <c r="L348" s="286" t="str">
        <f t="shared" si="31"/>
        <v/>
      </c>
      <c r="M348" s="282"/>
      <c r="N348" s="261" t="str">
        <f t="shared" si="33"/>
        <v/>
      </c>
      <c r="O348" s="287" t="str">
        <f t="shared" si="34"/>
        <v>--.--</v>
      </c>
    </row>
    <row r="349" spans="2:15">
      <c r="B349" s="282"/>
      <c r="C349" s="282"/>
      <c r="D349" s="282"/>
      <c r="E349" s="509" t="str">
        <f>IF(F349="","",INDEX(Table_Incr!$CB$7:$CB$30,MATCH('Employee Data'!F349,Table_Incr!$CC$7:$CC$30,0)))</f>
        <v/>
      </c>
      <c r="F349" s="282"/>
      <c r="G349" s="282"/>
      <c r="H349" s="282"/>
      <c r="I349" s="282"/>
      <c r="J349" s="506"/>
      <c r="K349" s="261" t="str">
        <f t="shared" si="32"/>
        <v/>
      </c>
      <c r="L349" s="286" t="str">
        <f t="shared" si="31"/>
        <v/>
      </c>
      <c r="M349" s="282"/>
      <c r="N349" s="261" t="str">
        <f t="shared" si="33"/>
        <v/>
      </c>
      <c r="O349" s="287" t="str">
        <f t="shared" si="34"/>
        <v>--.--</v>
      </c>
    </row>
    <row r="350" spans="2:15">
      <c r="B350" s="282"/>
      <c r="C350" s="282"/>
      <c r="D350" s="282"/>
      <c r="E350" s="509" t="str">
        <f>IF(F350="","",INDEX(Table_Incr!$CB$7:$CB$30,MATCH('Employee Data'!F350,Table_Incr!$CC$7:$CC$30,0)))</f>
        <v/>
      </c>
      <c r="F350" s="282"/>
      <c r="G350" s="282"/>
      <c r="H350" s="282"/>
      <c r="I350" s="282"/>
      <c r="J350" s="506"/>
      <c r="K350" s="261" t="str">
        <f t="shared" si="32"/>
        <v/>
      </c>
      <c r="L350" s="286" t="str">
        <f t="shared" si="31"/>
        <v/>
      </c>
      <c r="M350" s="282"/>
      <c r="N350" s="261" t="str">
        <f t="shared" si="33"/>
        <v/>
      </c>
      <c r="O350" s="287" t="str">
        <f t="shared" si="34"/>
        <v>--.--</v>
      </c>
    </row>
    <row r="351" spans="2:15">
      <c r="B351" s="282"/>
      <c r="C351" s="282"/>
      <c r="D351" s="282"/>
      <c r="E351" s="509" t="str">
        <f>IF(F351="","",INDEX(Table_Incr!$CB$7:$CB$30,MATCH('Employee Data'!F351,Table_Incr!$CC$7:$CC$30,0)))</f>
        <v/>
      </c>
      <c r="F351" s="282"/>
      <c r="G351" s="282"/>
      <c r="H351" s="282"/>
      <c r="I351" s="282"/>
      <c r="J351" s="506"/>
      <c r="K351" s="261" t="str">
        <f t="shared" si="32"/>
        <v/>
      </c>
      <c r="L351" s="286" t="str">
        <f t="shared" si="31"/>
        <v/>
      </c>
      <c r="M351" s="282"/>
      <c r="N351" s="261" t="str">
        <f t="shared" si="33"/>
        <v/>
      </c>
      <c r="O351" s="287" t="str">
        <f t="shared" si="34"/>
        <v>--.--</v>
      </c>
    </row>
    <row r="352" spans="2:15">
      <c r="B352" s="282"/>
      <c r="C352" s="282"/>
      <c r="D352" s="282"/>
      <c r="E352" s="509" t="str">
        <f>IF(F352="","",INDEX(Table_Incr!$CB$7:$CB$30,MATCH('Employee Data'!F352,Table_Incr!$CC$7:$CC$30,0)))</f>
        <v/>
      </c>
      <c r="F352" s="282"/>
      <c r="G352" s="282"/>
      <c r="H352" s="282"/>
      <c r="I352" s="282"/>
      <c r="J352" s="506"/>
      <c r="K352" s="261" t="str">
        <f t="shared" si="32"/>
        <v/>
      </c>
      <c r="L352" s="286" t="str">
        <f t="shared" si="31"/>
        <v/>
      </c>
      <c r="M352" s="282"/>
      <c r="N352" s="261" t="str">
        <f t="shared" si="33"/>
        <v/>
      </c>
      <c r="O352" s="287" t="str">
        <f t="shared" si="34"/>
        <v>--.--</v>
      </c>
    </row>
    <row r="353" spans="2:15">
      <c r="B353" s="282"/>
      <c r="C353" s="282"/>
      <c r="D353" s="282"/>
      <c r="E353" s="509" t="str">
        <f>IF(F353="","",INDEX(Table_Incr!$CB$7:$CB$30,MATCH('Employee Data'!F353,Table_Incr!$CC$7:$CC$30,0)))</f>
        <v/>
      </c>
      <c r="F353" s="282"/>
      <c r="G353" s="282"/>
      <c r="H353" s="282"/>
      <c r="I353" s="282"/>
      <c r="J353" s="506"/>
      <c r="K353" s="261" t="str">
        <f t="shared" si="32"/>
        <v/>
      </c>
      <c r="L353" s="286" t="str">
        <f t="shared" si="31"/>
        <v/>
      </c>
      <c r="M353" s="282"/>
      <c r="N353" s="261" t="str">
        <f t="shared" si="33"/>
        <v/>
      </c>
      <c r="O353" s="287" t="str">
        <f t="shared" si="34"/>
        <v>--.--</v>
      </c>
    </row>
    <row r="354" spans="2:15">
      <c r="B354" s="282"/>
      <c r="C354" s="282"/>
      <c r="D354" s="282"/>
      <c r="E354" s="509" t="str">
        <f>IF(F354="","",INDEX(Table_Incr!$CB$7:$CB$30,MATCH('Employee Data'!F354,Table_Incr!$CC$7:$CC$30,0)))</f>
        <v/>
      </c>
      <c r="F354" s="282"/>
      <c r="G354" s="282"/>
      <c r="H354" s="282"/>
      <c r="I354" s="282"/>
      <c r="J354" s="506"/>
      <c r="K354" s="261" t="str">
        <f t="shared" si="32"/>
        <v/>
      </c>
      <c r="L354" s="286" t="str">
        <f t="shared" si="31"/>
        <v/>
      </c>
      <c r="M354" s="282"/>
      <c r="N354" s="261" t="str">
        <f t="shared" si="33"/>
        <v/>
      </c>
      <c r="O354" s="287" t="str">
        <f t="shared" si="34"/>
        <v>--.--</v>
      </c>
    </row>
    <row r="355" spans="2:15">
      <c r="B355" s="282"/>
      <c r="C355" s="282"/>
      <c r="D355" s="282"/>
      <c r="E355" s="509" t="str">
        <f>IF(F355="","",INDEX(Table_Incr!$CB$7:$CB$30,MATCH('Employee Data'!F355,Table_Incr!$CC$7:$CC$30,0)))</f>
        <v/>
      </c>
      <c r="F355" s="282"/>
      <c r="G355" s="282"/>
      <c r="H355" s="282"/>
      <c r="I355" s="282"/>
      <c r="J355" s="506"/>
      <c r="K355" s="261" t="str">
        <f t="shared" si="32"/>
        <v/>
      </c>
      <c r="L355" s="286" t="str">
        <f t="shared" si="31"/>
        <v/>
      </c>
      <c r="M355" s="282"/>
      <c r="N355" s="261" t="str">
        <f t="shared" si="33"/>
        <v/>
      </c>
      <c r="O355" s="287" t="str">
        <f t="shared" si="34"/>
        <v>--.--</v>
      </c>
    </row>
    <row r="356" spans="2:15">
      <c r="B356" s="282"/>
      <c r="C356" s="282"/>
      <c r="D356" s="282"/>
      <c r="E356" s="509" t="str">
        <f>IF(F356="","",INDEX(Table_Incr!$CB$7:$CB$30,MATCH('Employee Data'!F356,Table_Incr!$CC$7:$CC$30,0)))</f>
        <v/>
      </c>
      <c r="F356" s="282"/>
      <c r="G356" s="282"/>
      <c r="H356" s="282"/>
      <c r="I356" s="282"/>
      <c r="J356" s="506"/>
      <c r="K356" s="261" t="str">
        <f t="shared" si="32"/>
        <v/>
      </c>
      <c r="L356" s="286" t="str">
        <f t="shared" si="31"/>
        <v/>
      </c>
      <c r="M356" s="282"/>
      <c r="N356" s="261" t="str">
        <f t="shared" si="33"/>
        <v/>
      </c>
      <c r="O356" s="287" t="str">
        <f t="shared" si="34"/>
        <v>--.--</v>
      </c>
    </row>
    <row r="357" spans="2:15">
      <c r="B357" s="282"/>
      <c r="C357" s="282"/>
      <c r="D357" s="282"/>
      <c r="E357" s="509" t="str">
        <f>IF(F357="","",INDEX(Table_Incr!$CB$7:$CB$30,MATCH('Employee Data'!F357,Table_Incr!$CC$7:$CC$30,0)))</f>
        <v/>
      </c>
      <c r="F357" s="282"/>
      <c r="G357" s="282"/>
      <c r="H357" s="282"/>
      <c r="I357" s="282"/>
      <c r="J357" s="506"/>
      <c r="K357" s="261" t="str">
        <f t="shared" si="32"/>
        <v/>
      </c>
      <c r="L357" s="286" t="str">
        <f t="shared" si="31"/>
        <v/>
      </c>
      <c r="M357" s="282"/>
      <c r="N357" s="261" t="str">
        <f t="shared" si="33"/>
        <v/>
      </c>
      <c r="O357" s="287" t="str">
        <f t="shared" si="34"/>
        <v>--.--</v>
      </c>
    </row>
    <row r="358" spans="2:15">
      <c r="B358" s="282"/>
      <c r="C358" s="282"/>
      <c r="D358" s="282"/>
      <c r="E358" s="509" t="str">
        <f>IF(F358="","",INDEX(Table_Incr!$CB$7:$CB$30,MATCH('Employee Data'!F358,Table_Incr!$CC$7:$CC$30,0)))</f>
        <v/>
      </c>
      <c r="F358" s="282"/>
      <c r="G358" s="282"/>
      <c r="H358" s="282"/>
      <c r="I358" s="282"/>
      <c r="J358" s="506"/>
      <c r="K358" s="261" t="str">
        <f t="shared" si="32"/>
        <v/>
      </c>
      <c r="L358" s="286" t="str">
        <f t="shared" si="31"/>
        <v/>
      </c>
      <c r="M358" s="282"/>
      <c r="N358" s="261" t="str">
        <f t="shared" si="33"/>
        <v/>
      </c>
      <c r="O358" s="287" t="str">
        <f t="shared" si="34"/>
        <v>--.--</v>
      </c>
    </row>
    <row r="359" spans="2:15">
      <c r="B359" s="282"/>
      <c r="C359" s="282"/>
      <c r="D359" s="282"/>
      <c r="E359" s="509" t="str">
        <f>IF(F359="","",INDEX(Table_Incr!$CB$7:$CB$30,MATCH('Employee Data'!F359,Table_Incr!$CC$7:$CC$30,0)))</f>
        <v/>
      </c>
      <c r="F359" s="282"/>
      <c r="G359" s="282"/>
      <c r="H359" s="282"/>
      <c r="I359" s="282"/>
      <c r="J359" s="506"/>
      <c r="K359" s="261" t="str">
        <f t="shared" si="32"/>
        <v/>
      </c>
      <c r="L359" s="286" t="str">
        <f t="shared" si="31"/>
        <v/>
      </c>
      <c r="M359" s="282"/>
      <c r="N359" s="261" t="str">
        <f t="shared" si="33"/>
        <v/>
      </c>
      <c r="O359" s="287" t="str">
        <f t="shared" si="34"/>
        <v>--.--</v>
      </c>
    </row>
    <row r="360" spans="2:15">
      <c r="B360" s="282"/>
      <c r="C360" s="282"/>
      <c r="D360" s="282"/>
      <c r="E360" s="509" t="str">
        <f>IF(F360="","",INDEX(Table_Incr!$CB$7:$CB$30,MATCH('Employee Data'!F360,Table_Incr!$CC$7:$CC$30,0)))</f>
        <v/>
      </c>
      <c r="F360" s="282"/>
      <c r="G360" s="282"/>
      <c r="H360" s="282"/>
      <c r="I360" s="282"/>
      <c r="J360" s="506"/>
      <c r="K360" s="261" t="str">
        <f t="shared" si="32"/>
        <v/>
      </c>
      <c r="L360" s="286" t="str">
        <f t="shared" si="31"/>
        <v/>
      </c>
      <c r="M360" s="282"/>
      <c r="N360" s="261" t="str">
        <f t="shared" si="33"/>
        <v/>
      </c>
      <c r="O360" s="287" t="str">
        <f t="shared" si="34"/>
        <v>--.--</v>
      </c>
    </row>
    <row r="361" spans="2:15">
      <c r="B361" s="282"/>
      <c r="C361" s="282"/>
      <c r="D361" s="282"/>
      <c r="E361" s="509" t="str">
        <f>IF(F361="","",INDEX(Table_Incr!$CB$7:$CB$30,MATCH('Employee Data'!F361,Table_Incr!$CC$7:$CC$30,0)))</f>
        <v/>
      </c>
      <c r="F361" s="282"/>
      <c r="G361" s="282"/>
      <c r="H361" s="282"/>
      <c r="I361" s="282"/>
      <c r="J361" s="506"/>
      <c r="K361" s="261" t="str">
        <f t="shared" si="32"/>
        <v/>
      </c>
      <c r="L361" s="286" t="str">
        <f t="shared" si="31"/>
        <v/>
      </c>
      <c r="M361" s="282"/>
      <c r="N361" s="261" t="str">
        <f t="shared" si="33"/>
        <v/>
      </c>
      <c r="O361" s="287" t="str">
        <f t="shared" si="34"/>
        <v>--.--</v>
      </c>
    </row>
    <row r="362" spans="2:15">
      <c r="B362" s="282"/>
      <c r="C362" s="282"/>
      <c r="D362" s="282"/>
      <c r="E362" s="509" t="str">
        <f>IF(F362="","",INDEX(Table_Incr!$CB$7:$CB$30,MATCH('Employee Data'!F362,Table_Incr!$CC$7:$CC$30,0)))</f>
        <v/>
      </c>
      <c r="F362" s="282"/>
      <c r="G362" s="282"/>
      <c r="H362" s="282"/>
      <c r="I362" s="282"/>
      <c r="J362" s="506"/>
      <c r="K362" s="261" t="str">
        <f t="shared" si="32"/>
        <v/>
      </c>
      <c r="L362" s="286" t="str">
        <f t="shared" si="31"/>
        <v/>
      </c>
      <c r="M362" s="282"/>
      <c r="N362" s="261" t="str">
        <f t="shared" si="33"/>
        <v/>
      </c>
      <c r="O362" s="287" t="str">
        <f t="shared" si="34"/>
        <v>--.--</v>
      </c>
    </row>
    <row r="363" spans="2:15">
      <c r="B363" s="282"/>
      <c r="C363" s="282"/>
      <c r="D363" s="282"/>
      <c r="E363" s="509" t="str">
        <f>IF(F363="","",INDEX(Table_Incr!$CB$7:$CB$30,MATCH('Employee Data'!F363,Table_Incr!$CC$7:$CC$30,0)))</f>
        <v/>
      </c>
      <c r="F363" s="282"/>
      <c r="G363" s="282"/>
      <c r="H363" s="282"/>
      <c r="I363" s="282"/>
      <c r="J363" s="506"/>
      <c r="K363" s="261" t="str">
        <f t="shared" si="32"/>
        <v/>
      </c>
      <c r="L363" s="286" t="str">
        <f t="shared" si="31"/>
        <v/>
      </c>
      <c r="M363" s="282"/>
      <c r="N363" s="261" t="str">
        <f t="shared" si="33"/>
        <v/>
      </c>
      <c r="O363" s="287" t="str">
        <f t="shared" si="34"/>
        <v>--.--</v>
      </c>
    </row>
    <row r="364" spans="2:15">
      <c r="B364" s="282"/>
      <c r="C364" s="282"/>
      <c r="D364" s="282"/>
      <c r="E364" s="509" t="str">
        <f>IF(F364="","",INDEX(Table_Incr!$CB$7:$CB$30,MATCH('Employee Data'!F364,Table_Incr!$CC$7:$CC$30,0)))</f>
        <v/>
      </c>
      <c r="F364" s="282"/>
      <c r="G364" s="282"/>
      <c r="H364" s="282"/>
      <c r="I364" s="282"/>
      <c r="J364" s="506"/>
      <c r="K364" s="261" t="str">
        <f t="shared" si="32"/>
        <v/>
      </c>
      <c r="L364" s="286" t="str">
        <f t="shared" si="31"/>
        <v/>
      </c>
      <c r="M364" s="282"/>
      <c r="N364" s="261" t="str">
        <f t="shared" si="33"/>
        <v/>
      </c>
      <c r="O364" s="287" t="str">
        <f t="shared" si="34"/>
        <v>--.--</v>
      </c>
    </row>
    <row r="365" spans="2:15">
      <c r="B365" s="282"/>
      <c r="C365" s="282"/>
      <c r="D365" s="282"/>
      <c r="E365" s="509" t="str">
        <f>IF(F365="","",INDEX(Table_Incr!$CB$7:$CB$30,MATCH('Employee Data'!F365,Table_Incr!$CC$7:$CC$30,0)))</f>
        <v/>
      </c>
      <c r="F365" s="282"/>
      <c r="G365" s="282"/>
      <c r="H365" s="282"/>
      <c r="I365" s="282"/>
      <c r="J365" s="506"/>
      <c r="K365" s="261" t="str">
        <f t="shared" si="32"/>
        <v/>
      </c>
      <c r="L365" s="286" t="str">
        <f t="shared" si="31"/>
        <v/>
      </c>
      <c r="M365" s="282"/>
      <c r="N365" s="261" t="str">
        <f t="shared" si="33"/>
        <v/>
      </c>
      <c r="O365" s="287" t="str">
        <f t="shared" si="34"/>
        <v>--.--</v>
      </c>
    </row>
    <row r="366" spans="2:15">
      <c r="B366" s="282"/>
      <c r="C366" s="282"/>
      <c r="D366" s="282"/>
      <c r="E366" s="509" t="str">
        <f>IF(F366="","",INDEX(Table_Incr!$CB$7:$CB$30,MATCH('Employee Data'!F366,Table_Incr!$CC$7:$CC$30,0)))</f>
        <v/>
      </c>
      <c r="F366" s="282"/>
      <c r="G366" s="282"/>
      <c r="H366" s="282"/>
      <c r="I366" s="282"/>
      <c r="J366" s="506"/>
      <c r="K366" s="261" t="str">
        <f t="shared" si="32"/>
        <v/>
      </c>
      <c r="L366" s="286" t="str">
        <f t="shared" si="31"/>
        <v/>
      </c>
      <c r="M366" s="282"/>
      <c r="N366" s="261" t="str">
        <f t="shared" si="33"/>
        <v/>
      </c>
      <c r="O366" s="287" t="str">
        <f t="shared" si="34"/>
        <v>--.--</v>
      </c>
    </row>
    <row r="367" spans="2:15">
      <c r="B367" s="282"/>
      <c r="C367" s="282"/>
      <c r="D367" s="282"/>
      <c r="E367" s="509" t="str">
        <f>IF(F367="","",INDEX(Table_Incr!$CB$7:$CB$30,MATCH('Employee Data'!F367,Table_Incr!$CC$7:$CC$30,0)))</f>
        <v/>
      </c>
      <c r="F367" s="282"/>
      <c r="G367" s="282"/>
      <c r="H367" s="282"/>
      <c r="I367" s="282"/>
      <c r="J367" s="506"/>
      <c r="K367" s="261" t="str">
        <f t="shared" si="32"/>
        <v/>
      </c>
      <c r="L367" s="286" t="str">
        <f t="shared" si="31"/>
        <v/>
      </c>
      <c r="M367" s="282"/>
      <c r="N367" s="261" t="str">
        <f t="shared" si="33"/>
        <v/>
      </c>
      <c r="O367" s="287" t="str">
        <f t="shared" si="34"/>
        <v>--.--</v>
      </c>
    </row>
    <row r="368" spans="2:15">
      <c r="B368" s="282"/>
      <c r="C368" s="282"/>
      <c r="D368" s="282"/>
      <c r="E368" s="509" t="str">
        <f>IF(F368="","",INDEX(Table_Incr!$CB$7:$CB$30,MATCH('Employee Data'!F368,Table_Incr!$CC$7:$CC$30,0)))</f>
        <v/>
      </c>
      <c r="F368" s="282"/>
      <c r="G368" s="282"/>
      <c r="H368" s="282"/>
      <c r="I368" s="282"/>
      <c r="J368" s="506"/>
      <c r="K368" s="261" t="str">
        <f t="shared" si="32"/>
        <v/>
      </c>
      <c r="L368" s="286" t="str">
        <f t="shared" si="31"/>
        <v/>
      </c>
      <c r="M368" s="282"/>
      <c r="N368" s="261" t="str">
        <f t="shared" si="33"/>
        <v/>
      </c>
      <c r="O368" s="287" t="str">
        <f t="shared" si="34"/>
        <v>--.--</v>
      </c>
    </row>
    <row r="369" spans="2:15">
      <c r="B369" s="282"/>
      <c r="C369" s="282"/>
      <c r="D369" s="282"/>
      <c r="E369" s="509" t="str">
        <f>IF(F369="","",INDEX(Table_Incr!$CB$7:$CB$30,MATCH('Employee Data'!F369,Table_Incr!$CC$7:$CC$30,0)))</f>
        <v/>
      </c>
      <c r="F369" s="282"/>
      <c r="G369" s="282"/>
      <c r="H369" s="282"/>
      <c r="I369" s="282"/>
      <c r="J369" s="506"/>
      <c r="K369" s="261" t="str">
        <f t="shared" si="32"/>
        <v/>
      </c>
      <c r="L369" s="286" t="str">
        <f t="shared" si="31"/>
        <v/>
      </c>
      <c r="M369" s="282"/>
      <c r="N369" s="261" t="str">
        <f t="shared" si="33"/>
        <v/>
      </c>
      <c r="O369" s="287" t="str">
        <f t="shared" si="34"/>
        <v>--.--</v>
      </c>
    </row>
    <row r="370" spans="2:15">
      <c r="B370" s="282"/>
      <c r="C370" s="282"/>
      <c r="D370" s="282"/>
      <c r="E370" s="509" t="str">
        <f>IF(F370="","",INDEX(Table_Incr!$CB$7:$CB$30,MATCH('Employee Data'!F370,Table_Incr!$CC$7:$CC$30,0)))</f>
        <v/>
      </c>
      <c r="F370" s="282"/>
      <c r="G370" s="282"/>
      <c r="H370" s="282"/>
      <c r="I370" s="282"/>
      <c r="J370" s="506"/>
      <c r="K370" s="261" t="str">
        <f t="shared" si="32"/>
        <v/>
      </c>
      <c r="L370" s="286" t="str">
        <f t="shared" si="31"/>
        <v/>
      </c>
      <c r="M370" s="282"/>
      <c r="N370" s="261" t="str">
        <f t="shared" si="33"/>
        <v/>
      </c>
      <c r="O370" s="287" t="str">
        <f t="shared" si="34"/>
        <v>--.--</v>
      </c>
    </row>
    <row r="371" spans="2:15">
      <c r="B371" s="282"/>
      <c r="C371" s="282"/>
      <c r="D371" s="282"/>
      <c r="E371" s="509" t="str">
        <f>IF(F371="","",INDEX(Table_Incr!$CB$7:$CB$30,MATCH('Employee Data'!F371,Table_Incr!$CC$7:$CC$30,0)))</f>
        <v/>
      </c>
      <c r="F371" s="282"/>
      <c r="G371" s="282"/>
      <c r="H371" s="282"/>
      <c r="I371" s="282"/>
      <c r="J371" s="506"/>
      <c r="K371" s="261" t="str">
        <f t="shared" si="32"/>
        <v/>
      </c>
      <c r="L371" s="286" t="str">
        <f t="shared" si="31"/>
        <v/>
      </c>
      <c r="M371" s="282"/>
      <c r="N371" s="261" t="str">
        <f t="shared" si="33"/>
        <v/>
      </c>
      <c r="O371" s="287" t="str">
        <f t="shared" si="34"/>
        <v>--.--</v>
      </c>
    </row>
    <row r="372" spans="2:15">
      <c r="B372" s="282"/>
      <c r="C372" s="282"/>
      <c r="D372" s="282"/>
      <c r="E372" s="509" t="str">
        <f>IF(F372="","",INDEX(Table_Incr!$CB$7:$CB$30,MATCH('Employee Data'!F372,Table_Incr!$CC$7:$CC$30,0)))</f>
        <v/>
      </c>
      <c r="F372" s="282"/>
      <c r="G372" s="282"/>
      <c r="H372" s="282"/>
      <c r="I372" s="282"/>
      <c r="J372" s="506"/>
      <c r="K372" s="261" t="str">
        <f t="shared" si="32"/>
        <v/>
      </c>
      <c r="L372" s="286" t="str">
        <f t="shared" si="31"/>
        <v/>
      </c>
      <c r="M372" s="282"/>
      <c r="N372" s="261" t="str">
        <f t="shared" si="33"/>
        <v/>
      </c>
      <c r="O372" s="287" t="str">
        <f t="shared" si="34"/>
        <v>--.--</v>
      </c>
    </row>
    <row r="373" spans="2:15">
      <c r="B373" s="282"/>
      <c r="C373" s="282"/>
      <c r="D373" s="282"/>
      <c r="E373" s="509" t="str">
        <f>IF(F373="","",INDEX(Table_Incr!$CB$7:$CB$30,MATCH('Employee Data'!F373,Table_Incr!$CC$7:$CC$30,0)))</f>
        <v/>
      </c>
      <c r="F373" s="282"/>
      <c r="G373" s="282"/>
      <c r="H373" s="282"/>
      <c r="I373" s="282"/>
      <c r="J373" s="506"/>
      <c r="K373" s="261" t="str">
        <f t="shared" si="32"/>
        <v/>
      </c>
      <c r="L373" s="286" t="str">
        <f t="shared" si="31"/>
        <v/>
      </c>
      <c r="M373" s="282"/>
      <c r="N373" s="261" t="str">
        <f t="shared" si="33"/>
        <v/>
      </c>
      <c r="O373" s="287" t="str">
        <f t="shared" si="34"/>
        <v>--.--</v>
      </c>
    </row>
    <row r="374" spans="2:15">
      <c r="B374" s="282"/>
      <c r="C374" s="282"/>
      <c r="D374" s="282"/>
      <c r="E374" s="509" t="str">
        <f>IF(F374="","",INDEX(Table_Incr!$CB$7:$CB$30,MATCH('Employee Data'!F374,Table_Incr!$CC$7:$CC$30,0)))</f>
        <v/>
      </c>
      <c r="F374" s="282"/>
      <c r="G374" s="282"/>
      <c r="H374" s="282"/>
      <c r="I374" s="282"/>
      <c r="J374" s="506"/>
      <c r="K374" s="261" t="str">
        <f t="shared" si="32"/>
        <v/>
      </c>
      <c r="L374" s="286" t="str">
        <f t="shared" si="31"/>
        <v/>
      </c>
      <c r="M374" s="282"/>
      <c r="N374" s="261" t="str">
        <f t="shared" si="33"/>
        <v/>
      </c>
      <c r="O374" s="287" t="str">
        <f t="shared" si="34"/>
        <v>--.--</v>
      </c>
    </row>
    <row r="375" spans="2:15">
      <c r="B375" s="282"/>
      <c r="C375" s="282"/>
      <c r="D375" s="282"/>
      <c r="E375" s="509" t="str">
        <f>IF(F375="","",INDEX(Table_Incr!$CB$7:$CB$30,MATCH('Employee Data'!F375,Table_Incr!$CC$7:$CC$30,0)))</f>
        <v/>
      </c>
      <c r="F375" s="282"/>
      <c r="G375" s="282"/>
      <c r="H375" s="282"/>
      <c r="I375" s="282"/>
      <c r="J375" s="506"/>
      <c r="K375" s="261" t="str">
        <f t="shared" si="32"/>
        <v/>
      </c>
      <c r="L375" s="286" t="str">
        <f t="shared" si="31"/>
        <v/>
      </c>
      <c r="M375" s="282"/>
      <c r="N375" s="261" t="str">
        <f t="shared" si="33"/>
        <v/>
      </c>
      <c r="O375" s="287" t="str">
        <f t="shared" si="34"/>
        <v>--.--</v>
      </c>
    </row>
    <row r="376" spans="2:15">
      <c r="B376" s="282"/>
      <c r="C376" s="282"/>
      <c r="D376" s="282"/>
      <c r="E376" s="509" t="str">
        <f>IF(F376="","",INDEX(Table_Incr!$CB$7:$CB$30,MATCH('Employee Data'!F376,Table_Incr!$CC$7:$CC$30,0)))</f>
        <v/>
      </c>
      <c r="F376" s="282"/>
      <c r="G376" s="282"/>
      <c r="H376" s="282"/>
      <c r="I376" s="282"/>
      <c r="J376" s="506"/>
      <c r="K376" s="261" t="str">
        <f t="shared" si="32"/>
        <v/>
      </c>
      <c r="L376" s="286" t="str">
        <f t="shared" si="31"/>
        <v/>
      </c>
      <c r="M376" s="282"/>
      <c r="N376" s="261" t="str">
        <f t="shared" si="33"/>
        <v/>
      </c>
      <c r="O376" s="287" t="str">
        <f t="shared" si="34"/>
        <v>--.--</v>
      </c>
    </row>
    <row r="377" spans="2:15">
      <c r="B377" s="282"/>
      <c r="C377" s="282"/>
      <c r="D377" s="282"/>
      <c r="E377" s="509" t="str">
        <f>IF(F377="","",INDEX(Table_Incr!$CB$7:$CB$30,MATCH('Employee Data'!F377,Table_Incr!$CC$7:$CC$30,0)))</f>
        <v/>
      </c>
      <c r="F377" s="282"/>
      <c r="G377" s="282"/>
      <c r="H377" s="282"/>
      <c r="I377" s="282"/>
      <c r="J377" s="506"/>
      <c r="K377" s="261" t="str">
        <f t="shared" si="32"/>
        <v/>
      </c>
      <c r="L377" s="286" t="str">
        <f t="shared" si="31"/>
        <v/>
      </c>
      <c r="M377" s="282"/>
      <c r="N377" s="261" t="str">
        <f t="shared" si="33"/>
        <v/>
      </c>
      <c r="O377" s="287" t="str">
        <f t="shared" si="34"/>
        <v>--.--</v>
      </c>
    </row>
    <row r="378" spans="2:15">
      <c r="B378" s="282"/>
      <c r="C378" s="282"/>
      <c r="D378" s="282"/>
      <c r="E378" s="509" t="str">
        <f>IF(F378="","",INDEX(Table_Incr!$CB$7:$CB$30,MATCH('Employee Data'!F378,Table_Incr!$CC$7:$CC$30,0)))</f>
        <v/>
      </c>
      <c r="F378" s="282"/>
      <c r="G378" s="282"/>
      <c r="H378" s="282"/>
      <c r="I378" s="282"/>
      <c r="J378" s="506"/>
      <c r="K378" s="261" t="str">
        <f t="shared" si="32"/>
        <v/>
      </c>
      <c r="L378" s="286" t="str">
        <f t="shared" si="31"/>
        <v/>
      </c>
      <c r="M378" s="282"/>
      <c r="N378" s="261" t="str">
        <f t="shared" si="33"/>
        <v/>
      </c>
      <c r="O378" s="287" t="str">
        <f t="shared" si="34"/>
        <v>--.--</v>
      </c>
    </row>
    <row r="379" spans="2:15">
      <c r="B379" s="282"/>
      <c r="C379" s="282"/>
      <c r="D379" s="282"/>
      <c r="E379" s="509" t="str">
        <f>IF(F379="","",INDEX(Table_Incr!$CB$7:$CB$30,MATCH('Employee Data'!F379,Table_Incr!$CC$7:$CC$30,0)))</f>
        <v/>
      </c>
      <c r="F379" s="282"/>
      <c r="G379" s="282"/>
      <c r="H379" s="282"/>
      <c r="I379" s="282"/>
      <c r="J379" s="506"/>
      <c r="K379" s="261" t="str">
        <f t="shared" si="32"/>
        <v/>
      </c>
      <c r="L379" s="286" t="str">
        <f t="shared" si="31"/>
        <v/>
      </c>
      <c r="M379" s="282"/>
      <c r="N379" s="261" t="str">
        <f t="shared" si="33"/>
        <v/>
      </c>
      <c r="O379" s="287" t="str">
        <f t="shared" si="34"/>
        <v>--.--</v>
      </c>
    </row>
    <row r="380" spans="2:15">
      <c r="B380" s="282"/>
      <c r="C380" s="282"/>
      <c r="D380" s="282"/>
      <c r="E380" s="509" t="str">
        <f>IF(F380="","",INDEX(Table_Incr!$CB$7:$CB$30,MATCH('Employee Data'!F380,Table_Incr!$CC$7:$CC$30,0)))</f>
        <v/>
      </c>
      <c r="F380" s="282"/>
      <c r="G380" s="282"/>
      <c r="H380" s="282"/>
      <c r="I380" s="282"/>
      <c r="J380" s="506"/>
      <c r="K380" s="261" t="str">
        <f t="shared" si="32"/>
        <v/>
      </c>
      <c r="L380" s="286" t="str">
        <f t="shared" si="31"/>
        <v/>
      </c>
      <c r="M380" s="282"/>
      <c r="N380" s="261" t="str">
        <f t="shared" si="33"/>
        <v/>
      </c>
      <c r="O380" s="287" t="str">
        <f t="shared" si="34"/>
        <v>--.--</v>
      </c>
    </row>
    <row r="381" spans="2:15">
      <c r="B381" s="282"/>
      <c r="C381" s="282"/>
      <c r="D381" s="282"/>
      <c r="E381" s="509" t="str">
        <f>IF(F381="","",INDEX(Table_Incr!$CB$7:$CB$30,MATCH('Employee Data'!F381,Table_Incr!$CC$7:$CC$30,0)))</f>
        <v/>
      </c>
      <c r="F381" s="282"/>
      <c r="G381" s="282"/>
      <c r="H381" s="282"/>
      <c r="I381" s="282"/>
      <c r="J381" s="506"/>
      <c r="K381" s="261" t="str">
        <f t="shared" si="32"/>
        <v/>
      </c>
      <c r="L381" s="286" t="str">
        <f t="shared" si="31"/>
        <v/>
      </c>
      <c r="M381" s="282"/>
      <c r="N381" s="261" t="str">
        <f t="shared" si="33"/>
        <v/>
      </c>
      <c r="O381" s="287" t="str">
        <f t="shared" si="34"/>
        <v>--.--</v>
      </c>
    </row>
    <row r="382" spans="2:15">
      <c r="B382" s="282"/>
      <c r="C382" s="282"/>
      <c r="D382" s="282"/>
      <c r="E382" s="509" t="str">
        <f>IF(F382="","",INDEX(Table_Incr!$CB$7:$CB$30,MATCH('Employee Data'!F382,Table_Incr!$CC$7:$CC$30,0)))</f>
        <v/>
      </c>
      <c r="F382" s="282"/>
      <c r="G382" s="282"/>
      <c r="H382" s="282"/>
      <c r="I382" s="282"/>
      <c r="J382" s="506"/>
      <c r="K382" s="261" t="str">
        <f t="shared" si="32"/>
        <v/>
      </c>
      <c r="L382" s="286" t="str">
        <f t="shared" si="31"/>
        <v/>
      </c>
      <c r="M382" s="282"/>
      <c r="N382" s="261" t="str">
        <f t="shared" si="33"/>
        <v/>
      </c>
      <c r="O382" s="287" t="str">
        <f t="shared" si="34"/>
        <v>--.--</v>
      </c>
    </row>
    <row r="383" spans="2:15">
      <c r="B383" s="282"/>
      <c r="C383" s="282"/>
      <c r="D383" s="282"/>
      <c r="E383" s="509" t="str">
        <f>IF(F383="","",INDEX(Table_Incr!$CB$7:$CB$30,MATCH('Employee Data'!F383,Table_Incr!$CC$7:$CC$30,0)))</f>
        <v/>
      </c>
      <c r="F383" s="282"/>
      <c r="G383" s="282"/>
      <c r="H383" s="282"/>
      <c r="I383" s="282"/>
      <c r="J383" s="506"/>
      <c r="K383" s="261" t="str">
        <f t="shared" si="32"/>
        <v/>
      </c>
      <c r="L383" s="286" t="str">
        <f t="shared" si="31"/>
        <v/>
      </c>
      <c r="M383" s="282"/>
      <c r="N383" s="261" t="str">
        <f t="shared" si="33"/>
        <v/>
      </c>
      <c r="O383" s="287" t="str">
        <f t="shared" si="34"/>
        <v>--.--</v>
      </c>
    </row>
    <row r="384" spans="2:15">
      <c r="B384" s="282"/>
      <c r="C384" s="282"/>
      <c r="D384" s="282"/>
      <c r="E384" s="509" t="str">
        <f>IF(F384="","",INDEX(Table_Incr!$CB$7:$CB$30,MATCH('Employee Data'!F384,Table_Incr!$CC$7:$CC$30,0)))</f>
        <v/>
      </c>
      <c r="F384" s="282"/>
      <c r="G384" s="282"/>
      <c r="H384" s="282"/>
      <c r="I384" s="282"/>
      <c r="J384" s="506"/>
      <c r="K384" s="261" t="str">
        <f t="shared" si="32"/>
        <v/>
      </c>
      <c r="L384" s="286" t="str">
        <f t="shared" si="31"/>
        <v/>
      </c>
      <c r="M384" s="282"/>
      <c r="N384" s="261" t="str">
        <f t="shared" si="33"/>
        <v/>
      </c>
      <c r="O384" s="287" t="str">
        <f t="shared" si="34"/>
        <v>--.--</v>
      </c>
    </row>
    <row r="385" spans="2:15">
      <c r="B385" s="282"/>
      <c r="C385" s="282"/>
      <c r="D385" s="282"/>
      <c r="E385" s="509" t="str">
        <f>IF(F385="","",INDEX(Table_Incr!$CB$7:$CB$30,MATCH('Employee Data'!F385,Table_Incr!$CC$7:$CC$30,0)))</f>
        <v/>
      </c>
      <c r="F385" s="282"/>
      <c r="G385" s="282"/>
      <c r="H385" s="282"/>
      <c r="I385" s="282"/>
      <c r="J385" s="506"/>
      <c r="K385" s="261" t="str">
        <f t="shared" si="32"/>
        <v/>
      </c>
      <c r="L385" s="286" t="str">
        <f t="shared" si="31"/>
        <v/>
      </c>
      <c r="M385" s="282"/>
      <c r="N385" s="261" t="str">
        <f t="shared" si="33"/>
        <v/>
      </c>
      <c r="O385" s="287" t="str">
        <f t="shared" si="34"/>
        <v>--.--</v>
      </c>
    </row>
    <row r="386" spans="2:15">
      <c r="B386" s="282"/>
      <c r="C386" s="282"/>
      <c r="D386" s="282"/>
      <c r="E386" s="509" t="str">
        <f>IF(F386="","",INDEX(Table_Incr!$CB$7:$CB$30,MATCH('Employee Data'!F386,Table_Incr!$CC$7:$CC$30,0)))</f>
        <v/>
      </c>
      <c r="F386" s="282"/>
      <c r="G386" s="282"/>
      <c r="H386" s="282"/>
      <c r="I386" s="282"/>
      <c r="J386" s="506"/>
      <c r="K386" s="261" t="str">
        <f t="shared" si="32"/>
        <v/>
      </c>
      <c r="L386" s="286" t="str">
        <f t="shared" si="31"/>
        <v/>
      </c>
      <c r="M386" s="282"/>
      <c r="N386" s="261" t="str">
        <f t="shared" si="33"/>
        <v/>
      </c>
      <c r="O386" s="287" t="str">
        <f t="shared" si="34"/>
        <v>--.--</v>
      </c>
    </row>
    <row r="387" spans="2:15">
      <c r="B387" s="282"/>
      <c r="C387" s="282"/>
      <c r="D387" s="282"/>
      <c r="E387" s="509" t="str">
        <f>IF(F387="","",INDEX(Table_Incr!$CB$7:$CB$30,MATCH('Employee Data'!F387,Table_Incr!$CC$7:$CC$30,0)))</f>
        <v/>
      </c>
      <c r="F387" s="282"/>
      <c r="G387" s="282"/>
      <c r="H387" s="282"/>
      <c r="I387" s="282"/>
      <c r="J387" s="506"/>
      <c r="K387" s="261" t="str">
        <f t="shared" si="32"/>
        <v/>
      </c>
      <c r="L387" s="286" t="str">
        <f t="shared" si="31"/>
        <v/>
      </c>
      <c r="M387" s="282"/>
      <c r="N387" s="261" t="str">
        <f t="shared" si="33"/>
        <v/>
      </c>
      <c r="O387" s="287" t="str">
        <f t="shared" si="34"/>
        <v>--.--</v>
      </c>
    </row>
    <row r="388" spans="2:15">
      <c r="B388" s="282"/>
      <c r="C388" s="282"/>
      <c r="D388" s="282"/>
      <c r="E388" s="509" t="str">
        <f>IF(F388="","",INDEX(Table_Incr!$CB$7:$CB$30,MATCH('Employee Data'!F388,Table_Incr!$CC$7:$CC$30,0)))</f>
        <v/>
      </c>
      <c r="F388" s="282"/>
      <c r="G388" s="282"/>
      <c r="H388" s="282"/>
      <c r="I388" s="282"/>
      <c r="J388" s="506"/>
      <c r="K388" s="261" t="str">
        <f t="shared" si="32"/>
        <v/>
      </c>
      <c r="L388" s="286" t="str">
        <f t="shared" ref="L388:L451" si="35">IF(B388="","",J388+K388)</f>
        <v/>
      </c>
      <c r="M388" s="282"/>
      <c r="N388" s="261" t="str">
        <f t="shared" si="33"/>
        <v/>
      </c>
      <c r="O388" s="287" t="str">
        <f t="shared" si="34"/>
        <v>--.--</v>
      </c>
    </row>
    <row r="389" spans="2:15">
      <c r="B389" s="282"/>
      <c r="C389" s="282"/>
      <c r="D389" s="282"/>
      <c r="E389" s="509" t="str">
        <f>IF(F389="","",INDEX(Table_Incr!$CB$7:$CB$30,MATCH('Employee Data'!F389,Table_Incr!$CC$7:$CC$30,0)))</f>
        <v/>
      </c>
      <c r="F389" s="282"/>
      <c r="G389" s="282"/>
      <c r="H389" s="282"/>
      <c r="I389" s="282"/>
      <c r="J389" s="506"/>
      <c r="K389" s="261" t="str">
        <f t="shared" ref="K389:K452" si="36">IF(B389="","",IF(I389="YES",ROUND((J389*0.03),-2),0))</f>
        <v/>
      </c>
      <c r="L389" s="286" t="str">
        <f t="shared" si="35"/>
        <v/>
      </c>
      <c r="M389" s="282"/>
      <c r="N389" s="261" t="str">
        <f t="shared" si="33"/>
        <v/>
      </c>
      <c r="O389" s="287" t="str">
        <f t="shared" si="34"/>
        <v>--.--</v>
      </c>
    </row>
    <row r="390" spans="2:15">
      <c r="B390" s="282"/>
      <c r="C390" s="282"/>
      <c r="D390" s="282"/>
      <c r="E390" s="509" t="str">
        <f>IF(F390="","",INDEX(Table_Incr!$CB$7:$CB$30,MATCH('Employee Data'!F390,Table_Incr!$CC$7:$CC$30,0)))</f>
        <v/>
      </c>
      <c r="F390" s="282"/>
      <c r="G390" s="282"/>
      <c r="H390" s="282"/>
      <c r="I390" s="282"/>
      <c r="J390" s="506"/>
      <c r="K390" s="261" t="str">
        <f t="shared" si="36"/>
        <v/>
      </c>
      <c r="L390" s="286" t="str">
        <f t="shared" si="35"/>
        <v/>
      </c>
      <c r="M390" s="282"/>
      <c r="N390" s="261" t="str">
        <f t="shared" si="33"/>
        <v/>
      </c>
      <c r="O390" s="287" t="str">
        <f t="shared" si="34"/>
        <v>--.--</v>
      </c>
    </row>
    <row r="391" spans="2:15">
      <c r="B391" s="282"/>
      <c r="C391" s="282"/>
      <c r="D391" s="282"/>
      <c r="E391" s="509" t="str">
        <f>IF(F391="","",INDEX(Table_Incr!$CB$7:$CB$30,MATCH('Employee Data'!F391,Table_Incr!$CC$7:$CC$30,0)))</f>
        <v/>
      </c>
      <c r="F391" s="282"/>
      <c r="G391" s="282"/>
      <c r="H391" s="282"/>
      <c r="I391" s="282"/>
      <c r="J391" s="506"/>
      <c r="K391" s="261" t="str">
        <f t="shared" si="36"/>
        <v/>
      </c>
      <c r="L391" s="286" t="str">
        <f t="shared" si="35"/>
        <v/>
      </c>
      <c r="M391" s="282"/>
      <c r="N391" s="261" t="str">
        <f t="shared" si="33"/>
        <v/>
      </c>
      <c r="O391" s="287" t="str">
        <f t="shared" si="34"/>
        <v>--.--</v>
      </c>
    </row>
    <row r="392" spans="2:15">
      <c r="B392" s="282"/>
      <c r="C392" s="282"/>
      <c r="D392" s="282"/>
      <c r="E392" s="509" t="str">
        <f>IF(F392="","",INDEX(Table_Incr!$CB$7:$CB$30,MATCH('Employee Data'!F392,Table_Incr!$CC$7:$CC$30,0)))</f>
        <v/>
      </c>
      <c r="F392" s="282"/>
      <c r="G392" s="282"/>
      <c r="H392" s="282"/>
      <c r="I392" s="282"/>
      <c r="J392" s="506"/>
      <c r="K392" s="261" t="str">
        <f t="shared" si="36"/>
        <v/>
      </c>
      <c r="L392" s="286" t="str">
        <f t="shared" si="35"/>
        <v/>
      </c>
      <c r="M392" s="282"/>
      <c r="N392" s="261" t="str">
        <f t="shared" si="33"/>
        <v/>
      </c>
      <c r="O392" s="287" t="str">
        <f t="shared" si="34"/>
        <v>--.--</v>
      </c>
    </row>
    <row r="393" spans="2:15">
      <c r="B393" s="282"/>
      <c r="C393" s="282"/>
      <c r="D393" s="282"/>
      <c r="E393" s="509" t="str">
        <f>IF(F393="","",INDEX(Table_Incr!$CB$7:$CB$30,MATCH('Employee Data'!F393,Table_Incr!$CC$7:$CC$30,0)))</f>
        <v/>
      </c>
      <c r="F393" s="282"/>
      <c r="G393" s="282"/>
      <c r="H393" s="282"/>
      <c r="I393" s="282"/>
      <c r="J393" s="506"/>
      <c r="K393" s="261" t="str">
        <f t="shared" si="36"/>
        <v/>
      </c>
      <c r="L393" s="286" t="str">
        <f t="shared" si="35"/>
        <v/>
      </c>
      <c r="M393" s="282"/>
      <c r="N393" s="261" t="str">
        <f t="shared" ref="N393:N456" si="37">IF(B393="","",IF(M393&gt;0,MIN(K393,M393),0))</f>
        <v/>
      </c>
      <c r="O393" s="287" t="str">
        <f t="shared" ref="O393:O456" si="38">IF(M393=0,"--.--",IF(N393&gt;=0,M393-N393,"--.--"))</f>
        <v>--.--</v>
      </c>
    </row>
    <row r="394" spans="2:15">
      <c r="B394" s="282"/>
      <c r="C394" s="282"/>
      <c r="D394" s="282"/>
      <c r="E394" s="509" t="str">
        <f>IF(F394="","",INDEX(Table_Incr!$CB$7:$CB$30,MATCH('Employee Data'!F394,Table_Incr!$CC$7:$CC$30,0)))</f>
        <v/>
      </c>
      <c r="F394" s="282"/>
      <c r="G394" s="282"/>
      <c r="H394" s="282"/>
      <c r="I394" s="282"/>
      <c r="J394" s="506"/>
      <c r="K394" s="261" t="str">
        <f t="shared" si="36"/>
        <v/>
      </c>
      <c r="L394" s="286" t="str">
        <f t="shared" si="35"/>
        <v/>
      </c>
      <c r="M394" s="282"/>
      <c r="N394" s="261" t="str">
        <f t="shared" si="37"/>
        <v/>
      </c>
      <c r="O394" s="287" t="str">
        <f t="shared" si="38"/>
        <v>--.--</v>
      </c>
    </row>
    <row r="395" spans="2:15">
      <c r="B395" s="282"/>
      <c r="C395" s="282"/>
      <c r="D395" s="282"/>
      <c r="E395" s="509" t="str">
        <f>IF(F395="","",INDEX(Table_Incr!$CB$7:$CB$30,MATCH('Employee Data'!F395,Table_Incr!$CC$7:$CC$30,0)))</f>
        <v/>
      </c>
      <c r="F395" s="282"/>
      <c r="G395" s="282"/>
      <c r="H395" s="282"/>
      <c r="I395" s="282"/>
      <c r="J395" s="506"/>
      <c r="K395" s="261" t="str">
        <f t="shared" si="36"/>
        <v/>
      </c>
      <c r="L395" s="286" t="str">
        <f t="shared" si="35"/>
        <v/>
      </c>
      <c r="M395" s="282"/>
      <c r="N395" s="261" t="str">
        <f t="shared" si="37"/>
        <v/>
      </c>
      <c r="O395" s="287" t="str">
        <f t="shared" si="38"/>
        <v>--.--</v>
      </c>
    </row>
    <row r="396" spans="2:15">
      <c r="B396" s="282"/>
      <c r="C396" s="282"/>
      <c r="D396" s="282"/>
      <c r="E396" s="509" t="str">
        <f>IF(F396="","",INDEX(Table_Incr!$CB$7:$CB$30,MATCH('Employee Data'!F396,Table_Incr!$CC$7:$CC$30,0)))</f>
        <v/>
      </c>
      <c r="F396" s="282"/>
      <c r="G396" s="282"/>
      <c r="H396" s="282"/>
      <c r="I396" s="282"/>
      <c r="J396" s="506"/>
      <c r="K396" s="261" t="str">
        <f t="shared" si="36"/>
        <v/>
      </c>
      <c r="L396" s="286" t="str">
        <f t="shared" si="35"/>
        <v/>
      </c>
      <c r="M396" s="282"/>
      <c r="N396" s="261" t="str">
        <f t="shared" si="37"/>
        <v/>
      </c>
      <c r="O396" s="287" t="str">
        <f t="shared" si="38"/>
        <v>--.--</v>
      </c>
    </row>
    <row r="397" spans="2:15">
      <c r="B397" s="282"/>
      <c r="C397" s="282"/>
      <c r="D397" s="282"/>
      <c r="E397" s="509" t="str">
        <f>IF(F397="","",INDEX(Table_Incr!$CB$7:$CB$30,MATCH('Employee Data'!F397,Table_Incr!$CC$7:$CC$30,0)))</f>
        <v/>
      </c>
      <c r="F397" s="282"/>
      <c r="G397" s="282"/>
      <c r="H397" s="282"/>
      <c r="I397" s="282"/>
      <c r="J397" s="506"/>
      <c r="K397" s="261" t="str">
        <f t="shared" si="36"/>
        <v/>
      </c>
      <c r="L397" s="286" t="str">
        <f t="shared" si="35"/>
        <v/>
      </c>
      <c r="M397" s="282"/>
      <c r="N397" s="261" t="str">
        <f t="shared" si="37"/>
        <v/>
      </c>
      <c r="O397" s="287" t="str">
        <f t="shared" si="38"/>
        <v>--.--</v>
      </c>
    </row>
    <row r="398" spans="2:15">
      <c r="B398" s="282"/>
      <c r="C398" s="282"/>
      <c r="D398" s="282"/>
      <c r="E398" s="509" t="str">
        <f>IF(F398="","",INDEX(Table_Incr!$CB$7:$CB$30,MATCH('Employee Data'!F398,Table_Incr!$CC$7:$CC$30,0)))</f>
        <v/>
      </c>
      <c r="F398" s="282"/>
      <c r="G398" s="282"/>
      <c r="H398" s="282"/>
      <c r="I398" s="282"/>
      <c r="J398" s="506"/>
      <c r="K398" s="261" t="str">
        <f t="shared" si="36"/>
        <v/>
      </c>
      <c r="L398" s="286" t="str">
        <f t="shared" si="35"/>
        <v/>
      </c>
      <c r="M398" s="282"/>
      <c r="N398" s="261" t="str">
        <f t="shared" si="37"/>
        <v/>
      </c>
      <c r="O398" s="287" t="str">
        <f t="shared" si="38"/>
        <v>--.--</v>
      </c>
    </row>
    <row r="399" spans="2:15">
      <c r="B399" s="282"/>
      <c r="C399" s="282"/>
      <c r="D399" s="282"/>
      <c r="E399" s="509" t="str">
        <f>IF(F399="","",INDEX(Table_Incr!$CB$7:$CB$30,MATCH('Employee Data'!F399,Table_Incr!$CC$7:$CC$30,0)))</f>
        <v/>
      </c>
      <c r="F399" s="282"/>
      <c r="G399" s="282"/>
      <c r="H399" s="282"/>
      <c r="I399" s="282"/>
      <c r="J399" s="506"/>
      <c r="K399" s="261" t="str">
        <f t="shared" si="36"/>
        <v/>
      </c>
      <c r="L399" s="286" t="str">
        <f t="shared" si="35"/>
        <v/>
      </c>
      <c r="M399" s="282"/>
      <c r="N399" s="261" t="str">
        <f t="shared" si="37"/>
        <v/>
      </c>
      <c r="O399" s="287" t="str">
        <f t="shared" si="38"/>
        <v>--.--</v>
      </c>
    </row>
    <row r="400" spans="2:15">
      <c r="B400" s="282"/>
      <c r="C400" s="282"/>
      <c r="D400" s="282"/>
      <c r="E400" s="509" t="str">
        <f>IF(F400="","",INDEX(Table_Incr!$CB$7:$CB$30,MATCH('Employee Data'!F400,Table_Incr!$CC$7:$CC$30,0)))</f>
        <v/>
      </c>
      <c r="F400" s="282"/>
      <c r="G400" s="282"/>
      <c r="H400" s="282"/>
      <c r="I400" s="282"/>
      <c r="J400" s="506"/>
      <c r="K400" s="261" t="str">
        <f t="shared" si="36"/>
        <v/>
      </c>
      <c r="L400" s="286" t="str">
        <f t="shared" si="35"/>
        <v/>
      </c>
      <c r="M400" s="282"/>
      <c r="N400" s="261" t="str">
        <f t="shared" si="37"/>
        <v/>
      </c>
      <c r="O400" s="287" t="str">
        <f t="shared" si="38"/>
        <v>--.--</v>
      </c>
    </row>
    <row r="401" spans="2:15">
      <c r="B401" s="282"/>
      <c r="C401" s="282"/>
      <c r="D401" s="282"/>
      <c r="E401" s="509" t="str">
        <f>IF(F401="","",INDEX(Table_Incr!$CB$7:$CB$30,MATCH('Employee Data'!F401,Table_Incr!$CC$7:$CC$30,0)))</f>
        <v/>
      </c>
      <c r="F401" s="282"/>
      <c r="G401" s="282"/>
      <c r="H401" s="282"/>
      <c r="I401" s="282"/>
      <c r="J401" s="506"/>
      <c r="K401" s="261" t="str">
        <f t="shared" si="36"/>
        <v/>
      </c>
      <c r="L401" s="286" t="str">
        <f t="shared" si="35"/>
        <v/>
      </c>
      <c r="M401" s="282"/>
      <c r="N401" s="261" t="str">
        <f t="shared" si="37"/>
        <v/>
      </c>
      <c r="O401" s="287" t="str">
        <f t="shared" si="38"/>
        <v>--.--</v>
      </c>
    </row>
    <row r="402" spans="2:15">
      <c r="B402" s="282"/>
      <c r="C402" s="282"/>
      <c r="D402" s="282"/>
      <c r="E402" s="509" t="str">
        <f>IF(F402="","",INDEX(Table_Incr!$CB$7:$CB$30,MATCH('Employee Data'!F402,Table_Incr!$CC$7:$CC$30,0)))</f>
        <v/>
      </c>
      <c r="F402" s="282"/>
      <c r="G402" s="282"/>
      <c r="H402" s="282"/>
      <c r="I402" s="282"/>
      <c r="J402" s="506"/>
      <c r="K402" s="261" t="str">
        <f t="shared" si="36"/>
        <v/>
      </c>
      <c r="L402" s="286" t="str">
        <f t="shared" si="35"/>
        <v/>
      </c>
      <c r="M402" s="282"/>
      <c r="N402" s="261" t="str">
        <f t="shared" si="37"/>
        <v/>
      </c>
      <c r="O402" s="287" t="str">
        <f t="shared" si="38"/>
        <v>--.--</v>
      </c>
    </row>
    <row r="403" spans="2:15">
      <c r="B403" s="282"/>
      <c r="C403" s="282"/>
      <c r="D403" s="282"/>
      <c r="E403" s="509" t="str">
        <f>IF(F403="","",INDEX(Table_Incr!$CB$7:$CB$30,MATCH('Employee Data'!F403,Table_Incr!$CC$7:$CC$30,0)))</f>
        <v/>
      </c>
      <c r="F403" s="282"/>
      <c r="G403" s="282"/>
      <c r="H403" s="282"/>
      <c r="I403" s="282"/>
      <c r="J403" s="506"/>
      <c r="K403" s="261" t="str">
        <f t="shared" si="36"/>
        <v/>
      </c>
      <c r="L403" s="286" t="str">
        <f t="shared" si="35"/>
        <v/>
      </c>
      <c r="M403" s="282"/>
      <c r="N403" s="261" t="str">
        <f t="shared" si="37"/>
        <v/>
      </c>
      <c r="O403" s="287" t="str">
        <f t="shared" si="38"/>
        <v>--.--</v>
      </c>
    </row>
    <row r="404" spans="2:15">
      <c r="B404" s="282"/>
      <c r="C404" s="282"/>
      <c r="D404" s="282"/>
      <c r="E404" s="509" t="str">
        <f>IF(F404="","",INDEX(Table_Incr!$CB$7:$CB$30,MATCH('Employee Data'!F404,Table_Incr!$CC$7:$CC$30,0)))</f>
        <v/>
      </c>
      <c r="F404" s="282"/>
      <c r="G404" s="282"/>
      <c r="H404" s="282"/>
      <c r="I404" s="282"/>
      <c r="J404" s="506"/>
      <c r="K404" s="261" t="str">
        <f t="shared" si="36"/>
        <v/>
      </c>
      <c r="L404" s="286" t="str">
        <f t="shared" si="35"/>
        <v/>
      </c>
      <c r="M404" s="282"/>
      <c r="N404" s="261" t="str">
        <f t="shared" si="37"/>
        <v/>
      </c>
      <c r="O404" s="287" t="str">
        <f t="shared" si="38"/>
        <v>--.--</v>
      </c>
    </row>
    <row r="405" spans="2:15">
      <c r="B405" s="282"/>
      <c r="C405" s="282"/>
      <c r="D405" s="282"/>
      <c r="E405" s="509" t="str">
        <f>IF(F405="","",INDEX(Table_Incr!$CB$7:$CB$30,MATCH('Employee Data'!F405,Table_Incr!$CC$7:$CC$30,0)))</f>
        <v/>
      </c>
      <c r="F405" s="282"/>
      <c r="G405" s="282"/>
      <c r="H405" s="282"/>
      <c r="I405" s="282"/>
      <c r="J405" s="506"/>
      <c r="K405" s="261" t="str">
        <f t="shared" si="36"/>
        <v/>
      </c>
      <c r="L405" s="286" t="str">
        <f t="shared" si="35"/>
        <v/>
      </c>
      <c r="M405" s="282"/>
      <c r="N405" s="261" t="str">
        <f t="shared" si="37"/>
        <v/>
      </c>
      <c r="O405" s="287" t="str">
        <f t="shared" si="38"/>
        <v>--.--</v>
      </c>
    </row>
    <row r="406" spans="2:15">
      <c r="B406" s="282"/>
      <c r="C406" s="282"/>
      <c r="D406" s="282"/>
      <c r="E406" s="509" t="str">
        <f>IF(F406="","",INDEX(Table_Incr!$CB$7:$CB$30,MATCH('Employee Data'!F406,Table_Incr!$CC$7:$CC$30,0)))</f>
        <v/>
      </c>
      <c r="F406" s="282"/>
      <c r="G406" s="282"/>
      <c r="H406" s="282"/>
      <c r="I406" s="282"/>
      <c r="J406" s="506"/>
      <c r="K406" s="261" t="str">
        <f t="shared" si="36"/>
        <v/>
      </c>
      <c r="L406" s="286" t="str">
        <f t="shared" si="35"/>
        <v/>
      </c>
      <c r="M406" s="282"/>
      <c r="N406" s="261" t="str">
        <f t="shared" si="37"/>
        <v/>
      </c>
      <c r="O406" s="287" t="str">
        <f t="shared" si="38"/>
        <v>--.--</v>
      </c>
    </row>
    <row r="407" spans="2:15">
      <c r="B407" s="282"/>
      <c r="C407" s="282"/>
      <c r="D407" s="282"/>
      <c r="E407" s="509" t="str">
        <f>IF(F407="","",INDEX(Table_Incr!$CB$7:$CB$30,MATCH('Employee Data'!F407,Table_Incr!$CC$7:$CC$30,0)))</f>
        <v/>
      </c>
      <c r="F407" s="282"/>
      <c r="G407" s="282"/>
      <c r="H407" s="282"/>
      <c r="I407" s="282"/>
      <c r="J407" s="506"/>
      <c r="K407" s="261" t="str">
        <f t="shared" si="36"/>
        <v/>
      </c>
      <c r="L407" s="286" t="str">
        <f t="shared" si="35"/>
        <v/>
      </c>
      <c r="M407" s="282"/>
      <c r="N407" s="261" t="str">
        <f t="shared" si="37"/>
        <v/>
      </c>
      <c r="O407" s="287" t="str">
        <f t="shared" si="38"/>
        <v>--.--</v>
      </c>
    </row>
    <row r="408" spans="2:15">
      <c r="B408" s="282"/>
      <c r="C408" s="282"/>
      <c r="D408" s="282"/>
      <c r="E408" s="509" t="str">
        <f>IF(F408="","",INDEX(Table_Incr!$CB$7:$CB$30,MATCH('Employee Data'!F408,Table_Incr!$CC$7:$CC$30,0)))</f>
        <v/>
      </c>
      <c r="F408" s="282"/>
      <c r="G408" s="282"/>
      <c r="H408" s="282"/>
      <c r="I408" s="282"/>
      <c r="J408" s="506"/>
      <c r="K408" s="261" t="str">
        <f t="shared" si="36"/>
        <v/>
      </c>
      <c r="L408" s="286" t="str">
        <f t="shared" si="35"/>
        <v/>
      </c>
      <c r="M408" s="282"/>
      <c r="N408" s="261" t="str">
        <f t="shared" si="37"/>
        <v/>
      </c>
      <c r="O408" s="287" t="str">
        <f t="shared" si="38"/>
        <v>--.--</v>
      </c>
    </row>
    <row r="409" spans="2:15">
      <c r="B409" s="282"/>
      <c r="C409" s="282"/>
      <c r="D409" s="282"/>
      <c r="E409" s="509" t="str">
        <f>IF(F409="","",INDEX(Table_Incr!$CB$7:$CB$30,MATCH('Employee Data'!F409,Table_Incr!$CC$7:$CC$30,0)))</f>
        <v/>
      </c>
      <c r="F409" s="282"/>
      <c r="G409" s="282"/>
      <c r="H409" s="282"/>
      <c r="I409" s="282"/>
      <c r="J409" s="506"/>
      <c r="K409" s="261" t="str">
        <f t="shared" si="36"/>
        <v/>
      </c>
      <c r="L409" s="286" t="str">
        <f t="shared" si="35"/>
        <v/>
      </c>
      <c r="M409" s="282"/>
      <c r="N409" s="261" t="str">
        <f t="shared" si="37"/>
        <v/>
      </c>
      <c r="O409" s="287" t="str">
        <f t="shared" si="38"/>
        <v>--.--</v>
      </c>
    </row>
    <row r="410" spans="2:15">
      <c r="B410" s="282"/>
      <c r="C410" s="282"/>
      <c r="D410" s="282"/>
      <c r="E410" s="509" t="str">
        <f>IF(F410="","",INDEX(Table_Incr!$CB$7:$CB$30,MATCH('Employee Data'!F410,Table_Incr!$CC$7:$CC$30,0)))</f>
        <v/>
      </c>
      <c r="F410" s="282"/>
      <c r="G410" s="282"/>
      <c r="H410" s="282"/>
      <c r="I410" s="282"/>
      <c r="J410" s="506"/>
      <c r="K410" s="261" t="str">
        <f t="shared" si="36"/>
        <v/>
      </c>
      <c r="L410" s="286" t="str">
        <f t="shared" si="35"/>
        <v/>
      </c>
      <c r="M410" s="282"/>
      <c r="N410" s="261" t="str">
        <f t="shared" si="37"/>
        <v/>
      </c>
      <c r="O410" s="287" t="str">
        <f t="shared" si="38"/>
        <v>--.--</v>
      </c>
    </row>
    <row r="411" spans="2:15">
      <c r="B411" s="282"/>
      <c r="C411" s="282"/>
      <c r="D411" s="282"/>
      <c r="E411" s="509" t="str">
        <f>IF(F411="","",INDEX(Table_Incr!$CB$7:$CB$30,MATCH('Employee Data'!F411,Table_Incr!$CC$7:$CC$30,0)))</f>
        <v/>
      </c>
      <c r="F411" s="282"/>
      <c r="G411" s="282"/>
      <c r="H411" s="282"/>
      <c r="I411" s="282"/>
      <c r="J411" s="506"/>
      <c r="K411" s="261" t="str">
        <f t="shared" si="36"/>
        <v/>
      </c>
      <c r="L411" s="286" t="str">
        <f t="shared" si="35"/>
        <v/>
      </c>
      <c r="M411" s="282"/>
      <c r="N411" s="261" t="str">
        <f t="shared" si="37"/>
        <v/>
      </c>
      <c r="O411" s="287" t="str">
        <f t="shared" si="38"/>
        <v>--.--</v>
      </c>
    </row>
    <row r="412" spans="2:15">
      <c r="B412" s="282"/>
      <c r="C412" s="282"/>
      <c r="D412" s="282"/>
      <c r="E412" s="509" t="str">
        <f>IF(F412="","",INDEX(Table_Incr!$CB$7:$CB$30,MATCH('Employee Data'!F412,Table_Incr!$CC$7:$CC$30,0)))</f>
        <v/>
      </c>
      <c r="F412" s="282"/>
      <c r="G412" s="282"/>
      <c r="H412" s="282"/>
      <c r="I412" s="282"/>
      <c r="J412" s="506"/>
      <c r="K412" s="261" t="str">
        <f t="shared" si="36"/>
        <v/>
      </c>
      <c r="L412" s="286" t="str">
        <f t="shared" si="35"/>
        <v/>
      </c>
      <c r="M412" s="282"/>
      <c r="N412" s="261" t="str">
        <f t="shared" si="37"/>
        <v/>
      </c>
      <c r="O412" s="287" t="str">
        <f t="shared" si="38"/>
        <v>--.--</v>
      </c>
    </row>
    <row r="413" spans="2:15">
      <c r="B413" s="282"/>
      <c r="C413" s="282"/>
      <c r="D413" s="282"/>
      <c r="E413" s="509" t="str">
        <f>IF(F413="","",INDEX(Table_Incr!$CB$7:$CB$30,MATCH('Employee Data'!F413,Table_Incr!$CC$7:$CC$30,0)))</f>
        <v/>
      </c>
      <c r="F413" s="282"/>
      <c r="G413" s="282"/>
      <c r="H413" s="282"/>
      <c r="I413" s="282"/>
      <c r="J413" s="506"/>
      <c r="K413" s="261" t="str">
        <f t="shared" si="36"/>
        <v/>
      </c>
      <c r="L413" s="286" t="str">
        <f t="shared" si="35"/>
        <v/>
      </c>
      <c r="M413" s="282"/>
      <c r="N413" s="261" t="str">
        <f t="shared" si="37"/>
        <v/>
      </c>
      <c r="O413" s="287" t="str">
        <f t="shared" si="38"/>
        <v>--.--</v>
      </c>
    </row>
    <row r="414" spans="2:15">
      <c r="B414" s="282"/>
      <c r="C414" s="282"/>
      <c r="D414" s="282"/>
      <c r="E414" s="509" t="str">
        <f>IF(F414="","",INDEX(Table_Incr!$CB$7:$CB$30,MATCH('Employee Data'!F414,Table_Incr!$CC$7:$CC$30,0)))</f>
        <v/>
      </c>
      <c r="F414" s="282"/>
      <c r="G414" s="282"/>
      <c r="H414" s="282"/>
      <c r="I414" s="282"/>
      <c r="J414" s="506"/>
      <c r="K414" s="261" t="str">
        <f t="shared" si="36"/>
        <v/>
      </c>
      <c r="L414" s="286" t="str">
        <f t="shared" si="35"/>
        <v/>
      </c>
      <c r="M414" s="282"/>
      <c r="N414" s="261" t="str">
        <f t="shared" si="37"/>
        <v/>
      </c>
      <c r="O414" s="287" t="str">
        <f t="shared" si="38"/>
        <v>--.--</v>
      </c>
    </row>
    <row r="415" spans="2:15">
      <c r="B415" s="282"/>
      <c r="C415" s="282"/>
      <c r="D415" s="282"/>
      <c r="E415" s="509" t="str">
        <f>IF(F415="","",INDEX(Table_Incr!$CB$7:$CB$30,MATCH('Employee Data'!F415,Table_Incr!$CC$7:$CC$30,0)))</f>
        <v/>
      </c>
      <c r="F415" s="282"/>
      <c r="G415" s="282"/>
      <c r="H415" s="282"/>
      <c r="I415" s="282"/>
      <c r="J415" s="506"/>
      <c r="K415" s="261" t="str">
        <f t="shared" si="36"/>
        <v/>
      </c>
      <c r="L415" s="286" t="str">
        <f t="shared" si="35"/>
        <v/>
      </c>
      <c r="M415" s="282"/>
      <c r="N415" s="261" t="str">
        <f t="shared" si="37"/>
        <v/>
      </c>
      <c r="O415" s="287" t="str">
        <f t="shared" si="38"/>
        <v>--.--</v>
      </c>
    </row>
    <row r="416" spans="2:15">
      <c r="B416" s="282"/>
      <c r="C416" s="282"/>
      <c r="D416" s="282"/>
      <c r="E416" s="509" t="str">
        <f>IF(F416="","",INDEX(Table_Incr!$CB$7:$CB$30,MATCH('Employee Data'!F416,Table_Incr!$CC$7:$CC$30,0)))</f>
        <v/>
      </c>
      <c r="F416" s="282"/>
      <c r="G416" s="282"/>
      <c r="H416" s="282"/>
      <c r="I416" s="282"/>
      <c r="J416" s="506"/>
      <c r="K416" s="261" t="str">
        <f t="shared" si="36"/>
        <v/>
      </c>
      <c r="L416" s="286" t="str">
        <f t="shared" si="35"/>
        <v/>
      </c>
      <c r="M416" s="282"/>
      <c r="N416" s="261" t="str">
        <f t="shared" si="37"/>
        <v/>
      </c>
      <c r="O416" s="287" t="str">
        <f t="shared" si="38"/>
        <v>--.--</v>
      </c>
    </row>
    <row r="417" spans="2:15">
      <c r="B417" s="282"/>
      <c r="C417" s="282"/>
      <c r="D417" s="282"/>
      <c r="E417" s="509" t="str">
        <f>IF(F417="","",INDEX(Table_Incr!$CB$7:$CB$30,MATCH('Employee Data'!F417,Table_Incr!$CC$7:$CC$30,0)))</f>
        <v/>
      </c>
      <c r="F417" s="282"/>
      <c r="G417" s="282"/>
      <c r="H417" s="282"/>
      <c r="I417" s="282"/>
      <c r="J417" s="506"/>
      <c r="K417" s="261" t="str">
        <f t="shared" si="36"/>
        <v/>
      </c>
      <c r="L417" s="286" t="str">
        <f t="shared" si="35"/>
        <v/>
      </c>
      <c r="M417" s="282"/>
      <c r="N417" s="261" t="str">
        <f t="shared" si="37"/>
        <v/>
      </c>
      <c r="O417" s="287" t="str">
        <f t="shared" si="38"/>
        <v>--.--</v>
      </c>
    </row>
    <row r="418" spans="2:15">
      <c r="B418" s="282"/>
      <c r="C418" s="282"/>
      <c r="D418" s="282"/>
      <c r="E418" s="509" t="str">
        <f>IF(F418="","",INDEX(Table_Incr!$CB$7:$CB$30,MATCH('Employee Data'!F418,Table_Incr!$CC$7:$CC$30,0)))</f>
        <v/>
      </c>
      <c r="F418" s="282"/>
      <c r="G418" s="282"/>
      <c r="H418" s="282"/>
      <c r="I418" s="282"/>
      <c r="J418" s="506"/>
      <c r="K418" s="261" t="str">
        <f t="shared" si="36"/>
        <v/>
      </c>
      <c r="L418" s="286" t="str">
        <f t="shared" si="35"/>
        <v/>
      </c>
      <c r="M418" s="282"/>
      <c r="N418" s="261" t="str">
        <f t="shared" si="37"/>
        <v/>
      </c>
      <c r="O418" s="287" t="str">
        <f t="shared" si="38"/>
        <v>--.--</v>
      </c>
    </row>
    <row r="419" spans="2:15">
      <c r="B419" s="282"/>
      <c r="C419" s="282"/>
      <c r="D419" s="282"/>
      <c r="E419" s="509" t="str">
        <f>IF(F419="","",INDEX(Table_Incr!$CB$7:$CB$30,MATCH('Employee Data'!F419,Table_Incr!$CC$7:$CC$30,0)))</f>
        <v/>
      </c>
      <c r="F419" s="282"/>
      <c r="G419" s="282"/>
      <c r="H419" s="282"/>
      <c r="I419" s="282"/>
      <c r="J419" s="506"/>
      <c r="K419" s="261" t="str">
        <f t="shared" si="36"/>
        <v/>
      </c>
      <c r="L419" s="286" t="str">
        <f t="shared" si="35"/>
        <v/>
      </c>
      <c r="M419" s="282"/>
      <c r="N419" s="261" t="str">
        <f t="shared" si="37"/>
        <v/>
      </c>
      <c r="O419" s="287" t="str">
        <f t="shared" si="38"/>
        <v>--.--</v>
      </c>
    </row>
    <row r="420" spans="2:15">
      <c r="B420" s="282"/>
      <c r="C420" s="282"/>
      <c r="D420" s="282"/>
      <c r="E420" s="509" t="str">
        <f>IF(F420="","",INDEX(Table_Incr!$CB$7:$CB$30,MATCH('Employee Data'!F420,Table_Incr!$CC$7:$CC$30,0)))</f>
        <v/>
      </c>
      <c r="F420" s="282"/>
      <c r="G420" s="282"/>
      <c r="H420" s="282"/>
      <c r="I420" s="282"/>
      <c r="J420" s="506"/>
      <c r="K420" s="261" t="str">
        <f t="shared" si="36"/>
        <v/>
      </c>
      <c r="L420" s="286" t="str">
        <f t="shared" si="35"/>
        <v/>
      </c>
      <c r="M420" s="282"/>
      <c r="N420" s="261" t="str">
        <f t="shared" si="37"/>
        <v/>
      </c>
      <c r="O420" s="287" t="str">
        <f t="shared" si="38"/>
        <v>--.--</v>
      </c>
    </row>
    <row r="421" spans="2:15">
      <c r="B421" s="282"/>
      <c r="C421" s="282"/>
      <c r="D421" s="282"/>
      <c r="E421" s="509" t="str">
        <f>IF(F421="","",INDEX(Table_Incr!$CB$7:$CB$30,MATCH('Employee Data'!F421,Table_Incr!$CC$7:$CC$30,0)))</f>
        <v/>
      </c>
      <c r="F421" s="282"/>
      <c r="G421" s="282"/>
      <c r="H421" s="282"/>
      <c r="I421" s="282"/>
      <c r="J421" s="506"/>
      <c r="K421" s="261" t="str">
        <f t="shared" si="36"/>
        <v/>
      </c>
      <c r="L421" s="286" t="str">
        <f t="shared" si="35"/>
        <v/>
      </c>
      <c r="M421" s="282"/>
      <c r="N421" s="261" t="str">
        <f t="shared" si="37"/>
        <v/>
      </c>
      <c r="O421" s="287" t="str">
        <f t="shared" si="38"/>
        <v>--.--</v>
      </c>
    </row>
    <row r="422" spans="2:15">
      <c r="B422" s="282"/>
      <c r="C422" s="282"/>
      <c r="D422" s="282"/>
      <c r="E422" s="509" t="str">
        <f>IF(F422="","",INDEX(Table_Incr!$CB$7:$CB$30,MATCH('Employee Data'!F422,Table_Incr!$CC$7:$CC$30,0)))</f>
        <v/>
      </c>
      <c r="F422" s="282"/>
      <c r="G422" s="282"/>
      <c r="H422" s="282"/>
      <c r="I422" s="282"/>
      <c r="J422" s="506"/>
      <c r="K422" s="261" t="str">
        <f t="shared" si="36"/>
        <v/>
      </c>
      <c r="L422" s="286" t="str">
        <f t="shared" si="35"/>
        <v/>
      </c>
      <c r="M422" s="282"/>
      <c r="N422" s="261" t="str">
        <f t="shared" si="37"/>
        <v/>
      </c>
      <c r="O422" s="287" t="str">
        <f t="shared" si="38"/>
        <v>--.--</v>
      </c>
    </row>
    <row r="423" spans="2:15">
      <c r="B423" s="282"/>
      <c r="C423" s="282"/>
      <c r="D423" s="282"/>
      <c r="E423" s="509" t="str">
        <f>IF(F423="","",INDEX(Table_Incr!$CB$7:$CB$30,MATCH('Employee Data'!F423,Table_Incr!$CC$7:$CC$30,0)))</f>
        <v/>
      </c>
      <c r="F423" s="282"/>
      <c r="G423" s="282"/>
      <c r="H423" s="282"/>
      <c r="I423" s="282"/>
      <c r="J423" s="506"/>
      <c r="K423" s="261" t="str">
        <f t="shared" si="36"/>
        <v/>
      </c>
      <c r="L423" s="286" t="str">
        <f t="shared" si="35"/>
        <v/>
      </c>
      <c r="M423" s="282"/>
      <c r="N423" s="261" t="str">
        <f t="shared" si="37"/>
        <v/>
      </c>
      <c r="O423" s="287" t="str">
        <f t="shared" si="38"/>
        <v>--.--</v>
      </c>
    </row>
    <row r="424" spans="2:15">
      <c r="B424" s="282"/>
      <c r="C424" s="282"/>
      <c r="D424" s="282"/>
      <c r="E424" s="509" t="str">
        <f>IF(F424="","",INDEX(Table_Incr!$CB$7:$CB$30,MATCH('Employee Data'!F424,Table_Incr!$CC$7:$CC$30,0)))</f>
        <v/>
      </c>
      <c r="F424" s="282"/>
      <c r="G424" s="282"/>
      <c r="H424" s="282"/>
      <c r="I424" s="282"/>
      <c r="J424" s="506"/>
      <c r="K424" s="261" t="str">
        <f t="shared" si="36"/>
        <v/>
      </c>
      <c r="L424" s="286" t="str">
        <f t="shared" si="35"/>
        <v/>
      </c>
      <c r="M424" s="282"/>
      <c r="N424" s="261" t="str">
        <f t="shared" si="37"/>
        <v/>
      </c>
      <c r="O424" s="287" t="str">
        <f t="shared" si="38"/>
        <v>--.--</v>
      </c>
    </row>
    <row r="425" spans="2:15">
      <c r="B425" s="282"/>
      <c r="C425" s="282"/>
      <c r="D425" s="282"/>
      <c r="E425" s="509" t="str">
        <f>IF(F425="","",INDEX(Table_Incr!$CB$7:$CB$30,MATCH('Employee Data'!F425,Table_Incr!$CC$7:$CC$30,0)))</f>
        <v/>
      </c>
      <c r="F425" s="282"/>
      <c r="G425" s="282"/>
      <c r="H425" s="282"/>
      <c r="I425" s="282"/>
      <c r="J425" s="506"/>
      <c r="K425" s="261" t="str">
        <f t="shared" si="36"/>
        <v/>
      </c>
      <c r="L425" s="286" t="str">
        <f t="shared" si="35"/>
        <v/>
      </c>
      <c r="M425" s="282"/>
      <c r="N425" s="261" t="str">
        <f t="shared" si="37"/>
        <v/>
      </c>
      <c r="O425" s="287" t="str">
        <f t="shared" si="38"/>
        <v>--.--</v>
      </c>
    </row>
    <row r="426" spans="2:15">
      <c r="B426" s="282"/>
      <c r="C426" s="282"/>
      <c r="D426" s="282"/>
      <c r="E426" s="509" t="str">
        <f>IF(F426="","",INDEX(Table_Incr!$CB$7:$CB$30,MATCH('Employee Data'!F426,Table_Incr!$CC$7:$CC$30,0)))</f>
        <v/>
      </c>
      <c r="F426" s="282"/>
      <c r="G426" s="282"/>
      <c r="H426" s="282"/>
      <c r="I426" s="282"/>
      <c r="J426" s="506"/>
      <c r="K426" s="261" t="str">
        <f t="shared" si="36"/>
        <v/>
      </c>
      <c r="L426" s="286" t="str">
        <f t="shared" si="35"/>
        <v/>
      </c>
      <c r="M426" s="282"/>
      <c r="N426" s="261" t="str">
        <f t="shared" si="37"/>
        <v/>
      </c>
      <c r="O426" s="287" t="str">
        <f t="shared" si="38"/>
        <v>--.--</v>
      </c>
    </row>
    <row r="427" spans="2:15">
      <c r="B427" s="282"/>
      <c r="C427" s="282"/>
      <c r="D427" s="282"/>
      <c r="E427" s="509" t="str">
        <f>IF(F427="","",INDEX(Table_Incr!$CB$7:$CB$30,MATCH('Employee Data'!F427,Table_Incr!$CC$7:$CC$30,0)))</f>
        <v/>
      </c>
      <c r="F427" s="282"/>
      <c r="G427" s="282"/>
      <c r="H427" s="282"/>
      <c r="I427" s="282"/>
      <c r="J427" s="506"/>
      <c r="K427" s="261" t="str">
        <f t="shared" si="36"/>
        <v/>
      </c>
      <c r="L427" s="286" t="str">
        <f t="shared" si="35"/>
        <v/>
      </c>
      <c r="M427" s="282"/>
      <c r="N427" s="261" t="str">
        <f t="shared" si="37"/>
        <v/>
      </c>
      <c r="O427" s="287" t="str">
        <f t="shared" si="38"/>
        <v>--.--</v>
      </c>
    </row>
    <row r="428" spans="2:15">
      <c r="B428" s="282"/>
      <c r="C428" s="282"/>
      <c r="D428" s="282"/>
      <c r="E428" s="509" t="str">
        <f>IF(F428="","",INDEX(Table_Incr!$CB$7:$CB$30,MATCH('Employee Data'!F428,Table_Incr!$CC$7:$CC$30,0)))</f>
        <v/>
      </c>
      <c r="F428" s="282"/>
      <c r="G428" s="282"/>
      <c r="H428" s="282"/>
      <c r="I428" s="282"/>
      <c r="J428" s="506"/>
      <c r="K428" s="261" t="str">
        <f t="shared" si="36"/>
        <v/>
      </c>
      <c r="L428" s="286" t="str">
        <f t="shared" si="35"/>
        <v/>
      </c>
      <c r="M428" s="282"/>
      <c r="N428" s="261" t="str">
        <f t="shared" si="37"/>
        <v/>
      </c>
      <c r="O428" s="287" t="str">
        <f t="shared" si="38"/>
        <v>--.--</v>
      </c>
    </row>
    <row r="429" spans="2:15">
      <c r="B429" s="282"/>
      <c r="C429" s="282"/>
      <c r="D429" s="282"/>
      <c r="E429" s="509" t="str">
        <f>IF(F429="","",INDEX(Table_Incr!$CB$7:$CB$30,MATCH('Employee Data'!F429,Table_Incr!$CC$7:$CC$30,0)))</f>
        <v/>
      </c>
      <c r="F429" s="282"/>
      <c r="G429" s="282"/>
      <c r="H429" s="282"/>
      <c r="I429" s="282"/>
      <c r="J429" s="506"/>
      <c r="K429" s="261" t="str">
        <f t="shared" si="36"/>
        <v/>
      </c>
      <c r="L429" s="286" t="str">
        <f t="shared" si="35"/>
        <v/>
      </c>
      <c r="M429" s="282"/>
      <c r="N429" s="261" t="str">
        <f t="shared" si="37"/>
        <v/>
      </c>
      <c r="O429" s="287" t="str">
        <f t="shared" si="38"/>
        <v>--.--</v>
      </c>
    </row>
    <row r="430" spans="2:15">
      <c r="B430" s="282"/>
      <c r="C430" s="282"/>
      <c r="D430" s="282"/>
      <c r="E430" s="509" t="str">
        <f>IF(F430="","",INDEX(Table_Incr!$CB$7:$CB$30,MATCH('Employee Data'!F430,Table_Incr!$CC$7:$CC$30,0)))</f>
        <v/>
      </c>
      <c r="F430" s="282"/>
      <c r="G430" s="282"/>
      <c r="H430" s="282"/>
      <c r="I430" s="282"/>
      <c r="J430" s="506"/>
      <c r="K430" s="261" t="str">
        <f t="shared" si="36"/>
        <v/>
      </c>
      <c r="L430" s="286" t="str">
        <f t="shared" si="35"/>
        <v/>
      </c>
      <c r="M430" s="282"/>
      <c r="N430" s="261" t="str">
        <f t="shared" si="37"/>
        <v/>
      </c>
      <c r="O430" s="287" t="str">
        <f t="shared" si="38"/>
        <v>--.--</v>
      </c>
    </row>
    <row r="431" spans="2:15">
      <c r="B431" s="282"/>
      <c r="C431" s="282"/>
      <c r="D431" s="282"/>
      <c r="E431" s="509" t="str">
        <f>IF(F431="","",INDEX(Table_Incr!$CB$7:$CB$30,MATCH('Employee Data'!F431,Table_Incr!$CC$7:$CC$30,0)))</f>
        <v/>
      </c>
      <c r="F431" s="282"/>
      <c r="G431" s="282"/>
      <c r="H431" s="282"/>
      <c r="I431" s="282"/>
      <c r="J431" s="506"/>
      <c r="K431" s="261" t="str">
        <f t="shared" si="36"/>
        <v/>
      </c>
      <c r="L431" s="286" t="str">
        <f t="shared" si="35"/>
        <v/>
      </c>
      <c r="M431" s="282"/>
      <c r="N431" s="261" t="str">
        <f t="shared" si="37"/>
        <v/>
      </c>
      <c r="O431" s="287" t="str">
        <f t="shared" si="38"/>
        <v>--.--</v>
      </c>
    </row>
    <row r="432" spans="2:15">
      <c r="B432" s="282"/>
      <c r="C432" s="282"/>
      <c r="D432" s="282"/>
      <c r="E432" s="509" t="str">
        <f>IF(F432="","",INDEX(Table_Incr!$CB$7:$CB$30,MATCH('Employee Data'!F432,Table_Incr!$CC$7:$CC$30,0)))</f>
        <v/>
      </c>
      <c r="F432" s="282"/>
      <c r="G432" s="282"/>
      <c r="H432" s="282"/>
      <c r="I432" s="282"/>
      <c r="J432" s="506"/>
      <c r="K432" s="261" t="str">
        <f t="shared" si="36"/>
        <v/>
      </c>
      <c r="L432" s="286" t="str">
        <f t="shared" si="35"/>
        <v/>
      </c>
      <c r="M432" s="282"/>
      <c r="N432" s="261" t="str">
        <f t="shared" si="37"/>
        <v/>
      </c>
      <c r="O432" s="287" t="str">
        <f t="shared" si="38"/>
        <v>--.--</v>
      </c>
    </row>
    <row r="433" spans="2:15">
      <c r="B433" s="282"/>
      <c r="C433" s="282"/>
      <c r="D433" s="282"/>
      <c r="E433" s="509" t="str">
        <f>IF(F433="","",INDEX(Table_Incr!$CB$7:$CB$30,MATCH('Employee Data'!F433,Table_Incr!$CC$7:$CC$30,0)))</f>
        <v/>
      </c>
      <c r="F433" s="282"/>
      <c r="G433" s="282"/>
      <c r="H433" s="282"/>
      <c r="I433" s="282"/>
      <c r="J433" s="506"/>
      <c r="K433" s="261" t="str">
        <f t="shared" si="36"/>
        <v/>
      </c>
      <c r="L433" s="286" t="str">
        <f t="shared" si="35"/>
        <v/>
      </c>
      <c r="M433" s="282"/>
      <c r="N433" s="261" t="str">
        <f t="shared" si="37"/>
        <v/>
      </c>
      <c r="O433" s="287" t="str">
        <f t="shared" si="38"/>
        <v>--.--</v>
      </c>
    </row>
    <row r="434" spans="2:15">
      <c r="B434" s="282"/>
      <c r="C434" s="282"/>
      <c r="D434" s="282"/>
      <c r="E434" s="509" t="str">
        <f>IF(F434="","",INDEX(Table_Incr!$CB$7:$CB$30,MATCH('Employee Data'!F434,Table_Incr!$CC$7:$CC$30,0)))</f>
        <v/>
      </c>
      <c r="F434" s="282"/>
      <c r="G434" s="282"/>
      <c r="H434" s="282"/>
      <c r="I434" s="282"/>
      <c r="J434" s="506"/>
      <c r="K434" s="261" t="str">
        <f t="shared" si="36"/>
        <v/>
      </c>
      <c r="L434" s="286" t="str">
        <f t="shared" si="35"/>
        <v/>
      </c>
      <c r="M434" s="282"/>
      <c r="N434" s="261" t="str">
        <f t="shared" si="37"/>
        <v/>
      </c>
      <c r="O434" s="287" t="str">
        <f t="shared" si="38"/>
        <v>--.--</v>
      </c>
    </row>
    <row r="435" spans="2:15">
      <c r="B435" s="282"/>
      <c r="C435" s="282"/>
      <c r="D435" s="282"/>
      <c r="E435" s="509" t="str">
        <f>IF(F435="","",INDEX(Table_Incr!$CB$7:$CB$30,MATCH('Employee Data'!F435,Table_Incr!$CC$7:$CC$30,0)))</f>
        <v/>
      </c>
      <c r="F435" s="282"/>
      <c r="G435" s="282"/>
      <c r="H435" s="282"/>
      <c r="I435" s="282"/>
      <c r="J435" s="506"/>
      <c r="K435" s="261" t="str">
        <f t="shared" si="36"/>
        <v/>
      </c>
      <c r="L435" s="286" t="str">
        <f t="shared" si="35"/>
        <v/>
      </c>
      <c r="M435" s="282"/>
      <c r="N435" s="261" t="str">
        <f t="shared" si="37"/>
        <v/>
      </c>
      <c r="O435" s="287" t="str">
        <f t="shared" si="38"/>
        <v>--.--</v>
      </c>
    </row>
    <row r="436" spans="2:15">
      <c r="B436" s="282"/>
      <c r="C436" s="282"/>
      <c r="D436" s="282"/>
      <c r="E436" s="509" t="str">
        <f>IF(F436="","",INDEX(Table_Incr!$CB$7:$CB$30,MATCH('Employee Data'!F436,Table_Incr!$CC$7:$CC$30,0)))</f>
        <v/>
      </c>
      <c r="F436" s="282"/>
      <c r="G436" s="282"/>
      <c r="H436" s="282"/>
      <c r="I436" s="282"/>
      <c r="J436" s="506"/>
      <c r="K436" s="261" t="str">
        <f t="shared" si="36"/>
        <v/>
      </c>
      <c r="L436" s="286" t="str">
        <f t="shared" si="35"/>
        <v/>
      </c>
      <c r="M436" s="282"/>
      <c r="N436" s="261" t="str">
        <f t="shared" si="37"/>
        <v/>
      </c>
      <c r="O436" s="287" t="str">
        <f t="shared" si="38"/>
        <v>--.--</v>
      </c>
    </row>
    <row r="437" spans="2:15">
      <c r="B437" s="282"/>
      <c r="C437" s="282"/>
      <c r="D437" s="282"/>
      <c r="E437" s="509" t="str">
        <f>IF(F437="","",INDEX(Table_Incr!$CB$7:$CB$30,MATCH('Employee Data'!F437,Table_Incr!$CC$7:$CC$30,0)))</f>
        <v/>
      </c>
      <c r="F437" s="282"/>
      <c r="G437" s="282"/>
      <c r="H437" s="282"/>
      <c r="I437" s="282"/>
      <c r="J437" s="506"/>
      <c r="K437" s="261" t="str">
        <f t="shared" si="36"/>
        <v/>
      </c>
      <c r="L437" s="286" t="str">
        <f t="shared" si="35"/>
        <v/>
      </c>
      <c r="M437" s="282"/>
      <c r="N437" s="261" t="str">
        <f t="shared" si="37"/>
        <v/>
      </c>
      <c r="O437" s="287" t="str">
        <f t="shared" si="38"/>
        <v>--.--</v>
      </c>
    </row>
    <row r="438" spans="2:15">
      <c r="B438" s="282"/>
      <c r="C438" s="282"/>
      <c r="D438" s="282"/>
      <c r="E438" s="509" t="str">
        <f>IF(F438="","",INDEX(Table_Incr!$CB$7:$CB$30,MATCH('Employee Data'!F438,Table_Incr!$CC$7:$CC$30,0)))</f>
        <v/>
      </c>
      <c r="F438" s="282"/>
      <c r="G438" s="282"/>
      <c r="H438" s="282"/>
      <c r="I438" s="282"/>
      <c r="J438" s="506"/>
      <c r="K438" s="261" t="str">
        <f t="shared" si="36"/>
        <v/>
      </c>
      <c r="L438" s="286" t="str">
        <f t="shared" si="35"/>
        <v/>
      </c>
      <c r="M438" s="282"/>
      <c r="N438" s="261" t="str">
        <f t="shared" si="37"/>
        <v/>
      </c>
      <c r="O438" s="287" t="str">
        <f t="shared" si="38"/>
        <v>--.--</v>
      </c>
    </row>
    <row r="439" spans="2:15">
      <c r="B439" s="282"/>
      <c r="C439" s="282"/>
      <c r="D439" s="282"/>
      <c r="E439" s="509" t="str">
        <f>IF(F439="","",INDEX(Table_Incr!$CB$7:$CB$30,MATCH('Employee Data'!F439,Table_Incr!$CC$7:$CC$30,0)))</f>
        <v/>
      </c>
      <c r="F439" s="282"/>
      <c r="G439" s="282"/>
      <c r="H439" s="282"/>
      <c r="I439" s="282"/>
      <c r="J439" s="506"/>
      <c r="K439" s="261" t="str">
        <f t="shared" si="36"/>
        <v/>
      </c>
      <c r="L439" s="286" t="str">
        <f t="shared" si="35"/>
        <v/>
      </c>
      <c r="M439" s="282"/>
      <c r="N439" s="261" t="str">
        <f t="shared" si="37"/>
        <v/>
      </c>
      <c r="O439" s="287" t="str">
        <f t="shared" si="38"/>
        <v>--.--</v>
      </c>
    </row>
    <row r="440" spans="2:15">
      <c r="B440" s="282"/>
      <c r="C440" s="282"/>
      <c r="D440" s="282"/>
      <c r="E440" s="509" t="str">
        <f>IF(F440="","",INDEX(Table_Incr!$CB$7:$CB$30,MATCH('Employee Data'!F440,Table_Incr!$CC$7:$CC$30,0)))</f>
        <v/>
      </c>
      <c r="F440" s="282"/>
      <c r="G440" s="282"/>
      <c r="H440" s="282"/>
      <c r="I440" s="282"/>
      <c r="J440" s="506"/>
      <c r="K440" s="261" t="str">
        <f t="shared" si="36"/>
        <v/>
      </c>
      <c r="L440" s="286" t="str">
        <f t="shared" si="35"/>
        <v/>
      </c>
      <c r="M440" s="282"/>
      <c r="N440" s="261" t="str">
        <f t="shared" si="37"/>
        <v/>
      </c>
      <c r="O440" s="287" t="str">
        <f t="shared" si="38"/>
        <v>--.--</v>
      </c>
    </row>
    <row r="441" spans="2:15">
      <c r="B441" s="282"/>
      <c r="C441" s="282"/>
      <c r="D441" s="282"/>
      <c r="E441" s="509" t="str">
        <f>IF(F441="","",INDEX(Table_Incr!$CB$7:$CB$30,MATCH('Employee Data'!F441,Table_Incr!$CC$7:$CC$30,0)))</f>
        <v/>
      </c>
      <c r="F441" s="282"/>
      <c r="G441" s="282"/>
      <c r="H441" s="282"/>
      <c r="I441" s="282"/>
      <c r="J441" s="506"/>
      <c r="K441" s="261" t="str">
        <f t="shared" si="36"/>
        <v/>
      </c>
      <c r="L441" s="286" t="str">
        <f t="shared" si="35"/>
        <v/>
      </c>
      <c r="M441" s="282"/>
      <c r="N441" s="261" t="str">
        <f t="shared" si="37"/>
        <v/>
      </c>
      <c r="O441" s="287" t="str">
        <f t="shared" si="38"/>
        <v>--.--</v>
      </c>
    </row>
    <row r="442" spans="2:15">
      <c r="B442" s="282"/>
      <c r="C442" s="282"/>
      <c r="D442" s="282"/>
      <c r="E442" s="509" t="str">
        <f>IF(F442="","",INDEX(Table_Incr!$CB$7:$CB$30,MATCH('Employee Data'!F442,Table_Incr!$CC$7:$CC$30,0)))</f>
        <v/>
      </c>
      <c r="F442" s="282"/>
      <c r="G442" s="282"/>
      <c r="H442" s="282"/>
      <c r="I442" s="282"/>
      <c r="J442" s="506"/>
      <c r="K442" s="261" t="str">
        <f t="shared" si="36"/>
        <v/>
      </c>
      <c r="L442" s="286" t="str">
        <f t="shared" si="35"/>
        <v/>
      </c>
      <c r="M442" s="282"/>
      <c r="N442" s="261" t="str">
        <f t="shared" si="37"/>
        <v/>
      </c>
      <c r="O442" s="287" t="str">
        <f t="shared" si="38"/>
        <v>--.--</v>
      </c>
    </row>
    <row r="443" spans="2:15">
      <c r="B443" s="282"/>
      <c r="C443" s="282"/>
      <c r="D443" s="282"/>
      <c r="E443" s="509" t="str">
        <f>IF(F443="","",INDEX(Table_Incr!$CB$7:$CB$30,MATCH('Employee Data'!F443,Table_Incr!$CC$7:$CC$30,0)))</f>
        <v/>
      </c>
      <c r="F443" s="282"/>
      <c r="G443" s="282"/>
      <c r="H443" s="282"/>
      <c r="I443" s="282"/>
      <c r="J443" s="506"/>
      <c r="K443" s="261" t="str">
        <f t="shared" si="36"/>
        <v/>
      </c>
      <c r="L443" s="286" t="str">
        <f t="shared" si="35"/>
        <v/>
      </c>
      <c r="M443" s="282"/>
      <c r="N443" s="261" t="str">
        <f t="shared" si="37"/>
        <v/>
      </c>
      <c r="O443" s="287" t="str">
        <f t="shared" si="38"/>
        <v>--.--</v>
      </c>
    </row>
    <row r="444" spans="2:15">
      <c r="B444" s="282"/>
      <c r="C444" s="282"/>
      <c r="D444" s="282"/>
      <c r="E444" s="509" t="str">
        <f>IF(F444="","",INDEX(Table_Incr!$CB$7:$CB$30,MATCH('Employee Data'!F444,Table_Incr!$CC$7:$CC$30,0)))</f>
        <v/>
      </c>
      <c r="F444" s="282"/>
      <c r="G444" s="282"/>
      <c r="H444" s="282"/>
      <c r="I444" s="282"/>
      <c r="J444" s="506"/>
      <c r="K444" s="261" t="str">
        <f t="shared" si="36"/>
        <v/>
      </c>
      <c r="L444" s="286" t="str">
        <f t="shared" si="35"/>
        <v/>
      </c>
      <c r="M444" s="282"/>
      <c r="N444" s="261" t="str">
        <f t="shared" si="37"/>
        <v/>
      </c>
      <c r="O444" s="287" t="str">
        <f t="shared" si="38"/>
        <v>--.--</v>
      </c>
    </row>
    <row r="445" spans="2:15">
      <c r="B445" s="282"/>
      <c r="C445" s="282"/>
      <c r="D445" s="282"/>
      <c r="E445" s="509" t="str">
        <f>IF(F445="","",INDEX(Table_Incr!$CB$7:$CB$30,MATCH('Employee Data'!F445,Table_Incr!$CC$7:$CC$30,0)))</f>
        <v/>
      </c>
      <c r="F445" s="282"/>
      <c r="G445" s="282"/>
      <c r="H445" s="282"/>
      <c r="I445" s="282"/>
      <c r="J445" s="506"/>
      <c r="K445" s="261" t="str">
        <f t="shared" si="36"/>
        <v/>
      </c>
      <c r="L445" s="286" t="str">
        <f t="shared" si="35"/>
        <v/>
      </c>
      <c r="M445" s="282"/>
      <c r="N445" s="261" t="str">
        <f t="shared" si="37"/>
        <v/>
      </c>
      <c r="O445" s="287" t="str">
        <f t="shared" si="38"/>
        <v>--.--</v>
      </c>
    </row>
    <row r="446" spans="2:15">
      <c r="B446" s="282"/>
      <c r="C446" s="282"/>
      <c r="D446" s="282"/>
      <c r="E446" s="509" t="str">
        <f>IF(F446="","",INDEX(Table_Incr!$CB$7:$CB$30,MATCH('Employee Data'!F446,Table_Incr!$CC$7:$CC$30,0)))</f>
        <v/>
      </c>
      <c r="F446" s="282"/>
      <c r="G446" s="282"/>
      <c r="H446" s="282"/>
      <c r="I446" s="282"/>
      <c r="J446" s="506"/>
      <c r="K446" s="261" t="str">
        <f t="shared" si="36"/>
        <v/>
      </c>
      <c r="L446" s="286" t="str">
        <f t="shared" si="35"/>
        <v/>
      </c>
      <c r="M446" s="282"/>
      <c r="N446" s="261" t="str">
        <f t="shared" si="37"/>
        <v/>
      </c>
      <c r="O446" s="287" t="str">
        <f t="shared" si="38"/>
        <v>--.--</v>
      </c>
    </row>
    <row r="447" spans="2:15">
      <c r="B447" s="282"/>
      <c r="C447" s="282"/>
      <c r="D447" s="282"/>
      <c r="E447" s="509" t="str">
        <f>IF(F447="","",INDEX(Table_Incr!$CB$7:$CB$30,MATCH('Employee Data'!F447,Table_Incr!$CC$7:$CC$30,0)))</f>
        <v/>
      </c>
      <c r="F447" s="282"/>
      <c r="G447" s="282"/>
      <c r="H447" s="282"/>
      <c r="I447" s="282"/>
      <c r="J447" s="506"/>
      <c r="K447" s="261" t="str">
        <f t="shared" si="36"/>
        <v/>
      </c>
      <c r="L447" s="286" t="str">
        <f t="shared" si="35"/>
        <v/>
      </c>
      <c r="M447" s="282"/>
      <c r="N447" s="261" t="str">
        <f t="shared" si="37"/>
        <v/>
      </c>
      <c r="O447" s="287" t="str">
        <f t="shared" si="38"/>
        <v>--.--</v>
      </c>
    </row>
    <row r="448" spans="2:15">
      <c r="B448" s="282"/>
      <c r="C448" s="282"/>
      <c r="D448" s="282"/>
      <c r="E448" s="509" t="str">
        <f>IF(F448="","",INDEX(Table_Incr!$CB$7:$CB$30,MATCH('Employee Data'!F448,Table_Incr!$CC$7:$CC$30,0)))</f>
        <v/>
      </c>
      <c r="F448" s="282"/>
      <c r="G448" s="282"/>
      <c r="H448" s="282"/>
      <c r="I448" s="282"/>
      <c r="J448" s="506"/>
      <c r="K448" s="261" t="str">
        <f t="shared" si="36"/>
        <v/>
      </c>
      <c r="L448" s="286" t="str">
        <f t="shared" si="35"/>
        <v/>
      </c>
      <c r="M448" s="282"/>
      <c r="N448" s="261" t="str">
        <f t="shared" si="37"/>
        <v/>
      </c>
      <c r="O448" s="287" t="str">
        <f t="shared" si="38"/>
        <v>--.--</v>
      </c>
    </row>
    <row r="449" spans="2:15">
      <c r="B449" s="282"/>
      <c r="C449" s="282"/>
      <c r="D449" s="282"/>
      <c r="E449" s="509" t="str">
        <f>IF(F449="","",INDEX(Table_Incr!$CB$7:$CB$30,MATCH('Employee Data'!F449,Table_Incr!$CC$7:$CC$30,0)))</f>
        <v/>
      </c>
      <c r="F449" s="282"/>
      <c r="G449" s="282"/>
      <c r="H449" s="282"/>
      <c r="I449" s="282"/>
      <c r="J449" s="506"/>
      <c r="K449" s="261" t="str">
        <f t="shared" si="36"/>
        <v/>
      </c>
      <c r="L449" s="286" t="str">
        <f t="shared" si="35"/>
        <v/>
      </c>
      <c r="M449" s="282"/>
      <c r="N449" s="261" t="str">
        <f t="shared" si="37"/>
        <v/>
      </c>
      <c r="O449" s="287" t="str">
        <f t="shared" si="38"/>
        <v>--.--</v>
      </c>
    </row>
    <row r="450" spans="2:15">
      <c r="B450" s="282"/>
      <c r="C450" s="282"/>
      <c r="D450" s="282"/>
      <c r="E450" s="509" t="str">
        <f>IF(F450="","",INDEX(Table_Incr!$CB$7:$CB$30,MATCH('Employee Data'!F450,Table_Incr!$CC$7:$CC$30,0)))</f>
        <v/>
      </c>
      <c r="F450" s="282"/>
      <c r="G450" s="282"/>
      <c r="H450" s="282"/>
      <c r="I450" s="282"/>
      <c r="J450" s="506"/>
      <c r="K450" s="261" t="str">
        <f t="shared" si="36"/>
        <v/>
      </c>
      <c r="L450" s="286" t="str">
        <f t="shared" si="35"/>
        <v/>
      </c>
      <c r="M450" s="282"/>
      <c r="N450" s="261" t="str">
        <f t="shared" si="37"/>
        <v/>
      </c>
      <c r="O450" s="287" t="str">
        <f t="shared" si="38"/>
        <v>--.--</v>
      </c>
    </row>
    <row r="451" spans="2:15">
      <c r="B451" s="282"/>
      <c r="C451" s="282"/>
      <c r="D451" s="282"/>
      <c r="E451" s="509" t="str">
        <f>IF(F451="","",INDEX(Table_Incr!$CB$7:$CB$30,MATCH('Employee Data'!F451,Table_Incr!$CC$7:$CC$30,0)))</f>
        <v/>
      </c>
      <c r="F451" s="282"/>
      <c r="G451" s="282"/>
      <c r="H451" s="282"/>
      <c r="I451" s="282"/>
      <c r="J451" s="506"/>
      <c r="K451" s="261" t="str">
        <f t="shared" si="36"/>
        <v/>
      </c>
      <c r="L451" s="286" t="str">
        <f t="shared" si="35"/>
        <v/>
      </c>
      <c r="M451" s="282"/>
      <c r="N451" s="261" t="str">
        <f t="shared" si="37"/>
        <v/>
      </c>
      <c r="O451" s="287" t="str">
        <f t="shared" si="38"/>
        <v>--.--</v>
      </c>
    </row>
    <row r="452" spans="2:15">
      <c r="B452" s="282"/>
      <c r="C452" s="282"/>
      <c r="D452" s="282"/>
      <c r="E452" s="509" t="str">
        <f>IF(F452="","",INDEX(Table_Incr!$CB$7:$CB$30,MATCH('Employee Data'!F452,Table_Incr!$CC$7:$CC$30,0)))</f>
        <v/>
      </c>
      <c r="F452" s="282"/>
      <c r="G452" s="282"/>
      <c r="H452" s="282"/>
      <c r="I452" s="282"/>
      <c r="J452" s="506"/>
      <c r="K452" s="261" t="str">
        <f t="shared" si="36"/>
        <v/>
      </c>
      <c r="L452" s="286" t="str">
        <f t="shared" ref="L452:L515" si="39">IF(B452="","",J452+K452)</f>
        <v/>
      </c>
      <c r="M452" s="282"/>
      <c r="N452" s="261" t="str">
        <f t="shared" si="37"/>
        <v/>
      </c>
      <c r="O452" s="287" t="str">
        <f t="shared" si="38"/>
        <v>--.--</v>
      </c>
    </row>
    <row r="453" spans="2:15">
      <c r="B453" s="282"/>
      <c r="C453" s="282"/>
      <c r="D453" s="282"/>
      <c r="E453" s="509" t="str">
        <f>IF(F453="","",INDEX(Table_Incr!$CB$7:$CB$30,MATCH('Employee Data'!F453,Table_Incr!$CC$7:$CC$30,0)))</f>
        <v/>
      </c>
      <c r="F453" s="282"/>
      <c r="G453" s="282"/>
      <c r="H453" s="282"/>
      <c r="I453" s="282"/>
      <c r="J453" s="506"/>
      <c r="K453" s="261" t="str">
        <f t="shared" ref="K453:K516" si="40">IF(B453="","",IF(I453="YES",ROUND((J453*0.03),-2),0))</f>
        <v/>
      </c>
      <c r="L453" s="286" t="str">
        <f t="shared" si="39"/>
        <v/>
      </c>
      <c r="M453" s="282"/>
      <c r="N453" s="261" t="str">
        <f t="shared" si="37"/>
        <v/>
      </c>
      <c r="O453" s="287" t="str">
        <f t="shared" si="38"/>
        <v>--.--</v>
      </c>
    </row>
    <row r="454" spans="2:15">
      <c r="B454" s="282"/>
      <c r="C454" s="282"/>
      <c r="D454" s="282"/>
      <c r="E454" s="509" t="str">
        <f>IF(F454="","",INDEX(Table_Incr!$CB$7:$CB$30,MATCH('Employee Data'!F454,Table_Incr!$CC$7:$CC$30,0)))</f>
        <v/>
      </c>
      <c r="F454" s="282"/>
      <c r="G454" s="282"/>
      <c r="H454" s="282"/>
      <c r="I454" s="282"/>
      <c r="J454" s="506"/>
      <c r="K454" s="261" t="str">
        <f t="shared" si="40"/>
        <v/>
      </c>
      <c r="L454" s="286" t="str">
        <f t="shared" si="39"/>
        <v/>
      </c>
      <c r="M454" s="282"/>
      <c r="N454" s="261" t="str">
        <f t="shared" si="37"/>
        <v/>
      </c>
      <c r="O454" s="287" t="str">
        <f t="shared" si="38"/>
        <v>--.--</v>
      </c>
    </row>
    <row r="455" spans="2:15">
      <c r="B455" s="282"/>
      <c r="C455" s="282"/>
      <c r="D455" s="282"/>
      <c r="E455" s="509" t="str">
        <f>IF(F455="","",INDEX(Table_Incr!$CB$7:$CB$30,MATCH('Employee Data'!F455,Table_Incr!$CC$7:$CC$30,0)))</f>
        <v/>
      </c>
      <c r="F455" s="282"/>
      <c r="G455" s="282"/>
      <c r="H455" s="282"/>
      <c r="I455" s="282"/>
      <c r="J455" s="506"/>
      <c r="K455" s="261" t="str">
        <f t="shared" si="40"/>
        <v/>
      </c>
      <c r="L455" s="286" t="str">
        <f t="shared" si="39"/>
        <v/>
      </c>
      <c r="M455" s="282"/>
      <c r="N455" s="261" t="str">
        <f t="shared" si="37"/>
        <v/>
      </c>
      <c r="O455" s="287" t="str">
        <f t="shared" si="38"/>
        <v>--.--</v>
      </c>
    </row>
    <row r="456" spans="2:15">
      <c r="B456" s="282"/>
      <c r="C456" s="282"/>
      <c r="D456" s="282"/>
      <c r="E456" s="509" t="str">
        <f>IF(F456="","",INDEX(Table_Incr!$CB$7:$CB$30,MATCH('Employee Data'!F456,Table_Incr!$CC$7:$CC$30,0)))</f>
        <v/>
      </c>
      <c r="F456" s="282"/>
      <c r="G456" s="282"/>
      <c r="H456" s="282"/>
      <c r="I456" s="282"/>
      <c r="J456" s="506"/>
      <c r="K456" s="261" t="str">
        <f t="shared" si="40"/>
        <v/>
      </c>
      <c r="L456" s="286" t="str">
        <f t="shared" si="39"/>
        <v/>
      </c>
      <c r="M456" s="282"/>
      <c r="N456" s="261" t="str">
        <f t="shared" si="37"/>
        <v/>
      </c>
      <c r="O456" s="287" t="str">
        <f t="shared" si="38"/>
        <v>--.--</v>
      </c>
    </row>
    <row r="457" spans="2:15">
      <c r="B457" s="282"/>
      <c r="C457" s="282"/>
      <c r="D457" s="282"/>
      <c r="E457" s="509" t="str">
        <f>IF(F457="","",INDEX(Table_Incr!$CB$7:$CB$30,MATCH('Employee Data'!F457,Table_Incr!$CC$7:$CC$30,0)))</f>
        <v/>
      </c>
      <c r="F457" s="282"/>
      <c r="G457" s="282"/>
      <c r="H457" s="282"/>
      <c r="I457" s="282"/>
      <c r="J457" s="506"/>
      <c r="K457" s="261" t="str">
        <f t="shared" si="40"/>
        <v/>
      </c>
      <c r="L457" s="286" t="str">
        <f t="shared" si="39"/>
        <v/>
      </c>
      <c r="M457" s="282"/>
      <c r="N457" s="261" t="str">
        <f t="shared" ref="N457:N520" si="41">IF(B457="","",IF(M457&gt;0,MIN(K457,M457),0))</f>
        <v/>
      </c>
      <c r="O457" s="287" t="str">
        <f t="shared" ref="O457:O520" si="42">IF(M457=0,"--.--",IF(N457&gt;=0,M457-N457,"--.--"))</f>
        <v>--.--</v>
      </c>
    </row>
    <row r="458" spans="2:15">
      <c r="B458" s="282"/>
      <c r="C458" s="282"/>
      <c r="D458" s="282"/>
      <c r="E458" s="509" t="str">
        <f>IF(F458="","",INDEX(Table_Incr!$CB$7:$CB$30,MATCH('Employee Data'!F458,Table_Incr!$CC$7:$CC$30,0)))</f>
        <v/>
      </c>
      <c r="F458" s="282"/>
      <c r="G458" s="282"/>
      <c r="H458" s="282"/>
      <c r="I458" s="282"/>
      <c r="J458" s="506"/>
      <c r="K458" s="261" t="str">
        <f t="shared" si="40"/>
        <v/>
      </c>
      <c r="L458" s="286" t="str">
        <f t="shared" si="39"/>
        <v/>
      </c>
      <c r="M458" s="282"/>
      <c r="N458" s="261" t="str">
        <f t="shared" si="41"/>
        <v/>
      </c>
      <c r="O458" s="287" t="str">
        <f t="shared" si="42"/>
        <v>--.--</v>
      </c>
    </row>
    <row r="459" spans="2:15">
      <c r="B459" s="282"/>
      <c r="C459" s="282"/>
      <c r="D459" s="282"/>
      <c r="E459" s="509" t="str">
        <f>IF(F459="","",INDEX(Table_Incr!$CB$7:$CB$30,MATCH('Employee Data'!F459,Table_Incr!$CC$7:$CC$30,0)))</f>
        <v/>
      </c>
      <c r="F459" s="282"/>
      <c r="G459" s="282"/>
      <c r="H459" s="282"/>
      <c r="I459" s="282"/>
      <c r="J459" s="506"/>
      <c r="K459" s="261" t="str">
        <f t="shared" si="40"/>
        <v/>
      </c>
      <c r="L459" s="286" t="str">
        <f t="shared" si="39"/>
        <v/>
      </c>
      <c r="M459" s="282"/>
      <c r="N459" s="261" t="str">
        <f t="shared" si="41"/>
        <v/>
      </c>
      <c r="O459" s="287" t="str">
        <f t="shared" si="42"/>
        <v>--.--</v>
      </c>
    </row>
    <row r="460" spans="2:15">
      <c r="B460" s="282"/>
      <c r="C460" s="282"/>
      <c r="D460" s="282"/>
      <c r="E460" s="509" t="str">
        <f>IF(F460="","",INDEX(Table_Incr!$CB$7:$CB$30,MATCH('Employee Data'!F460,Table_Incr!$CC$7:$CC$30,0)))</f>
        <v/>
      </c>
      <c r="F460" s="282"/>
      <c r="G460" s="282"/>
      <c r="H460" s="282"/>
      <c r="I460" s="282"/>
      <c r="J460" s="506"/>
      <c r="K460" s="261" t="str">
        <f t="shared" si="40"/>
        <v/>
      </c>
      <c r="L460" s="286" t="str">
        <f t="shared" si="39"/>
        <v/>
      </c>
      <c r="M460" s="282"/>
      <c r="N460" s="261" t="str">
        <f t="shared" si="41"/>
        <v/>
      </c>
      <c r="O460" s="287" t="str">
        <f t="shared" si="42"/>
        <v>--.--</v>
      </c>
    </row>
    <row r="461" spans="2:15">
      <c r="B461" s="282"/>
      <c r="C461" s="282"/>
      <c r="D461" s="282"/>
      <c r="E461" s="509" t="str">
        <f>IF(F461="","",INDEX(Table_Incr!$CB$7:$CB$30,MATCH('Employee Data'!F461,Table_Incr!$CC$7:$CC$30,0)))</f>
        <v/>
      </c>
      <c r="F461" s="282"/>
      <c r="G461" s="282"/>
      <c r="H461" s="282"/>
      <c r="I461" s="282"/>
      <c r="J461" s="506"/>
      <c r="K461" s="261" t="str">
        <f t="shared" si="40"/>
        <v/>
      </c>
      <c r="L461" s="286" t="str">
        <f t="shared" si="39"/>
        <v/>
      </c>
      <c r="M461" s="282"/>
      <c r="N461" s="261" t="str">
        <f t="shared" si="41"/>
        <v/>
      </c>
      <c r="O461" s="287" t="str">
        <f t="shared" si="42"/>
        <v>--.--</v>
      </c>
    </row>
    <row r="462" spans="2:15">
      <c r="B462" s="282"/>
      <c r="C462" s="282"/>
      <c r="D462" s="282"/>
      <c r="E462" s="509" t="str">
        <f>IF(F462="","",INDEX(Table_Incr!$CB$7:$CB$30,MATCH('Employee Data'!F462,Table_Incr!$CC$7:$CC$30,0)))</f>
        <v/>
      </c>
      <c r="F462" s="282"/>
      <c r="G462" s="282"/>
      <c r="H462" s="282"/>
      <c r="I462" s="282"/>
      <c r="J462" s="506"/>
      <c r="K462" s="261" t="str">
        <f t="shared" si="40"/>
        <v/>
      </c>
      <c r="L462" s="286" t="str">
        <f t="shared" si="39"/>
        <v/>
      </c>
      <c r="M462" s="282"/>
      <c r="N462" s="261" t="str">
        <f t="shared" si="41"/>
        <v/>
      </c>
      <c r="O462" s="287" t="str">
        <f t="shared" si="42"/>
        <v>--.--</v>
      </c>
    </row>
    <row r="463" spans="2:15">
      <c r="B463" s="282"/>
      <c r="C463" s="282"/>
      <c r="D463" s="282"/>
      <c r="E463" s="509" t="str">
        <f>IF(F463="","",INDEX(Table_Incr!$CB$7:$CB$30,MATCH('Employee Data'!F463,Table_Incr!$CC$7:$CC$30,0)))</f>
        <v/>
      </c>
      <c r="F463" s="282"/>
      <c r="G463" s="282"/>
      <c r="H463" s="282"/>
      <c r="I463" s="282"/>
      <c r="J463" s="506"/>
      <c r="K463" s="261" t="str">
        <f t="shared" si="40"/>
        <v/>
      </c>
      <c r="L463" s="286" t="str">
        <f t="shared" si="39"/>
        <v/>
      </c>
      <c r="M463" s="282"/>
      <c r="N463" s="261" t="str">
        <f t="shared" si="41"/>
        <v/>
      </c>
      <c r="O463" s="287" t="str">
        <f t="shared" si="42"/>
        <v>--.--</v>
      </c>
    </row>
    <row r="464" spans="2:15">
      <c r="B464" s="282"/>
      <c r="C464" s="282"/>
      <c r="D464" s="282"/>
      <c r="E464" s="509" t="str">
        <f>IF(F464="","",INDEX(Table_Incr!$CB$7:$CB$30,MATCH('Employee Data'!F464,Table_Incr!$CC$7:$CC$30,0)))</f>
        <v/>
      </c>
      <c r="F464" s="282"/>
      <c r="G464" s="282"/>
      <c r="H464" s="282"/>
      <c r="I464" s="282"/>
      <c r="J464" s="506"/>
      <c r="K464" s="261" t="str">
        <f t="shared" si="40"/>
        <v/>
      </c>
      <c r="L464" s="286" t="str">
        <f t="shared" si="39"/>
        <v/>
      </c>
      <c r="M464" s="282"/>
      <c r="N464" s="261" t="str">
        <f t="shared" si="41"/>
        <v/>
      </c>
      <c r="O464" s="287" t="str">
        <f t="shared" si="42"/>
        <v>--.--</v>
      </c>
    </row>
    <row r="465" spans="2:15">
      <c r="B465" s="282"/>
      <c r="C465" s="282"/>
      <c r="D465" s="282"/>
      <c r="E465" s="509" t="str">
        <f>IF(F465="","",INDEX(Table_Incr!$CB$7:$CB$30,MATCH('Employee Data'!F465,Table_Incr!$CC$7:$CC$30,0)))</f>
        <v/>
      </c>
      <c r="F465" s="282"/>
      <c r="G465" s="282"/>
      <c r="H465" s="282"/>
      <c r="I465" s="282"/>
      <c r="J465" s="506"/>
      <c r="K465" s="261" t="str">
        <f t="shared" si="40"/>
        <v/>
      </c>
      <c r="L465" s="286" t="str">
        <f t="shared" si="39"/>
        <v/>
      </c>
      <c r="M465" s="282"/>
      <c r="N465" s="261" t="str">
        <f t="shared" si="41"/>
        <v/>
      </c>
      <c r="O465" s="287" t="str">
        <f t="shared" si="42"/>
        <v>--.--</v>
      </c>
    </row>
    <row r="466" spans="2:15">
      <c r="B466" s="282"/>
      <c r="C466" s="282"/>
      <c r="D466" s="282"/>
      <c r="E466" s="509" t="str">
        <f>IF(F466="","",INDEX(Table_Incr!$CB$7:$CB$30,MATCH('Employee Data'!F466,Table_Incr!$CC$7:$CC$30,0)))</f>
        <v/>
      </c>
      <c r="F466" s="282"/>
      <c r="G466" s="282"/>
      <c r="H466" s="282"/>
      <c r="I466" s="282"/>
      <c r="J466" s="506"/>
      <c r="K466" s="261" t="str">
        <f t="shared" si="40"/>
        <v/>
      </c>
      <c r="L466" s="286" t="str">
        <f t="shared" si="39"/>
        <v/>
      </c>
      <c r="M466" s="282"/>
      <c r="N466" s="261" t="str">
        <f t="shared" si="41"/>
        <v/>
      </c>
      <c r="O466" s="287" t="str">
        <f t="shared" si="42"/>
        <v>--.--</v>
      </c>
    </row>
    <row r="467" spans="2:15">
      <c r="B467" s="282"/>
      <c r="C467" s="282"/>
      <c r="D467" s="282"/>
      <c r="E467" s="509" t="str">
        <f>IF(F467="","",INDEX(Table_Incr!$CB$7:$CB$30,MATCH('Employee Data'!F467,Table_Incr!$CC$7:$CC$30,0)))</f>
        <v/>
      </c>
      <c r="F467" s="282"/>
      <c r="G467" s="282"/>
      <c r="H467" s="282"/>
      <c r="I467" s="282"/>
      <c r="J467" s="506"/>
      <c r="K467" s="261" t="str">
        <f t="shared" si="40"/>
        <v/>
      </c>
      <c r="L467" s="286" t="str">
        <f t="shared" si="39"/>
        <v/>
      </c>
      <c r="M467" s="282"/>
      <c r="N467" s="261" t="str">
        <f t="shared" si="41"/>
        <v/>
      </c>
      <c r="O467" s="287" t="str">
        <f t="shared" si="42"/>
        <v>--.--</v>
      </c>
    </row>
    <row r="468" spans="2:15">
      <c r="B468" s="282"/>
      <c r="C468" s="282"/>
      <c r="D468" s="282"/>
      <c r="E468" s="509" t="str">
        <f>IF(F468="","",INDEX(Table_Incr!$CB$7:$CB$30,MATCH('Employee Data'!F468,Table_Incr!$CC$7:$CC$30,0)))</f>
        <v/>
      </c>
      <c r="F468" s="282"/>
      <c r="G468" s="282"/>
      <c r="H468" s="282"/>
      <c r="I468" s="282"/>
      <c r="J468" s="506"/>
      <c r="K468" s="261" t="str">
        <f t="shared" si="40"/>
        <v/>
      </c>
      <c r="L468" s="286" t="str">
        <f t="shared" si="39"/>
        <v/>
      </c>
      <c r="M468" s="282"/>
      <c r="N468" s="261" t="str">
        <f t="shared" si="41"/>
        <v/>
      </c>
      <c r="O468" s="287" t="str">
        <f t="shared" si="42"/>
        <v>--.--</v>
      </c>
    </row>
    <row r="469" spans="2:15">
      <c r="B469" s="282"/>
      <c r="C469" s="282"/>
      <c r="D469" s="282"/>
      <c r="E469" s="509" t="str">
        <f>IF(F469="","",INDEX(Table_Incr!$CB$7:$CB$30,MATCH('Employee Data'!F469,Table_Incr!$CC$7:$CC$30,0)))</f>
        <v/>
      </c>
      <c r="F469" s="282"/>
      <c r="G469" s="282"/>
      <c r="H469" s="282"/>
      <c r="I469" s="282"/>
      <c r="J469" s="506"/>
      <c r="K469" s="261" t="str">
        <f t="shared" si="40"/>
        <v/>
      </c>
      <c r="L469" s="286" t="str">
        <f t="shared" si="39"/>
        <v/>
      </c>
      <c r="M469" s="282"/>
      <c r="N469" s="261" t="str">
        <f t="shared" si="41"/>
        <v/>
      </c>
      <c r="O469" s="287" t="str">
        <f t="shared" si="42"/>
        <v>--.--</v>
      </c>
    </row>
    <row r="470" spans="2:15">
      <c r="B470" s="282"/>
      <c r="C470" s="282"/>
      <c r="D470" s="282"/>
      <c r="E470" s="509" t="str">
        <f>IF(F470="","",INDEX(Table_Incr!$CB$7:$CB$30,MATCH('Employee Data'!F470,Table_Incr!$CC$7:$CC$30,0)))</f>
        <v/>
      </c>
      <c r="F470" s="282"/>
      <c r="G470" s="282"/>
      <c r="H470" s="282"/>
      <c r="I470" s="282"/>
      <c r="J470" s="506"/>
      <c r="K470" s="261" t="str">
        <f t="shared" si="40"/>
        <v/>
      </c>
      <c r="L470" s="286" t="str">
        <f t="shared" si="39"/>
        <v/>
      </c>
      <c r="M470" s="282"/>
      <c r="N470" s="261" t="str">
        <f t="shared" si="41"/>
        <v/>
      </c>
      <c r="O470" s="287" t="str">
        <f t="shared" si="42"/>
        <v>--.--</v>
      </c>
    </row>
    <row r="471" spans="2:15">
      <c r="B471" s="282"/>
      <c r="C471" s="282"/>
      <c r="D471" s="282"/>
      <c r="E471" s="509" t="str">
        <f>IF(F471="","",INDEX(Table_Incr!$CB$7:$CB$30,MATCH('Employee Data'!F471,Table_Incr!$CC$7:$CC$30,0)))</f>
        <v/>
      </c>
      <c r="F471" s="282"/>
      <c r="G471" s="282"/>
      <c r="H471" s="282"/>
      <c r="I471" s="282"/>
      <c r="J471" s="506"/>
      <c r="K471" s="261" t="str">
        <f t="shared" si="40"/>
        <v/>
      </c>
      <c r="L471" s="286" t="str">
        <f t="shared" si="39"/>
        <v/>
      </c>
      <c r="M471" s="282"/>
      <c r="N471" s="261" t="str">
        <f t="shared" si="41"/>
        <v/>
      </c>
      <c r="O471" s="287" t="str">
        <f t="shared" si="42"/>
        <v>--.--</v>
      </c>
    </row>
    <row r="472" spans="2:15">
      <c r="B472" s="282"/>
      <c r="C472" s="282"/>
      <c r="D472" s="282"/>
      <c r="E472" s="509" t="str">
        <f>IF(F472="","",INDEX(Table_Incr!$CB$7:$CB$30,MATCH('Employee Data'!F472,Table_Incr!$CC$7:$CC$30,0)))</f>
        <v/>
      </c>
      <c r="F472" s="282"/>
      <c r="G472" s="282"/>
      <c r="H472" s="282"/>
      <c r="I472" s="282"/>
      <c r="J472" s="506"/>
      <c r="K472" s="261" t="str">
        <f t="shared" si="40"/>
        <v/>
      </c>
      <c r="L472" s="286" t="str">
        <f t="shared" si="39"/>
        <v/>
      </c>
      <c r="M472" s="282"/>
      <c r="N472" s="261" t="str">
        <f t="shared" si="41"/>
        <v/>
      </c>
      <c r="O472" s="287" t="str">
        <f t="shared" si="42"/>
        <v>--.--</v>
      </c>
    </row>
    <row r="473" spans="2:15">
      <c r="B473" s="282"/>
      <c r="C473" s="282"/>
      <c r="D473" s="282"/>
      <c r="E473" s="509" t="str">
        <f>IF(F473="","",INDEX(Table_Incr!$CB$7:$CB$30,MATCH('Employee Data'!F473,Table_Incr!$CC$7:$CC$30,0)))</f>
        <v/>
      </c>
      <c r="F473" s="282"/>
      <c r="G473" s="282"/>
      <c r="H473" s="282"/>
      <c r="I473" s="282"/>
      <c r="J473" s="506"/>
      <c r="K473" s="261" t="str">
        <f t="shared" si="40"/>
        <v/>
      </c>
      <c r="L473" s="286" t="str">
        <f t="shared" si="39"/>
        <v/>
      </c>
      <c r="M473" s="282"/>
      <c r="N473" s="261" t="str">
        <f t="shared" si="41"/>
        <v/>
      </c>
      <c r="O473" s="287" t="str">
        <f t="shared" si="42"/>
        <v>--.--</v>
      </c>
    </row>
    <row r="474" spans="2:15">
      <c r="B474" s="282"/>
      <c r="C474" s="282"/>
      <c r="D474" s="282"/>
      <c r="E474" s="509" t="str">
        <f>IF(F474="","",INDEX(Table_Incr!$CB$7:$CB$30,MATCH('Employee Data'!F474,Table_Incr!$CC$7:$CC$30,0)))</f>
        <v/>
      </c>
      <c r="F474" s="282"/>
      <c r="G474" s="282"/>
      <c r="H474" s="282"/>
      <c r="I474" s="282"/>
      <c r="J474" s="506"/>
      <c r="K474" s="261" t="str">
        <f t="shared" si="40"/>
        <v/>
      </c>
      <c r="L474" s="286" t="str">
        <f t="shared" si="39"/>
        <v/>
      </c>
      <c r="M474" s="282"/>
      <c r="N474" s="261" t="str">
        <f t="shared" si="41"/>
        <v/>
      </c>
      <c r="O474" s="287" t="str">
        <f t="shared" si="42"/>
        <v>--.--</v>
      </c>
    </row>
    <row r="475" spans="2:15">
      <c r="B475" s="282"/>
      <c r="C475" s="282"/>
      <c r="D475" s="282"/>
      <c r="E475" s="509" t="str">
        <f>IF(F475="","",INDEX(Table_Incr!$CB$7:$CB$30,MATCH('Employee Data'!F475,Table_Incr!$CC$7:$CC$30,0)))</f>
        <v/>
      </c>
      <c r="F475" s="282"/>
      <c r="G475" s="282"/>
      <c r="H475" s="282"/>
      <c r="I475" s="282"/>
      <c r="J475" s="506"/>
      <c r="K475" s="261" t="str">
        <f t="shared" si="40"/>
        <v/>
      </c>
      <c r="L475" s="286" t="str">
        <f t="shared" si="39"/>
        <v/>
      </c>
      <c r="M475" s="282"/>
      <c r="N475" s="261" t="str">
        <f t="shared" si="41"/>
        <v/>
      </c>
      <c r="O475" s="287" t="str">
        <f t="shared" si="42"/>
        <v>--.--</v>
      </c>
    </row>
    <row r="476" spans="2:15">
      <c r="B476" s="282"/>
      <c r="C476" s="282"/>
      <c r="D476" s="282"/>
      <c r="E476" s="509" t="str">
        <f>IF(F476="","",INDEX(Table_Incr!$CB$7:$CB$30,MATCH('Employee Data'!F476,Table_Incr!$CC$7:$CC$30,0)))</f>
        <v/>
      </c>
      <c r="F476" s="282"/>
      <c r="G476" s="282"/>
      <c r="H476" s="282"/>
      <c r="I476" s="282"/>
      <c r="J476" s="506"/>
      <c r="K476" s="261" t="str">
        <f t="shared" si="40"/>
        <v/>
      </c>
      <c r="L476" s="286" t="str">
        <f t="shared" si="39"/>
        <v/>
      </c>
      <c r="M476" s="282"/>
      <c r="N476" s="261" t="str">
        <f t="shared" si="41"/>
        <v/>
      </c>
      <c r="O476" s="287" t="str">
        <f t="shared" si="42"/>
        <v>--.--</v>
      </c>
    </row>
    <row r="477" spans="2:15">
      <c r="B477" s="282"/>
      <c r="C477" s="282"/>
      <c r="D477" s="282"/>
      <c r="E477" s="509" t="str">
        <f>IF(F477="","",INDEX(Table_Incr!$CB$7:$CB$30,MATCH('Employee Data'!F477,Table_Incr!$CC$7:$CC$30,0)))</f>
        <v/>
      </c>
      <c r="F477" s="282"/>
      <c r="G477" s="282"/>
      <c r="H477" s="282"/>
      <c r="I477" s="282"/>
      <c r="J477" s="506"/>
      <c r="K477" s="261" t="str">
        <f t="shared" si="40"/>
        <v/>
      </c>
      <c r="L477" s="286" t="str">
        <f t="shared" si="39"/>
        <v/>
      </c>
      <c r="M477" s="282"/>
      <c r="N477" s="261" t="str">
        <f t="shared" si="41"/>
        <v/>
      </c>
      <c r="O477" s="287" t="str">
        <f t="shared" si="42"/>
        <v>--.--</v>
      </c>
    </row>
    <row r="478" spans="2:15">
      <c r="B478" s="282"/>
      <c r="C478" s="282"/>
      <c r="D478" s="282"/>
      <c r="E478" s="509" t="str">
        <f>IF(F478="","",INDEX(Table_Incr!$CB$7:$CB$30,MATCH('Employee Data'!F478,Table_Incr!$CC$7:$CC$30,0)))</f>
        <v/>
      </c>
      <c r="F478" s="282"/>
      <c r="G478" s="282"/>
      <c r="H478" s="282"/>
      <c r="I478" s="282"/>
      <c r="J478" s="506"/>
      <c r="K478" s="261" t="str">
        <f t="shared" si="40"/>
        <v/>
      </c>
      <c r="L478" s="286" t="str">
        <f t="shared" si="39"/>
        <v/>
      </c>
      <c r="M478" s="282"/>
      <c r="N478" s="261" t="str">
        <f t="shared" si="41"/>
        <v/>
      </c>
      <c r="O478" s="287" t="str">
        <f t="shared" si="42"/>
        <v>--.--</v>
      </c>
    </row>
    <row r="479" spans="2:15">
      <c r="B479" s="282"/>
      <c r="C479" s="282"/>
      <c r="D479" s="282"/>
      <c r="E479" s="509" t="str">
        <f>IF(F479="","",INDEX(Table_Incr!$CB$7:$CB$30,MATCH('Employee Data'!F479,Table_Incr!$CC$7:$CC$30,0)))</f>
        <v/>
      </c>
      <c r="F479" s="282"/>
      <c r="G479" s="282"/>
      <c r="H479" s="282"/>
      <c r="I479" s="282"/>
      <c r="J479" s="506"/>
      <c r="K479" s="261" t="str">
        <f t="shared" si="40"/>
        <v/>
      </c>
      <c r="L479" s="286" t="str">
        <f t="shared" si="39"/>
        <v/>
      </c>
      <c r="M479" s="282"/>
      <c r="N479" s="261" t="str">
        <f t="shared" si="41"/>
        <v/>
      </c>
      <c r="O479" s="287" t="str">
        <f t="shared" si="42"/>
        <v>--.--</v>
      </c>
    </row>
    <row r="480" spans="2:15">
      <c r="B480" s="282"/>
      <c r="C480" s="282"/>
      <c r="D480" s="282"/>
      <c r="E480" s="509" t="str">
        <f>IF(F480="","",INDEX(Table_Incr!$CB$7:$CB$30,MATCH('Employee Data'!F480,Table_Incr!$CC$7:$CC$30,0)))</f>
        <v/>
      </c>
      <c r="F480" s="282"/>
      <c r="G480" s="282"/>
      <c r="H480" s="282"/>
      <c r="I480" s="282"/>
      <c r="J480" s="506"/>
      <c r="K480" s="261" t="str">
        <f t="shared" si="40"/>
        <v/>
      </c>
      <c r="L480" s="286" t="str">
        <f t="shared" si="39"/>
        <v/>
      </c>
      <c r="M480" s="282"/>
      <c r="N480" s="261" t="str">
        <f t="shared" si="41"/>
        <v/>
      </c>
      <c r="O480" s="287" t="str">
        <f t="shared" si="42"/>
        <v>--.--</v>
      </c>
    </row>
    <row r="481" spans="2:15">
      <c r="B481" s="282"/>
      <c r="C481" s="282"/>
      <c r="D481" s="282"/>
      <c r="E481" s="509" t="str">
        <f>IF(F481="","",INDEX(Table_Incr!$CB$7:$CB$30,MATCH('Employee Data'!F481,Table_Incr!$CC$7:$CC$30,0)))</f>
        <v/>
      </c>
      <c r="F481" s="282"/>
      <c r="G481" s="282"/>
      <c r="H481" s="282"/>
      <c r="I481" s="282"/>
      <c r="J481" s="506"/>
      <c r="K481" s="261" t="str">
        <f t="shared" si="40"/>
        <v/>
      </c>
      <c r="L481" s="286" t="str">
        <f t="shared" si="39"/>
        <v/>
      </c>
      <c r="M481" s="282"/>
      <c r="N481" s="261" t="str">
        <f t="shared" si="41"/>
        <v/>
      </c>
      <c r="O481" s="287" t="str">
        <f t="shared" si="42"/>
        <v>--.--</v>
      </c>
    </row>
    <row r="482" spans="2:15">
      <c r="B482" s="282"/>
      <c r="C482" s="282"/>
      <c r="D482" s="282"/>
      <c r="E482" s="509" t="str">
        <f>IF(F482="","",INDEX(Table_Incr!$CB$7:$CB$30,MATCH('Employee Data'!F482,Table_Incr!$CC$7:$CC$30,0)))</f>
        <v/>
      </c>
      <c r="F482" s="282"/>
      <c r="G482" s="282"/>
      <c r="H482" s="282"/>
      <c r="I482" s="282"/>
      <c r="J482" s="506"/>
      <c r="K482" s="261" t="str">
        <f t="shared" si="40"/>
        <v/>
      </c>
      <c r="L482" s="286" t="str">
        <f t="shared" si="39"/>
        <v/>
      </c>
      <c r="M482" s="282"/>
      <c r="N482" s="261" t="str">
        <f t="shared" si="41"/>
        <v/>
      </c>
      <c r="O482" s="287" t="str">
        <f t="shared" si="42"/>
        <v>--.--</v>
      </c>
    </row>
    <row r="483" spans="2:15">
      <c r="B483" s="282"/>
      <c r="C483" s="282"/>
      <c r="D483" s="282"/>
      <c r="E483" s="509" t="str">
        <f>IF(F483="","",INDEX(Table_Incr!$CB$7:$CB$30,MATCH('Employee Data'!F483,Table_Incr!$CC$7:$CC$30,0)))</f>
        <v/>
      </c>
      <c r="F483" s="282"/>
      <c r="G483" s="282"/>
      <c r="H483" s="282"/>
      <c r="I483" s="282"/>
      <c r="J483" s="506"/>
      <c r="K483" s="261" t="str">
        <f t="shared" si="40"/>
        <v/>
      </c>
      <c r="L483" s="286" t="str">
        <f t="shared" si="39"/>
        <v/>
      </c>
      <c r="M483" s="282"/>
      <c r="N483" s="261" t="str">
        <f t="shared" si="41"/>
        <v/>
      </c>
      <c r="O483" s="287" t="str">
        <f t="shared" si="42"/>
        <v>--.--</v>
      </c>
    </row>
    <row r="484" spans="2:15">
      <c r="B484" s="282"/>
      <c r="C484" s="282"/>
      <c r="D484" s="282"/>
      <c r="E484" s="509" t="str">
        <f>IF(F484="","",INDEX(Table_Incr!$CB$7:$CB$30,MATCH('Employee Data'!F484,Table_Incr!$CC$7:$CC$30,0)))</f>
        <v/>
      </c>
      <c r="F484" s="282"/>
      <c r="G484" s="282"/>
      <c r="H484" s="282"/>
      <c r="I484" s="282"/>
      <c r="J484" s="506"/>
      <c r="K484" s="261" t="str">
        <f t="shared" si="40"/>
        <v/>
      </c>
      <c r="L484" s="286" t="str">
        <f t="shared" si="39"/>
        <v/>
      </c>
      <c r="M484" s="282"/>
      <c r="N484" s="261" t="str">
        <f t="shared" si="41"/>
        <v/>
      </c>
      <c r="O484" s="287" t="str">
        <f t="shared" si="42"/>
        <v>--.--</v>
      </c>
    </row>
    <row r="485" spans="2:15">
      <c r="B485" s="282"/>
      <c r="C485" s="282"/>
      <c r="D485" s="282"/>
      <c r="E485" s="509" t="str">
        <f>IF(F485="","",INDEX(Table_Incr!$CB$7:$CB$30,MATCH('Employee Data'!F485,Table_Incr!$CC$7:$CC$30,0)))</f>
        <v/>
      </c>
      <c r="F485" s="282"/>
      <c r="G485" s="282"/>
      <c r="H485" s="282"/>
      <c r="I485" s="282"/>
      <c r="J485" s="506"/>
      <c r="K485" s="261" t="str">
        <f t="shared" si="40"/>
        <v/>
      </c>
      <c r="L485" s="286" t="str">
        <f t="shared" si="39"/>
        <v/>
      </c>
      <c r="M485" s="282"/>
      <c r="N485" s="261" t="str">
        <f t="shared" si="41"/>
        <v/>
      </c>
      <c r="O485" s="287" t="str">
        <f t="shared" si="42"/>
        <v>--.--</v>
      </c>
    </row>
    <row r="486" spans="2:15">
      <c r="B486" s="282"/>
      <c r="C486" s="282"/>
      <c r="D486" s="282"/>
      <c r="E486" s="509" t="str">
        <f>IF(F486="","",INDEX(Table_Incr!$CB$7:$CB$30,MATCH('Employee Data'!F486,Table_Incr!$CC$7:$CC$30,0)))</f>
        <v/>
      </c>
      <c r="F486" s="282"/>
      <c r="G486" s="282"/>
      <c r="H486" s="282"/>
      <c r="I486" s="282"/>
      <c r="J486" s="506"/>
      <c r="K486" s="261" t="str">
        <f t="shared" si="40"/>
        <v/>
      </c>
      <c r="L486" s="286" t="str">
        <f t="shared" si="39"/>
        <v/>
      </c>
      <c r="M486" s="282"/>
      <c r="N486" s="261" t="str">
        <f t="shared" si="41"/>
        <v/>
      </c>
      <c r="O486" s="287" t="str">
        <f t="shared" si="42"/>
        <v>--.--</v>
      </c>
    </row>
    <row r="487" spans="2:15">
      <c r="B487" s="282"/>
      <c r="C487" s="282"/>
      <c r="D487" s="282"/>
      <c r="E487" s="509" t="str">
        <f>IF(F487="","",INDEX(Table_Incr!$CB$7:$CB$30,MATCH('Employee Data'!F487,Table_Incr!$CC$7:$CC$30,0)))</f>
        <v/>
      </c>
      <c r="F487" s="282"/>
      <c r="G487" s="282"/>
      <c r="H487" s="282"/>
      <c r="I487" s="282"/>
      <c r="J487" s="506"/>
      <c r="K487" s="261" t="str">
        <f t="shared" si="40"/>
        <v/>
      </c>
      <c r="L487" s="286" t="str">
        <f t="shared" si="39"/>
        <v/>
      </c>
      <c r="M487" s="282"/>
      <c r="N487" s="261" t="str">
        <f t="shared" si="41"/>
        <v/>
      </c>
      <c r="O487" s="287" t="str">
        <f t="shared" si="42"/>
        <v>--.--</v>
      </c>
    </row>
    <row r="488" spans="2:15">
      <c r="B488" s="282"/>
      <c r="C488" s="282"/>
      <c r="D488" s="282"/>
      <c r="E488" s="509" t="str">
        <f>IF(F488="","",INDEX(Table_Incr!$CB$7:$CB$30,MATCH('Employee Data'!F488,Table_Incr!$CC$7:$CC$30,0)))</f>
        <v/>
      </c>
      <c r="F488" s="282"/>
      <c r="G488" s="282"/>
      <c r="H488" s="282"/>
      <c r="I488" s="282"/>
      <c r="J488" s="506"/>
      <c r="K488" s="261" t="str">
        <f t="shared" si="40"/>
        <v/>
      </c>
      <c r="L488" s="286" t="str">
        <f t="shared" si="39"/>
        <v/>
      </c>
      <c r="M488" s="282"/>
      <c r="N488" s="261" t="str">
        <f t="shared" si="41"/>
        <v/>
      </c>
      <c r="O488" s="287" t="str">
        <f t="shared" si="42"/>
        <v>--.--</v>
      </c>
    </row>
    <row r="489" spans="2:15">
      <c r="B489" s="282"/>
      <c r="C489" s="282"/>
      <c r="D489" s="282"/>
      <c r="E489" s="509" t="str">
        <f>IF(F489="","",INDEX(Table_Incr!$CB$7:$CB$30,MATCH('Employee Data'!F489,Table_Incr!$CC$7:$CC$30,0)))</f>
        <v/>
      </c>
      <c r="F489" s="282"/>
      <c r="G489" s="282"/>
      <c r="H489" s="282"/>
      <c r="I489" s="282"/>
      <c r="J489" s="506"/>
      <c r="K489" s="261" t="str">
        <f t="shared" si="40"/>
        <v/>
      </c>
      <c r="L489" s="286" t="str">
        <f t="shared" si="39"/>
        <v/>
      </c>
      <c r="M489" s="282"/>
      <c r="N489" s="261" t="str">
        <f t="shared" si="41"/>
        <v/>
      </c>
      <c r="O489" s="287" t="str">
        <f t="shared" si="42"/>
        <v>--.--</v>
      </c>
    </row>
    <row r="490" spans="2:15">
      <c r="B490" s="282"/>
      <c r="C490" s="282"/>
      <c r="D490" s="282"/>
      <c r="E490" s="509" t="str">
        <f>IF(F490="","",INDEX(Table_Incr!$CB$7:$CB$30,MATCH('Employee Data'!F490,Table_Incr!$CC$7:$CC$30,0)))</f>
        <v/>
      </c>
      <c r="F490" s="282"/>
      <c r="G490" s="282"/>
      <c r="H490" s="282"/>
      <c r="I490" s="282"/>
      <c r="J490" s="506"/>
      <c r="K490" s="261" t="str">
        <f t="shared" si="40"/>
        <v/>
      </c>
      <c r="L490" s="286" t="str">
        <f t="shared" si="39"/>
        <v/>
      </c>
      <c r="M490" s="282"/>
      <c r="N490" s="261" t="str">
        <f t="shared" si="41"/>
        <v/>
      </c>
      <c r="O490" s="287" t="str">
        <f t="shared" si="42"/>
        <v>--.--</v>
      </c>
    </row>
    <row r="491" spans="2:15">
      <c r="B491" s="282"/>
      <c r="C491" s="282"/>
      <c r="D491" s="282"/>
      <c r="E491" s="509" t="str">
        <f>IF(F491="","",INDEX(Table_Incr!$CB$7:$CB$30,MATCH('Employee Data'!F491,Table_Incr!$CC$7:$CC$30,0)))</f>
        <v/>
      </c>
      <c r="F491" s="282"/>
      <c r="G491" s="282"/>
      <c r="H491" s="282"/>
      <c r="I491" s="282"/>
      <c r="J491" s="506"/>
      <c r="K491" s="261" t="str">
        <f t="shared" si="40"/>
        <v/>
      </c>
      <c r="L491" s="286" t="str">
        <f t="shared" si="39"/>
        <v/>
      </c>
      <c r="M491" s="282"/>
      <c r="N491" s="261" t="str">
        <f t="shared" si="41"/>
        <v/>
      </c>
      <c r="O491" s="287" t="str">
        <f t="shared" si="42"/>
        <v>--.--</v>
      </c>
    </row>
    <row r="492" spans="2:15">
      <c r="B492" s="282"/>
      <c r="C492" s="282"/>
      <c r="D492" s="282"/>
      <c r="E492" s="509" t="str">
        <f>IF(F492="","",INDEX(Table_Incr!$CB$7:$CB$30,MATCH('Employee Data'!F492,Table_Incr!$CC$7:$CC$30,0)))</f>
        <v/>
      </c>
      <c r="F492" s="282"/>
      <c r="G492" s="282"/>
      <c r="H492" s="282"/>
      <c r="I492" s="282"/>
      <c r="J492" s="506"/>
      <c r="K492" s="261" t="str">
        <f t="shared" si="40"/>
        <v/>
      </c>
      <c r="L492" s="286" t="str">
        <f t="shared" si="39"/>
        <v/>
      </c>
      <c r="M492" s="282"/>
      <c r="N492" s="261" t="str">
        <f t="shared" si="41"/>
        <v/>
      </c>
      <c r="O492" s="287" t="str">
        <f t="shared" si="42"/>
        <v>--.--</v>
      </c>
    </row>
    <row r="493" spans="2:15">
      <c r="B493" s="282"/>
      <c r="C493" s="282"/>
      <c r="D493" s="282"/>
      <c r="E493" s="509" t="str">
        <f>IF(F493="","",INDEX(Table_Incr!$CB$7:$CB$30,MATCH('Employee Data'!F493,Table_Incr!$CC$7:$CC$30,0)))</f>
        <v/>
      </c>
      <c r="F493" s="282"/>
      <c r="G493" s="282"/>
      <c r="H493" s="282"/>
      <c r="I493" s="282"/>
      <c r="J493" s="506"/>
      <c r="K493" s="261" t="str">
        <f t="shared" si="40"/>
        <v/>
      </c>
      <c r="L493" s="286" t="str">
        <f t="shared" si="39"/>
        <v/>
      </c>
      <c r="M493" s="282"/>
      <c r="N493" s="261" t="str">
        <f t="shared" si="41"/>
        <v/>
      </c>
      <c r="O493" s="287" t="str">
        <f t="shared" si="42"/>
        <v>--.--</v>
      </c>
    </row>
    <row r="494" spans="2:15">
      <c r="B494" s="282"/>
      <c r="C494" s="282"/>
      <c r="D494" s="282"/>
      <c r="E494" s="509" t="str">
        <f>IF(F494="","",INDEX(Table_Incr!$CB$7:$CB$30,MATCH('Employee Data'!F494,Table_Incr!$CC$7:$CC$30,0)))</f>
        <v/>
      </c>
      <c r="F494" s="282"/>
      <c r="G494" s="282"/>
      <c r="H494" s="282"/>
      <c r="I494" s="282"/>
      <c r="J494" s="506"/>
      <c r="K494" s="261" t="str">
        <f t="shared" si="40"/>
        <v/>
      </c>
      <c r="L494" s="286" t="str">
        <f t="shared" si="39"/>
        <v/>
      </c>
      <c r="M494" s="282"/>
      <c r="N494" s="261" t="str">
        <f t="shared" si="41"/>
        <v/>
      </c>
      <c r="O494" s="287" t="str">
        <f t="shared" si="42"/>
        <v>--.--</v>
      </c>
    </row>
    <row r="495" spans="2:15">
      <c r="B495" s="282"/>
      <c r="C495" s="282"/>
      <c r="D495" s="282"/>
      <c r="E495" s="509" t="str">
        <f>IF(F495="","",INDEX(Table_Incr!$CB$7:$CB$30,MATCH('Employee Data'!F495,Table_Incr!$CC$7:$CC$30,0)))</f>
        <v/>
      </c>
      <c r="F495" s="282"/>
      <c r="G495" s="282"/>
      <c r="H495" s="282"/>
      <c r="I495" s="282"/>
      <c r="J495" s="506"/>
      <c r="K495" s="261" t="str">
        <f t="shared" si="40"/>
        <v/>
      </c>
      <c r="L495" s="286" t="str">
        <f t="shared" si="39"/>
        <v/>
      </c>
      <c r="M495" s="282"/>
      <c r="N495" s="261" t="str">
        <f t="shared" si="41"/>
        <v/>
      </c>
      <c r="O495" s="287" t="str">
        <f t="shared" si="42"/>
        <v>--.--</v>
      </c>
    </row>
    <row r="496" spans="2:15">
      <c r="B496" s="282"/>
      <c r="C496" s="282"/>
      <c r="D496" s="282"/>
      <c r="E496" s="509" t="str">
        <f>IF(F496="","",INDEX(Table_Incr!$CB$7:$CB$30,MATCH('Employee Data'!F496,Table_Incr!$CC$7:$CC$30,0)))</f>
        <v/>
      </c>
      <c r="F496" s="282"/>
      <c r="G496" s="282"/>
      <c r="H496" s="282"/>
      <c r="I496" s="282"/>
      <c r="J496" s="506"/>
      <c r="K496" s="261" t="str">
        <f t="shared" si="40"/>
        <v/>
      </c>
      <c r="L496" s="286" t="str">
        <f t="shared" si="39"/>
        <v/>
      </c>
      <c r="M496" s="282"/>
      <c r="N496" s="261" t="str">
        <f t="shared" si="41"/>
        <v/>
      </c>
      <c r="O496" s="287" t="str">
        <f t="shared" si="42"/>
        <v>--.--</v>
      </c>
    </row>
    <row r="497" spans="2:15">
      <c r="B497" s="282"/>
      <c r="C497" s="282"/>
      <c r="D497" s="282"/>
      <c r="E497" s="509" t="str">
        <f>IF(F497="","",INDEX(Table_Incr!$CB$7:$CB$30,MATCH('Employee Data'!F497,Table_Incr!$CC$7:$CC$30,0)))</f>
        <v/>
      </c>
      <c r="F497" s="282"/>
      <c r="G497" s="282"/>
      <c r="H497" s="282"/>
      <c r="I497" s="282"/>
      <c r="J497" s="506"/>
      <c r="K497" s="261" t="str">
        <f t="shared" si="40"/>
        <v/>
      </c>
      <c r="L497" s="286" t="str">
        <f t="shared" si="39"/>
        <v/>
      </c>
      <c r="M497" s="282"/>
      <c r="N497" s="261" t="str">
        <f t="shared" si="41"/>
        <v/>
      </c>
      <c r="O497" s="287" t="str">
        <f t="shared" si="42"/>
        <v>--.--</v>
      </c>
    </row>
    <row r="498" spans="2:15">
      <c r="B498" s="282"/>
      <c r="C498" s="282"/>
      <c r="D498" s="282"/>
      <c r="E498" s="509" t="str">
        <f>IF(F498="","",INDEX(Table_Incr!$CB$7:$CB$30,MATCH('Employee Data'!F498,Table_Incr!$CC$7:$CC$30,0)))</f>
        <v/>
      </c>
      <c r="F498" s="282"/>
      <c r="G498" s="282"/>
      <c r="H498" s="282"/>
      <c r="I498" s="282"/>
      <c r="J498" s="506"/>
      <c r="K498" s="261" t="str">
        <f t="shared" si="40"/>
        <v/>
      </c>
      <c r="L498" s="286" t="str">
        <f t="shared" si="39"/>
        <v/>
      </c>
      <c r="M498" s="282"/>
      <c r="N498" s="261" t="str">
        <f t="shared" si="41"/>
        <v/>
      </c>
      <c r="O498" s="287" t="str">
        <f t="shared" si="42"/>
        <v>--.--</v>
      </c>
    </row>
    <row r="499" spans="2:15">
      <c r="B499" s="282"/>
      <c r="C499" s="282"/>
      <c r="D499" s="282"/>
      <c r="E499" s="509" t="str">
        <f>IF(F499="","",INDEX(Table_Incr!$CB$7:$CB$30,MATCH('Employee Data'!F499,Table_Incr!$CC$7:$CC$30,0)))</f>
        <v/>
      </c>
      <c r="F499" s="282"/>
      <c r="G499" s="282"/>
      <c r="H499" s="282"/>
      <c r="I499" s="282"/>
      <c r="J499" s="506"/>
      <c r="K499" s="261" t="str">
        <f t="shared" si="40"/>
        <v/>
      </c>
      <c r="L499" s="286" t="str">
        <f t="shared" si="39"/>
        <v/>
      </c>
      <c r="M499" s="282"/>
      <c r="N499" s="261" t="str">
        <f t="shared" si="41"/>
        <v/>
      </c>
      <c r="O499" s="287" t="str">
        <f t="shared" si="42"/>
        <v>--.--</v>
      </c>
    </row>
    <row r="500" spans="2:15">
      <c r="B500" s="282"/>
      <c r="C500" s="282"/>
      <c r="D500" s="282"/>
      <c r="E500" s="509" t="str">
        <f>IF(F500="","",INDEX(Table_Incr!$CB$7:$CB$30,MATCH('Employee Data'!F500,Table_Incr!$CC$7:$CC$30,0)))</f>
        <v/>
      </c>
      <c r="F500" s="282"/>
      <c r="G500" s="282"/>
      <c r="H500" s="282"/>
      <c r="I500" s="282"/>
      <c r="J500" s="506"/>
      <c r="K500" s="261" t="str">
        <f t="shared" si="40"/>
        <v/>
      </c>
      <c r="L500" s="286" t="str">
        <f t="shared" si="39"/>
        <v/>
      </c>
      <c r="M500" s="282"/>
      <c r="N500" s="261" t="str">
        <f t="shared" si="41"/>
        <v/>
      </c>
      <c r="O500" s="287" t="str">
        <f t="shared" si="42"/>
        <v>--.--</v>
      </c>
    </row>
    <row r="501" spans="2:15">
      <c r="B501" s="282"/>
      <c r="C501" s="282"/>
      <c r="D501" s="282"/>
      <c r="E501" s="509" t="str">
        <f>IF(F501="","",INDEX(Table_Incr!$CB$7:$CB$30,MATCH('Employee Data'!F501,Table_Incr!$CC$7:$CC$30,0)))</f>
        <v/>
      </c>
      <c r="F501" s="282"/>
      <c r="G501" s="282"/>
      <c r="H501" s="282"/>
      <c r="I501" s="282"/>
      <c r="J501" s="506"/>
      <c r="K501" s="261" t="str">
        <f t="shared" si="40"/>
        <v/>
      </c>
      <c r="L501" s="286" t="str">
        <f t="shared" si="39"/>
        <v/>
      </c>
      <c r="M501" s="282"/>
      <c r="N501" s="261" t="str">
        <f t="shared" si="41"/>
        <v/>
      </c>
      <c r="O501" s="287" t="str">
        <f t="shared" si="42"/>
        <v>--.--</v>
      </c>
    </row>
    <row r="502" spans="2:15">
      <c r="B502" s="282"/>
      <c r="C502" s="282"/>
      <c r="D502" s="282"/>
      <c r="E502" s="509" t="str">
        <f>IF(F502="","",INDEX(Table_Incr!$CB$7:$CB$30,MATCH('Employee Data'!F502,Table_Incr!$CC$7:$CC$30,0)))</f>
        <v/>
      </c>
      <c r="F502" s="282"/>
      <c r="G502" s="282"/>
      <c r="H502" s="282"/>
      <c r="I502" s="282"/>
      <c r="J502" s="506"/>
      <c r="K502" s="261" t="str">
        <f t="shared" si="40"/>
        <v/>
      </c>
      <c r="L502" s="286" t="str">
        <f t="shared" si="39"/>
        <v/>
      </c>
      <c r="M502" s="282"/>
      <c r="N502" s="261" t="str">
        <f t="shared" si="41"/>
        <v/>
      </c>
      <c r="O502" s="287" t="str">
        <f t="shared" si="42"/>
        <v>--.--</v>
      </c>
    </row>
    <row r="503" spans="2:15">
      <c r="B503" s="282"/>
      <c r="C503" s="282"/>
      <c r="D503" s="282"/>
      <c r="E503" s="509" t="str">
        <f>IF(F503="","",INDEX(Table_Incr!$CB$7:$CB$30,MATCH('Employee Data'!F503,Table_Incr!$CC$7:$CC$30,0)))</f>
        <v/>
      </c>
      <c r="F503" s="282"/>
      <c r="G503" s="282"/>
      <c r="H503" s="282"/>
      <c r="I503" s="282"/>
      <c r="J503" s="506"/>
      <c r="K503" s="261" t="str">
        <f t="shared" si="40"/>
        <v/>
      </c>
      <c r="L503" s="286" t="str">
        <f t="shared" si="39"/>
        <v/>
      </c>
      <c r="M503" s="282"/>
      <c r="N503" s="261" t="str">
        <f t="shared" si="41"/>
        <v/>
      </c>
      <c r="O503" s="287" t="str">
        <f t="shared" si="42"/>
        <v>--.--</v>
      </c>
    </row>
    <row r="504" spans="2:15">
      <c r="B504" s="282"/>
      <c r="C504" s="282"/>
      <c r="D504" s="282"/>
      <c r="E504" s="509" t="str">
        <f>IF(F504="","",INDEX(Table_Incr!$CB$7:$CB$30,MATCH('Employee Data'!F504,Table_Incr!$CC$7:$CC$30,0)))</f>
        <v/>
      </c>
      <c r="F504" s="282"/>
      <c r="G504" s="282"/>
      <c r="H504" s="282"/>
      <c r="I504" s="282"/>
      <c r="J504" s="506"/>
      <c r="K504" s="261" t="str">
        <f t="shared" si="40"/>
        <v/>
      </c>
      <c r="L504" s="286" t="str">
        <f t="shared" si="39"/>
        <v/>
      </c>
      <c r="M504" s="282"/>
      <c r="N504" s="261" t="str">
        <f t="shared" si="41"/>
        <v/>
      </c>
      <c r="O504" s="287" t="str">
        <f t="shared" si="42"/>
        <v>--.--</v>
      </c>
    </row>
    <row r="505" spans="2:15">
      <c r="B505" s="282"/>
      <c r="C505" s="282"/>
      <c r="D505" s="282"/>
      <c r="E505" s="509" t="str">
        <f>IF(F505="","",INDEX(Table_Incr!$CB$7:$CB$30,MATCH('Employee Data'!F505,Table_Incr!$CC$7:$CC$30,0)))</f>
        <v/>
      </c>
      <c r="F505" s="282"/>
      <c r="G505" s="282"/>
      <c r="H505" s="282"/>
      <c r="I505" s="282"/>
      <c r="J505" s="506"/>
      <c r="K505" s="261" t="str">
        <f t="shared" si="40"/>
        <v/>
      </c>
      <c r="L505" s="286" t="str">
        <f t="shared" si="39"/>
        <v/>
      </c>
      <c r="M505" s="282"/>
      <c r="N505" s="261" t="str">
        <f t="shared" si="41"/>
        <v/>
      </c>
      <c r="O505" s="287" t="str">
        <f t="shared" si="42"/>
        <v>--.--</v>
      </c>
    </row>
    <row r="506" spans="2:15">
      <c r="B506" s="282"/>
      <c r="C506" s="282"/>
      <c r="D506" s="282"/>
      <c r="E506" s="509" t="str">
        <f>IF(F506="","",INDEX(Table_Incr!$CB$7:$CB$30,MATCH('Employee Data'!F506,Table_Incr!$CC$7:$CC$30,0)))</f>
        <v/>
      </c>
      <c r="F506" s="282"/>
      <c r="G506" s="282"/>
      <c r="H506" s="282"/>
      <c r="I506" s="282"/>
      <c r="J506" s="506"/>
      <c r="K506" s="261" t="str">
        <f t="shared" si="40"/>
        <v/>
      </c>
      <c r="L506" s="286" t="str">
        <f t="shared" si="39"/>
        <v/>
      </c>
      <c r="M506" s="282"/>
      <c r="N506" s="261" t="str">
        <f t="shared" si="41"/>
        <v/>
      </c>
      <c r="O506" s="287" t="str">
        <f t="shared" si="42"/>
        <v>--.--</v>
      </c>
    </row>
    <row r="507" spans="2:15">
      <c r="B507" s="282"/>
      <c r="C507" s="282"/>
      <c r="D507" s="282"/>
      <c r="E507" s="509" t="str">
        <f>IF(F507="","",INDEX(Table_Incr!$CB$7:$CB$30,MATCH('Employee Data'!F507,Table_Incr!$CC$7:$CC$30,0)))</f>
        <v/>
      </c>
      <c r="F507" s="282"/>
      <c r="G507" s="282"/>
      <c r="H507" s="282"/>
      <c r="I507" s="282"/>
      <c r="J507" s="506"/>
      <c r="K507" s="261" t="str">
        <f t="shared" si="40"/>
        <v/>
      </c>
      <c r="L507" s="286" t="str">
        <f t="shared" si="39"/>
        <v/>
      </c>
      <c r="M507" s="282"/>
      <c r="N507" s="261" t="str">
        <f t="shared" si="41"/>
        <v/>
      </c>
      <c r="O507" s="287" t="str">
        <f t="shared" si="42"/>
        <v>--.--</v>
      </c>
    </row>
    <row r="508" spans="2:15">
      <c r="B508" s="282"/>
      <c r="C508" s="282"/>
      <c r="D508" s="282"/>
      <c r="E508" s="509" t="str">
        <f>IF(F508="","",INDEX(Table_Incr!$CB$7:$CB$30,MATCH('Employee Data'!F508,Table_Incr!$CC$7:$CC$30,0)))</f>
        <v/>
      </c>
      <c r="F508" s="282"/>
      <c r="G508" s="282"/>
      <c r="H508" s="282"/>
      <c r="I508" s="282"/>
      <c r="J508" s="506"/>
      <c r="K508" s="261" t="str">
        <f t="shared" si="40"/>
        <v/>
      </c>
      <c r="L508" s="286" t="str">
        <f t="shared" si="39"/>
        <v/>
      </c>
      <c r="M508" s="282"/>
      <c r="N508" s="261" t="str">
        <f t="shared" si="41"/>
        <v/>
      </c>
      <c r="O508" s="287" t="str">
        <f t="shared" si="42"/>
        <v>--.--</v>
      </c>
    </row>
    <row r="509" spans="2:15">
      <c r="B509" s="282"/>
      <c r="C509" s="282"/>
      <c r="D509" s="282"/>
      <c r="E509" s="509" t="str">
        <f>IF(F509="","",INDEX(Table_Incr!$CB$7:$CB$30,MATCH('Employee Data'!F509,Table_Incr!$CC$7:$CC$30,0)))</f>
        <v/>
      </c>
      <c r="F509" s="282"/>
      <c r="G509" s="282"/>
      <c r="H509" s="282"/>
      <c r="I509" s="282"/>
      <c r="J509" s="506"/>
      <c r="K509" s="261" t="str">
        <f t="shared" si="40"/>
        <v/>
      </c>
      <c r="L509" s="286" t="str">
        <f t="shared" si="39"/>
        <v/>
      </c>
      <c r="M509" s="282"/>
      <c r="N509" s="261" t="str">
        <f t="shared" si="41"/>
        <v/>
      </c>
      <c r="O509" s="287" t="str">
        <f t="shared" si="42"/>
        <v>--.--</v>
      </c>
    </row>
    <row r="510" spans="2:15">
      <c r="B510" s="282"/>
      <c r="C510" s="282"/>
      <c r="D510" s="282"/>
      <c r="E510" s="509" t="str">
        <f>IF(F510="","",INDEX(Table_Incr!$CB$7:$CB$30,MATCH('Employee Data'!F510,Table_Incr!$CC$7:$CC$30,0)))</f>
        <v/>
      </c>
      <c r="F510" s="282"/>
      <c r="G510" s="282"/>
      <c r="H510" s="282"/>
      <c r="I510" s="282"/>
      <c r="J510" s="506"/>
      <c r="K510" s="261" t="str">
        <f t="shared" si="40"/>
        <v/>
      </c>
      <c r="L510" s="286" t="str">
        <f t="shared" si="39"/>
        <v/>
      </c>
      <c r="M510" s="282"/>
      <c r="N510" s="261" t="str">
        <f t="shared" si="41"/>
        <v/>
      </c>
      <c r="O510" s="287" t="str">
        <f t="shared" si="42"/>
        <v>--.--</v>
      </c>
    </row>
    <row r="511" spans="2:15">
      <c r="B511" s="282"/>
      <c r="C511" s="282"/>
      <c r="D511" s="282"/>
      <c r="E511" s="509" t="str">
        <f>IF(F511="","",INDEX(Table_Incr!$CB$7:$CB$30,MATCH('Employee Data'!F511,Table_Incr!$CC$7:$CC$30,0)))</f>
        <v/>
      </c>
      <c r="F511" s="282"/>
      <c r="G511" s="282"/>
      <c r="H511" s="282"/>
      <c r="I511" s="282"/>
      <c r="J511" s="506"/>
      <c r="K511" s="261" t="str">
        <f t="shared" si="40"/>
        <v/>
      </c>
      <c r="L511" s="286" t="str">
        <f t="shared" si="39"/>
        <v/>
      </c>
      <c r="M511" s="282"/>
      <c r="N511" s="261" t="str">
        <f t="shared" si="41"/>
        <v/>
      </c>
      <c r="O511" s="287" t="str">
        <f t="shared" si="42"/>
        <v>--.--</v>
      </c>
    </row>
    <row r="512" spans="2:15">
      <c r="B512" s="282"/>
      <c r="C512" s="282"/>
      <c r="D512" s="282"/>
      <c r="E512" s="509" t="str">
        <f>IF(F512="","",INDEX(Table_Incr!$CB$7:$CB$30,MATCH('Employee Data'!F512,Table_Incr!$CC$7:$CC$30,0)))</f>
        <v/>
      </c>
      <c r="F512" s="282"/>
      <c r="G512" s="282"/>
      <c r="H512" s="282"/>
      <c r="I512" s="282"/>
      <c r="J512" s="506"/>
      <c r="K512" s="261" t="str">
        <f t="shared" si="40"/>
        <v/>
      </c>
      <c r="L512" s="286" t="str">
        <f t="shared" si="39"/>
        <v/>
      </c>
      <c r="M512" s="282"/>
      <c r="N512" s="261" t="str">
        <f t="shared" si="41"/>
        <v/>
      </c>
      <c r="O512" s="287" t="str">
        <f t="shared" si="42"/>
        <v>--.--</v>
      </c>
    </row>
    <row r="513" spans="2:15">
      <c r="B513" s="282"/>
      <c r="C513" s="282"/>
      <c r="D513" s="282"/>
      <c r="E513" s="509" t="str">
        <f>IF(F513="","",INDEX(Table_Incr!$CB$7:$CB$30,MATCH('Employee Data'!F513,Table_Incr!$CC$7:$CC$30,0)))</f>
        <v/>
      </c>
      <c r="F513" s="282"/>
      <c r="G513" s="282"/>
      <c r="H513" s="282"/>
      <c r="I513" s="282"/>
      <c r="J513" s="506"/>
      <c r="K513" s="261" t="str">
        <f t="shared" si="40"/>
        <v/>
      </c>
      <c r="L513" s="286" t="str">
        <f t="shared" si="39"/>
        <v/>
      </c>
      <c r="M513" s="282"/>
      <c r="N513" s="261" t="str">
        <f t="shared" si="41"/>
        <v/>
      </c>
      <c r="O513" s="287" t="str">
        <f t="shared" si="42"/>
        <v>--.--</v>
      </c>
    </row>
    <row r="514" spans="2:15">
      <c r="B514" s="282"/>
      <c r="C514" s="282"/>
      <c r="D514" s="282"/>
      <c r="E514" s="509" t="str">
        <f>IF(F514="","",INDEX(Table_Incr!$CB$7:$CB$30,MATCH('Employee Data'!F514,Table_Incr!$CC$7:$CC$30,0)))</f>
        <v/>
      </c>
      <c r="F514" s="282"/>
      <c r="G514" s="282"/>
      <c r="H514" s="282"/>
      <c r="I514" s="282"/>
      <c r="J514" s="506"/>
      <c r="K514" s="261" t="str">
        <f t="shared" si="40"/>
        <v/>
      </c>
      <c r="L514" s="286" t="str">
        <f t="shared" si="39"/>
        <v/>
      </c>
      <c r="M514" s="282"/>
      <c r="N514" s="261" t="str">
        <f t="shared" si="41"/>
        <v/>
      </c>
      <c r="O514" s="287" t="str">
        <f t="shared" si="42"/>
        <v>--.--</v>
      </c>
    </row>
    <row r="515" spans="2:15">
      <c r="B515" s="282"/>
      <c r="C515" s="282"/>
      <c r="D515" s="282"/>
      <c r="E515" s="509" t="str">
        <f>IF(F515="","",INDEX(Table_Incr!$CB$7:$CB$30,MATCH('Employee Data'!F515,Table_Incr!$CC$7:$CC$30,0)))</f>
        <v/>
      </c>
      <c r="F515" s="282"/>
      <c r="G515" s="282"/>
      <c r="H515" s="282"/>
      <c r="I515" s="282"/>
      <c r="J515" s="506"/>
      <c r="K515" s="261" t="str">
        <f t="shared" si="40"/>
        <v/>
      </c>
      <c r="L515" s="286" t="str">
        <f t="shared" si="39"/>
        <v/>
      </c>
      <c r="M515" s="282"/>
      <c r="N515" s="261" t="str">
        <f t="shared" si="41"/>
        <v/>
      </c>
      <c r="O515" s="287" t="str">
        <f t="shared" si="42"/>
        <v>--.--</v>
      </c>
    </row>
    <row r="516" spans="2:15">
      <c r="B516" s="282"/>
      <c r="C516" s="282"/>
      <c r="D516" s="282"/>
      <c r="E516" s="509" t="str">
        <f>IF(F516="","",INDEX(Table_Incr!$CB$7:$CB$30,MATCH('Employee Data'!F516,Table_Incr!$CC$7:$CC$30,0)))</f>
        <v/>
      </c>
      <c r="F516" s="282"/>
      <c r="G516" s="282"/>
      <c r="H516" s="282"/>
      <c r="I516" s="282"/>
      <c r="J516" s="506"/>
      <c r="K516" s="261" t="str">
        <f t="shared" si="40"/>
        <v/>
      </c>
      <c r="L516" s="286" t="str">
        <f t="shared" ref="L516:L553" si="43">IF(B516="","",J516+K516)</f>
        <v/>
      </c>
      <c r="M516" s="282"/>
      <c r="N516" s="261" t="str">
        <f t="shared" si="41"/>
        <v/>
      </c>
      <c r="O516" s="287" t="str">
        <f t="shared" si="42"/>
        <v>--.--</v>
      </c>
    </row>
    <row r="517" spans="2:15">
      <c r="B517" s="282"/>
      <c r="C517" s="282"/>
      <c r="D517" s="282"/>
      <c r="E517" s="509" t="str">
        <f>IF(F517="","",INDEX(Table_Incr!$CB$7:$CB$30,MATCH('Employee Data'!F517,Table_Incr!$CC$7:$CC$30,0)))</f>
        <v/>
      </c>
      <c r="F517" s="282"/>
      <c r="G517" s="282"/>
      <c r="H517" s="282"/>
      <c r="I517" s="282"/>
      <c r="J517" s="506"/>
      <c r="K517" s="261" t="str">
        <f t="shared" ref="K517:K553" si="44">IF(B517="","",IF(I517="YES",ROUND((J517*0.03),-2),0))</f>
        <v/>
      </c>
      <c r="L517" s="286" t="str">
        <f t="shared" si="43"/>
        <v/>
      </c>
      <c r="M517" s="282"/>
      <c r="N517" s="261" t="str">
        <f t="shared" si="41"/>
        <v/>
      </c>
      <c r="O517" s="287" t="str">
        <f t="shared" si="42"/>
        <v>--.--</v>
      </c>
    </row>
    <row r="518" spans="2:15">
      <c r="B518" s="282"/>
      <c r="C518" s="282"/>
      <c r="D518" s="282"/>
      <c r="E518" s="509" t="str">
        <f>IF(F518="","",INDEX(Table_Incr!$CB$7:$CB$30,MATCH('Employee Data'!F518,Table_Incr!$CC$7:$CC$30,0)))</f>
        <v/>
      </c>
      <c r="F518" s="282"/>
      <c r="G518" s="282"/>
      <c r="H518" s="282"/>
      <c r="I518" s="282"/>
      <c r="J518" s="506"/>
      <c r="K518" s="261" t="str">
        <f t="shared" si="44"/>
        <v/>
      </c>
      <c r="L518" s="286" t="str">
        <f t="shared" si="43"/>
        <v/>
      </c>
      <c r="M518" s="282"/>
      <c r="N518" s="261" t="str">
        <f t="shared" si="41"/>
        <v/>
      </c>
      <c r="O518" s="287" t="str">
        <f t="shared" si="42"/>
        <v>--.--</v>
      </c>
    </row>
    <row r="519" spans="2:15">
      <c r="B519" s="282"/>
      <c r="C519" s="282"/>
      <c r="D519" s="282"/>
      <c r="E519" s="509" t="str">
        <f>IF(F519="","",INDEX(Table_Incr!$CB$7:$CB$30,MATCH('Employee Data'!F519,Table_Incr!$CC$7:$CC$30,0)))</f>
        <v/>
      </c>
      <c r="F519" s="282"/>
      <c r="G519" s="282"/>
      <c r="H519" s="282"/>
      <c r="I519" s="282"/>
      <c r="J519" s="506"/>
      <c r="K519" s="261" t="str">
        <f t="shared" si="44"/>
        <v/>
      </c>
      <c r="L519" s="286" t="str">
        <f t="shared" si="43"/>
        <v/>
      </c>
      <c r="M519" s="282"/>
      <c r="N519" s="261" t="str">
        <f t="shared" si="41"/>
        <v/>
      </c>
      <c r="O519" s="287" t="str">
        <f t="shared" si="42"/>
        <v>--.--</v>
      </c>
    </row>
    <row r="520" spans="2:15">
      <c r="B520" s="282"/>
      <c r="C520" s="282"/>
      <c r="D520" s="282"/>
      <c r="E520" s="509" t="str">
        <f>IF(F520="","",INDEX(Table_Incr!$CB$7:$CB$30,MATCH('Employee Data'!F520,Table_Incr!$CC$7:$CC$30,0)))</f>
        <v/>
      </c>
      <c r="F520" s="282"/>
      <c r="G520" s="282"/>
      <c r="H520" s="282"/>
      <c r="I520" s="282"/>
      <c r="J520" s="506"/>
      <c r="K520" s="261" t="str">
        <f t="shared" si="44"/>
        <v/>
      </c>
      <c r="L520" s="286" t="str">
        <f t="shared" si="43"/>
        <v/>
      </c>
      <c r="M520" s="282"/>
      <c r="N520" s="261" t="str">
        <f t="shared" si="41"/>
        <v/>
      </c>
      <c r="O520" s="287" t="str">
        <f t="shared" si="42"/>
        <v>--.--</v>
      </c>
    </row>
    <row r="521" spans="2:15">
      <c r="B521" s="282"/>
      <c r="C521" s="282"/>
      <c r="D521" s="282"/>
      <c r="E521" s="509" t="str">
        <f>IF(F521="","",INDEX(Table_Incr!$CB$7:$CB$30,MATCH('Employee Data'!F521,Table_Incr!$CC$7:$CC$30,0)))</f>
        <v/>
      </c>
      <c r="F521" s="282"/>
      <c r="G521" s="282"/>
      <c r="H521" s="282"/>
      <c r="I521" s="282"/>
      <c r="J521" s="506"/>
      <c r="K521" s="261" t="str">
        <f t="shared" si="44"/>
        <v/>
      </c>
      <c r="L521" s="286" t="str">
        <f t="shared" si="43"/>
        <v/>
      </c>
      <c r="M521" s="282"/>
      <c r="N521" s="261" t="str">
        <f t="shared" ref="N521:N553" si="45">IF(B521="","",IF(M521&gt;0,MIN(K521,M521),0))</f>
        <v/>
      </c>
      <c r="O521" s="287" t="str">
        <f t="shared" ref="O521:O553" si="46">IF(M521=0,"--.--",IF(N521&gt;=0,M521-N521,"--.--"))</f>
        <v>--.--</v>
      </c>
    </row>
    <row r="522" spans="2:15">
      <c r="B522" s="282"/>
      <c r="C522" s="282"/>
      <c r="D522" s="282"/>
      <c r="E522" s="509" t="str">
        <f>IF(F522="","",INDEX(Table_Incr!$CB$7:$CB$30,MATCH('Employee Data'!F522,Table_Incr!$CC$7:$CC$30,0)))</f>
        <v/>
      </c>
      <c r="F522" s="282"/>
      <c r="G522" s="282"/>
      <c r="H522" s="282"/>
      <c r="I522" s="282"/>
      <c r="J522" s="506"/>
      <c r="K522" s="261" t="str">
        <f t="shared" si="44"/>
        <v/>
      </c>
      <c r="L522" s="286" t="str">
        <f t="shared" si="43"/>
        <v/>
      </c>
      <c r="M522" s="282"/>
      <c r="N522" s="261" t="str">
        <f t="shared" si="45"/>
        <v/>
      </c>
      <c r="O522" s="287" t="str">
        <f t="shared" si="46"/>
        <v>--.--</v>
      </c>
    </row>
    <row r="523" spans="2:15">
      <c r="B523" s="282"/>
      <c r="C523" s="282"/>
      <c r="D523" s="282"/>
      <c r="E523" s="509" t="str">
        <f>IF(F523="","",INDEX(Table_Incr!$CB$7:$CB$30,MATCH('Employee Data'!F523,Table_Incr!$CC$7:$CC$30,0)))</f>
        <v/>
      </c>
      <c r="F523" s="282"/>
      <c r="G523" s="282"/>
      <c r="H523" s="282"/>
      <c r="I523" s="282"/>
      <c r="J523" s="506"/>
      <c r="K523" s="261" t="str">
        <f t="shared" si="44"/>
        <v/>
      </c>
      <c r="L523" s="286" t="str">
        <f t="shared" si="43"/>
        <v/>
      </c>
      <c r="M523" s="282"/>
      <c r="N523" s="261" t="str">
        <f t="shared" si="45"/>
        <v/>
      </c>
      <c r="O523" s="287" t="str">
        <f t="shared" si="46"/>
        <v>--.--</v>
      </c>
    </row>
    <row r="524" spans="2:15">
      <c r="B524" s="282"/>
      <c r="C524" s="282"/>
      <c r="D524" s="282"/>
      <c r="E524" s="509" t="str">
        <f>IF(F524="","",INDEX(Table_Incr!$CB$7:$CB$30,MATCH('Employee Data'!F524,Table_Incr!$CC$7:$CC$30,0)))</f>
        <v/>
      </c>
      <c r="F524" s="282"/>
      <c r="G524" s="282"/>
      <c r="H524" s="282"/>
      <c r="I524" s="282"/>
      <c r="J524" s="506"/>
      <c r="K524" s="261" t="str">
        <f t="shared" si="44"/>
        <v/>
      </c>
      <c r="L524" s="286" t="str">
        <f t="shared" si="43"/>
        <v/>
      </c>
      <c r="M524" s="282"/>
      <c r="N524" s="261" t="str">
        <f t="shared" si="45"/>
        <v/>
      </c>
      <c r="O524" s="287" t="str">
        <f t="shared" si="46"/>
        <v>--.--</v>
      </c>
    </row>
    <row r="525" spans="2:15">
      <c r="B525" s="282"/>
      <c r="C525" s="282"/>
      <c r="D525" s="282"/>
      <c r="E525" s="509" t="str">
        <f>IF(F525="","",INDEX(Table_Incr!$CB$7:$CB$30,MATCH('Employee Data'!F525,Table_Incr!$CC$7:$CC$30,0)))</f>
        <v/>
      </c>
      <c r="F525" s="282"/>
      <c r="G525" s="282"/>
      <c r="H525" s="282"/>
      <c r="I525" s="282"/>
      <c r="J525" s="506"/>
      <c r="K525" s="261" t="str">
        <f t="shared" si="44"/>
        <v/>
      </c>
      <c r="L525" s="286" t="str">
        <f t="shared" si="43"/>
        <v/>
      </c>
      <c r="M525" s="282"/>
      <c r="N525" s="261" t="str">
        <f t="shared" si="45"/>
        <v/>
      </c>
      <c r="O525" s="287" t="str">
        <f t="shared" si="46"/>
        <v>--.--</v>
      </c>
    </row>
    <row r="526" spans="2:15">
      <c r="B526" s="282"/>
      <c r="C526" s="282"/>
      <c r="D526" s="282"/>
      <c r="E526" s="509" t="str">
        <f>IF(F526="","",INDEX(Table_Incr!$CB$7:$CB$30,MATCH('Employee Data'!F526,Table_Incr!$CC$7:$CC$30,0)))</f>
        <v/>
      </c>
      <c r="F526" s="282"/>
      <c r="G526" s="282"/>
      <c r="H526" s="282"/>
      <c r="I526" s="282"/>
      <c r="J526" s="506"/>
      <c r="K526" s="261" t="str">
        <f t="shared" si="44"/>
        <v/>
      </c>
      <c r="L526" s="286" t="str">
        <f t="shared" si="43"/>
        <v/>
      </c>
      <c r="M526" s="282"/>
      <c r="N526" s="261" t="str">
        <f t="shared" si="45"/>
        <v/>
      </c>
      <c r="O526" s="287" t="str">
        <f t="shared" si="46"/>
        <v>--.--</v>
      </c>
    </row>
    <row r="527" spans="2:15">
      <c r="B527" s="282"/>
      <c r="C527" s="282"/>
      <c r="D527" s="282"/>
      <c r="E527" s="509" t="str">
        <f>IF(F527="","",INDEX(Table_Incr!$CB$7:$CB$30,MATCH('Employee Data'!F527,Table_Incr!$CC$7:$CC$30,0)))</f>
        <v/>
      </c>
      <c r="F527" s="282"/>
      <c r="G527" s="282"/>
      <c r="H527" s="282"/>
      <c r="I527" s="282"/>
      <c r="J527" s="506"/>
      <c r="K527" s="261" t="str">
        <f t="shared" si="44"/>
        <v/>
      </c>
      <c r="L527" s="286" t="str">
        <f t="shared" si="43"/>
        <v/>
      </c>
      <c r="M527" s="282"/>
      <c r="N527" s="261" t="str">
        <f t="shared" si="45"/>
        <v/>
      </c>
      <c r="O527" s="287" t="str">
        <f t="shared" si="46"/>
        <v>--.--</v>
      </c>
    </row>
    <row r="528" spans="2:15">
      <c r="B528" s="282"/>
      <c r="C528" s="282"/>
      <c r="D528" s="282"/>
      <c r="E528" s="509" t="str">
        <f>IF(F528="","",INDEX(Table_Incr!$CB$7:$CB$30,MATCH('Employee Data'!F528,Table_Incr!$CC$7:$CC$30,0)))</f>
        <v/>
      </c>
      <c r="F528" s="282"/>
      <c r="G528" s="282"/>
      <c r="H528" s="282"/>
      <c r="I528" s="282"/>
      <c r="J528" s="506"/>
      <c r="K528" s="261" t="str">
        <f t="shared" si="44"/>
        <v/>
      </c>
      <c r="L528" s="286" t="str">
        <f t="shared" si="43"/>
        <v/>
      </c>
      <c r="M528" s="282"/>
      <c r="N528" s="261" t="str">
        <f t="shared" si="45"/>
        <v/>
      </c>
      <c r="O528" s="287" t="str">
        <f t="shared" si="46"/>
        <v>--.--</v>
      </c>
    </row>
    <row r="529" spans="2:15">
      <c r="B529" s="282"/>
      <c r="C529" s="282"/>
      <c r="D529" s="282"/>
      <c r="E529" s="509" t="str">
        <f>IF(F529="","",INDEX(Table_Incr!$CB$7:$CB$30,MATCH('Employee Data'!F529,Table_Incr!$CC$7:$CC$30,0)))</f>
        <v/>
      </c>
      <c r="F529" s="282"/>
      <c r="G529" s="282"/>
      <c r="H529" s="282"/>
      <c r="I529" s="282"/>
      <c r="J529" s="506"/>
      <c r="K529" s="261" t="str">
        <f t="shared" si="44"/>
        <v/>
      </c>
      <c r="L529" s="286" t="str">
        <f t="shared" si="43"/>
        <v/>
      </c>
      <c r="M529" s="282"/>
      <c r="N529" s="261" t="str">
        <f t="shared" si="45"/>
        <v/>
      </c>
      <c r="O529" s="287" t="str">
        <f t="shared" si="46"/>
        <v>--.--</v>
      </c>
    </row>
    <row r="530" spans="2:15">
      <c r="B530" s="282"/>
      <c r="C530" s="282"/>
      <c r="D530" s="282"/>
      <c r="E530" s="509" t="str">
        <f>IF(F530="","",INDEX(Table_Incr!$CB$7:$CB$30,MATCH('Employee Data'!F530,Table_Incr!$CC$7:$CC$30,0)))</f>
        <v/>
      </c>
      <c r="F530" s="282"/>
      <c r="G530" s="282"/>
      <c r="H530" s="282"/>
      <c r="I530" s="282"/>
      <c r="J530" s="506"/>
      <c r="K530" s="261" t="str">
        <f t="shared" si="44"/>
        <v/>
      </c>
      <c r="L530" s="286" t="str">
        <f t="shared" si="43"/>
        <v/>
      </c>
      <c r="M530" s="282"/>
      <c r="N530" s="261" t="str">
        <f t="shared" si="45"/>
        <v/>
      </c>
      <c r="O530" s="287" t="str">
        <f t="shared" si="46"/>
        <v>--.--</v>
      </c>
    </row>
    <row r="531" spans="2:15">
      <c r="B531" s="282"/>
      <c r="C531" s="282"/>
      <c r="D531" s="282"/>
      <c r="E531" s="509" t="str">
        <f>IF(F531="","",INDEX(Table_Incr!$CB$7:$CB$30,MATCH('Employee Data'!F531,Table_Incr!$CC$7:$CC$30,0)))</f>
        <v/>
      </c>
      <c r="F531" s="282"/>
      <c r="G531" s="282"/>
      <c r="H531" s="282"/>
      <c r="I531" s="282"/>
      <c r="J531" s="506"/>
      <c r="K531" s="261" t="str">
        <f t="shared" si="44"/>
        <v/>
      </c>
      <c r="L531" s="286" t="str">
        <f t="shared" si="43"/>
        <v/>
      </c>
      <c r="M531" s="282"/>
      <c r="N531" s="261" t="str">
        <f t="shared" si="45"/>
        <v/>
      </c>
      <c r="O531" s="287" t="str">
        <f t="shared" si="46"/>
        <v>--.--</v>
      </c>
    </row>
    <row r="532" spans="2:15">
      <c r="B532" s="282"/>
      <c r="C532" s="282"/>
      <c r="D532" s="282"/>
      <c r="E532" s="509" t="str">
        <f>IF(F532="","",INDEX(Table_Incr!$CB$7:$CB$30,MATCH('Employee Data'!F532,Table_Incr!$CC$7:$CC$30,0)))</f>
        <v/>
      </c>
      <c r="F532" s="282"/>
      <c r="G532" s="282"/>
      <c r="H532" s="282"/>
      <c r="I532" s="282"/>
      <c r="J532" s="506"/>
      <c r="K532" s="261" t="str">
        <f t="shared" si="44"/>
        <v/>
      </c>
      <c r="L532" s="286" t="str">
        <f t="shared" si="43"/>
        <v/>
      </c>
      <c r="M532" s="282"/>
      <c r="N532" s="261" t="str">
        <f t="shared" si="45"/>
        <v/>
      </c>
      <c r="O532" s="287" t="str">
        <f t="shared" si="46"/>
        <v>--.--</v>
      </c>
    </row>
    <row r="533" spans="2:15">
      <c r="B533" s="282"/>
      <c r="C533" s="282"/>
      <c r="D533" s="282"/>
      <c r="E533" s="509" t="str">
        <f>IF(F533="","",INDEX(Table_Incr!$CB$7:$CB$30,MATCH('Employee Data'!F533,Table_Incr!$CC$7:$CC$30,0)))</f>
        <v/>
      </c>
      <c r="F533" s="282"/>
      <c r="G533" s="282"/>
      <c r="H533" s="282"/>
      <c r="I533" s="282"/>
      <c r="J533" s="506"/>
      <c r="K533" s="261" t="str">
        <f t="shared" si="44"/>
        <v/>
      </c>
      <c r="L533" s="286" t="str">
        <f t="shared" si="43"/>
        <v/>
      </c>
      <c r="M533" s="282"/>
      <c r="N533" s="261" t="str">
        <f t="shared" si="45"/>
        <v/>
      </c>
      <c r="O533" s="287" t="str">
        <f t="shared" si="46"/>
        <v>--.--</v>
      </c>
    </row>
    <row r="534" spans="2:15">
      <c r="B534" s="282"/>
      <c r="C534" s="282"/>
      <c r="D534" s="282"/>
      <c r="E534" s="509" t="str">
        <f>IF(F534="","",INDEX(Table_Incr!$CB$7:$CB$30,MATCH('Employee Data'!F534,Table_Incr!$CC$7:$CC$30,0)))</f>
        <v/>
      </c>
      <c r="F534" s="282"/>
      <c r="G534" s="282"/>
      <c r="H534" s="282"/>
      <c r="I534" s="282"/>
      <c r="J534" s="506"/>
      <c r="K534" s="261" t="str">
        <f t="shared" si="44"/>
        <v/>
      </c>
      <c r="L534" s="286" t="str">
        <f t="shared" si="43"/>
        <v/>
      </c>
      <c r="M534" s="282"/>
      <c r="N534" s="261" t="str">
        <f t="shared" si="45"/>
        <v/>
      </c>
      <c r="O534" s="287" t="str">
        <f t="shared" si="46"/>
        <v>--.--</v>
      </c>
    </row>
    <row r="535" spans="2:15">
      <c r="B535" s="282"/>
      <c r="C535" s="282"/>
      <c r="D535" s="282"/>
      <c r="E535" s="509" t="str">
        <f>IF(F535="","",INDEX(Table_Incr!$CB$7:$CB$30,MATCH('Employee Data'!F535,Table_Incr!$CC$7:$CC$30,0)))</f>
        <v/>
      </c>
      <c r="F535" s="282"/>
      <c r="G535" s="282"/>
      <c r="H535" s="282"/>
      <c r="I535" s="282"/>
      <c r="J535" s="506"/>
      <c r="K535" s="261" t="str">
        <f t="shared" si="44"/>
        <v/>
      </c>
      <c r="L535" s="286" t="str">
        <f t="shared" si="43"/>
        <v/>
      </c>
      <c r="M535" s="282"/>
      <c r="N535" s="261" t="str">
        <f t="shared" si="45"/>
        <v/>
      </c>
      <c r="O535" s="287" t="str">
        <f t="shared" si="46"/>
        <v>--.--</v>
      </c>
    </row>
    <row r="536" spans="2:15">
      <c r="B536" s="282"/>
      <c r="C536" s="282"/>
      <c r="D536" s="282"/>
      <c r="E536" s="509" t="str">
        <f>IF(F536="","",INDEX(Table_Incr!$CB$7:$CB$30,MATCH('Employee Data'!F536,Table_Incr!$CC$7:$CC$30,0)))</f>
        <v/>
      </c>
      <c r="F536" s="282"/>
      <c r="G536" s="282"/>
      <c r="H536" s="282"/>
      <c r="I536" s="282"/>
      <c r="J536" s="506"/>
      <c r="K536" s="261" t="str">
        <f t="shared" si="44"/>
        <v/>
      </c>
      <c r="L536" s="286" t="str">
        <f t="shared" si="43"/>
        <v/>
      </c>
      <c r="M536" s="282"/>
      <c r="N536" s="261" t="str">
        <f t="shared" si="45"/>
        <v/>
      </c>
      <c r="O536" s="287" t="str">
        <f t="shared" si="46"/>
        <v>--.--</v>
      </c>
    </row>
    <row r="537" spans="2:15">
      <c r="B537" s="282"/>
      <c r="C537" s="282"/>
      <c r="D537" s="282"/>
      <c r="E537" s="509" t="str">
        <f>IF(F537="","",INDEX(Table_Incr!$CB$7:$CB$30,MATCH('Employee Data'!F537,Table_Incr!$CC$7:$CC$30,0)))</f>
        <v/>
      </c>
      <c r="F537" s="282"/>
      <c r="G537" s="282"/>
      <c r="H537" s="282"/>
      <c r="I537" s="282"/>
      <c r="J537" s="506"/>
      <c r="K537" s="261" t="str">
        <f t="shared" si="44"/>
        <v/>
      </c>
      <c r="L537" s="286" t="str">
        <f t="shared" si="43"/>
        <v/>
      </c>
      <c r="M537" s="282"/>
      <c r="N537" s="261" t="str">
        <f t="shared" si="45"/>
        <v/>
      </c>
      <c r="O537" s="287" t="str">
        <f t="shared" si="46"/>
        <v>--.--</v>
      </c>
    </row>
    <row r="538" spans="2:15">
      <c r="B538" s="282"/>
      <c r="C538" s="282"/>
      <c r="D538" s="282"/>
      <c r="E538" s="509" t="str">
        <f>IF(F538="","",INDEX(Table_Incr!$CB$7:$CB$30,MATCH('Employee Data'!F538,Table_Incr!$CC$7:$CC$30,0)))</f>
        <v/>
      </c>
      <c r="F538" s="282"/>
      <c r="G538" s="282"/>
      <c r="H538" s="282"/>
      <c r="I538" s="282"/>
      <c r="J538" s="506"/>
      <c r="K538" s="261" t="str">
        <f t="shared" si="44"/>
        <v/>
      </c>
      <c r="L538" s="286" t="str">
        <f t="shared" si="43"/>
        <v/>
      </c>
      <c r="M538" s="282"/>
      <c r="N538" s="261" t="str">
        <f t="shared" si="45"/>
        <v/>
      </c>
      <c r="O538" s="287" t="str">
        <f t="shared" si="46"/>
        <v>--.--</v>
      </c>
    </row>
    <row r="539" spans="2:15">
      <c r="B539" s="282"/>
      <c r="C539" s="282"/>
      <c r="D539" s="282"/>
      <c r="E539" s="509" t="str">
        <f>IF(F539="","",INDEX(Table_Incr!$CB$7:$CB$30,MATCH('Employee Data'!F539,Table_Incr!$CC$7:$CC$30,0)))</f>
        <v/>
      </c>
      <c r="F539" s="282"/>
      <c r="G539" s="282"/>
      <c r="H539" s="282"/>
      <c r="I539" s="282"/>
      <c r="J539" s="506"/>
      <c r="K539" s="261" t="str">
        <f t="shared" si="44"/>
        <v/>
      </c>
      <c r="L539" s="286" t="str">
        <f t="shared" si="43"/>
        <v/>
      </c>
      <c r="M539" s="282"/>
      <c r="N539" s="261" t="str">
        <f t="shared" si="45"/>
        <v/>
      </c>
      <c r="O539" s="287" t="str">
        <f t="shared" si="46"/>
        <v>--.--</v>
      </c>
    </row>
    <row r="540" spans="2:15">
      <c r="B540" s="282"/>
      <c r="C540" s="282"/>
      <c r="D540" s="282"/>
      <c r="E540" s="509" t="str">
        <f>IF(F540="","",INDEX(Table_Incr!$CB$7:$CB$30,MATCH('Employee Data'!F540,Table_Incr!$CC$7:$CC$30,0)))</f>
        <v/>
      </c>
      <c r="F540" s="282"/>
      <c r="G540" s="282"/>
      <c r="H540" s="282"/>
      <c r="I540" s="282"/>
      <c r="J540" s="506"/>
      <c r="K540" s="261" t="str">
        <f t="shared" si="44"/>
        <v/>
      </c>
      <c r="L540" s="286" t="str">
        <f t="shared" si="43"/>
        <v/>
      </c>
      <c r="M540" s="282"/>
      <c r="N540" s="261" t="str">
        <f t="shared" si="45"/>
        <v/>
      </c>
      <c r="O540" s="287" t="str">
        <f t="shared" si="46"/>
        <v>--.--</v>
      </c>
    </row>
    <row r="541" spans="2:15">
      <c r="B541" s="282"/>
      <c r="C541" s="282"/>
      <c r="D541" s="282"/>
      <c r="E541" s="509" t="str">
        <f>IF(F541="","",INDEX(Table_Incr!$CB$7:$CB$30,MATCH('Employee Data'!F541,Table_Incr!$CC$7:$CC$30,0)))</f>
        <v/>
      </c>
      <c r="F541" s="282"/>
      <c r="G541" s="282"/>
      <c r="H541" s="282"/>
      <c r="I541" s="282"/>
      <c r="J541" s="506"/>
      <c r="K541" s="261" t="str">
        <f t="shared" si="44"/>
        <v/>
      </c>
      <c r="L541" s="286" t="str">
        <f t="shared" si="43"/>
        <v/>
      </c>
      <c r="M541" s="282"/>
      <c r="N541" s="261" t="str">
        <f t="shared" si="45"/>
        <v/>
      </c>
      <c r="O541" s="287" t="str">
        <f t="shared" si="46"/>
        <v>--.--</v>
      </c>
    </row>
    <row r="542" spans="2:15">
      <c r="B542" s="282"/>
      <c r="C542" s="282"/>
      <c r="D542" s="282"/>
      <c r="E542" s="509" t="str">
        <f>IF(F542="","",INDEX(Table_Incr!$CB$7:$CB$30,MATCH('Employee Data'!F542,Table_Incr!$CC$7:$CC$30,0)))</f>
        <v/>
      </c>
      <c r="F542" s="282"/>
      <c r="G542" s="282"/>
      <c r="H542" s="282"/>
      <c r="I542" s="282"/>
      <c r="J542" s="506"/>
      <c r="K542" s="261" t="str">
        <f t="shared" si="44"/>
        <v/>
      </c>
      <c r="L542" s="286" t="str">
        <f t="shared" si="43"/>
        <v/>
      </c>
      <c r="M542" s="282"/>
      <c r="N542" s="261" t="str">
        <f t="shared" si="45"/>
        <v/>
      </c>
      <c r="O542" s="287" t="str">
        <f t="shared" si="46"/>
        <v>--.--</v>
      </c>
    </row>
    <row r="543" spans="2:15">
      <c r="B543" s="282"/>
      <c r="C543" s="282"/>
      <c r="D543" s="282"/>
      <c r="E543" s="509" t="str">
        <f>IF(F543="","",INDEX(Table_Incr!$CB$7:$CB$30,MATCH('Employee Data'!F543,Table_Incr!$CC$7:$CC$30,0)))</f>
        <v/>
      </c>
      <c r="F543" s="282"/>
      <c r="G543" s="282"/>
      <c r="H543" s="282"/>
      <c r="I543" s="282"/>
      <c r="J543" s="506"/>
      <c r="K543" s="261" t="str">
        <f t="shared" si="44"/>
        <v/>
      </c>
      <c r="L543" s="286" t="str">
        <f t="shared" si="43"/>
        <v/>
      </c>
      <c r="M543" s="282"/>
      <c r="N543" s="261" t="str">
        <f t="shared" si="45"/>
        <v/>
      </c>
      <c r="O543" s="287" t="str">
        <f t="shared" si="46"/>
        <v>--.--</v>
      </c>
    </row>
    <row r="544" spans="2:15">
      <c r="B544" s="282"/>
      <c r="C544" s="282"/>
      <c r="D544" s="282"/>
      <c r="E544" s="509" t="str">
        <f>IF(F544="","",INDEX(Table_Incr!$CB$7:$CB$30,MATCH('Employee Data'!F544,Table_Incr!$CC$7:$CC$30,0)))</f>
        <v/>
      </c>
      <c r="F544" s="282"/>
      <c r="G544" s="282"/>
      <c r="H544" s="282"/>
      <c r="I544" s="282"/>
      <c r="J544" s="506"/>
      <c r="K544" s="261" t="str">
        <f t="shared" si="44"/>
        <v/>
      </c>
      <c r="L544" s="286" t="str">
        <f t="shared" si="43"/>
        <v/>
      </c>
      <c r="M544" s="282"/>
      <c r="N544" s="261" t="str">
        <f t="shared" si="45"/>
        <v/>
      </c>
      <c r="O544" s="287" t="str">
        <f t="shared" si="46"/>
        <v>--.--</v>
      </c>
    </row>
    <row r="545" spans="2:15">
      <c r="B545" s="282"/>
      <c r="C545" s="282"/>
      <c r="D545" s="282"/>
      <c r="E545" s="509" t="str">
        <f>IF(F545="","",INDEX(Table_Incr!$CB$7:$CB$30,MATCH('Employee Data'!F545,Table_Incr!$CC$7:$CC$30,0)))</f>
        <v/>
      </c>
      <c r="F545" s="282"/>
      <c r="G545" s="282"/>
      <c r="H545" s="282"/>
      <c r="I545" s="282"/>
      <c r="J545" s="506"/>
      <c r="K545" s="261" t="str">
        <f t="shared" si="44"/>
        <v/>
      </c>
      <c r="L545" s="286" t="str">
        <f t="shared" si="43"/>
        <v/>
      </c>
      <c r="M545" s="282"/>
      <c r="N545" s="261" t="str">
        <f t="shared" si="45"/>
        <v/>
      </c>
      <c r="O545" s="287" t="str">
        <f t="shared" si="46"/>
        <v>--.--</v>
      </c>
    </row>
    <row r="546" spans="2:15">
      <c r="B546" s="282"/>
      <c r="C546" s="282"/>
      <c r="D546" s="282"/>
      <c r="E546" s="509" t="str">
        <f>IF(F546="","",INDEX(Table_Incr!$CB$7:$CB$30,MATCH('Employee Data'!F546,Table_Incr!$CC$7:$CC$30,0)))</f>
        <v/>
      </c>
      <c r="F546" s="282"/>
      <c r="G546" s="282"/>
      <c r="H546" s="282"/>
      <c r="I546" s="282"/>
      <c r="J546" s="506"/>
      <c r="K546" s="261" t="str">
        <f t="shared" si="44"/>
        <v/>
      </c>
      <c r="L546" s="286" t="str">
        <f t="shared" si="43"/>
        <v/>
      </c>
      <c r="M546" s="282"/>
      <c r="N546" s="261" t="str">
        <f t="shared" si="45"/>
        <v/>
      </c>
      <c r="O546" s="287" t="str">
        <f t="shared" si="46"/>
        <v>--.--</v>
      </c>
    </row>
    <row r="547" spans="2:15">
      <c r="B547" s="282"/>
      <c r="C547" s="282"/>
      <c r="D547" s="282"/>
      <c r="E547" s="509" t="str">
        <f>IF(F547="","",INDEX(Table_Incr!$CB$7:$CB$30,MATCH('Employee Data'!F547,Table_Incr!$CC$7:$CC$30,0)))</f>
        <v/>
      </c>
      <c r="F547" s="282"/>
      <c r="G547" s="282"/>
      <c r="H547" s="282"/>
      <c r="I547" s="282"/>
      <c r="J547" s="506"/>
      <c r="K547" s="261" t="str">
        <f t="shared" si="44"/>
        <v/>
      </c>
      <c r="L547" s="286" t="str">
        <f t="shared" si="43"/>
        <v/>
      </c>
      <c r="M547" s="282"/>
      <c r="N547" s="261" t="str">
        <f t="shared" si="45"/>
        <v/>
      </c>
      <c r="O547" s="287" t="str">
        <f t="shared" si="46"/>
        <v>--.--</v>
      </c>
    </row>
    <row r="548" spans="2:15">
      <c r="B548" s="282"/>
      <c r="C548" s="282"/>
      <c r="D548" s="282"/>
      <c r="E548" s="509" t="str">
        <f>IF(F548="","",INDEX(Table_Incr!$CB$7:$CB$30,MATCH('Employee Data'!F548,Table_Incr!$CC$7:$CC$30,0)))</f>
        <v/>
      </c>
      <c r="F548" s="282"/>
      <c r="G548" s="282"/>
      <c r="H548" s="282"/>
      <c r="I548" s="282"/>
      <c r="J548" s="506"/>
      <c r="K548" s="261" t="str">
        <f t="shared" si="44"/>
        <v/>
      </c>
      <c r="L548" s="286" t="str">
        <f t="shared" si="43"/>
        <v/>
      </c>
      <c r="M548" s="282"/>
      <c r="N548" s="261" t="str">
        <f t="shared" si="45"/>
        <v/>
      </c>
      <c r="O548" s="287" t="str">
        <f t="shared" si="46"/>
        <v>--.--</v>
      </c>
    </row>
    <row r="549" spans="2:15">
      <c r="B549" s="282"/>
      <c r="C549" s="282"/>
      <c r="D549" s="282"/>
      <c r="E549" s="509" t="str">
        <f>IF(F549="","",INDEX(Table_Incr!$CB$7:$CB$30,MATCH('Employee Data'!F549,Table_Incr!$CC$7:$CC$30,0)))</f>
        <v/>
      </c>
      <c r="F549" s="282"/>
      <c r="G549" s="282"/>
      <c r="H549" s="282"/>
      <c r="I549" s="282"/>
      <c r="J549" s="506"/>
      <c r="K549" s="261" t="str">
        <f t="shared" si="44"/>
        <v/>
      </c>
      <c r="L549" s="286" t="str">
        <f t="shared" si="43"/>
        <v/>
      </c>
      <c r="M549" s="282"/>
      <c r="N549" s="261" t="str">
        <f t="shared" si="45"/>
        <v/>
      </c>
      <c r="O549" s="287" t="str">
        <f t="shared" si="46"/>
        <v>--.--</v>
      </c>
    </row>
    <row r="550" spans="2:15">
      <c r="B550" s="282"/>
      <c r="C550" s="282"/>
      <c r="D550" s="282"/>
      <c r="E550" s="509" t="str">
        <f>IF(F550="","",INDEX(Table_Incr!$CB$7:$CB$30,MATCH('Employee Data'!F550,Table_Incr!$CC$7:$CC$30,0)))</f>
        <v/>
      </c>
      <c r="F550" s="282"/>
      <c r="G550" s="282"/>
      <c r="H550" s="282"/>
      <c r="I550" s="282"/>
      <c r="J550" s="506"/>
      <c r="K550" s="261" t="str">
        <f t="shared" si="44"/>
        <v/>
      </c>
      <c r="L550" s="286" t="str">
        <f t="shared" si="43"/>
        <v/>
      </c>
      <c r="M550" s="282"/>
      <c r="N550" s="261" t="str">
        <f t="shared" si="45"/>
        <v/>
      </c>
      <c r="O550" s="287" t="str">
        <f t="shared" si="46"/>
        <v>--.--</v>
      </c>
    </row>
    <row r="551" spans="2:15">
      <c r="B551" s="282"/>
      <c r="C551" s="282"/>
      <c r="D551" s="282"/>
      <c r="E551" s="509" t="str">
        <f>IF(F551="","",INDEX(Table_Incr!$CB$7:$CB$30,MATCH('Employee Data'!F551,Table_Incr!$CC$7:$CC$30,0)))</f>
        <v/>
      </c>
      <c r="F551" s="282"/>
      <c r="G551" s="282"/>
      <c r="H551" s="282"/>
      <c r="I551" s="282"/>
      <c r="J551" s="506"/>
      <c r="K551" s="261" t="str">
        <f t="shared" si="44"/>
        <v/>
      </c>
      <c r="L551" s="286" t="str">
        <f t="shared" si="43"/>
        <v/>
      </c>
      <c r="M551" s="282"/>
      <c r="N551" s="261" t="str">
        <f t="shared" si="45"/>
        <v/>
      </c>
      <c r="O551" s="287" t="str">
        <f t="shared" si="46"/>
        <v>--.--</v>
      </c>
    </row>
    <row r="552" spans="2:15">
      <c r="B552" s="282"/>
      <c r="C552" s="282"/>
      <c r="D552" s="282"/>
      <c r="E552" s="509" t="str">
        <f>IF(F552="","",INDEX(Table_Incr!$CB$7:$CB$30,MATCH('Employee Data'!F552,Table_Incr!$CC$7:$CC$30,0)))</f>
        <v/>
      </c>
      <c r="F552" s="282"/>
      <c r="G552" s="282"/>
      <c r="H552" s="282"/>
      <c r="I552" s="282"/>
      <c r="J552" s="506"/>
      <c r="K552" s="261" t="str">
        <f t="shared" si="44"/>
        <v/>
      </c>
      <c r="L552" s="286" t="str">
        <f t="shared" si="43"/>
        <v/>
      </c>
      <c r="M552" s="282"/>
      <c r="N552" s="261" t="str">
        <f t="shared" si="45"/>
        <v/>
      </c>
      <c r="O552" s="287" t="str">
        <f t="shared" si="46"/>
        <v>--.--</v>
      </c>
    </row>
    <row r="553" spans="2:15">
      <c r="B553" s="282"/>
      <c r="C553" s="282"/>
      <c r="D553" s="282"/>
      <c r="E553" s="509" t="str">
        <f>IF(F553="","",INDEX(Table_Incr!$CB$7:$CB$30,MATCH('Employee Data'!F553,Table_Incr!$CC$7:$CC$30,0)))</f>
        <v/>
      </c>
      <c r="F553" s="282"/>
      <c r="G553" s="282"/>
      <c r="H553" s="282"/>
      <c r="I553" s="282"/>
      <c r="J553" s="506"/>
      <c r="K553" s="261" t="str">
        <f t="shared" si="44"/>
        <v/>
      </c>
      <c r="L553" s="286" t="str">
        <f t="shared" si="43"/>
        <v/>
      </c>
      <c r="M553" s="282"/>
      <c r="N553" s="261" t="str">
        <f t="shared" si="45"/>
        <v/>
      </c>
      <c r="O553" s="287" t="str">
        <f t="shared" si="46"/>
        <v>--.--</v>
      </c>
    </row>
    <row r="554" spans="2:15">
      <c r="B554" s="285" t="s">
        <v>322</v>
      </c>
      <c r="C554" s="285" t="s">
        <v>322</v>
      </c>
      <c r="D554" s="285" t="s">
        <v>322</v>
      </c>
      <c r="E554" s="285" t="s">
        <v>322</v>
      </c>
      <c r="F554" s="285" t="s">
        <v>322</v>
      </c>
      <c r="G554" s="285" t="s">
        <v>322</v>
      </c>
      <c r="H554" s="285" t="s">
        <v>322</v>
      </c>
      <c r="I554" s="285" t="s">
        <v>322</v>
      </c>
      <c r="J554" s="285" t="s">
        <v>322</v>
      </c>
      <c r="K554" s="285" t="s">
        <v>322</v>
      </c>
      <c r="L554" s="285" t="s">
        <v>322</v>
      </c>
      <c r="M554" s="285" t="s">
        <v>322</v>
      </c>
      <c r="N554" s="285" t="s">
        <v>322</v>
      </c>
      <c r="O554" s="285" t="s">
        <v>322</v>
      </c>
    </row>
  </sheetData>
  <sheetProtection password="CF7E" sheet="1" objects="1" scenarios="1"/>
  <mergeCells count="1">
    <mergeCell ref="I1:L1"/>
  </mergeCells>
  <dataValidations count="4">
    <dataValidation type="list" allowBlank="1" showInputMessage="1" showErrorMessage="1" sqref="I4:I22">
      <formula1>"YES,NO"</formula1>
    </dataValidation>
    <dataValidation type="list" allowBlank="1" showInputMessage="1" showErrorMessage="1" sqref="F4:F553">
      <formula1>Pay_level_incrmaster</formula1>
    </dataValidation>
    <dataValidation type="list" allowBlank="1" showInputMessage="1" showErrorMessage="1" sqref="J4">
      <formula1>INDIRECT($E$4)</formula1>
    </dataValidation>
    <dataValidation type="list" allowBlank="1" showInputMessage="1" showErrorMessage="1" sqref="J5:J553">
      <formula1>INDIRECT(E5)</formula1>
    </dataValidation>
  </dataValidations>
  <hyperlinks>
    <hyperlink ref="C1" location="'Gp Incr. Order'!A1" tooltip="click here" display="Process-Increment"/>
    <hyperlink ref="G1" location="Home!A1" tooltip="CLICK HERE" display="Home!A1"/>
    <hyperlink ref="N1" location="Home!A1" tooltip="CLICK HERE" display="Home!A1"/>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codeName="Sheet2"/>
  <dimension ref="B1:H41"/>
  <sheetViews>
    <sheetView showZeros="0" topLeftCell="A19" workbookViewId="0">
      <selection activeCell="B1" sqref="B1:B41"/>
    </sheetView>
  </sheetViews>
  <sheetFormatPr defaultRowHeight="15"/>
  <sheetData>
    <row r="1" spans="2:8" ht="15.75" thickBot="1">
      <c r="B1" t="s">
        <v>352</v>
      </c>
      <c r="H1" s="303" t="s">
        <v>386</v>
      </c>
    </row>
    <row r="2" spans="2:8" ht="15.75" thickBot="1">
      <c r="B2" t="s">
        <v>353</v>
      </c>
      <c r="H2" s="303" t="s">
        <v>387</v>
      </c>
    </row>
    <row r="3" spans="2:8" ht="15.75" thickBot="1">
      <c r="B3" t="s">
        <v>354</v>
      </c>
      <c r="H3" s="303" t="s">
        <v>388</v>
      </c>
    </row>
    <row r="4" spans="2:8" ht="15.75" thickBot="1">
      <c r="B4" t="s">
        <v>355</v>
      </c>
      <c r="H4" s="303" t="s">
        <v>389</v>
      </c>
    </row>
    <row r="5" spans="2:8" ht="15.75" thickBot="1">
      <c r="B5" t="s">
        <v>356</v>
      </c>
      <c r="H5" s="303" t="s">
        <v>390</v>
      </c>
    </row>
    <row r="6" spans="2:8" ht="15.75" thickBot="1">
      <c r="B6" t="s">
        <v>355</v>
      </c>
      <c r="H6" s="303" t="s">
        <v>391</v>
      </c>
    </row>
    <row r="7" spans="2:8" ht="15.75" thickBot="1">
      <c r="B7" t="s">
        <v>357</v>
      </c>
      <c r="H7" s="303" t="s">
        <v>392</v>
      </c>
    </row>
    <row r="8" spans="2:8" ht="15.75" thickBot="1">
      <c r="B8" t="s">
        <v>358</v>
      </c>
      <c r="H8" s="303" t="s">
        <v>374</v>
      </c>
    </row>
    <row r="9" spans="2:8" ht="15.75" thickBot="1">
      <c r="B9" t="s">
        <v>413</v>
      </c>
      <c r="H9" s="303" t="s">
        <v>393</v>
      </c>
    </row>
    <row r="10" spans="2:8" ht="15.75" thickBot="1">
      <c r="B10" t="s">
        <v>414</v>
      </c>
      <c r="H10" s="303" t="s">
        <v>377</v>
      </c>
    </row>
    <row r="11" spans="2:8" ht="15.75" thickBot="1">
      <c r="B11" t="s">
        <v>355</v>
      </c>
      <c r="H11" s="303" t="s">
        <v>394</v>
      </c>
    </row>
    <row r="12" spans="2:8" ht="15.75" thickBot="1">
      <c r="B12" t="s">
        <v>359</v>
      </c>
      <c r="H12" s="303" t="s">
        <v>395</v>
      </c>
    </row>
    <row r="13" spans="2:8" ht="15.75" thickBot="1">
      <c r="B13" t="s">
        <v>360</v>
      </c>
      <c r="H13" s="303" t="s">
        <v>396</v>
      </c>
    </row>
    <row r="14" spans="2:8" ht="15.75" thickBot="1">
      <c r="B14" t="s">
        <v>361</v>
      </c>
      <c r="H14" s="303" t="s">
        <v>397</v>
      </c>
    </row>
    <row r="15" spans="2:8" ht="15.75" thickBot="1">
      <c r="B15" t="s">
        <v>357</v>
      </c>
      <c r="H15" s="303" t="s">
        <v>398</v>
      </c>
    </row>
    <row r="16" spans="2:8" ht="15.75" thickBot="1">
      <c r="B16" t="s">
        <v>355</v>
      </c>
      <c r="H16" s="303" t="s">
        <v>380</v>
      </c>
    </row>
    <row r="17" spans="2:8" ht="15.75" thickBot="1">
      <c r="B17" t="s">
        <v>362</v>
      </c>
    </row>
    <row r="18" spans="2:8" ht="15.75" thickBot="1">
      <c r="B18" t="s">
        <v>363</v>
      </c>
      <c r="H18" s="304" t="s">
        <v>399</v>
      </c>
    </row>
    <row r="19" spans="2:8" ht="15.75" thickBot="1">
      <c r="B19" t="s">
        <v>355</v>
      </c>
      <c r="H19" s="305" t="s">
        <v>400</v>
      </c>
    </row>
    <row r="20" spans="2:8" ht="15.75" thickBot="1">
      <c r="B20" t="s">
        <v>364</v>
      </c>
      <c r="H20" s="306" t="s">
        <v>401</v>
      </c>
    </row>
    <row r="21" spans="2:8" ht="15.75" thickBot="1">
      <c r="B21" t="s">
        <v>365</v>
      </c>
      <c r="H21" s="305" t="s">
        <v>402</v>
      </c>
    </row>
    <row r="22" spans="2:8" ht="15.75" thickBot="1">
      <c r="B22" t="s">
        <v>366</v>
      </c>
      <c r="H22" s="305" t="s">
        <v>403</v>
      </c>
    </row>
    <row r="23" spans="2:8" ht="15.75" thickBot="1">
      <c r="B23" t="s">
        <v>367</v>
      </c>
      <c r="H23" s="305" t="s">
        <v>404</v>
      </c>
    </row>
    <row r="24" spans="2:8" ht="15.75" thickBot="1">
      <c r="B24" t="s">
        <v>368</v>
      </c>
      <c r="H24" s="306" t="s">
        <v>405</v>
      </c>
    </row>
    <row r="25" spans="2:8" ht="15.75" thickBot="1">
      <c r="B25" t="s">
        <v>365</v>
      </c>
      <c r="H25" s="306" t="s">
        <v>406</v>
      </c>
    </row>
    <row r="26" spans="2:8" ht="15.75" thickBot="1">
      <c r="B26" t="s">
        <v>369</v>
      </c>
      <c r="H26" s="306" t="s">
        <v>407</v>
      </c>
    </row>
    <row r="27" spans="2:8" ht="15.75" thickBot="1">
      <c r="B27" t="s">
        <v>370</v>
      </c>
      <c r="H27" s="306" t="s">
        <v>408</v>
      </c>
    </row>
    <row r="28" spans="2:8" ht="15.75" thickBot="1">
      <c r="B28" t="s">
        <v>365</v>
      </c>
      <c r="H28" s="306" t="s">
        <v>409</v>
      </c>
    </row>
    <row r="29" spans="2:8" ht="15.75" thickBot="1">
      <c r="B29" t="s">
        <v>371</v>
      </c>
      <c r="H29" s="305" t="s">
        <v>410</v>
      </c>
    </row>
    <row r="30" spans="2:8" ht="15.75" thickBot="1">
      <c r="B30" t="s">
        <v>372</v>
      </c>
      <c r="H30" s="305" t="s">
        <v>411</v>
      </c>
    </row>
    <row r="31" spans="2:8" ht="15.75" thickBot="1">
      <c r="B31" t="s">
        <v>373</v>
      </c>
      <c r="H31" s="305" t="s">
        <v>412</v>
      </c>
    </row>
    <row r="32" spans="2:8">
      <c r="B32" t="s">
        <v>374</v>
      </c>
    </row>
    <row r="33" spans="2:2">
      <c r="B33" t="s">
        <v>375</v>
      </c>
    </row>
    <row r="34" spans="2:2">
      <c r="B34" t="s">
        <v>376</v>
      </c>
    </row>
    <row r="35" spans="2:2">
      <c r="B35" t="s">
        <v>377</v>
      </c>
    </row>
    <row r="36" spans="2:2">
      <c r="B36" t="s">
        <v>365</v>
      </c>
    </row>
    <row r="37" spans="2:2">
      <c r="B37" t="s">
        <v>378</v>
      </c>
    </row>
    <row r="38" spans="2:2">
      <c r="B38" t="s">
        <v>355</v>
      </c>
    </row>
    <row r="39" spans="2:2">
      <c r="B39" t="s">
        <v>379</v>
      </c>
    </row>
    <row r="40" spans="2:2">
      <c r="B40" t="s">
        <v>355</v>
      </c>
    </row>
    <row r="41" spans="2:2">
      <c r="B41" t="s">
        <v>380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Sheet3"/>
  <dimension ref="A2:F22"/>
  <sheetViews>
    <sheetView view="pageBreakPreview" zoomScaleSheetLayoutView="100" workbookViewId="0">
      <selection activeCell="C2" sqref="C2"/>
    </sheetView>
  </sheetViews>
  <sheetFormatPr defaultRowHeight="15"/>
  <cols>
    <col min="1" max="1" width="5.28515625" customWidth="1"/>
    <col min="2" max="2" width="39.28515625" style="185" customWidth="1"/>
    <col min="3" max="3" width="53.5703125" customWidth="1"/>
  </cols>
  <sheetData>
    <row r="2" spans="1:6" ht="41.25" customHeight="1">
      <c r="C2" s="271" t="s">
        <v>384</v>
      </c>
    </row>
    <row r="3" spans="1:6" ht="14.25" customHeight="1">
      <c r="A3" s="272"/>
      <c r="B3" s="273"/>
      <c r="C3" s="273"/>
    </row>
    <row r="4" spans="1:6" ht="54.75" customHeight="1">
      <c r="A4" s="272"/>
      <c r="B4" s="267" t="s">
        <v>323</v>
      </c>
      <c r="C4" s="314" t="s">
        <v>324</v>
      </c>
      <c r="D4" s="259"/>
      <c r="E4" s="259"/>
      <c r="F4" s="259"/>
    </row>
    <row r="5" spans="1:6" ht="37.5">
      <c r="A5" s="272"/>
      <c r="B5" s="267" t="s">
        <v>325</v>
      </c>
      <c r="C5" s="315" t="s">
        <v>328</v>
      </c>
      <c r="D5" s="259"/>
      <c r="E5" s="259"/>
      <c r="F5" s="259"/>
    </row>
    <row r="6" spans="1:6" ht="33" customHeight="1">
      <c r="A6" s="272"/>
      <c r="B6" s="267" t="s">
        <v>326</v>
      </c>
      <c r="C6" s="315">
        <v>123</v>
      </c>
      <c r="D6" s="259"/>
      <c r="E6" s="259"/>
      <c r="F6" s="259"/>
    </row>
    <row r="7" spans="1:6" ht="26.25" customHeight="1">
      <c r="A7" s="272"/>
      <c r="B7" s="267" t="s">
        <v>327</v>
      </c>
      <c r="C7" s="316">
        <f ca="1">TODAY()</f>
        <v>44364</v>
      </c>
      <c r="D7" s="259"/>
      <c r="E7" s="259"/>
      <c r="F7" s="259"/>
    </row>
    <row r="8" spans="1:6" ht="37.5">
      <c r="A8" s="272"/>
      <c r="B8" s="267" t="s">
        <v>420</v>
      </c>
      <c r="C8" s="317"/>
      <c r="D8" s="259"/>
      <c r="E8" s="259"/>
      <c r="F8" s="259"/>
    </row>
    <row r="9" spans="1:6" ht="18.75">
      <c r="B9" s="260" t="s">
        <v>421</v>
      </c>
      <c r="C9" s="315" t="s">
        <v>68</v>
      </c>
      <c r="D9" s="259"/>
      <c r="E9" s="259"/>
      <c r="F9" s="259"/>
    </row>
    <row r="10" spans="1:6" ht="18.75">
      <c r="B10" s="260"/>
      <c r="C10" s="259"/>
      <c r="D10" s="259"/>
      <c r="E10" s="259"/>
      <c r="F10" s="259"/>
    </row>
    <row r="11" spans="1:6" ht="18.75">
      <c r="B11" s="260"/>
      <c r="C11" s="259"/>
      <c r="D11" s="259"/>
      <c r="E11" s="259"/>
      <c r="F11" s="259"/>
    </row>
    <row r="12" spans="1:6" ht="18.75">
      <c r="B12" s="260"/>
      <c r="C12" s="259"/>
      <c r="D12" s="259"/>
      <c r="E12" s="259"/>
      <c r="F12" s="259"/>
    </row>
    <row r="13" spans="1:6" ht="18.75">
      <c r="B13" s="260"/>
      <c r="C13" s="259"/>
      <c r="D13" s="259"/>
      <c r="E13" s="259"/>
      <c r="F13" s="259"/>
    </row>
    <row r="14" spans="1:6" ht="18.75">
      <c r="B14" s="260"/>
      <c r="C14" s="259"/>
      <c r="D14" s="259"/>
      <c r="E14" s="259"/>
      <c r="F14" s="259"/>
    </row>
    <row r="15" spans="1:6" ht="18.75">
      <c r="B15" s="260"/>
      <c r="C15" s="259"/>
      <c r="D15" s="259"/>
      <c r="E15" s="259"/>
      <c r="F15" s="259"/>
    </row>
    <row r="16" spans="1:6" ht="18.75">
      <c r="B16" s="260"/>
      <c r="C16" s="259"/>
      <c r="D16" s="259"/>
      <c r="E16" s="259"/>
      <c r="F16" s="259"/>
    </row>
    <row r="17" spans="2:6" ht="18.75">
      <c r="B17" s="260"/>
      <c r="C17" s="259"/>
      <c r="D17" s="259"/>
      <c r="E17" s="259"/>
      <c r="F17" s="259"/>
    </row>
    <row r="18" spans="2:6" ht="18.75">
      <c r="B18" s="260"/>
      <c r="C18" s="259"/>
      <c r="D18" s="259"/>
      <c r="E18" s="259"/>
      <c r="F18" s="259"/>
    </row>
    <row r="19" spans="2:6" ht="18.75">
      <c r="B19" s="260"/>
      <c r="C19" s="259"/>
      <c r="D19" s="259"/>
      <c r="E19" s="259"/>
      <c r="F19" s="259"/>
    </row>
    <row r="20" spans="2:6" ht="18.75">
      <c r="B20" s="260"/>
      <c r="C20" s="259"/>
      <c r="D20" s="259"/>
      <c r="E20" s="259"/>
      <c r="F20" s="259"/>
    </row>
    <row r="21" spans="2:6" ht="18.75">
      <c r="B21" s="260"/>
      <c r="C21" s="259"/>
      <c r="D21" s="259"/>
      <c r="E21" s="259"/>
      <c r="F21" s="259"/>
    </row>
    <row r="22" spans="2:6" ht="18.75">
      <c r="B22" s="260"/>
      <c r="C22" s="259"/>
      <c r="D22" s="259"/>
      <c r="E22" s="259"/>
      <c r="F22" s="259"/>
    </row>
  </sheetData>
  <dataValidations count="2">
    <dataValidation type="list" allowBlank="1" showInputMessage="1" showErrorMessage="1" sqref="C9">
      <formula1>Incr_Name_of_Treasury</formula1>
    </dataValidation>
    <dataValidation type="list" allowBlank="1" showInputMessage="1" showErrorMessage="1" sqref="B9">
      <formula1>"Treasury,Sub Treasury"</formula1>
    </dataValidation>
  </dataValidations>
  <hyperlinks>
    <hyperlink ref="C2" location="Home!A1" tooltip="CLICK HERE" display="Home!A1"/>
  </hyperlinks>
  <pageMargins left="0.7" right="0.7" top="0.75" bottom="0.75" header="0.3" footer="0.3"/>
  <pageSetup paperSize="9" scale="89" orientation="portrait" r:id="rId1"/>
</worksheet>
</file>

<file path=xl/worksheets/sheet7.xml><?xml version="1.0" encoding="utf-8"?>
<worksheet xmlns="http://schemas.openxmlformats.org/spreadsheetml/2006/main" xmlns:r="http://schemas.openxmlformats.org/officeDocument/2006/relationships">
  <sheetPr codeName="Sheet4"/>
  <dimension ref="A1:N615"/>
  <sheetViews>
    <sheetView workbookViewId="0">
      <selection activeCell="I3" sqref="I3"/>
    </sheetView>
  </sheetViews>
  <sheetFormatPr defaultRowHeight="15"/>
  <cols>
    <col min="1" max="1" width="18.140625" style="264" bestFit="1" customWidth="1"/>
    <col min="2" max="2" width="7.140625" customWidth="1"/>
    <col min="3" max="3" width="24.7109375" bestFit="1" customWidth="1"/>
    <col min="4" max="4" width="8.7109375" bestFit="1" customWidth="1"/>
    <col min="5" max="5" width="9.7109375" bestFit="1" customWidth="1"/>
    <col min="6" max="7" width="14.140625" bestFit="1" customWidth="1"/>
    <col min="8" max="8" width="9.85546875" bestFit="1" customWidth="1"/>
    <col min="10" max="13" width="11.140625" customWidth="1"/>
  </cols>
  <sheetData>
    <row r="1" spans="1:14" ht="75">
      <c r="A1" s="264" t="s">
        <v>204</v>
      </c>
      <c r="B1" s="257" t="s">
        <v>12</v>
      </c>
      <c r="C1" s="253" t="s">
        <v>13</v>
      </c>
      <c r="D1" s="254" t="s">
        <v>1</v>
      </c>
      <c r="E1" s="258" t="s">
        <v>2</v>
      </c>
      <c r="F1" s="255" t="s">
        <v>3</v>
      </c>
      <c r="G1" s="255" t="s">
        <v>329</v>
      </c>
      <c r="H1" s="255" t="s">
        <v>332</v>
      </c>
      <c r="I1" s="256" t="s">
        <v>6</v>
      </c>
      <c r="J1" s="256" t="s">
        <v>330</v>
      </c>
      <c r="K1" s="256" t="s">
        <v>331</v>
      </c>
      <c r="L1" s="256" t="s">
        <v>334</v>
      </c>
      <c r="M1" s="256" t="s">
        <v>9</v>
      </c>
      <c r="N1" s="256" t="s">
        <v>335</v>
      </c>
    </row>
    <row r="2" spans="1:14">
      <c r="A2" s="265" t="s">
        <v>321</v>
      </c>
      <c r="B2" s="20">
        <v>1</v>
      </c>
      <c r="C2" s="20">
        <f>B2+1</f>
        <v>2</v>
      </c>
      <c r="D2" s="20">
        <f t="shared" ref="D2:E2" si="0">C2+1</f>
        <v>3</v>
      </c>
      <c r="E2" s="20">
        <f t="shared" si="0"/>
        <v>4</v>
      </c>
      <c r="F2" s="262">
        <f>E2+1</f>
        <v>5</v>
      </c>
      <c r="G2" s="20">
        <f t="shared" ref="G2" si="1">F2+1</f>
        <v>6</v>
      </c>
      <c r="H2" s="20">
        <f t="shared" ref="H2" si="2">G2+1</f>
        <v>7</v>
      </c>
      <c r="I2" s="20">
        <f t="shared" ref="I2" si="3">H2+1</f>
        <v>8</v>
      </c>
      <c r="J2" s="20">
        <f t="shared" ref="J2" si="4">I2+1</f>
        <v>9</v>
      </c>
      <c r="K2" s="20">
        <f t="shared" ref="K2" si="5">J2+1</f>
        <v>10</v>
      </c>
      <c r="L2" s="20">
        <f t="shared" ref="L2" si="6">K2+1</f>
        <v>11</v>
      </c>
      <c r="M2" s="20">
        <f t="shared" ref="M2" si="7">L2+1</f>
        <v>12</v>
      </c>
      <c r="N2" s="20">
        <f t="shared" ref="N2" si="8">M2+1</f>
        <v>13</v>
      </c>
    </row>
    <row r="3" spans="1:14">
      <c r="A3" s="266" t="str">
        <f t="array" ref="A3">INDEX(Employee_Name,MATCH(SMALL(IF($A$1='Employee Data'!$I$4:$I$553,'Employee Data'!$B$4:$B$553,""),ROW('Employee Data'!A1)),IF($A$1='Employee Data'!$I$4:$I$553,'Employee Data'!$B$4:$B$553,""),0))</f>
        <v>GIRIRAJ HARSH</v>
      </c>
      <c r="B3">
        <f>IF(ISERROR(INDEX('Employee Data'!$B$4:$B$553,MATCH(Databackup!A3,Employee_Name,0),0)),"",(INDEX('Employee Data'!$B$4:$B$553,MATCH(Databackup!A3,Employee_Name,0))))</f>
        <v>1</v>
      </c>
      <c r="C3" t="str">
        <f>IF(ISERROR(INDEX('Employee Data'!$C$4:$C$553,MATCH(Databackup!A3,Employee_Name,0),0)),"",(INDEX('Employee Data'!$C$4:$C$553,MATCH(Databackup!A3,Employee_Name,0))))</f>
        <v>GIRIRAJ HARSH</v>
      </c>
      <c r="D3" t="str">
        <f>IF(ISERROR(INDEX('Employee Data'!$D$4:$D$553,MATCH(Databackup!A3,Employee_Name,0),0)),"",(INDEX('Employee Data'!$D$4:$D$553,MATCH(Databackup!A3,Employee_Name,0))))</f>
        <v>AAO-II</v>
      </c>
      <c r="E3" t="str">
        <f>IF(ISERROR(INDEX('Employee Data'!$F$4:$F$553,MATCH(Databackup!A3,Employee_Name,0),0)),"",(INDEX('Employee Data'!$F$4:$F$553,MATCH(Databackup!A3,Employee_Name,0))))</f>
        <v>L-15</v>
      </c>
      <c r="F3" s="226">
        <f>IF(ISERROR(INDEX('Employee Data'!$G$4:$G$553,MATCH(Databackup!A3,Employee_Name,0),0)),"",(INDEX('Employee Data'!$G$4:$G$553,MATCH(Databackup!A3,Employee_Name,0))))</f>
        <v>44013</v>
      </c>
      <c r="G3" s="226">
        <f>IF(ISERROR(INDEX('Employee Data'!$H$4:$H$553,MATCH(Databackup!A3,Employee_Name,0),0)),"",(INDEX('Employee Data'!$H$4:$H$553,MATCH(Databackup!A3,Employee_Name,0))))</f>
        <v>44378</v>
      </c>
      <c r="H3" t="str">
        <f>IF(ISERROR(INDEX('Employee Data'!$I$4:$I$553,MATCH(Databackup!A3,Employee_Name,0),0)),"",(INDEX('Employee Data'!$I$4:$I$553,MATCH(Databackup!A3,Employee_Name,0))))</f>
        <v>YES</v>
      </c>
      <c r="I3">
        <f>IF(ISERROR(INDEX('Employee Data'!$J$4:$J$553,MATCH(Databackup!A3,Employee_Name,0),0)),"",(INDEX('Employee Data'!J$4:$J$553,MATCH(Databackup!A3,Employee_Name,0))))</f>
        <v>62500</v>
      </c>
      <c r="J3">
        <f>IF(ISERROR(INDEX('Employee Data'!$K$4:$K$553,MATCH(Databackup!A3,Employee_Name,0),0)),"",(INDEX('Employee Data'!$K$4:$K$553,MATCH(Databackup!A3,Employee_Name,0))))</f>
        <v>1900</v>
      </c>
      <c r="K3">
        <f>IF(ISERROR(INDEX('Employee Data'!$L$4:$L$553,MATCH(Databackup!A3,Employee_Name,0),0)),"",(INDEX('Employee Data'!$L$4:$L$553,MATCH(Databackup!A3,Employee_Name,0))))</f>
        <v>64400</v>
      </c>
      <c r="L3">
        <f>IF(ISERROR(INDEX('Employee Data'!$M$4:$M$553,MATCH(Databackup!A3,Employee_Name,0),0)),"",(INDEX('Employee Data'!$M$4:$M$553,MATCH(Databackup!A3,Employee_Name,0))))</f>
        <v>0</v>
      </c>
      <c r="M3">
        <f>IF(ISERROR(INDEX('Employee Data'!$N$4:$N$553,MATCH(Databackup!A3,Employee_Name,0),0)),"",(INDEX('Employee Data'!$N$4:$N$553,MATCH(Databackup!A3,Employee_Name,0))))</f>
        <v>0</v>
      </c>
      <c r="N3" t="str">
        <f>IF(ISERROR(INDEX('Employee Data'!$O$4:$O$553,MATCH(Databackup!A3,Employee_Name,0),0)),"",(INDEX('Employee Data'!$O$4:$O$553,MATCH(Databackup!A3,Employee_Name,0))))</f>
        <v>--.--</v>
      </c>
    </row>
    <row r="4" spans="1:14">
      <c r="A4" s="266" t="str">
        <f t="array" ref="A4">INDEX(Employee_Name,MATCH(SMALL(IF($A$1='Employee Data'!$I$4:$I$553,'Employee Data'!$B$4:$B$553,""),ROW('Employee Data'!A2)),IF($A$1='Employee Data'!$I$4:$I$553,'Employee Data'!$B$4:$B$553,""),0))</f>
        <v>ONKAR PAREEK</v>
      </c>
      <c r="B4">
        <f>IF(ISERROR(INDEX('Employee Data'!$B$4:$B$553,MATCH(Databackup!A4,Employee_Name,0),0)),"",(INDEX('Employee Data'!$B$4:$B$553,MATCH(Databackup!A4,Employee_Name,0))))</f>
        <v>100</v>
      </c>
      <c r="C4" t="str">
        <f>IF(ISERROR(INDEX('Employee Data'!$C$4:$C$553,MATCH(Databackup!A4,Employee_Name,0),0)),"",(INDEX('Employee Data'!$C$4:$C$553,MATCH(Databackup!A4,Employee_Name,0))))</f>
        <v>ONKAR PAREEK</v>
      </c>
      <c r="D4" t="str">
        <f>IF(ISERROR(INDEX('Employee Data'!$D$4:$D$553,MATCH(Databackup!A4,Employee_Name,0),0)),"",(INDEX('Employee Data'!$D$4:$D$553,MATCH(Databackup!A4,Employee_Name,0))))</f>
        <v>AAO-II</v>
      </c>
      <c r="E4" t="str">
        <f>IF(ISERROR(INDEX('Employee Data'!$F$4:$F$553,MATCH(Databackup!A4,Employee_Name,0),0)),"",(INDEX('Employee Data'!$F$4:$F$553,MATCH(Databackup!A4,Employee_Name,0))))</f>
        <v>L-13</v>
      </c>
      <c r="F4" s="226">
        <f>IF(ISERROR(INDEX('Employee Data'!$G$4:$G$553,MATCH(Databackup!A4,Employee_Name,0),0)),"",(INDEX('Employee Data'!$G$4:$G$553,MATCH(Databackup!A4,Employee_Name,0))))</f>
        <v>44013</v>
      </c>
      <c r="G4" s="226">
        <f>IF(ISERROR(INDEX('Employee Data'!$H$4:$H$553,MATCH(Databackup!A4,Employee_Name,0),0)),"",(INDEX('Employee Data'!$H$4:$H$553,MATCH(Databackup!A4,Employee_Name,0))))</f>
        <v>44378</v>
      </c>
      <c r="H4" t="str">
        <f>IF(ISERROR(INDEX('Employee Data'!$I$4:$I$553,MATCH(Databackup!A4,Employee_Name,0),0)),"",(INDEX('Employee Data'!$I$4:$I$553,MATCH(Databackup!A4,Employee_Name,0))))</f>
        <v>YES</v>
      </c>
      <c r="I4">
        <f>IF(ISERROR(INDEX('Employee Data'!$J$4:$J$553,MATCH(Databackup!A4,Employee_Name,0),0)),"",(INDEX('Employee Data'!J$4:$J$553,MATCH(Databackup!A4,Employee_Name,0))))</f>
        <v>77900</v>
      </c>
      <c r="J4">
        <f>IF(ISERROR(INDEX('Employee Data'!$K$4:$K$553,MATCH(Databackup!A4,Employee_Name,0),0)),"",(INDEX('Employee Data'!$K$4:$K$553,MATCH(Databackup!A4,Employee_Name,0))))</f>
        <v>2300</v>
      </c>
      <c r="K4">
        <f>IF(ISERROR(INDEX('Employee Data'!$L$4:$L$553,MATCH(Databackup!A4,Employee_Name,0),0)),"",(INDEX('Employee Data'!$L$4:$L$553,MATCH(Databackup!A4,Employee_Name,0))))</f>
        <v>80200</v>
      </c>
      <c r="L4">
        <f>IF(ISERROR(INDEX('Employee Data'!$M$4:$M$553,MATCH(Databackup!A4,Employee_Name,0),0)),"",(INDEX('Employee Data'!$M$4:$M$553,MATCH(Databackup!A4,Employee_Name,0))))</f>
        <v>0</v>
      </c>
      <c r="M4">
        <f>IF(ISERROR(INDEX('Employee Data'!$N$4:$N$553,MATCH(Databackup!A4,Employee_Name,0),0)),"",(INDEX('Employee Data'!$N$4:$N$553,MATCH(Databackup!A4,Employee_Name,0))))</f>
        <v>0</v>
      </c>
      <c r="N4" t="str">
        <f>IF(ISERROR(INDEX('Employee Data'!$O$4:$O$553,MATCH(Databackup!A4,Employee_Name,0),0)),"",(INDEX('Employee Data'!$O$4:$O$553,MATCH(Databackup!A4,Employee_Name,0))))</f>
        <v>--.--</v>
      </c>
    </row>
    <row r="5" spans="1:14">
      <c r="A5" s="266" t="e">
        <f t="array" ref="A5">INDEX(Employee_Name,MATCH(SMALL(IF($A$1='Employee Data'!$I$4:$I$553,'Employee Data'!$B$4:$B$553,""),ROW('Employee Data'!A3)),IF($A$1='Employee Data'!$I$4:$I$553,'Employee Data'!$B$4:$B$553,""),0))</f>
        <v>#NUM!</v>
      </c>
      <c r="B5" t="str">
        <f>IF(ISERROR(INDEX('Employee Data'!$B$4:$B$553,MATCH(Databackup!A5,Employee_Name,0),0)),"",(INDEX('Employee Data'!$B$4:$B$553,MATCH(Databackup!A5,Employee_Name,0))))</f>
        <v/>
      </c>
      <c r="C5" t="str">
        <f>IF(ISERROR(INDEX('Employee Data'!$C$4:$C$553,MATCH(Databackup!A5,Employee_Name,0),0)),"",(INDEX('Employee Data'!$C$4:$C$553,MATCH(Databackup!A5,Employee_Name,0))))</f>
        <v/>
      </c>
      <c r="D5" t="str">
        <f>IF(ISERROR(INDEX('Employee Data'!$D$4:$D$553,MATCH(Databackup!A5,Employee_Name,0),0)),"",(INDEX('Employee Data'!$D$4:$D$553,MATCH(Databackup!A5,Employee_Name,0))))</f>
        <v/>
      </c>
      <c r="E5" t="str">
        <f>IF(ISERROR(INDEX('Employee Data'!$F$4:$F$553,MATCH(Databackup!A5,Employee_Name,0),0)),"",(INDEX('Employee Data'!$F$4:$F$553,MATCH(Databackup!A5,Employee_Name,0))))</f>
        <v/>
      </c>
      <c r="F5" s="226" t="str">
        <f>IF(ISERROR(INDEX('Employee Data'!$G$4:$G$553,MATCH(Databackup!A5,Employee_Name,0),0)),"",(INDEX('Employee Data'!$G$4:$G$553,MATCH(Databackup!A5,Employee_Name,0))))</f>
        <v/>
      </c>
      <c r="G5" s="226" t="str">
        <f>IF(ISERROR(INDEX('Employee Data'!$H$4:$H$553,MATCH(Databackup!A5,Employee_Name,0),0)),"",(INDEX('Employee Data'!$H$4:$H$553,MATCH(Databackup!A5,Employee_Name,0))))</f>
        <v/>
      </c>
      <c r="H5" t="str">
        <f>IF(ISERROR(INDEX('Employee Data'!$I$4:$I$553,MATCH(Databackup!A5,Employee_Name,0),0)),"",(INDEX('Employee Data'!$I$4:$I$553,MATCH(Databackup!A5,Employee_Name,0))))</f>
        <v/>
      </c>
      <c r="I5" t="str">
        <f>IF(ISERROR(INDEX('Employee Data'!$J$4:$J$553,MATCH(Databackup!A5,Employee_Name,0),0)),"",(INDEX('Employee Data'!J$4:$J$553,MATCH(Databackup!A5,Employee_Name,0))))</f>
        <v/>
      </c>
      <c r="J5" t="str">
        <f>IF(ISERROR(INDEX('Employee Data'!$K$4:$K$553,MATCH(Databackup!A5,Employee_Name,0),0)),"",(INDEX('Employee Data'!$K$4:$K$553,MATCH(Databackup!A5,Employee_Name,0))))</f>
        <v/>
      </c>
      <c r="K5" t="str">
        <f>IF(ISERROR(INDEX('Employee Data'!$L$4:$L$553,MATCH(Databackup!A5,Employee_Name,0),0)),"",(INDEX('Employee Data'!$L$4:$L$553,MATCH(Databackup!A5,Employee_Name,0))))</f>
        <v/>
      </c>
      <c r="L5" t="str">
        <f>IF(ISERROR(INDEX('Employee Data'!$M$4:$M$553,MATCH(Databackup!A5,Employee_Name,0),0)),"",(INDEX('Employee Data'!$M$4:$M$553,MATCH(Databackup!A5,Employee_Name,0))))</f>
        <v/>
      </c>
      <c r="M5" t="str">
        <f>IF(ISERROR(INDEX('Employee Data'!$N$4:$N$553,MATCH(Databackup!A5,Employee_Name,0),0)),"",(INDEX('Employee Data'!$N$4:$N$553,MATCH(Databackup!A5,Employee_Name,0))))</f>
        <v/>
      </c>
      <c r="N5" t="str">
        <f>IF(ISERROR(INDEX('Employee Data'!$O$4:$O$553,MATCH(Databackup!A5,Employee_Name,0),0)),"",(INDEX('Employee Data'!$O$4:$O$553,MATCH(Databackup!A5,Employee_Name,0))))</f>
        <v/>
      </c>
    </row>
    <row r="6" spans="1:14">
      <c r="A6" s="266" t="e">
        <f t="array" ref="A6">INDEX(Employee_Name,MATCH(SMALL(IF($A$1='Employee Data'!$I$4:$I$553,'Employee Data'!$B$4:$B$553,""),ROW('Employee Data'!A4)),IF($A$1='Employee Data'!$I$4:$I$553,'Employee Data'!$B$4:$B$553,""),0))</f>
        <v>#NUM!</v>
      </c>
      <c r="B6" t="str">
        <f>IF(ISERROR(INDEX('Employee Data'!$B$4:$B$553,MATCH(Databackup!A6,Employee_Name,0),0)),"",(INDEX('Employee Data'!$B$4:$B$553,MATCH(Databackup!A6,Employee_Name,0))))</f>
        <v/>
      </c>
      <c r="C6" t="str">
        <f>IF(ISERROR(INDEX('Employee Data'!$C$4:$C$553,MATCH(Databackup!A6,Employee_Name,0),0)),"",(INDEX('Employee Data'!$C$4:$C$553,MATCH(Databackup!A6,Employee_Name,0))))</f>
        <v/>
      </c>
      <c r="D6" t="str">
        <f>IF(ISERROR(INDEX('Employee Data'!$D$4:$D$553,MATCH(Databackup!A6,Employee_Name,0),0)),"",(INDEX('Employee Data'!$D$4:$D$553,MATCH(Databackup!A6,Employee_Name,0))))</f>
        <v/>
      </c>
      <c r="E6" t="str">
        <f>IF(ISERROR(INDEX('Employee Data'!$F$4:$F$553,MATCH(Databackup!A6,Employee_Name,0),0)),"",(INDEX('Employee Data'!$F$4:$F$553,MATCH(Databackup!A6,Employee_Name,0))))</f>
        <v/>
      </c>
      <c r="F6" s="226" t="str">
        <f>IF(ISERROR(INDEX('Employee Data'!$G$4:$G$553,MATCH(Databackup!A6,Employee_Name,0),0)),"",(INDEX('Employee Data'!$G$4:$G$553,MATCH(Databackup!A6,Employee_Name,0))))</f>
        <v/>
      </c>
      <c r="G6" s="226" t="str">
        <f>IF(ISERROR(INDEX('Employee Data'!$H$4:$H$553,MATCH(Databackup!A6,Employee_Name,0),0)),"",(INDEX('Employee Data'!$H$4:$H$553,MATCH(Databackup!A6,Employee_Name,0))))</f>
        <v/>
      </c>
      <c r="H6" t="str">
        <f>IF(ISERROR(INDEX('Employee Data'!$I$4:$I$553,MATCH(Databackup!A6,Employee_Name,0),0)),"",(INDEX('Employee Data'!$I$4:$I$553,MATCH(Databackup!A6,Employee_Name,0))))</f>
        <v/>
      </c>
      <c r="I6" t="str">
        <f>IF(ISERROR(INDEX('Employee Data'!$J$4:$J$553,MATCH(Databackup!A6,Employee_Name,0),0)),"",(INDEX('Employee Data'!J$4:$J$553,MATCH(Databackup!A6,Employee_Name,0))))</f>
        <v/>
      </c>
      <c r="J6" t="str">
        <f>IF(ISERROR(INDEX('Employee Data'!$K$4:$K$553,MATCH(Databackup!A6,Employee_Name,0),0)),"",(INDEX('Employee Data'!$K$4:$K$553,MATCH(Databackup!A6,Employee_Name,0))))</f>
        <v/>
      </c>
      <c r="K6" t="str">
        <f>IF(ISERROR(INDEX('Employee Data'!$L$4:$L$553,MATCH(Databackup!A6,Employee_Name,0),0)),"",(INDEX('Employee Data'!$L$4:$L$553,MATCH(Databackup!A6,Employee_Name,0))))</f>
        <v/>
      </c>
      <c r="L6" t="str">
        <f>IF(ISERROR(INDEX('Employee Data'!$M$4:$M$553,MATCH(Databackup!A6,Employee_Name,0),0)),"",(INDEX('Employee Data'!$M$4:$M$553,MATCH(Databackup!A6,Employee_Name,0))))</f>
        <v/>
      </c>
      <c r="M6" t="str">
        <f>IF(ISERROR(INDEX('Employee Data'!$N$4:$N$553,MATCH(Databackup!A6,Employee_Name,0),0)),"",(INDEX('Employee Data'!$N$4:$N$553,MATCH(Databackup!A6,Employee_Name,0))))</f>
        <v/>
      </c>
      <c r="N6" t="str">
        <f>IF(ISERROR(INDEX('Employee Data'!$O$4:$O$553,MATCH(Databackup!A6,Employee_Name,0),0)),"",(INDEX('Employee Data'!$O$4:$O$553,MATCH(Databackup!A6,Employee_Name,0))))</f>
        <v/>
      </c>
    </row>
    <row r="7" spans="1:14">
      <c r="A7" s="266" t="e">
        <f t="array" ref="A7">INDEX(Employee_Name,MATCH(SMALL(IF($A$1='Employee Data'!$I$4:$I$553,'Employee Data'!$B$4:$B$553,""),ROW('Employee Data'!A5)),IF($A$1='Employee Data'!$I$4:$I$553,'Employee Data'!$B$4:$B$553,""),0))</f>
        <v>#NUM!</v>
      </c>
      <c r="B7" t="str">
        <f>IF(ISERROR(INDEX('Employee Data'!$B$4:$B$553,MATCH(Databackup!A7,Employee_Name,0),0)),"",(INDEX('Employee Data'!$B$4:$B$553,MATCH(Databackup!A7,Employee_Name,0))))</f>
        <v/>
      </c>
      <c r="C7" t="str">
        <f>IF(ISERROR(INDEX('Employee Data'!$C$4:$C$553,MATCH(Databackup!A7,Employee_Name,0),0)),"",(INDEX('Employee Data'!$C$4:$C$553,MATCH(Databackup!A7,Employee_Name,0))))</f>
        <v/>
      </c>
      <c r="D7" t="str">
        <f>IF(ISERROR(INDEX('Employee Data'!$D$4:$D$553,MATCH(Databackup!A7,Employee_Name,0),0)),"",(INDEX('Employee Data'!$D$4:$D$553,MATCH(Databackup!A7,Employee_Name,0))))</f>
        <v/>
      </c>
      <c r="E7" t="str">
        <f>IF(ISERROR(INDEX('Employee Data'!$F$4:$F$553,MATCH(Databackup!A7,Employee_Name,0),0)),"",(INDEX('Employee Data'!$F$4:$F$553,MATCH(Databackup!A7,Employee_Name,0))))</f>
        <v/>
      </c>
      <c r="F7" s="226" t="str">
        <f>IF(ISERROR(INDEX('Employee Data'!$G$4:$G$553,MATCH(Databackup!A7,Employee_Name,0),0)),"",(INDEX('Employee Data'!$G$4:$G$553,MATCH(Databackup!A7,Employee_Name,0))))</f>
        <v/>
      </c>
      <c r="G7" s="226" t="str">
        <f>IF(ISERROR(INDEX('Employee Data'!$H$4:$H$553,MATCH(Databackup!A7,Employee_Name,0),0)),"",(INDEX('Employee Data'!$H$4:$H$553,MATCH(Databackup!A7,Employee_Name,0))))</f>
        <v/>
      </c>
      <c r="H7" t="str">
        <f>IF(ISERROR(INDEX('Employee Data'!$I$4:$I$553,MATCH(Databackup!A7,Employee_Name,0),0)),"",(INDEX('Employee Data'!$I$4:$I$553,MATCH(Databackup!A7,Employee_Name,0))))</f>
        <v/>
      </c>
      <c r="I7" t="str">
        <f>IF(ISERROR(INDEX('Employee Data'!$J$4:$J$553,MATCH(Databackup!A7,Employee_Name,0),0)),"",(INDEX('Employee Data'!J$4:$J$553,MATCH(Databackup!A7,Employee_Name,0))))</f>
        <v/>
      </c>
      <c r="J7" t="str">
        <f>IF(ISERROR(INDEX('Employee Data'!$K$4:$K$553,MATCH(Databackup!A7,Employee_Name,0),0)),"",(INDEX('Employee Data'!$K$4:$K$553,MATCH(Databackup!A7,Employee_Name,0))))</f>
        <v/>
      </c>
      <c r="K7" t="str">
        <f>IF(ISERROR(INDEX('Employee Data'!$L$4:$L$553,MATCH(Databackup!A7,Employee_Name,0),0)),"",(INDEX('Employee Data'!$L$4:$L$553,MATCH(Databackup!A7,Employee_Name,0))))</f>
        <v/>
      </c>
      <c r="L7" t="str">
        <f>IF(ISERROR(INDEX('Employee Data'!$M$4:$M$553,MATCH(Databackup!A7,Employee_Name,0),0)),"",(INDEX('Employee Data'!$M$4:$M$553,MATCH(Databackup!A7,Employee_Name,0))))</f>
        <v/>
      </c>
      <c r="M7" t="str">
        <f>IF(ISERROR(INDEX('Employee Data'!$N$4:$N$553,MATCH(Databackup!A7,Employee_Name,0),0)),"",(INDEX('Employee Data'!$N$4:$N$553,MATCH(Databackup!A7,Employee_Name,0))))</f>
        <v/>
      </c>
      <c r="N7" t="str">
        <f>IF(ISERROR(INDEX('Employee Data'!$O$4:$O$553,MATCH(Databackup!A7,Employee_Name,0),0)),"",(INDEX('Employee Data'!$O$4:$O$553,MATCH(Databackup!A7,Employee_Name,0))))</f>
        <v/>
      </c>
    </row>
    <row r="8" spans="1:14">
      <c r="A8" s="266" t="e">
        <f t="array" ref="A8">INDEX(Employee_Name,MATCH(SMALL(IF($A$1='Employee Data'!$I$4:$I$553,'Employee Data'!$B$4:$B$553,""),ROW('Employee Data'!A6)),IF($A$1='Employee Data'!$I$4:$I$553,'Employee Data'!$B$4:$B$553,""),0))</f>
        <v>#NUM!</v>
      </c>
      <c r="B8" t="str">
        <f>IF(ISERROR(INDEX('Employee Data'!$B$4:$B$553,MATCH(Databackup!A8,Employee_Name,0),0)),"",(INDEX('Employee Data'!$B$4:$B$553,MATCH(Databackup!A8,Employee_Name,0))))</f>
        <v/>
      </c>
      <c r="C8" t="str">
        <f>IF(ISERROR(INDEX('Employee Data'!$C$4:$C$553,MATCH(Databackup!A8,Employee_Name,0),0)),"",(INDEX('Employee Data'!$C$4:$C$553,MATCH(Databackup!A8,Employee_Name,0))))</f>
        <v/>
      </c>
      <c r="D8" t="str">
        <f>IF(ISERROR(INDEX('Employee Data'!$D$4:$D$553,MATCH(Databackup!A8,Employee_Name,0),0)),"",(INDEX('Employee Data'!$D$4:$D$553,MATCH(Databackup!A8,Employee_Name,0))))</f>
        <v/>
      </c>
      <c r="E8" t="str">
        <f>IF(ISERROR(INDEX('Employee Data'!$F$4:$F$553,MATCH(Databackup!A8,Employee_Name,0),0)),"",(INDEX('Employee Data'!$F$4:$F$553,MATCH(Databackup!A8,Employee_Name,0))))</f>
        <v/>
      </c>
      <c r="F8" s="226" t="str">
        <f>IF(ISERROR(INDEX('Employee Data'!$G$4:$G$553,MATCH(Databackup!A8,Employee_Name,0),0)),"",(INDEX('Employee Data'!$G$4:$G$553,MATCH(Databackup!A8,Employee_Name,0))))</f>
        <v/>
      </c>
      <c r="G8" s="226" t="str">
        <f>IF(ISERROR(INDEX('Employee Data'!$H$4:$H$553,MATCH(Databackup!A8,Employee_Name,0),0)),"",(INDEX('Employee Data'!$H$4:$H$553,MATCH(Databackup!A8,Employee_Name,0))))</f>
        <v/>
      </c>
      <c r="H8" t="str">
        <f>IF(ISERROR(INDEX('Employee Data'!$I$4:$I$553,MATCH(Databackup!A8,Employee_Name,0),0)),"",(INDEX('Employee Data'!$I$4:$I$553,MATCH(Databackup!A8,Employee_Name,0))))</f>
        <v/>
      </c>
      <c r="I8" t="str">
        <f>IF(ISERROR(INDEX('Employee Data'!$J$4:$J$553,MATCH(Databackup!A8,Employee_Name,0),0)),"",(INDEX('Employee Data'!J$4:$J$553,MATCH(Databackup!A8,Employee_Name,0))))</f>
        <v/>
      </c>
      <c r="J8" t="str">
        <f>IF(ISERROR(INDEX('Employee Data'!$K$4:$K$553,MATCH(Databackup!A8,Employee_Name,0),0)),"",(INDEX('Employee Data'!$K$4:$K$553,MATCH(Databackup!A8,Employee_Name,0))))</f>
        <v/>
      </c>
      <c r="K8" t="str">
        <f>IF(ISERROR(INDEX('Employee Data'!$L$4:$L$553,MATCH(Databackup!A8,Employee_Name,0),0)),"",(INDEX('Employee Data'!$L$4:$L$553,MATCH(Databackup!A8,Employee_Name,0))))</f>
        <v/>
      </c>
      <c r="L8" t="str">
        <f>IF(ISERROR(INDEX('Employee Data'!$M$4:$M$553,MATCH(Databackup!A8,Employee_Name,0),0)),"",(INDEX('Employee Data'!$M$4:$M$553,MATCH(Databackup!A8,Employee_Name,0))))</f>
        <v/>
      </c>
      <c r="M8" t="str">
        <f>IF(ISERROR(INDEX('Employee Data'!$N$4:$N$553,MATCH(Databackup!A8,Employee_Name,0),0)),"",(INDEX('Employee Data'!$N$4:$N$553,MATCH(Databackup!A8,Employee_Name,0))))</f>
        <v/>
      </c>
      <c r="N8" t="str">
        <f>IF(ISERROR(INDEX('Employee Data'!$O$4:$O$553,MATCH(Databackup!A8,Employee_Name,0),0)),"",(INDEX('Employee Data'!$O$4:$O$553,MATCH(Databackup!A8,Employee_Name,0))))</f>
        <v/>
      </c>
    </row>
    <row r="9" spans="1:14">
      <c r="A9" s="266" t="e">
        <f t="array" ref="A9">INDEX(Employee_Name,MATCH(SMALL(IF($A$1='Employee Data'!$I$4:$I$553,'Employee Data'!$B$4:$B$553,""),ROW('Employee Data'!A7)),IF($A$1='Employee Data'!$I$4:$I$553,'Employee Data'!$B$4:$B$553,""),0))</f>
        <v>#NUM!</v>
      </c>
      <c r="B9" t="str">
        <f>IF(ISERROR(INDEX('Employee Data'!$B$4:$B$553,MATCH(Databackup!A9,Employee_Name,0),0)),"",(INDEX('Employee Data'!$B$4:$B$553,MATCH(Databackup!A9,Employee_Name,0))))</f>
        <v/>
      </c>
      <c r="C9" t="str">
        <f>IF(ISERROR(INDEX('Employee Data'!$C$4:$C$553,MATCH(Databackup!A9,Employee_Name,0),0)),"",(INDEX('Employee Data'!$C$4:$C$553,MATCH(Databackup!A9,Employee_Name,0))))</f>
        <v/>
      </c>
      <c r="D9" t="str">
        <f>IF(ISERROR(INDEX('Employee Data'!$D$4:$D$553,MATCH(Databackup!A9,Employee_Name,0),0)),"",(INDEX('Employee Data'!$D$4:$D$553,MATCH(Databackup!A9,Employee_Name,0))))</f>
        <v/>
      </c>
      <c r="E9" t="str">
        <f>IF(ISERROR(INDEX('Employee Data'!$F$4:$F$553,MATCH(Databackup!A9,Employee_Name,0),0)),"",(INDEX('Employee Data'!$F$4:$F$553,MATCH(Databackup!A9,Employee_Name,0))))</f>
        <v/>
      </c>
      <c r="F9" s="226" t="str">
        <f>IF(ISERROR(INDEX('Employee Data'!$G$4:$G$553,MATCH(Databackup!A9,Employee_Name,0),0)),"",(INDEX('Employee Data'!$G$4:$G$553,MATCH(Databackup!A9,Employee_Name,0))))</f>
        <v/>
      </c>
      <c r="G9" s="226" t="str">
        <f>IF(ISERROR(INDEX('Employee Data'!$H$4:$H$553,MATCH(Databackup!A9,Employee_Name,0),0)),"",(INDEX('Employee Data'!$H$4:$H$553,MATCH(Databackup!A9,Employee_Name,0))))</f>
        <v/>
      </c>
      <c r="H9" t="str">
        <f>IF(ISERROR(INDEX('Employee Data'!$I$4:$I$553,MATCH(Databackup!A9,Employee_Name,0),0)),"",(INDEX('Employee Data'!$I$4:$I$553,MATCH(Databackup!A9,Employee_Name,0))))</f>
        <v/>
      </c>
      <c r="I9" t="str">
        <f>IF(ISERROR(INDEX('Employee Data'!$J$4:$J$553,MATCH(Databackup!A9,Employee_Name,0),0)),"",(INDEX('Employee Data'!J$4:$J$553,MATCH(Databackup!A9,Employee_Name,0))))</f>
        <v/>
      </c>
      <c r="J9" t="str">
        <f>IF(ISERROR(INDEX('Employee Data'!$K$4:$K$553,MATCH(Databackup!A9,Employee_Name,0),0)),"",(INDEX('Employee Data'!$K$4:$K$553,MATCH(Databackup!A9,Employee_Name,0))))</f>
        <v/>
      </c>
      <c r="K9" t="str">
        <f>IF(ISERROR(INDEX('Employee Data'!$L$4:$L$553,MATCH(Databackup!A9,Employee_Name,0),0)),"",(INDEX('Employee Data'!$L$4:$L$553,MATCH(Databackup!A9,Employee_Name,0))))</f>
        <v/>
      </c>
      <c r="L9" t="str">
        <f>IF(ISERROR(INDEX('Employee Data'!$M$4:$M$553,MATCH(Databackup!A9,Employee_Name,0),0)),"",(INDEX('Employee Data'!$M$4:$M$553,MATCH(Databackup!A9,Employee_Name,0))))</f>
        <v/>
      </c>
      <c r="M9" t="str">
        <f>IF(ISERROR(INDEX('Employee Data'!$N$4:$N$553,MATCH(Databackup!A9,Employee_Name,0),0)),"",(INDEX('Employee Data'!$N$4:$N$553,MATCH(Databackup!A9,Employee_Name,0))))</f>
        <v/>
      </c>
      <c r="N9" t="str">
        <f>IF(ISERROR(INDEX('Employee Data'!$O$4:$O$553,MATCH(Databackup!A9,Employee_Name,0),0)),"",(INDEX('Employee Data'!$O$4:$O$553,MATCH(Databackup!A9,Employee_Name,0))))</f>
        <v/>
      </c>
    </row>
    <row r="10" spans="1:14">
      <c r="A10" s="266" t="e">
        <f t="array" ref="A10">INDEX(Employee_Name,MATCH(SMALL(IF($A$1='Employee Data'!$I$4:$I$553,'Employee Data'!$B$4:$B$553,""),ROW('Employee Data'!A8)),IF($A$1='Employee Data'!$I$4:$I$553,'Employee Data'!$B$4:$B$553,""),0))</f>
        <v>#NUM!</v>
      </c>
      <c r="B10" t="str">
        <f>IF(ISERROR(INDEX('Employee Data'!$B$4:$B$553,MATCH(Databackup!A10,Employee_Name,0),0)),"",(INDEX('Employee Data'!$B$4:$B$553,MATCH(Databackup!A10,Employee_Name,0))))</f>
        <v/>
      </c>
      <c r="C10" t="str">
        <f>IF(ISERROR(INDEX('Employee Data'!$C$4:$C$553,MATCH(Databackup!A10,Employee_Name,0),0)),"",(INDEX('Employee Data'!$C$4:$C$553,MATCH(Databackup!A10,Employee_Name,0))))</f>
        <v/>
      </c>
      <c r="D10" t="str">
        <f>IF(ISERROR(INDEX('Employee Data'!$D$4:$D$553,MATCH(Databackup!A10,Employee_Name,0),0)),"",(INDEX('Employee Data'!$D$4:$D$553,MATCH(Databackup!A10,Employee_Name,0))))</f>
        <v/>
      </c>
      <c r="E10" t="str">
        <f>IF(ISERROR(INDEX('Employee Data'!$F$4:$F$553,MATCH(Databackup!A10,Employee_Name,0),0)),"",(INDEX('Employee Data'!$F$4:$F$553,MATCH(Databackup!A10,Employee_Name,0))))</f>
        <v/>
      </c>
      <c r="F10" s="226" t="str">
        <f>IF(ISERROR(INDEX('Employee Data'!$G$4:$G$553,MATCH(Databackup!A10,Employee_Name,0),0)),"",(INDEX('Employee Data'!$G$4:$G$553,MATCH(Databackup!A10,Employee_Name,0))))</f>
        <v/>
      </c>
      <c r="G10" s="226" t="str">
        <f>IF(ISERROR(INDEX('Employee Data'!$H$4:$H$553,MATCH(Databackup!A10,Employee_Name,0),0)),"",(INDEX('Employee Data'!$H$4:$H$553,MATCH(Databackup!A10,Employee_Name,0))))</f>
        <v/>
      </c>
      <c r="H10" t="str">
        <f>IF(ISERROR(INDEX('Employee Data'!$I$4:$I$553,MATCH(Databackup!A10,Employee_Name,0),0)),"",(INDEX('Employee Data'!$I$4:$I$553,MATCH(Databackup!A10,Employee_Name,0))))</f>
        <v/>
      </c>
      <c r="I10" t="str">
        <f>IF(ISERROR(INDEX('Employee Data'!$J$4:$J$553,MATCH(Databackup!A10,Employee_Name,0),0)),"",(INDEX('Employee Data'!J$4:$J$553,MATCH(Databackup!A10,Employee_Name,0))))</f>
        <v/>
      </c>
      <c r="J10" t="str">
        <f>IF(ISERROR(INDEX('Employee Data'!$K$4:$K$553,MATCH(Databackup!A10,Employee_Name,0),0)),"",(INDEX('Employee Data'!$K$4:$K$553,MATCH(Databackup!A10,Employee_Name,0))))</f>
        <v/>
      </c>
      <c r="K10" t="str">
        <f>IF(ISERROR(INDEX('Employee Data'!$L$4:$L$553,MATCH(Databackup!A10,Employee_Name,0),0)),"",(INDEX('Employee Data'!$L$4:$L$553,MATCH(Databackup!A10,Employee_Name,0))))</f>
        <v/>
      </c>
      <c r="L10" t="str">
        <f>IF(ISERROR(INDEX('Employee Data'!$M$4:$M$553,MATCH(Databackup!A10,Employee_Name,0),0)),"",(INDEX('Employee Data'!$M$4:$M$553,MATCH(Databackup!A10,Employee_Name,0))))</f>
        <v/>
      </c>
      <c r="M10" t="str">
        <f>IF(ISERROR(INDEX('Employee Data'!$N$4:$N$553,MATCH(Databackup!A10,Employee_Name,0),0)),"",(INDEX('Employee Data'!$N$4:$N$553,MATCH(Databackup!A10,Employee_Name,0))))</f>
        <v/>
      </c>
      <c r="N10" t="str">
        <f>IF(ISERROR(INDEX('Employee Data'!$O$4:$O$553,MATCH(Databackup!A10,Employee_Name,0),0)),"",(INDEX('Employee Data'!$O$4:$O$553,MATCH(Databackup!A10,Employee_Name,0))))</f>
        <v/>
      </c>
    </row>
    <row r="11" spans="1:14">
      <c r="A11" s="266" t="e">
        <f t="array" ref="A11">INDEX(Employee_Name,MATCH(SMALL(IF($A$1='Employee Data'!$I$4:$I$553,'Employee Data'!$B$4:$B$553,""),ROW('Employee Data'!A9)),IF($A$1='Employee Data'!$I$4:$I$553,'Employee Data'!$B$4:$B$553,""),0))</f>
        <v>#NUM!</v>
      </c>
      <c r="B11" t="str">
        <f>IF(ISERROR(INDEX('Employee Data'!$B$4:$B$553,MATCH(Databackup!A11,Employee_Name,0),0)),"",(INDEX('Employee Data'!$B$4:$B$553,MATCH(Databackup!A11,Employee_Name,0))))</f>
        <v/>
      </c>
      <c r="C11" t="str">
        <f>IF(ISERROR(INDEX('Employee Data'!$C$4:$C$553,MATCH(Databackup!A11,Employee_Name,0),0)),"",(INDEX('Employee Data'!$C$4:$C$553,MATCH(Databackup!A11,Employee_Name,0))))</f>
        <v/>
      </c>
      <c r="D11" t="str">
        <f>IF(ISERROR(INDEX('Employee Data'!$D$4:$D$553,MATCH(Databackup!A11,Employee_Name,0),0)),"",(INDEX('Employee Data'!$D$4:$D$553,MATCH(Databackup!A11,Employee_Name,0))))</f>
        <v/>
      </c>
      <c r="E11" t="str">
        <f>IF(ISERROR(INDEX('Employee Data'!$F$4:$F$553,MATCH(Databackup!A11,Employee_Name,0),0)),"",(INDEX('Employee Data'!$F$4:$F$553,MATCH(Databackup!A11,Employee_Name,0))))</f>
        <v/>
      </c>
      <c r="F11" s="226" t="str">
        <f>IF(ISERROR(INDEX('Employee Data'!$G$4:$G$553,MATCH(Databackup!A11,Employee_Name,0),0)),"",(INDEX('Employee Data'!$G$4:$G$553,MATCH(Databackup!A11,Employee_Name,0))))</f>
        <v/>
      </c>
      <c r="G11" s="226" t="str">
        <f>IF(ISERROR(INDEX('Employee Data'!$H$4:$H$553,MATCH(Databackup!A11,Employee_Name,0),0)),"",(INDEX('Employee Data'!$H$4:$H$553,MATCH(Databackup!A11,Employee_Name,0))))</f>
        <v/>
      </c>
      <c r="H11" t="str">
        <f>IF(ISERROR(INDEX('Employee Data'!$I$4:$I$553,MATCH(Databackup!A11,Employee_Name,0),0)),"",(INDEX('Employee Data'!$I$4:$I$553,MATCH(Databackup!A11,Employee_Name,0))))</f>
        <v/>
      </c>
      <c r="I11" t="str">
        <f>IF(ISERROR(INDEX('Employee Data'!$J$4:$J$553,MATCH(Databackup!A11,Employee_Name,0),0)),"",(INDEX('Employee Data'!J$4:$J$553,MATCH(Databackup!A11,Employee_Name,0))))</f>
        <v/>
      </c>
      <c r="J11" t="str">
        <f>IF(ISERROR(INDEX('Employee Data'!$K$4:$K$553,MATCH(Databackup!A11,Employee_Name,0),0)),"",(INDEX('Employee Data'!$K$4:$K$553,MATCH(Databackup!A11,Employee_Name,0))))</f>
        <v/>
      </c>
      <c r="K11" t="str">
        <f>IF(ISERROR(INDEX('Employee Data'!$L$4:$L$553,MATCH(Databackup!A11,Employee_Name,0),0)),"",(INDEX('Employee Data'!$L$4:$L$553,MATCH(Databackup!A11,Employee_Name,0))))</f>
        <v/>
      </c>
      <c r="L11" t="str">
        <f>IF(ISERROR(INDEX('Employee Data'!$M$4:$M$553,MATCH(Databackup!A11,Employee_Name,0),0)),"",(INDEX('Employee Data'!$M$4:$M$553,MATCH(Databackup!A11,Employee_Name,0))))</f>
        <v/>
      </c>
      <c r="M11" t="str">
        <f>IF(ISERROR(INDEX('Employee Data'!$N$4:$N$553,MATCH(Databackup!A11,Employee_Name,0),0)),"",(INDEX('Employee Data'!$N$4:$N$553,MATCH(Databackup!A11,Employee_Name,0))))</f>
        <v/>
      </c>
      <c r="N11" t="str">
        <f>IF(ISERROR(INDEX('Employee Data'!$O$4:$O$553,MATCH(Databackup!A11,Employee_Name,0),0)),"",(INDEX('Employee Data'!$O$4:$O$553,MATCH(Databackup!A11,Employee_Name,0))))</f>
        <v/>
      </c>
    </row>
    <row r="12" spans="1:14">
      <c r="A12" s="266" t="e">
        <f t="array" ref="A12">INDEX(Employee_Name,MATCH(SMALL(IF($A$1='Employee Data'!$I$4:$I$553,'Employee Data'!$B$4:$B$553,""),ROW('Employee Data'!A10)),IF($A$1='Employee Data'!$I$4:$I$553,'Employee Data'!$B$4:$B$553,""),0))</f>
        <v>#NUM!</v>
      </c>
      <c r="B12" t="str">
        <f>IF(ISERROR(INDEX('Employee Data'!$B$4:$B$553,MATCH(Databackup!A12,Employee_Name,0),0)),"",(INDEX('Employee Data'!$B$4:$B$553,MATCH(Databackup!A12,Employee_Name,0))))</f>
        <v/>
      </c>
      <c r="C12" t="str">
        <f>IF(ISERROR(INDEX('Employee Data'!$C$4:$C$553,MATCH(Databackup!A12,Employee_Name,0),0)),"",(INDEX('Employee Data'!$C$4:$C$553,MATCH(Databackup!A12,Employee_Name,0))))</f>
        <v/>
      </c>
      <c r="D12" t="str">
        <f>IF(ISERROR(INDEX('Employee Data'!$D$4:$D$553,MATCH(Databackup!A12,Employee_Name,0),0)),"",(INDEX('Employee Data'!$D$4:$D$553,MATCH(Databackup!A12,Employee_Name,0))))</f>
        <v/>
      </c>
      <c r="E12" t="str">
        <f>IF(ISERROR(INDEX('Employee Data'!$F$4:$F$553,MATCH(Databackup!A12,Employee_Name,0),0)),"",(INDEX('Employee Data'!$F$4:$F$553,MATCH(Databackup!A12,Employee_Name,0))))</f>
        <v/>
      </c>
      <c r="F12" s="226" t="str">
        <f>IF(ISERROR(INDEX('Employee Data'!$G$4:$G$553,MATCH(Databackup!A12,Employee_Name,0),0)),"",(INDEX('Employee Data'!$G$4:$G$553,MATCH(Databackup!A12,Employee_Name,0))))</f>
        <v/>
      </c>
      <c r="G12" s="226" t="str">
        <f>IF(ISERROR(INDEX('Employee Data'!$H$4:$H$553,MATCH(Databackup!A12,Employee_Name,0),0)),"",(INDEX('Employee Data'!$H$4:$H$553,MATCH(Databackup!A12,Employee_Name,0))))</f>
        <v/>
      </c>
      <c r="H12" t="str">
        <f>IF(ISERROR(INDEX('Employee Data'!$I$4:$I$553,MATCH(Databackup!A12,Employee_Name,0),0)),"",(INDEX('Employee Data'!$I$4:$I$553,MATCH(Databackup!A12,Employee_Name,0))))</f>
        <v/>
      </c>
      <c r="I12" t="str">
        <f>IF(ISERROR(INDEX('Employee Data'!$J$4:$J$553,MATCH(Databackup!A12,Employee_Name,0),0)),"",(INDEX('Employee Data'!J$4:$J$553,MATCH(Databackup!A12,Employee_Name,0))))</f>
        <v/>
      </c>
      <c r="J12" t="str">
        <f>IF(ISERROR(INDEX('Employee Data'!$K$4:$K$553,MATCH(Databackup!A12,Employee_Name,0),0)),"",(INDEX('Employee Data'!$K$4:$K$553,MATCH(Databackup!A12,Employee_Name,0))))</f>
        <v/>
      </c>
      <c r="K12" t="str">
        <f>IF(ISERROR(INDEX('Employee Data'!$L$4:$L$553,MATCH(Databackup!A12,Employee_Name,0),0)),"",(INDEX('Employee Data'!$L$4:$L$553,MATCH(Databackup!A12,Employee_Name,0))))</f>
        <v/>
      </c>
      <c r="L12" t="str">
        <f>IF(ISERROR(INDEX('Employee Data'!$M$4:$M$553,MATCH(Databackup!A12,Employee_Name,0),0)),"",(INDEX('Employee Data'!$M$4:$M$553,MATCH(Databackup!A12,Employee_Name,0))))</f>
        <v/>
      </c>
      <c r="M12" t="str">
        <f>IF(ISERROR(INDEX('Employee Data'!$N$4:$N$553,MATCH(Databackup!A12,Employee_Name,0),0)),"",(INDEX('Employee Data'!$N$4:$N$553,MATCH(Databackup!A12,Employee_Name,0))))</f>
        <v/>
      </c>
      <c r="N12" t="str">
        <f>IF(ISERROR(INDEX('Employee Data'!$O$4:$O$553,MATCH(Databackup!A12,Employee_Name,0),0)),"",(INDEX('Employee Data'!$O$4:$O$553,MATCH(Databackup!A12,Employee_Name,0))))</f>
        <v/>
      </c>
    </row>
    <row r="13" spans="1:14">
      <c r="A13" s="266" t="e">
        <f t="array" ref="A13">INDEX(Employee_Name,MATCH(SMALL(IF($A$1='Employee Data'!$I$4:$I$553,'Employee Data'!$B$4:$B$553,""),ROW('Employee Data'!A11)),IF($A$1='Employee Data'!$I$4:$I$553,'Employee Data'!$B$4:$B$553,""),0))</f>
        <v>#NUM!</v>
      </c>
      <c r="B13" t="str">
        <f>IF(ISERROR(INDEX('Employee Data'!$B$4:$B$553,MATCH(Databackup!A13,Employee_Name,0),0)),"",(INDEX('Employee Data'!$B$4:$B$553,MATCH(Databackup!A13,Employee_Name,0))))</f>
        <v/>
      </c>
      <c r="C13" t="str">
        <f>IF(ISERROR(INDEX('Employee Data'!$C$4:$C$553,MATCH(Databackup!A13,Employee_Name,0),0)),"",(INDEX('Employee Data'!$C$4:$C$553,MATCH(Databackup!A13,Employee_Name,0))))</f>
        <v/>
      </c>
      <c r="D13" t="str">
        <f>IF(ISERROR(INDEX('Employee Data'!$D$4:$D$553,MATCH(Databackup!A13,Employee_Name,0),0)),"",(INDEX('Employee Data'!$D$4:$D$553,MATCH(Databackup!A13,Employee_Name,0))))</f>
        <v/>
      </c>
      <c r="E13" t="str">
        <f>IF(ISERROR(INDEX('Employee Data'!$F$4:$F$553,MATCH(Databackup!A13,Employee_Name,0),0)),"",(INDEX('Employee Data'!$F$4:$F$553,MATCH(Databackup!A13,Employee_Name,0))))</f>
        <v/>
      </c>
      <c r="F13" s="226" t="str">
        <f>IF(ISERROR(INDEX('Employee Data'!$G$4:$G$553,MATCH(Databackup!A13,Employee_Name,0),0)),"",(INDEX('Employee Data'!$G$4:$G$553,MATCH(Databackup!A13,Employee_Name,0))))</f>
        <v/>
      </c>
      <c r="G13" s="226" t="str">
        <f>IF(ISERROR(INDEX('Employee Data'!$H$4:$H$553,MATCH(Databackup!A13,Employee_Name,0),0)),"",(INDEX('Employee Data'!$H$4:$H$553,MATCH(Databackup!A13,Employee_Name,0))))</f>
        <v/>
      </c>
      <c r="H13" t="str">
        <f>IF(ISERROR(INDEX('Employee Data'!$I$4:$I$553,MATCH(Databackup!A13,Employee_Name,0),0)),"",(INDEX('Employee Data'!$I$4:$I$553,MATCH(Databackup!A13,Employee_Name,0))))</f>
        <v/>
      </c>
      <c r="I13" t="str">
        <f>IF(ISERROR(INDEX('Employee Data'!$J$4:$J$553,MATCH(Databackup!A13,Employee_Name,0),0)),"",(INDEX('Employee Data'!J$4:$J$553,MATCH(Databackup!A13,Employee_Name,0))))</f>
        <v/>
      </c>
      <c r="J13" t="str">
        <f>IF(ISERROR(INDEX('Employee Data'!$K$4:$K$553,MATCH(Databackup!A13,Employee_Name,0),0)),"",(INDEX('Employee Data'!$K$4:$K$553,MATCH(Databackup!A13,Employee_Name,0))))</f>
        <v/>
      </c>
      <c r="K13" t="str">
        <f>IF(ISERROR(INDEX('Employee Data'!$L$4:$L$553,MATCH(Databackup!A13,Employee_Name,0),0)),"",(INDEX('Employee Data'!$L$4:$L$553,MATCH(Databackup!A13,Employee_Name,0))))</f>
        <v/>
      </c>
      <c r="L13" t="str">
        <f>IF(ISERROR(INDEX('Employee Data'!$M$4:$M$553,MATCH(Databackup!A13,Employee_Name,0),0)),"",(INDEX('Employee Data'!$M$4:$M$553,MATCH(Databackup!A13,Employee_Name,0))))</f>
        <v/>
      </c>
      <c r="M13" t="str">
        <f>IF(ISERROR(INDEX('Employee Data'!$N$4:$N$553,MATCH(Databackup!A13,Employee_Name,0),0)),"",(INDEX('Employee Data'!$N$4:$N$553,MATCH(Databackup!A13,Employee_Name,0))))</f>
        <v/>
      </c>
      <c r="N13" t="str">
        <f>IF(ISERROR(INDEX('Employee Data'!$O$4:$O$553,MATCH(Databackup!A13,Employee_Name,0),0)),"",(INDEX('Employee Data'!$O$4:$O$553,MATCH(Databackup!A13,Employee_Name,0))))</f>
        <v/>
      </c>
    </row>
    <row r="14" spans="1:14">
      <c r="A14" s="266" t="e">
        <f t="array" ref="A14">INDEX(Employee_Name,MATCH(SMALL(IF($A$1='Employee Data'!$I$4:$I$553,'Employee Data'!$B$4:$B$553,""),ROW('Employee Data'!A12)),IF($A$1='Employee Data'!$I$4:$I$553,'Employee Data'!$B$4:$B$553,""),0))</f>
        <v>#NUM!</v>
      </c>
      <c r="B14" t="str">
        <f>IF(ISERROR(INDEX('Employee Data'!$B$4:$B$553,MATCH(Databackup!A14,Employee_Name,0),0)),"",(INDEX('Employee Data'!$B$4:$B$553,MATCH(Databackup!A14,Employee_Name,0))))</f>
        <v/>
      </c>
      <c r="C14" t="str">
        <f>IF(ISERROR(INDEX('Employee Data'!$C$4:$C$553,MATCH(Databackup!A14,Employee_Name,0),0)),"",(INDEX('Employee Data'!$C$4:$C$553,MATCH(Databackup!A14,Employee_Name,0))))</f>
        <v/>
      </c>
      <c r="D14" t="str">
        <f>IF(ISERROR(INDEX('Employee Data'!$D$4:$D$553,MATCH(Databackup!A14,Employee_Name,0),0)),"",(INDEX('Employee Data'!$D$4:$D$553,MATCH(Databackup!A14,Employee_Name,0))))</f>
        <v/>
      </c>
      <c r="E14" t="str">
        <f>IF(ISERROR(INDEX('Employee Data'!$F$4:$F$553,MATCH(Databackup!A14,Employee_Name,0),0)),"",(INDEX('Employee Data'!$F$4:$F$553,MATCH(Databackup!A14,Employee_Name,0))))</f>
        <v/>
      </c>
      <c r="F14" s="226" t="str">
        <f>IF(ISERROR(INDEX('Employee Data'!$G$4:$G$553,MATCH(Databackup!A14,Employee_Name,0),0)),"",(INDEX('Employee Data'!$G$4:$G$553,MATCH(Databackup!A14,Employee_Name,0))))</f>
        <v/>
      </c>
      <c r="G14" s="226" t="str">
        <f>IF(ISERROR(INDEX('Employee Data'!$H$4:$H$553,MATCH(Databackup!A14,Employee_Name,0),0)),"",(INDEX('Employee Data'!$H$4:$H$553,MATCH(Databackup!A14,Employee_Name,0))))</f>
        <v/>
      </c>
      <c r="H14" t="str">
        <f>IF(ISERROR(INDEX('Employee Data'!$I$4:$I$553,MATCH(Databackup!A14,Employee_Name,0),0)),"",(INDEX('Employee Data'!$I$4:$I$553,MATCH(Databackup!A14,Employee_Name,0))))</f>
        <v/>
      </c>
      <c r="I14" t="str">
        <f>IF(ISERROR(INDEX('Employee Data'!$J$4:$J$553,MATCH(Databackup!A14,Employee_Name,0),0)),"",(INDEX('Employee Data'!J$4:$J$553,MATCH(Databackup!A14,Employee_Name,0))))</f>
        <v/>
      </c>
      <c r="J14" t="str">
        <f>IF(ISERROR(INDEX('Employee Data'!$K$4:$K$553,MATCH(Databackup!A14,Employee_Name,0),0)),"",(INDEX('Employee Data'!$K$4:$K$553,MATCH(Databackup!A14,Employee_Name,0))))</f>
        <v/>
      </c>
      <c r="K14" t="str">
        <f>IF(ISERROR(INDEX('Employee Data'!$L$4:$L$553,MATCH(Databackup!A14,Employee_Name,0),0)),"",(INDEX('Employee Data'!$L$4:$L$553,MATCH(Databackup!A14,Employee_Name,0))))</f>
        <v/>
      </c>
      <c r="L14" t="str">
        <f>IF(ISERROR(INDEX('Employee Data'!$M$4:$M$553,MATCH(Databackup!A14,Employee_Name,0),0)),"",(INDEX('Employee Data'!$M$4:$M$553,MATCH(Databackup!A14,Employee_Name,0))))</f>
        <v/>
      </c>
      <c r="M14" t="str">
        <f>IF(ISERROR(INDEX('Employee Data'!$N$4:$N$553,MATCH(Databackup!A14,Employee_Name,0),0)),"",(INDEX('Employee Data'!$N$4:$N$553,MATCH(Databackup!A14,Employee_Name,0))))</f>
        <v/>
      </c>
      <c r="N14" t="str">
        <f>IF(ISERROR(INDEX('Employee Data'!$O$4:$O$553,MATCH(Databackup!A14,Employee_Name,0),0)),"",(INDEX('Employee Data'!$O$4:$O$553,MATCH(Databackup!A14,Employee_Name,0))))</f>
        <v/>
      </c>
    </row>
    <row r="15" spans="1:14">
      <c r="A15" s="266" t="e">
        <f t="array" ref="A15">INDEX(Employee_Name,MATCH(SMALL(IF($A$1='Employee Data'!$I$4:$I$553,'Employee Data'!$B$4:$B$553,""),ROW('Employee Data'!A13)),IF($A$1='Employee Data'!$I$4:$I$553,'Employee Data'!$B$4:$B$553,""),0))</f>
        <v>#NUM!</v>
      </c>
      <c r="B15" t="str">
        <f>IF(ISERROR(INDEX('Employee Data'!$B$4:$B$553,MATCH(Databackup!A15,Employee_Name,0),0)),"",(INDEX('Employee Data'!$B$4:$B$553,MATCH(Databackup!A15,Employee_Name,0))))</f>
        <v/>
      </c>
      <c r="C15" t="str">
        <f>IF(ISERROR(INDEX('Employee Data'!$C$4:$C$553,MATCH(Databackup!A15,Employee_Name,0),0)),"",(INDEX('Employee Data'!$C$4:$C$553,MATCH(Databackup!A15,Employee_Name,0))))</f>
        <v/>
      </c>
      <c r="D15" t="str">
        <f>IF(ISERROR(INDEX('Employee Data'!$D$4:$D$553,MATCH(Databackup!A15,Employee_Name,0),0)),"",(INDEX('Employee Data'!$D$4:$D$553,MATCH(Databackup!A15,Employee_Name,0))))</f>
        <v/>
      </c>
      <c r="E15" t="str">
        <f>IF(ISERROR(INDEX('Employee Data'!$F$4:$F$553,MATCH(Databackup!A15,Employee_Name,0),0)),"",(INDEX('Employee Data'!$F$4:$F$553,MATCH(Databackup!A15,Employee_Name,0))))</f>
        <v/>
      </c>
      <c r="F15" s="226" t="str">
        <f>IF(ISERROR(INDEX('Employee Data'!$G$4:$G$553,MATCH(Databackup!A15,Employee_Name,0),0)),"",(INDEX('Employee Data'!$G$4:$G$553,MATCH(Databackup!A15,Employee_Name,0))))</f>
        <v/>
      </c>
      <c r="G15" s="226" t="str">
        <f>IF(ISERROR(INDEX('Employee Data'!$H$4:$H$553,MATCH(Databackup!A15,Employee_Name,0),0)),"",(INDEX('Employee Data'!$H$4:$H$553,MATCH(Databackup!A15,Employee_Name,0))))</f>
        <v/>
      </c>
      <c r="H15" t="str">
        <f>IF(ISERROR(INDEX('Employee Data'!$I$4:$I$553,MATCH(Databackup!A15,Employee_Name,0),0)),"",(INDEX('Employee Data'!$I$4:$I$553,MATCH(Databackup!A15,Employee_Name,0))))</f>
        <v/>
      </c>
      <c r="I15" t="str">
        <f>IF(ISERROR(INDEX('Employee Data'!$J$4:$J$553,MATCH(Databackup!A15,Employee_Name,0),0)),"",(INDEX('Employee Data'!J$4:$J$553,MATCH(Databackup!A15,Employee_Name,0))))</f>
        <v/>
      </c>
      <c r="J15" t="str">
        <f>IF(ISERROR(INDEX('Employee Data'!$K$4:$K$553,MATCH(Databackup!A15,Employee_Name,0),0)),"",(INDEX('Employee Data'!$K$4:$K$553,MATCH(Databackup!A15,Employee_Name,0))))</f>
        <v/>
      </c>
      <c r="K15" t="str">
        <f>IF(ISERROR(INDEX('Employee Data'!$L$4:$L$553,MATCH(Databackup!A15,Employee_Name,0),0)),"",(INDEX('Employee Data'!$L$4:$L$553,MATCH(Databackup!A15,Employee_Name,0))))</f>
        <v/>
      </c>
      <c r="L15" t="str">
        <f>IF(ISERROR(INDEX('Employee Data'!$M$4:$M$553,MATCH(Databackup!A15,Employee_Name,0),0)),"",(INDEX('Employee Data'!$M$4:$M$553,MATCH(Databackup!A15,Employee_Name,0))))</f>
        <v/>
      </c>
      <c r="M15" t="str">
        <f>IF(ISERROR(INDEX('Employee Data'!$N$4:$N$553,MATCH(Databackup!A15,Employee_Name,0),0)),"",(INDEX('Employee Data'!$N$4:$N$553,MATCH(Databackup!A15,Employee_Name,0))))</f>
        <v/>
      </c>
      <c r="N15" t="str">
        <f>IF(ISERROR(INDEX('Employee Data'!$O$4:$O$553,MATCH(Databackup!A15,Employee_Name,0),0)),"",(INDEX('Employee Data'!$O$4:$O$553,MATCH(Databackup!A15,Employee_Name,0))))</f>
        <v/>
      </c>
    </row>
    <row r="16" spans="1:14">
      <c r="A16" s="266" t="e">
        <f t="array" ref="A16">INDEX(Employee_Name,MATCH(SMALL(IF($A$1='Employee Data'!$I$4:$I$553,'Employee Data'!$B$4:$B$553,""),ROW('Employee Data'!A14)),IF($A$1='Employee Data'!$I$4:$I$553,'Employee Data'!$B$4:$B$553,""),0))</f>
        <v>#NUM!</v>
      </c>
      <c r="B16" t="str">
        <f>IF(ISERROR(INDEX('Employee Data'!$B$4:$B$553,MATCH(Databackup!A16,Employee_Name,0),0)),"",(INDEX('Employee Data'!$B$4:$B$553,MATCH(Databackup!A16,Employee_Name,0))))</f>
        <v/>
      </c>
      <c r="C16" t="str">
        <f>IF(ISERROR(INDEX('Employee Data'!$C$4:$C$553,MATCH(Databackup!A16,Employee_Name,0),0)),"",(INDEX('Employee Data'!$C$4:$C$553,MATCH(Databackup!A16,Employee_Name,0))))</f>
        <v/>
      </c>
      <c r="D16" t="str">
        <f>IF(ISERROR(INDEX('Employee Data'!$D$4:$D$553,MATCH(Databackup!A16,Employee_Name,0),0)),"",(INDEX('Employee Data'!$D$4:$D$553,MATCH(Databackup!A16,Employee_Name,0))))</f>
        <v/>
      </c>
      <c r="E16" t="str">
        <f>IF(ISERROR(INDEX('Employee Data'!$F$4:$F$553,MATCH(Databackup!A16,Employee_Name,0),0)),"",(INDEX('Employee Data'!$F$4:$F$553,MATCH(Databackup!A16,Employee_Name,0))))</f>
        <v/>
      </c>
      <c r="F16" s="226" t="str">
        <f>IF(ISERROR(INDEX('Employee Data'!$G$4:$G$553,MATCH(Databackup!A16,Employee_Name,0),0)),"",(INDEX('Employee Data'!$G$4:$G$553,MATCH(Databackup!A16,Employee_Name,0))))</f>
        <v/>
      </c>
      <c r="G16" s="226" t="str">
        <f>IF(ISERROR(INDEX('Employee Data'!$H$4:$H$553,MATCH(Databackup!A16,Employee_Name,0),0)),"",(INDEX('Employee Data'!$H$4:$H$553,MATCH(Databackup!A16,Employee_Name,0))))</f>
        <v/>
      </c>
      <c r="H16" t="str">
        <f>IF(ISERROR(INDEX('Employee Data'!$I$4:$I$553,MATCH(Databackup!A16,Employee_Name,0),0)),"",(INDEX('Employee Data'!$I$4:$I$553,MATCH(Databackup!A16,Employee_Name,0))))</f>
        <v/>
      </c>
      <c r="I16" t="str">
        <f>IF(ISERROR(INDEX('Employee Data'!$J$4:$J$553,MATCH(Databackup!A16,Employee_Name,0),0)),"",(INDEX('Employee Data'!J$4:$J$553,MATCH(Databackup!A16,Employee_Name,0))))</f>
        <v/>
      </c>
      <c r="J16" t="str">
        <f>IF(ISERROR(INDEX('Employee Data'!$K$4:$K$553,MATCH(Databackup!A16,Employee_Name,0),0)),"",(INDEX('Employee Data'!$K$4:$K$553,MATCH(Databackup!A16,Employee_Name,0))))</f>
        <v/>
      </c>
      <c r="K16" t="str">
        <f>IF(ISERROR(INDEX('Employee Data'!$L$4:$L$553,MATCH(Databackup!A16,Employee_Name,0),0)),"",(INDEX('Employee Data'!$L$4:$L$553,MATCH(Databackup!A16,Employee_Name,0))))</f>
        <v/>
      </c>
      <c r="L16" t="str">
        <f>IF(ISERROR(INDEX('Employee Data'!$M$4:$M$553,MATCH(Databackup!A16,Employee_Name,0),0)),"",(INDEX('Employee Data'!$M$4:$M$553,MATCH(Databackup!A16,Employee_Name,0))))</f>
        <v/>
      </c>
      <c r="M16" t="str">
        <f>IF(ISERROR(INDEX('Employee Data'!$N$4:$N$553,MATCH(Databackup!A16,Employee_Name,0),0)),"",(INDEX('Employee Data'!$N$4:$N$553,MATCH(Databackup!A16,Employee_Name,0))))</f>
        <v/>
      </c>
      <c r="N16" t="str">
        <f>IF(ISERROR(INDEX('Employee Data'!$O$4:$O$553,MATCH(Databackup!A16,Employee_Name,0),0)),"",(INDEX('Employee Data'!$O$4:$O$553,MATCH(Databackup!A16,Employee_Name,0))))</f>
        <v/>
      </c>
    </row>
    <row r="17" spans="1:14">
      <c r="A17" s="266" t="e">
        <f t="array" ref="A17">INDEX(Employee_Name,MATCH(SMALL(IF($A$1='Employee Data'!$I$4:$I$553,'Employee Data'!$B$4:$B$553,""),ROW('Employee Data'!A15)),IF($A$1='Employee Data'!$I$4:$I$553,'Employee Data'!$B$4:$B$553,""),0))</f>
        <v>#NUM!</v>
      </c>
      <c r="B17" t="str">
        <f>IF(ISERROR(INDEX('Employee Data'!$B$4:$B$553,MATCH(Databackup!A17,Employee_Name,0),0)),"",(INDEX('Employee Data'!$B$4:$B$553,MATCH(Databackup!A17,Employee_Name,0))))</f>
        <v/>
      </c>
      <c r="C17" t="str">
        <f>IF(ISERROR(INDEX('Employee Data'!$C$4:$C$553,MATCH(Databackup!A17,Employee_Name,0),0)),"",(INDEX('Employee Data'!$C$4:$C$553,MATCH(Databackup!A17,Employee_Name,0))))</f>
        <v/>
      </c>
      <c r="D17" t="str">
        <f>IF(ISERROR(INDEX('Employee Data'!$D$4:$D$553,MATCH(Databackup!A17,Employee_Name,0),0)),"",(INDEX('Employee Data'!$D$4:$D$553,MATCH(Databackup!A17,Employee_Name,0))))</f>
        <v/>
      </c>
      <c r="E17" t="str">
        <f>IF(ISERROR(INDEX('Employee Data'!$F$4:$F$553,MATCH(Databackup!A17,Employee_Name,0),0)),"",(INDEX('Employee Data'!$F$4:$F$553,MATCH(Databackup!A17,Employee_Name,0))))</f>
        <v/>
      </c>
      <c r="F17" s="226" t="str">
        <f>IF(ISERROR(INDEX('Employee Data'!$G$4:$G$553,MATCH(Databackup!A17,Employee_Name,0),0)),"",(INDEX('Employee Data'!$G$4:$G$553,MATCH(Databackup!A17,Employee_Name,0))))</f>
        <v/>
      </c>
      <c r="G17" s="226" t="str">
        <f>IF(ISERROR(INDEX('Employee Data'!$H$4:$H$553,MATCH(Databackup!A17,Employee_Name,0),0)),"",(INDEX('Employee Data'!$H$4:$H$553,MATCH(Databackup!A17,Employee_Name,0))))</f>
        <v/>
      </c>
      <c r="H17" t="str">
        <f>IF(ISERROR(INDEX('Employee Data'!$I$4:$I$553,MATCH(Databackup!A17,Employee_Name,0),0)),"",(INDEX('Employee Data'!$I$4:$I$553,MATCH(Databackup!A17,Employee_Name,0))))</f>
        <v/>
      </c>
      <c r="I17" t="str">
        <f>IF(ISERROR(INDEX('Employee Data'!$J$4:$J$553,MATCH(Databackup!A17,Employee_Name,0),0)),"",(INDEX('Employee Data'!J$4:$J$553,MATCH(Databackup!A17,Employee_Name,0))))</f>
        <v/>
      </c>
      <c r="J17" t="str">
        <f>IF(ISERROR(INDEX('Employee Data'!$K$4:$K$553,MATCH(Databackup!A17,Employee_Name,0),0)),"",(INDEX('Employee Data'!$K$4:$K$553,MATCH(Databackup!A17,Employee_Name,0))))</f>
        <v/>
      </c>
      <c r="K17" t="str">
        <f>IF(ISERROR(INDEX('Employee Data'!$L$4:$L$553,MATCH(Databackup!A17,Employee_Name,0),0)),"",(INDEX('Employee Data'!$L$4:$L$553,MATCH(Databackup!A17,Employee_Name,0))))</f>
        <v/>
      </c>
      <c r="L17" t="str">
        <f>IF(ISERROR(INDEX('Employee Data'!$M$4:$M$553,MATCH(Databackup!A17,Employee_Name,0),0)),"",(INDEX('Employee Data'!$M$4:$M$553,MATCH(Databackup!A17,Employee_Name,0))))</f>
        <v/>
      </c>
      <c r="M17" t="str">
        <f>IF(ISERROR(INDEX('Employee Data'!$N$4:$N$553,MATCH(Databackup!A17,Employee_Name,0),0)),"",(INDEX('Employee Data'!$N$4:$N$553,MATCH(Databackup!A17,Employee_Name,0))))</f>
        <v/>
      </c>
      <c r="N17" t="str">
        <f>IF(ISERROR(INDEX('Employee Data'!$O$4:$O$553,MATCH(Databackup!A17,Employee_Name,0),0)),"",(INDEX('Employee Data'!$O$4:$O$553,MATCH(Databackup!A17,Employee_Name,0))))</f>
        <v/>
      </c>
    </row>
    <row r="18" spans="1:14">
      <c r="A18" s="266" t="e">
        <f t="array" ref="A18">INDEX(Employee_Name,MATCH(SMALL(IF($A$1='Employee Data'!$I$4:$I$553,'Employee Data'!$B$4:$B$553,""),ROW('Employee Data'!A16)),IF($A$1='Employee Data'!$I$4:$I$553,'Employee Data'!$B$4:$B$553,""),0))</f>
        <v>#NUM!</v>
      </c>
      <c r="B18" t="str">
        <f>IF(ISERROR(INDEX('Employee Data'!$B$4:$B$553,MATCH(Databackup!A18,Employee_Name,0),0)),"",(INDEX('Employee Data'!$B$4:$B$553,MATCH(Databackup!A18,Employee_Name,0))))</f>
        <v/>
      </c>
      <c r="C18" t="str">
        <f>IF(ISERROR(INDEX('Employee Data'!$C$4:$C$553,MATCH(Databackup!A18,Employee_Name,0),0)),"",(INDEX('Employee Data'!$C$4:$C$553,MATCH(Databackup!A18,Employee_Name,0))))</f>
        <v/>
      </c>
      <c r="D18" t="str">
        <f>IF(ISERROR(INDEX('Employee Data'!$D$4:$D$553,MATCH(Databackup!A18,Employee_Name,0),0)),"",(INDEX('Employee Data'!$D$4:$D$553,MATCH(Databackup!A18,Employee_Name,0))))</f>
        <v/>
      </c>
      <c r="E18" t="str">
        <f>IF(ISERROR(INDEX('Employee Data'!$F$4:$F$553,MATCH(Databackup!A18,Employee_Name,0),0)),"",(INDEX('Employee Data'!$F$4:$F$553,MATCH(Databackup!A18,Employee_Name,0))))</f>
        <v/>
      </c>
      <c r="F18" s="226" t="str">
        <f>IF(ISERROR(INDEX('Employee Data'!$G$4:$G$553,MATCH(Databackup!A18,Employee_Name,0),0)),"",(INDEX('Employee Data'!$G$4:$G$553,MATCH(Databackup!A18,Employee_Name,0))))</f>
        <v/>
      </c>
      <c r="G18" s="226" t="str">
        <f>IF(ISERROR(INDEX('Employee Data'!$H$4:$H$553,MATCH(Databackup!A18,Employee_Name,0),0)),"",(INDEX('Employee Data'!$H$4:$H$553,MATCH(Databackup!A18,Employee_Name,0))))</f>
        <v/>
      </c>
      <c r="H18" t="str">
        <f>IF(ISERROR(INDEX('Employee Data'!$I$4:$I$553,MATCH(Databackup!A18,Employee_Name,0),0)),"",(INDEX('Employee Data'!$I$4:$I$553,MATCH(Databackup!A18,Employee_Name,0))))</f>
        <v/>
      </c>
      <c r="I18" t="str">
        <f>IF(ISERROR(INDEX('Employee Data'!$J$4:$J$553,MATCH(Databackup!A18,Employee_Name,0),0)),"",(INDEX('Employee Data'!J$4:$J$553,MATCH(Databackup!A18,Employee_Name,0))))</f>
        <v/>
      </c>
      <c r="J18" t="str">
        <f>IF(ISERROR(INDEX('Employee Data'!$K$4:$K$553,MATCH(Databackup!A18,Employee_Name,0),0)),"",(INDEX('Employee Data'!$K$4:$K$553,MATCH(Databackup!A18,Employee_Name,0))))</f>
        <v/>
      </c>
      <c r="K18" t="str">
        <f>IF(ISERROR(INDEX('Employee Data'!$L$4:$L$553,MATCH(Databackup!A18,Employee_Name,0),0)),"",(INDEX('Employee Data'!$L$4:$L$553,MATCH(Databackup!A18,Employee_Name,0))))</f>
        <v/>
      </c>
      <c r="L18" t="str">
        <f>IF(ISERROR(INDEX('Employee Data'!$M$4:$M$553,MATCH(Databackup!A18,Employee_Name,0),0)),"",(INDEX('Employee Data'!$M$4:$M$553,MATCH(Databackup!A18,Employee_Name,0))))</f>
        <v/>
      </c>
      <c r="M18" t="str">
        <f>IF(ISERROR(INDEX('Employee Data'!$N$4:$N$553,MATCH(Databackup!A18,Employee_Name,0),0)),"",(INDEX('Employee Data'!$N$4:$N$553,MATCH(Databackup!A18,Employee_Name,0))))</f>
        <v/>
      </c>
      <c r="N18" t="str">
        <f>IF(ISERROR(INDEX('Employee Data'!$O$4:$O$553,MATCH(Databackup!A18,Employee_Name,0),0)),"",(INDEX('Employee Data'!$O$4:$O$553,MATCH(Databackup!A18,Employee_Name,0))))</f>
        <v/>
      </c>
    </row>
    <row r="19" spans="1:14">
      <c r="A19" s="266" t="e">
        <f t="array" ref="A19">INDEX(Employee_Name,MATCH(SMALL(IF($A$1='Employee Data'!$I$4:$I$553,'Employee Data'!$B$4:$B$553,""),ROW('Employee Data'!A17)),IF($A$1='Employee Data'!$I$4:$I$553,'Employee Data'!$B$4:$B$553,""),0))</f>
        <v>#NUM!</v>
      </c>
      <c r="B19" t="str">
        <f>IF(ISERROR(INDEX('Employee Data'!$B$4:$B$553,MATCH(Databackup!A19,Employee_Name,0),0)),"",(INDEX('Employee Data'!$B$4:$B$553,MATCH(Databackup!A19,Employee_Name,0))))</f>
        <v/>
      </c>
      <c r="C19" t="str">
        <f>IF(ISERROR(INDEX('Employee Data'!$C$4:$C$553,MATCH(Databackup!A19,Employee_Name,0),0)),"",(INDEX('Employee Data'!$C$4:$C$553,MATCH(Databackup!A19,Employee_Name,0))))</f>
        <v/>
      </c>
      <c r="D19" t="str">
        <f>IF(ISERROR(INDEX('Employee Data'!$D$4:$D$553,MATCH(Databackup!A19,Employee_Name,0),0)),"",(INDEX('Employee Data'!$D$4:$D$553,MATCH(Databackup!A19,Employee_Name,0))))</f>
        <v/>
      </c>
      <c r="E19" t="str">
        <f>IF(ISERROR(INDEX('Employee Data'!$F$4:$F$553,MATCH(Databackup!A19,Employee_Name,0),0)),"",(INDEX('Employee Data'!$F$4:$F$553,MATCH(Databackup!A19,Employee_Name,0))))</f>
        <v/>
      </c>
      <c r="F19" s="226" t="str">
        <f>IF(ISERROR(INDEX('Employee Data'!$G$4:$G$553,MATCH(Databackup!A19,Employee_Name,0),0)),"",(INDEX('Employee Data'!$G$4:$G$553,MATCH(Databackup!A19,Employee_Name,0))))</f>
        <v/>
      </c>
      <c r="G19" s="226" t="str">
        <f>IF(ISERROR(INDEX('Employee Data'!$H$4:$H$553,MATCH(Databackup!A19,Employee_Name,0),0)),"",(INDEX('Employee Data'!$H$4:$H$553,MATCH(Databackup!A19,Employee_Name,0))))</f>
        <v/>
      </c>
      <c r="H19" t="str">
        <f>IF(ISERROR(INDEX('Employee Data'!$I$4:$I$553,MATCH(Databackup!A19,Employee_Name,0),0)),"",(INDEX('Employee Data'!$I$4:$I$553,MATCH(Databackup!A19,Employee_Name,0))))</f>
        <v/>
      </c>
      <c r="I19" t="str">
        <f>IF(ISERROR(INDEX('Employee Data'!$J$4:$J$553,MATCH(Databackup!A19,Employee_Name,0),0)),"",(INDEX('Employee Data'!J$4:$J$553,MATCH(Databackup!A19,Employee_Name,0))))</f>
        <v/>
      </c>
      <c r="J19" t="str">
        <f>IF(ISERROR(INDEX('Employee Data'!$K$4:$K$553,MATCH(Databackup!A19,Employee_Name,0),0)),"",(INDEX('Employee Data'!$K$4:$K$553,MATCH(Databackup!A19,Employee_Name,0))))</f>
        <v/>
      </c>
      <c r="K19" t="str">
        <f>IF(ISERROR(INDEX('Employee Data'!$L$4:$L$553,MATCH(Databackup!A19,Employee_Name,0),0)),"",(INDEX('Employee Data'!$L$4:$L$553,MATCH(Databackup!A19,Employee_Name,0))))</f>
        <v/>
      </c>
      <c r="L19" t="str">
        <f>IF(ISERROR(INDEX('Employee Data'!$M$4:$M$553,MATCH(Databackup!A19,Employee_Name,0),0)),"",(INDEX('Employee Data'!$M$4:$M$553,MATCH(Databackup!A19,Employee_Name,0))))</f>
        <v/>
      </c>
      <c r="M19" t="str">
        <f>IF(ISERROR(INDEX('Employee Data'!$N$4:$N$553,MATCH(Databackup!A19,Employee_Name,0),0)),"",(INDEX('Employee Data'!$N$4:$N$553,MATCH(Databackup!A19,Employee_Name,0))))</f>
        <v/>
      </c>
      <c r="N19" t="str">
        <f>IF(ISERROR(INDEX('Employee Data'!$O$4:$O$553,MATCH(Databackup!A19,Employee_Name,0),0)),"",(INDEX('Employee Data'!$O$4:$O$553,MATCH(Databackup!A19,Employee_Name,0))))</f>
        <v/>
      </c>
    </row>
    <row r="20" spans="1:14">
      <c r="A20" s="266" t="e">
        <f t="array" ref="A20">INDEX(Employee_Name,MATCH(SMALL(IF($A$1='Employee Data'!$I$4:$I$553,'Employee Data'!$B$4:$B$553,""),ROW('Employee Data'!A18)),IF($A$1='Employee Data'!$I$4:$I$553,'Employee Data'!$B$4:$B$553,""),0))</f>
        <v>#NUM!</v>
      </c>
      <c r="B20" t="str">
        <f>IF(ISERROR(INDEX('Employee Data'!$B$4:$B$553,MATCH(Databackup!A20,Employee_Name,0),0)),"",(INDEX('Employee Data'!$B$4:$B$553,MATCH(Databackup!A20,Employee_Name,0))))</f>
        <v/>
      </c>
      <c r="C20" t="str">
        <f>IF(ISERROR(INDEX('Employee Data'!$C$4:$C$553,MATCH(Databackup!A20,Employee_Name,0),0)),"",(INDEX('Employee Data'!$C$4:$C$553,MATCH(Databackup!A20,Employee_Name,0))))</f>
        <v/>
      </c>
      <c r="D20" t="str">
        <f>IF(ISERROR(INDEX('Employee Data'!$D$4:$D$553,MATCH(Databackup!A20,Employee_Name,0),0)),"",(INDEX('Employee Data'!$D$4:$D$553,MATCH(Databackup!A20,Employee_Name,0))))</f>
        <v/>
      </c>
      <c r="E20" t="str">
        <f>IF(ISERROR(INDEX('Employee Data'!$F$4:$F$553,MATCH(Databackup!A20,Employee_Name,0),0)),"",(INDEX('Employee Data'!$F$4:$F$553,MATCH(Databackup!A20,Employee_Name,0))))</f>
        <v/>
      </c>
      <c r="F20" s="226" t="str">
        <f>IF(ISERROR(INDEX('Employee Data'!$G$4:$G$553,MATCH(Databackup!A20,Employee_Name,0),0)),"",(INDEX('Employee Data'!$G$4:$G$553,MATCH(Databackup!A20,Employee_Name,0))))</f>
        <v/>
      </c>
      <c r="G20" s="226" t="str">
        <f>IF(ISERROR(INDEX('Employee Data'!$H$4:$H$553,MATCH(Databackup!A20,Employee_Name,0),0)),"",(INDEX('Employee Data'!$H$4:$H$553,MATCH(Databackup!A20,Employee_Name,0))))</f>
        <v/>
      </c>
      <c r="H20" t="str">
        <f>IF(ISERROR(INDEX('Employee Data'!$I$4:$I$553,MATCH(Databackup!A20,Employee_Name,0),0)),"",(INDEX('Employee Data'!$I$4:$I$553,MATCH(Databackup!A20,Employee_Name,0))))</f>
        <v/>
      </c>
      <c r="I20" t="str">
        <f>IF(ISERROR(INDEX('Employee Data'!$J$4:$J$553,MATCH(Databackup!A20,Employee_Name,0),0)),"",(INDEX('Employee Data'!J$4:$J$553,MATCH(Databackup!A20,Employee_Name,0))))</f>
        <v/>
      </c>
      <c r="J20" t="str">
        <f>IF(ISERROR(INDEX('Employee Data'!$K$4:$K$553,MATCH(Databackup!A20,Employee_Name,0),0)),"",(INDEX('Employee Data'!$K$4:$K$553,MATCH(Databackup!A20,Employee_Name,0))))</f>
        <v/>
      </c>
      <c r="K20" t="str">
        <f>IF(ISERROR(INDEX('Employee Data'!$L$4:$L$553,MATCH(Databackup!A20,Employee_Name,0),0)),"",(INDEX('Employee Data'!$L$4:$L$553,MATCH(Databackup!A20,Employee_Name,0))))</f>
        <v/>
      </c>
      <c r="L20" t="str">
        <f>IF(ISERROR(INDEX('Employee Data'!$M$4:$M$553,MATCH(Databackup!A20,Employee_Name,0),0)),"",(INDEX('Employee Data'!$M$4:$M$553,MATCH(Databackup!A20,Employee_Name,0))))</f>
        <v/>
      </c>
      <c r="M20" t="str">
        <f>IF(ISERROR(INDEX('Employee Data'!$N$4:$N$553,MATCH(Databackup!A20,Employee_Name,0),0)),"",(INDEX('Employee Data'!$N$4:$N$553,MATCH(Databackup!A20,Employee_Name,0))))</f>
        <v/>
      </c>
      <c r="N20" t="str">
        <f>IF(ISERROR(INDEX('Employee Data'!$O$4:$O$553,MATCH(Databackup!A20,Employee_Name,0),0)),"",(INDEX('Employee Data'!$O$4:$O$553,MATCH(Databackup!A20,Employee_Name,0))))</f>
        <v/>
      </c>
    </row>
    <row r="21" spans="1:14">
      <c r="A21" s="266" t="e">
        <f t="array" ref="A21">INDEX(Employee_Name,MATCH(SMALL(IF($A$1='Employee Data'!$I$4:$I$553,'Employee Data'!$B$4:$B$553,""),ROW('Employee Data'!A19)),IF($A$1='Employee Data'!$I$4:$I$553,'Employee Data'!$B$4:$B$553,""),0))</f>
        <v>#NUM!</v>
      </c>
      <c r="B21" t="str">
        <f>IF(ISERROR(INDEX('Employee Data'!$B$4:$B$553,MATCH(Databackup!A21,Employee_Name,0),0)),"",(INDEX('Employee Data'!$B$4:$B$553,MATCH(Databackup!A21,Employee_Name,0))))</f>
        <v/>
      </c>
      <c r="C21" t="str">
        <f>IF(ISERROR(INDEX('Employee Data'!$C$4:$C$553,MATCH(Databackup!A21,Employee_Name,0),0)),"",(INDEX('Employee Data'!$C$4:$C$553,MATCH(Databackup!A21,Employee_Name,0))))</f>
        <v/>
      </c>
      <c r="D21" t="str">
        <f>IF(ISERROR(INDEX('Employee Data'!$D$4:$D$553,MATCH(Databackup!A21,Employee_Name,0),0)),"",(INDEX('Employee Data'!$D$4:$D$553,MATCH(Databackup!A21,Employee_Name,0))))</f>
        <v/>
      </c>
      <c r="E21" t="str">
        <f>IF(ISERROR(INDEX('Employee Data'!$F$4:$F$553,MATCH(Databackup!A21,Employee_Name,0),0)),"",(INDEX('Employee Data'!$F$4:$F$553,MATCH(Databackup!A21,Employee_Name,0))))</f>
        <v/>
      </c>
      <c r="F21" s="226" t="str">
        <f>IF(ISERROR(INDEX('Employee Data'!$G$4:$G$553,MATCH(Databackup!A21,Employee_Name,0),0)),"",(INDEX('Employee Data'!$G$4:$G$553,MATCH(Databackup!A21,Employee_Name,0))))</f>
        <v/>
      </c>
      <c r="G21" s="226" t="str">
        <f>IF(ISERROR(INDEX('Employee Data'!$H$4:$H$553,MATCH(Databackup!A21,Employee_Name,0),0)),"",(INDEX('Employee Data'!$H$4:$H$553,MATCH(Databackup!A21,Employee_Name,0))))</f>
        <v/>
      </c>
      <c r="H21" t="str">
        <f>IF(ISERROR(INDEX('Employee Data'!$I$4:$I$553,MATCH(Databackup!A21,Employee_Name,0),0)),"",(INDEX('Employee Data'!$I$4:$I$553,MATCH(Databackup!A21,Employee_Name,0))))</f>
        <v/>
      </c>
      <c r="I21" t="str">
        <f>IF(ISERROR(INDEX('Employee Data'!$J$4:$J$553,MATCH(Databackup!A21,Employee_Name,0),0)),"",(INDEX('Employee Data'!J$4:$J$553,MATCH(Databackup!A21,Employee_Name,0))))</f>
        <v/>
      </c>
      <c r="J21" t="str">
        <f>IF(ISERROR(INDEX('Employee Data'!$K$4:$K$553,MATCH(Databackup!A21,Employee_Name,0),0)),"",(INDEX('Employee Data'!$K$4:$K$553,MATCH(Databackup!A21,Employee_Name,0))))</f>
        <v/>
      </c>
      <c r="K21" t="str">
        <f>IF(ISERROR(INDEX('Employee Data'!$L$4:$L$553,MATCH(Databackup!A21,Employee_Name,0),0)),"",(INDEX('Employee Data'!$L$4:$L$553,MATCH(Databackup!A21,Employee_Name,0))))</f>
        <v/>
      </c>
      <c r="L21" t="str">
        <f>IF(ISERROR(INDEX('Employee Data'!$M$4:$M$553,MATCH(Databackup!A21,Employee_Name,0),0)),"",(INDEX('Employee Data'!$M$4:$M$553,MATCH(Databackup!A21,Employee_Name,0))))</f>
        <v/>
      </c>
      <c r="M21" t="str">
        <f>IF(ISERROR(INDEX('Employee Data'!$N$4:$N$553,MATCH(Databackup!A21,Employee_Name,0),0)),"",(INDEX('Employee Data'!$N$4:$N$553,MATCH(Databackup!A21,Employee_Name,0))))</f>
        <v/>
      </c>
      <c r="N21" t="str">
        <f>IF(ISERROR(INDEX('Employee Data'!$O$4:$O$553,MATCH(Databackup!A21,Employee_Name,0),0)),"",(INDEX('Employee Data'!$O$4:$O$553,MATCH(Databackup!A21,Employee_Name,0))))</f>
        <v/>
      </c>
    </row>
    <row r="22" spans="1:14">
      <c r="A22" s="266" t="e">
        <f t="array" ref="A22">INDEX(Employee_Name,MATCH(SMALL(IF($A$1='Employee Data'!$I$4:$I$553,'Employee Data'!$B$4:$B$553,""),ROW('Employee Data'!A20)),IF($A$1='Employee Data'!$I$4:$I$553,'Employee Data'!$B$4:$B$553,""),0))</f>
        <v>#NUM!</v>
      </c>
      <c r="B22" t="str">
        <f>IF(ISERROR(INDEX('Employee Data'!$B$4:$B$553,MATCH(Databackup!A22,Employee_Name,0),0)),"",(INDEX('Employee Data'!$B$4:$B$553,MATCH(Databackup!A22,Employee_Name,0))))</f>
        <v/>
      </c>
      <c r="C22" t="str">
        <f>IF(ISERROR(INDEX('Employee Data'!$C$4:$C$553,MATCH(Databackup!A22,Employee_Name,0),0)),"",(INDEX('Employee Data'!$C$4:$C$553,MATCH(Databackup!A22,Employee_Name,0))))</f>
        <v/>
      </c>
      <c r="D22" t="str">
        <f>IF(ISERROR(INDEX('Employee Data'!$D$4:$D$553,MATCH(Databackup!A22,Employee_Name,0),0)),"",(INDEX('Employee Data'!$D$4:$D$553,MATCH(Databackup!A22,Employee_Name,0))))</f>
        <v/>
      </c>
      <c r="E22" t="str">
        <f>IF(ISERROR(INDEX('Employee Data'!$F$4:$F$553,MATCH(Databackup!A22,Employee_Name,0),0)),"",(INDEX('Employee Data'!$F$4:$F$553,MATCH(Databackup!A22,Employee_Name,0))))</f>
        <v/>
      </c>
      <c r="F22" s="226" t="str">
        <f>IF(ISERROR(INDEX('Employee Data'!$G$4:$G$553,MATCH(Databackup!A22,Employee_Name,0),0)),"",(INDEX('Employee Data'!$G$4:$G$553,MATCH(Databackup!A22,Employee_Name,0))))</f>
        <v/>
      </c>
      <c r="G22" s="226" t="str">
        <f>IF(ISERROR(INDEX('Employee Data'!$H$4:$H$553,MATCH(Databackup!A22,Employee_Name,0),0)),"",(INDEX('Employee Data'!$H$4:$H$553,MATCH(Databackup!A22,Employee_Name,0))))</f>
        <v/>
      </c>
      <c r="H22" t="str">
        <f>IF(ISERROR(INDEX('Employee Data'!$I$4:$I$553,MATCH(Databackup!A22,Employee_Name,0),0)),"",(INDEX('Employee Data'!$I$4:$I$553,MATCH(Databackup!A22,Employee_Name,0))))</f>
        <v/>
      </c>
      <c r="I22" t="str">
        <f>IF(ISERROR(INDEX('Employee Data'!$J$4:$J$553,MATCH(Databackup!A22,Employee_Name,0),0)),"",(INDEX('Employee Data'!J$4:$J$553,MATCH(Databackup!A22,Employee_Name,0))))</f>
        <v/>
      </c>
      <c r="J22" t="str">
        <f>IF(ISERROR(INDEX('Employee Data'!$K$4:$K$553,MATCH(Databackup!A22,Employee_Name,0),0)),"",(INDEX('Employee Data'!$K$4:$K$553,MATCH(Databackup!A22,Employee_Name,0))))</f>
        <v/>
      </c>
      <c r="K22" t="str">
        <f>IF(ISERROR(INDEX('Employee Data'!$L$4:$L$553,MATCH(Databackup!A22,Employee_Name,0),0)),"",(INDEX('Employee Data'!$L$4:$L$553,MATCH(Databackup!A22,Employee_Name,0))))</f>
        <v/>
      </c>
      <c r="L22" t="str">
        <f>IF(ISERROR(INDEX('Employee Data'!$M$4:$M$553,MATCH(Databackup!A22,Employee_Name,0),0)),"",(INDEX('Employee Data'!$M$4:$M$553,MATCH(Databackup!A22,Employee_Name,0))))</f>
        <v/>
      </c>
      <c r="M22" t="str">
        <f>IF(ISERROR(INDEX('Employee Data'!$N$4:$N$553,MATCH(Databackup!A22,Employee_Name,0),0)),"",(INDEX('Employee Data'!$N$4:$N$553,MATCH(Databackup!A22,Employee_Name,0))))</f>
        <v/>
      </c>
      <c r="N22" t="str">
        <f>IF(ISERROR(INDEX('Employee Data'!$O$4:$O$553,MATCH(Databackup!A22,Employee_Name,0),0)),"",(INDEX('Employee Data'!$O$4:$O$553,MATCH(Databackup!A22,Employee_Name,0))))</f>
        <v/>
      </c>
    </row>
    <row r="23" spans="1:14">
      <c r="A23" s="266" t="e">
        <f t="array" ref="A23">INDEX(Employee_Name,MATCH(SMALL(IF($A$1='Employee Data'!$I$4:$I$553,'Employee Data'!$B$4:$B$553,""),ROW('Employee Data'!A21)),IF($A$1='Employee Data'!$I$4:$I$553,'Employee Data'!$B$4:$B$553,""),0))</f>
        <v>#NUM!</v>
      </c>
      <c r="B23" t="str">
        <f>IF(ISERROR(INDEX('Employee Data'!$B$4:$B$553,MATCH(Databackup!A23,Employee_Name,0),0)),"",(INDEX('Employee Data'!$B$4:$B$553,MATCH(Databackup!A23,Employee_Name,0))))</f>
        <v/>
      </c>
      <c r="C23" t="str">
        <f>IF(ISERROR(INDEX('Employee Data'!$C$4:$C$553,MATCH(Databackup!A23,Employee_Name,0),0)),"",(INDEX('Employee Data'!$C$4:$C$553,MATCH(Databackup!A23,Employee_Name,0))))</f>
        <v/>
      </c>
      <c r="D23" t="str">
        <f>IF(ISERROR(INDEX('Employee Data'!$D$4:$D$553,MATCH(Databackup!A23,Employee_Name,0),0)),"",(INDEX('Employee Data'!$D$4:$D$553,MATCH(Databackup!A23,Employee_Name,0))))</f>
        <v/>
      </c>
      <c r="E23" t="str">
        <f>IF(ISERROR(INDEX('Employee Data'!$F$4:$F$553,MATCH(Databackup!A23,Employee_Name,0),0)),"",(INDEX('Employee Data'!$F$4:$F$553,MATCH(Databackup!A23,Employee_Name,0))))</f>
        <v/>
      </c>
      <c r="F23" s="226" t="str">
        <f>IF(ISERROR(INDEX('Employee Data'!$G$4:$G$553,MATCH(Databackup!A23,Employee_Name,0),0)),"",(INDEX('Employee Data'!$G$4:$G$553,MATCH(Databackup!A23,Employee_Name,0))))</f>
        <v/>
      </c>
      <c r="G23" s="226" t="str">
        <f>IF(ISERROR(INDEX('Employee Data'!$H$4:$H$553,MATCH(Databackup!A23,Employee_Name,0),0)),"",(INDEX('Employee Data'!$H$4:$H$553,MATCH(Databackup!A23,Employee_Name,0))))</f>
        <v/>
      </c>
      <c r="H23" t="str">
        <f>IF(ISERROR(INDEX('Employee Data'!$I$4:$I$553,MATCH(Databackup!A23,Employee_Name,0),0)),"",(INDEX('Employee Data'!$I$4:$I$553,MATCH(Databackup!A23,Employee_Name,0))))</f>
        <v/>
      </c>
      <c r="I23" t="str">
        <f>IF(ISERROR(INDEX('Employee Data'!$J$4:$J$553,MATCH(Databackup!A23,Employee_Name,0),0)),"",(INDEX('Employee Data'!J$4:$J$553,MATCH(Databackup!A23,Employee_Name,0))))</f>
        <v/>
      </c>
      <c r="J23" t="str">
        <f>IF(ISERROR(INDEX('Employee Data'!$K$4:$K$553,MATCH(Databackup!A23,Employee_Name,0),0)),"",(INDEX('Employee Data'!$K$4:$K$553,MATCH(Databackup!A23,Employee_Name,0))))</f>
        <v/>
      </c>
      <c r="K23" t="str">
        <f>IF(ISERROR(INDEX('Employee Data'!$L$4:$L$553,MATCH(Databackup!A23,Employee_Name,0),0)),"",(INDEX('Employee Data'!$L$4:$L$553,MATCH(Databackup!A23,Employee_Name,0))))</f>
        <v/>
      </c>
      <c r="L23" t="str">
        <f>IF(ISERROR(INDEX('Employee Data'!$M$4:$M$553,MATCH(Databackup!A23,Employee_Name,0),0)),"",(INDEX('Employee Data'!$M$4:$M$553,MATCH(Databackup!A23,Employee_Name,0))))</f>
        <v/>
      </c>
      <c r="M23" t="str">
        <f>IF(ISERROR(INDEX('Employee Data'!$N$4:$N$553,MATCH(Databackup!A23,Employee_Name,0),0)),"",(INDEX('Employee Data'!$N$4:$N$553,MATCH(Databackup!A23,Employee_Name,0))))</f>
        <v/>
      </c>
      <c r="N23" t="str">
        <f>IF(ISERROR(INDEX('Employee Data'!$O$4:$O$553,MATCH(Databackup!A23,Employee_Name,0),0)),"",(INDEX('Employee Data'!$O$4:$O$553,MATCH(Databackup!A23,Employee_Name,0))))</f>
        <v/>
      </c>
    </row>
    <row r="24" spans="1:14">
      <c r="A24" s="266" t="e">
        <f t="array" ref="A24">INDEX(Employee_Name,MATCH(SMALL(IF($A$1='Employee Data'!$I$4:$I$553,'Employee Data'!$B$4:$B$553,""),ROW('Employee Data'!A22)),IF($A$1='Employee Data'!$I$4:$I$553,'Employee Data'!$B$4:$B$553,""),0))</f>
        <v>#NUM!</v>
      </c>
      <c r="B24" t="str">
        <f>IF(ISERROR(INDEX('Employee Data'!$B$4:$B$553,MATCH(Databackup!A24,Employee_Name,0),0)),"",(INDEX('Employee Data'!$B$4:$B$553,MATCH(Databackup!A24,Employee_Name,0))))</f>
        <v/>
      </c>
      <c r="C24" t="str">
        <f>IF(ISERROR(INDEX('Employee Data'!$C$4:$C$553,MATCH(Databackup!A24,Employee_Name,0),0)),"",(INDEX('Employee Data'!$C$4:$C$553,MATCH(Databackup!A24,Employee_Name,0))))</f>
        <v/>
      </c>
      <c r="D24" t="str">
        <f>IF(ISERROR(INDEX('Employee Data'!$D$4:$D$553,MATCH(Databackup!A24,Employee_Name,0),0)),"",(INDEX('Employee Data'!$D$4:$D$553,MATCH(Databackup!A24,Employee_Name,0))))</f>
        <v/>
      </c>
      <c r="E24" t="str">
        <f>IF(ISERROR(INDEX('Employee Data'!$F$4:$F$553,MATCH(Databackup!A24,Employee_Name,0),0)),"",(INDEX('Employee Data'!$F$4:$F$553,MATCH(Databackup!A24,Employee_Name,0))))</f>
        <v/>
      </c>
      <c r="F24" s="226" t="str">
        <f>IF(ISERROR(INDEX('Employee Data'!$G$4:$G$553,MATCH(Databackup!A24,Employee_Name,0),0)),"",(INDEX('Employee Data'!$G$4:$G$553,MATCH(Databackup!A24,Employee_Name,0))))</f>
        <v/>
      </c>
      <c r="G24" s="226" t="str">
        <f>IF(ISERROR(INDEX('Employee Data'!$H$4:$H$553,MATCH(Databackup!A24,Employee_Name,0),0)),"",(INDEX('Employee Data'!$H$4:$H$553,MATCH(Databackup!A24,Employee_Name,0))))</f>
        <v/>
      </c>
      <c r="H24" t="str">
        <f>IF(ISERROR(INDEX('Employee Data'!$I$4:$I$553,MATCH(Databackup!A24,Employee_Name,0),0)),"",(INDEX('Employee Data'!$I$4:$I$553,MATCH(Databackup!A24,Employee_Name,0))))</f>
        <v/>
      </c>
      <c r="I24" t="str">
        <f>IF(ISERROR(INDEX('Employee Data'!$J$4:$J$553,MATCH(Databackup!A24,Employee_Name,0),0)),"",(INDEX('Employee Data'!J$4:$J$553,MATCH(Databackup!A24,Employee_Name,0))))</f>
        <v/>
      </c>
      <c r="J24" t="str">
        <f>IF(ISERROR(INDEX('Employee Data'!$K$4:$K$553,MATCH(Databackup!A24,Employee_Name,0),0)),"",(INDEX('Employee Data'!$K$4:$K$553,MATCH(Databackup!A24,Employee_Name,0))))</f>
        <v/>
      </c>
      <c r="K24" t="str">
        <f>IF(ISERROR(INDEX('Employee Data'!$L$4:$L$553,MATCH(Databackup!A24,Employee_Name,0),0)),"",(INDEX('Employee Data'!$L$4:$L$553,MATCH(Databackup!A24,Employee_Name,0))))</f>
        <v/>
      </c>
      <c r="L24" t="str">
        <f>IF(ISERROR(INDEX('Employee Data'!$M$4:$M$553,MATCH(Databackup!A24,Employee_Name,0),0)),"",(INDEX('Employee Data'!$M$4:$M$553,MATCH(Databackup!A24,Employee_Name,0))))</f>
        <v/>
      </c>
      <c r="M24" t="str">
        <f>IF(ISERROR(INDEX('Employee Data'!$N$4:$N$553,MATCH(Databackup!A24,Employee_Name,0),0)),"",(INDEX('Employee Data'!$N$4:$N$553,MATCH(Databackup!A24,Employee_Name,0))))</f>
        <v/>
      </c>
      <c r="N24" t="str">
        <f>IF(ISERROR(INDEX('Employee Data'!$O$4:$O$553,MATCH(Databackup!A24,Employee_Name,0),0)),"",(INDEX('Employee Data'!$O$4:$O$553,MATCH(Databackup!A24,Employee_Name,0))))</f>
        <v/>
      </c>
    </row>
    <row r="25" spans="1:14">
      <c r="A25" s="266" t="e">
        <f t="array" ref="A25">INDEX(Employee_Name,MATCH(SMALL(IF($A$1='Employee Data'!$I$4:$I$553,'Employee Data'!$B$4:$B$553,""),ROW('Employee Data'!A23)),IF($A$1='Employee Data'!$I$4:$I$553,'Employee Data'!$B$4:$B$553,""),0))</f>
        <v>#NUM!</v>
      </c>
      <c r="B25" t="str">
        <f>IF(ISERROR(INDEX('Employee Data'!$B$4:$B$553,MATCH(Databackup!A25,Employee_Name,0),0)),"",(INDEX('Employee Data'!$B$4:$B$553,MATCH(Databackup!A25,Employee_Name,0))))</f>
        <v/>
      </c>
      <c r="C25" t="str">
        <f>IF(ISERROR(INDEX('Employee Data'!$C$4:$C$553,MATCH(Databackup!A25,Employee_Name,0),0)),"",(INDEX('Employee Data'!$C$4:$C$553,MATCH(Databackup!A25,Employee_Name,0))))</f>
        <v/>
      </c>
      <c r="D25" t="str">
        <f>IF(ISERROR(INDEX('Employee Data'!$D$4:$D$553,MATCH(Databackup!A25,Employee_Name,0),0)),"",(INDEX('Employee Data'!$D$4:$D$553,MATCH(Databackup!A25,Employee_Name,0))))</f>
        <v/>
      </c>
      <c r="E25" t="str">
        <f>IF(ISERROR(INDEX('Employee Data'!$F$4:$F$553,MATCH(Databackup!A25,Employee_Name,0),0)),"",(INDEX('Employee Data'!$F$4:$F$553,MATCH(Databackup!A25,Employee_Name,0))))</f>
        <v/>
      </c>
      <c r="F25" s="226" t="str">
        <f>IF(ISERROR(INDEX('Employee Data'!$G$4:$G$553,MATCH(Databackup!A25,Employee_Name,0),0)),"",(INDEX('Employee Data'!$G$4:$G$553,MATCH(Databackup!A25,Employee_Name,0))))</f>
        <v/>
      </c>
      <c r="G25" s="226" t="str">
        <f>IF(ISERROR(INDEX('Employee Data'!$H$4:$H$553,MATCH(Databackup!A25,Employee_Name,0),0)),"",(INDEX('Employee Data'!$H$4:$H$553,MATCH(Databackup!A25,Employee_Name,0))))</f>
        <v/>
      </c>
      <c r="H25" t="str">
        <f>IF(ISERROR(INDEX('Employee Data'!$I$4:$I$553,MATCH(Databackup!A25,Employee_Name,0),0)),"",(INDEX('Employee Data'!$I$4:$I$553,MATCH(Databackup!A25,Employee_Name,0))))</f>
        <v/>
      </c>
      <c r="I25" t="str">
        <f>IF(ISERROR(INDEX('Employee Data'!$J$4:$J$553,MATCH(Databackup!A25,Employee_Name,0),0)),"",(INDEX('Employee Data'!J$4:$J$553,MATCH(Databackup!A25,Employee_Name,0))))</f>
        <v/>
      </c>
      <c r="J25" t="str">
        <f>IF(ISERROR(INDEX('Employee Data'!$K$4:$K$553,MATCH(Databackup!A25,Employee_Name,0),0)),"",(INDEX('Employee Data'!$K$4:$K$553,MATCH(Databackup!A25,Employee_Name,0))))</f>
        <v/>
      </c>
      <c r="K25" t="str">
        <f>IF(ISERROR(INDEX('Employee Data'!$L$4:$L$553,MATCH(Databackup!A25,Employee_Name,0),0)),"",(INDEX('Employee Data'!$L$4:$L$553,MATCH(Databackup!A25,Employee_Name,0))))</f>
        <v/>
      </c>
      <c r="L25" t="str">
        <f>IF(ISERROR(INDEX('Employee Data'!$M$4:$M$553,MATCH(Databackup!A25,Employee_Name,0),0)),"",(INDEX('Employee Data'!$M$4:$M$553,MATCH(Databackup!A25,Employee_Name,0))))</f>
        <v/>
      </c>
      <c r="M25" t="str">
        <f>IF(ISERROR(INDEX('Employee Data'!$N$4:$N$553,MATCH(Databackup!A25,Employee_Name,0),0)),"",(INDEX('Employee Data'!$N$4:$N$553,MATCH(Databackup!A25,Employee_Name,0))))</f>
        <v/>
      </c>
      <c r="N25" t="str">
        <f>IF(ISERROR(INDEX('Employee Data'!$O$4:$O$553,MATCH(Databackup!A25,Employee_Name,0),0)),"",(INDEX('Employee Data'!$O$4:$O$553,MATCH(Databackup!A25,Employee_Name,0))))</f>
        <v/>
      </c>
    </row>
    <row r="26" spans="1:14">
      <c r="A26" s="266" t="e">
        <f t="array" ref="A26">INDEX(Employee_Name,MATCH(SMALL(IF($A$1='Employee Data'!$I$4:$I$553,'Employee Data'!$B$4:$B$553,""),ROW('Employee Data'!A24)),IF($A$1='Employee Data'!$I$4:$I$553,'Employee Data'!$B$4:$B$553,""),0))</f>
        <v>#NUM!</v>
      </c>
      <c r="B26" t="str">
        <f>IF(ISERROR(INDEX('Employee Data'!$B$4:$B$553,MATCH(Databackup!A26,Employee_Name,0),0)),"",(INDEX('Employee Data'!$B$4:$B$553,MATCH(Databackup!A26,Employee_Name,0))))</f>
        <v/>
      </c>
      <c r="C26" t="str">
        <f>IF(ISERROR(INDEX('Employee Data'!$C$4:$C$553,MATCH(Databackup!A26,Employee_Name,0),0)),"",(INDEX('Employee Data'!$C$4:$C$553,MATCH(Databackup!A26,Employee_Name,0))))</f>
        <v/>
      </c>
      <c r="D26" t="str">
        <f>IF(ISERROR(INDEX('Employee Data'!$D$4:$D$553,MATCH(Databackup!A26,Employee_Name,0),0)),"",(INDEX('Employee Data'!$D$4:$D$553,MATCH(Databackup!A26,Employee_Name,0))))</f>
        <v/>
      </c>
      <c r="E26" t="str">
        <f>IF(ISERROR(INDEX('Employee Data'!$F$4:$F$553,MATCH(Databackup!A26,Employee_Name,0),0)),"",(INDEX('Employee Data'!$F$4:$F$553,MATCH(Databackup!A26,Employee_Name,0))))</f>
        <v/>
      </c>
      <c r="F26" s="226" t="str">
        <f>IF(ISERROR(INDEX('Employee Data'!$G$4:$G$553,MATCH(Databackup!A26,Employee_Name,0),0)),"",(INDEX('Employee Data'!$G$4:$G$553,MATCH(Databackup!A26,Employee_Name,0))))</f>
        <v/>
      </c>
      <c r="G26" s="226" t="str">
        <f>IF(ISERROR(INDEX('Employee Data'!$H$4:$H$553,MATCH(Databackup!A26,Employee_Name,0),0)),"",(INDEX('Employee Data'!$H$4:$H$553,MATCH(Databackup!A26,Employee_Name,0))))</f>
        <v/>
      </c>
      <c r="H26" t="str">
        <f>IF(ISERROR(INDEX('Employee Data'!$I$4:$I$553,MATCH(Databackup!A26,Employee_Name,0),0)),"",(INDEX('Employee Data'!$I$4:$I$553,MATCH(Databackup!A26,Employee_Name,0))))</f>
        <v/>
      </c>
      <c r="I26" t="str">
        <f>IF(ISERROR(INDEX('Employee Data'!$J$4:$J$553,MATCH(Databackup!A26,Employee_Name,0),0)),"",(INDEX('Employee Data'!J$4:$J$553,MATCH(Databackup!A26,Employee_Name,0))))</f>
        <v/>
      </c>
      <c r="J26" t="str">
        <f>IF(ISERROR(INDEX('Employee Data'!$K$4:$K$553,MATCH(Databackup!A26,Employee_Name,0),0)),"",(INDEX('Employee Data'!$K$4:$K$553,MATCH(Databackup!A26,Employee_Name,0))))</f>
        <v/>
      </c>
      <c r="K26" t="str">
        <f>IF(ISERROR(INDEX('Employee Data'!$L$4:$L$553,MATCH(Databackup!A26,Employee_Name,0),0)),"",(INDEX('Employee Data'!$L$4:$L$553,MATCH(Databackup!A26,Employee_Name,0))))</f>
        <v/>
      </c>
      <c r="L26" t="str">
        <f>IF(ISERROR(INDEX('Employee Data'!$M$4:$M$553,MATCH(Databackup!A26,Employee_Name,0),0)),"",(INDEX('Employee Data'!$M$4:$M$553,MATCH(Databackup!A26,Employee_Name,0))))</f>
        <v/>
      </c>
      <c r="M26" t="str">
        <f>IF(ISERROR(INDEX('Employee Data'!$N$4:$N$553,MATCH(Databackup!A26,Employee_Name,0),0)),"",(INDEX('Employee Data'!$N$4:$N$553,MATCH(Databackup!A26,Employee_Name,0))))</f>
        <v/>
      </c>
      <c r="N26" t="str">
        <f>IF(ISERROR(INDEX('Employee Data'!$O$4:$O$553,MATCH(Databackup!A26,Employee_Name,0),0)),"",(INDEX('Employee Data'!$O$4:$O$553,MATCH(Databackup!A26,Employee_Name,0))))</f>
        <v/>
      </c>
    </row>
    <row r="27" spans="1:14">
      <c r="A27" s="266" t="e">
        <f t="array" ref="A27">INDEX(Employee_Name,MATCH(SMALL(IF($A$1='Employee Data'!$I$4:$I$553,'Employee Data'!$B$4:$B$553,""),ROW('Employee Data'!A25)),IF($A$1='Employee Data'!$I$4:$I$553,'Employee Data'!$B$4:$B$553,""),0))</f>
        <v>#NUM!</v>
      </c>
      <c r="B27" t="str">
        <f>IF(ISERROR(INDEX('Employee Data'!$B$4:$B$553,MATCH(Databackup!A27,Employee_Name,0),0)),"",(INDEX('Employee Data'!$B$4:$B$553,MATCH(Databackup!A27,Employee_Name,0))))</f>
        <v/>
      </c>
      <c r="C27" t="str">
        <f>IF(ISERROR(INDEX('Employee Data'!$C$4:$C$553,MATCH(Databackup!A27,Employee_Name,0),0)),"",(INDEX('Employee Data'!$C$4:$C$553,MATCH(Databackup!A27,Employee_Name,0))))</f>
        <v/>
      </c>
      <c r="D27" t="str">
        <f>IF(ISERROR(INDEX('Employee Data'!$D$4:$D$553,MATCH(Databackup!A27,Employee_Name,0),0)),"",(INDEX('Employee Data'!$D$4:$D$553,MATCH(Databackup!A27,Employee_Name,0))))</f>
        <v/>
      </c>
      <c r="E27" t="str">
        <f>IF(ISERROR(INDEX('Employee Data'!$F$4:$F$553,MATCH(Databackup!A27,Employee_Name,0),0)),"",(INDEX('Employee Data'!$F$4:$F$553,MATCH(Databackup!A27,Employee_Name,0))))</f>
        <v/>
      </c>
      <c r="F27" s="226" t="str">
        <f>IF(ISERROR(INDEX('Employee Data'!$G$4:$G$553,MATCH(Databackup!A27,Employee_Name,0),0)),"",(INDEX('Employee Data'!$G$4:$G$553,MATCH(Databackup!A27,Employee_Name,0))))</f>
        <v/>
      </c>
      <c r="G27" s="226" t="str">
        <f>IF(ISERROR(INDEX('Employee Data'!$H$4:$H$553,MATCH(Databackup!A27,Employee_Name,0),0)),"",(INDEX('Employee Data'!$H$4:$H$553,MATCH(Databackup!A27,Employee_Name,0))))</f>
        <v/>
      </c>
      <c r="H27" t="str">
        <f>IF(ISERROR(INDEX('Employee Data'!$I$4:$I$553,MATCH(Databackup!A27,Employee_Name,0),0)),"",(INDEX('Employee Data'!$I$4:$I$553,MATCH(Databackup!A27,Employee_Name,0))))</f>
        <v/>
      </c>
      <c r="I27" t="str">
        <f>IF(ISERROR(INDEX('Employee Data'!$J$4:$J$553,MATCH(Databackup!A27,Employee_Name,0),0)),"",(INDEX('Employee Data'!J$4:$J$553,MATCH(Databackup!A27,Employee_Name,0))))</f>
        <v/>
      </c>
      <c r="J27" t="str">
        <f>IF(ISERROR(INDEX('Employee Data'!$K$4:$K$553,MATCH(Databackup!A27,Employee_Name,0),0)),"",(INDEX('Employee Data'!$K$4:$K$553,MATCH(Databackup!A27,Employee_Name,0))))</f>
        <v/>
      </c>
      <c r="K27" t="str">
        <f>IF(ISERROR(INDEX('Employee Data'!$L$4:$L$553,MATCH(Databackup!A27,Employee_Name,0),0)),"",(INDEX('Employee Data'!$L$4:$L$553,MATCH(Databackup!A27,Employee_Name,0))))</f>
        <v/>
      </c>
      <c r="L27" t="str">
        <f>IF(ISERROR(INDEX('Employee Data'!$M$4:$M$553,MATCH(Databackup!A27,Employee_Name,0),0)),"",(INDEX('Employee Data'!$M$4:$M$553,MATCH(Databackup!A27,Employee_Name,0))))</f>
        <v/>
      </c>
      <c r="M27" t="str">
        <f>IF(ISERROR(INDEX('Employee Data'!$N$4:$N$553,MATCH(Databackup!A27,Employee_Name,0),0)),"",(INDEX('Employee Data'!$N$4:$N$553,MATCH(Databackup!A27,Employee_Name,0))))</f>
        <v/>
      </c>
      <c r="N27" t="str">
        <f>IF(ISERROR(INDEX('Employee Data'!$O$4:$O$553,MATCH(Databackup!A27,Employee_Name,0),0)),"",(INDEX('Employee Data'!$O$4:$O$553,MATCH(Databackup!A27,Employee_Name,0))))</f>
        <v/>
      </c>
    </row>
    <row r="28" spans="1:14">
      <c r="A28" s="266" t="e">
        <f t="array" ref="A28">INDEX(Employee_Name,MATCH(SMALL(IF($A$1='Employee Data'!$I$4:$I$553,'Employee Data'!$B$4:$B$553,""),ROW('Employee Data'!A26)),IF($A$1='Employee Data'!$I$4:$I$553,'Employee Data'!$B$4:$B$553,""),0))</f>
        <v>#NUM!</v>
      </c>
      <c r="B28" t="str">
        <f>IF(ISERROR(INDEX('Employee Data'!$B$4:$B$553,MATCH(Databackup!A28,Employee_Name,0),0)),"",(INDEX('Employee Data'!$B$4:$B$553,MATCH(Databackup!A28,Employee_Name,0))))</f>
        <v/>
      </c>
      <c r="C28" t="str">
        <f>IF(ISERROR(INDEX('Employee Data'!$C$4:$C$553,MATCH(Databackup!A28,Employee_Name,0),0)),"",(INDEX('Employee Data'!$C$4:$C$553,MATCH(Databackup!A28,Employee_Name,0))))</f>
        <v/>
      </c>
      <c r="D28" t="str">
        <f>IF(ISERROR(INDEX('Employee Data'!$D$4:$D$553,MATCH(Databackup!A28,Employee_Name,0),0)),"",(INDEX('Employee Data'!$D$4:$D$553,MATCH(Databackup!A28,Employee_Name,0))))</f>
        <v/>
      </c>
      <c r="E28" t="str">
        <f>IF(ISERROR(INDEX('Employee Data'!$F$4:$F$553,MATCH(Databackup!A28,Employee_Name,0),0)),"",(INDEX('Employee Data'!$F$4:$F$553,MATCH(Databackup!A28,Employee_Name,0))))</f>
        <v/>
      </c>
      <c r="F28" s="226" t="str">
        <f>IF(ISERROR(INDEX('Employee Data'!$G$4:$G$553,MATCH(Databackup!A28,Employee_Name,0),0)),"",(INDEX('Employee Data'!$G$4:$G$553,MATCH(Databackup!A28,Employee_Name,0))))</f>
        <v/>
      </c>
      <c r="G28" s="226" t="str">
        <f>IF(ISERROR(INDEX('Employee Data'!$H$4:$H$553,MATCH(Databackup!A28,Employee_Name,0),0)),"",(INDEX('Employee Data'!$H$4:$H$553,MATCH(Databackup!A28,Employee_Name,0))))</f>
        <v/>
      </c>
      <c r="H28" t="str">
        <f>IF(ISERROR(INDEX('Employee Data'!$I$4:$I$553,MATCH(Databackup!A28,Employee_Name,0),0)),"",(INDEX('Employee Data'!$I$4:$I$553,MATCH(Databackup!A28,Employee_Name,0))))</f>
        <v/>
      </c>
      <c r="I28" t="str">
        <f>IF(ISERROR(INDEX('Employee Data'!$J$4:$J$553,MATCH(Databackup!A28,Employee_Name,0),0)),"",(INDEX('Employee Data'!J$4:$J$553,MATCH(Databackup!A28,Employee_Name,0))))</f>
        <v/>
      </c>
      <c r="J28" t="str">
        <f>IF(ISERROR(INDEX('Employee Data'!$K$4:$K$553,MATCH(Databackup!A28,Employee_Name,0),0)),"",(INDEX('Employee Data'!$K$4:$K$553,MATCH(Databackup!A28,Employee_Name,0))))</f>
        <v/>
      </c>
      <c r="K28" t="str">
        <f>IF(ISERROR(INDEX('Employee Data'!$L$4:$L$553,MATCH(Databackup!A28,Employee_Name,0),0)),"",(INDEX('Employee Data'!$L$4:$L$553,MATCH(Databackup!A28,Employee_Name,0))))</f>
        <v/>
      </c>
      <c r="L28" t="str">
        <f>IF(ISERROR(INDEX('Employee Data'!$M$4:$M$553,MATCH(Databackup!A28,Employee_Name,0),0)),"",(INDEX('Employee Data'!$M$4:$M$553,MATCH(Databackup!A28,Employee_Name,0))))</f>
        <v/>
      </c>
      <c r="M28" t="str">
        <f>IF(ISERROR(INDEX('Employee Data'!$N$4:$N$553,MATCH(Databackup!A28,Employee_Name,0),0)),"",(INDEX('Employee Data'!$N$4:$N$553,MATCH(Databackup!A28,Employee_Name,0))))</f>
        <v/>
      </c>
      <c r="N28" t="str">
        <f>IF(ISERROR(INDEX('Employee Data'!$O$4:$O$553,MATCH(Databackup!A28,Employee_Name,0),0)),"",(INDEX('Employee Data'!$O$4:$O$553,MATCH(Databackup!A28,Employee_Name,0))))</f>
        <v/>
      </c>
    </row>
    <row r="29" spans="1:14">
      <c r="A29" s="266" t="e">
        <f t="array" ref="A29">INDEX(Employee_Name,MATCH(SMALL(IF($A$1='Employee Data'!$I$4:$I$553,'Employee Data'!$B$4:$B$553,""),ROW('Employee Data'!A27)),IF($A$1='Employee Data'!$I$4:$I$553,'Employee Data'!$B$4:$B$553,""),0))</f>
        <v>#NUM!</v>
      </c>
      <c r="B29" t="str">
        <f>IF(ISERROR(INDEX('Employee Data'!$B$4:$B$553,MATCH(Databackup!A29,Employee_Name,0),0)),"",(INDEX('Employee Data'!$B$4:$B$553,MATCH(Databackup!A29,Employee_Name,0))))</f>
        <v/>
      </c>
      <c r="C29" t="str">
        <f>IF(ISERROR(INDEX('Employee Data'!$C$4:$C$553,MATCH(Databackup!A29,Employee_Name,0),0)),"",(INDEX('Employee Data'!$C$4:$C$553,MATCH(Databackup!A29,Employee_Name,0))))</f>
        <v/>
      </c>
      <c r="D29" t="str">
        <f>IF(ISERROR(INDEX('Employee Data'!$D$4:$D$553,MATCH(Databackup!A29,Employee_Name,0),0)),"",(INDEX('Employee Data'!$D$4:$D$553,MATCH(Databackup!A29,Employee_Name,0))))</f>
        <v/>
      </c>
      <c r="E29" t="str">
        <f>IF(ISERROR(INDEX('Employee Data'!$F$4:$F$553,MATCH(Databackup!A29,Employee_Name,0),0)),"",(INDEX('Employee Data'!$F$4:$F$553,MATCH(Databackup!A29,Employee_Name,0))))</f>
        <v/>
      </c>
      <c r="F29" s="226" t="str">
        <f>IF(ISERROR(INDEX('Employee Data'!$G$4:$G$553,MATCH(Databackup!A29,Employee_Name,0),0)),"",(INDEX('Employee Data'!$G$4:$G$553,MATCH(Databackup!A29,Employee_Name,0))))</f>
        <v/>
      </c>
      <c r="G29" s="226" t="str">
        <f>IF(ISERROR(INDEX('Employee Data'!$H$4:$H$553,MATCH(Databackup!A29,Employee_Name,0),0)),"",(INDEX('Employee Data'!$H$4:$H$553,MATCH(Databackup!A29,Employee_Name,0))))</f>
        <v/>
      </c>
      <c r="H29" t="str">
        <f>IF(ISERROR(INDEX('Employee Data'!$I$4:$I$553,MATCH(Databackup!A29,Employee_Name,0),0)),"",(INDEX('Employee Data'!$I$4:$I$553,MATCH(Databackup!A29,Employee_Name,0))))</f>
        <v/>
      </c>
      <c r="I29" t="str">
        <f>IF(ISERROR(INDEX('Employee Data'!$J$4:$J$553,MATCH(Databackup!A29,Employee_Name,0),0)),"",(INDEX('Employee Data'!J$4:$J$553,MATCH(Databackup!A29,Employee_Name,0))))</f>
        <v/>
      </c>
      <c r="J29" t="str">
        <f>IF(ISERROR(INDEX('Employee Data'!$K$4:$K$553,MATCH(Databackup!A29,Employee_Name,0),0)),"",(INDEX('Employee Data'!$K$4:$K$553,MATCH(Databackup!A29,Employee_Name,0))))</f>
        <v/>
      </c>
      <c r="K29" t="str">
        <f>IF(ISERROR(INDEX('Employee Data'!$L$4:$L$553,MATCH(Databackup!A29,Employee_Name,0),0)),"",(INDEX('Employee Data'!$L$4:$L$553,MATCH(Databackup!A29,Employee_Name,0))))</f>
        <v/>
      </c>
      <c r="L29" t="str">
        <f>IF(ISERROR(INDEX('Employee Data'!$M$4:$M$553,MATCH(Databackup!A29,Employee_Name,0),0)),"",(INDEX('Employee Data'!$M$4:$M$553,MATCH(Databackup!A29,Employee_Name,0))))</f>
        <v/>
      </c>
      <c r="M29" t="str">
        <f>IF(ISERROR(INDEX('Employee Data'!$N$4:$N$553,MATCH(Databackup!A29,Employee_Name,0),0)),"",(INDEX('Employee Data'!$N$4:$N$553,MATCH(Databackup!A29,Employee_Name,0))))</f>
        <v/>
      </c>
      <c r="N29" t="str">
        <f>IF(ISERROR(INDEX('Employee Data'!$O$4:$O$553,MATCH(Databackup!A29,Employee_Name,0),0)),"",(INDEX('Employee Data'!$O$4:$O$553,MATCH(Databackup!A29,Employee_Name,0))))</f>
        <v/>
      </c>
    </row>
    <row r="30" spans="1:14">
      <c r="A30" s="266" t="e">
        <f t="array" ref="A30">INDEX(Employee_Name,MATCH(SMALL(IF($A$1='Employee Data'!$I$4:$I$553,'Employee Data'!$B$4:$B$553,""),ROW('Employee Data'!A28)),IF($A$1='Employee Data'!$I$4:$I$553,'Employee Data'!$B$4:$B$553,""),0))</f>
        <v>#NUM!</v>
      </c>
      <c r="B30" t="str">
        <f>IF(ISERROR(INDEX('Employee Data'!$B$4:$B$553,MATCH(Databackup!A30,Employee_Name,0),0)),"",(INDEX('Employee Data'!$B$4:$B$553,MATCH(Databackup!A30,Employee_Name,0))))</f>
        <v/>
      </c>
      <c r="C30" t="str">
        <f>IF(ISERROR(INDEX('Employee Data'!$C$4:$C$553,MATCH(Databackup!A30,Employee_Name,0),0)),"",(INDEX('Employee Data'!$C$4:$C$553,MATCH(Databackup!A30,Employee_Name,0))))</f>
        <v/>
      </c>
      <c r="D30" t="str">
        <f>IF(ISERROR(INDEX('Employee Data'!$D$4:$D$553,MATCH(Databackup!A30,Employee_Name,0),0)),"",(INDEX('Employee Data'!$D$4:$D$553,MATCH(Databackup!A30,Employee_Name,0))))</f>
        <v/>
      </c>
      <c r="E30" t="str">
        <f>IF(ISERROR(INDEX('Employee Data'!$F$4:$F$553,MATCH(Databackup!A30,Employee_Name,0),0)),"",(INDEX('Employee Data'!$F$4:$F$553,MATCH(Databackup!A30,Employee_Name,0))))</f>
        <v/>
      </c>
      <c r="F30" s="226" t="str">
        <f>IF(ISERROR(INDEX('Employee Data'!$G$4:$G$553,MATCH(Databackup!A30,Employee_Name,0),0)),"",(INDEX('Employee Data'!$G$4:$G$553,MATCH(Databackup!A30,Employee_Name,0))))</f>
        <v/>
      </c>
      <c r="G30" s="226" t="str">
        <f>IF(ISERROR(INDEX('Employee Data'!$H$4:$H$553,MATCH(Databackup!A30,Employee_Name,0),0)),"",(INDEX('Employee Data'!$H$4:$H$553,MATCH(Databackup!A30,Employee_Name,0))))</f>
        <v/>
      </c>
      <c r="H30" t="str">
        <f>IF(ISERROR(INDEX('Employee Data'!$I$4:$I$553,MATCH(Databackup!A30,Employee_Name,0),0)),"",(INDEX('Employee Data'!$I$4:$I$553,MATCH(Databackup!A30,Employee_Name,0))))</f>
        <v/>
      </c>
      <c r="I30" t="str">
        <f>IF(ISERROR(INDEX('Employee Data'!$J$4:$J$553,MATCH(Databackup!A30,Employee_Name,0),0)),"",(INDEX('Employee Data'!J$4:$J$553,MATCH(Databackup!A30,Employee_Name,0))))</f>
        <v/>
      </c>
      <c r="J30" t="str">
        <f>IF(ISERROR(INDEX('Employee Data'!$K$4:$K$553,MATCH(Databackup!A30,Employee_Name,0),0)),"",(INDEX('Employee Data'!$K$4:$K$553,MATCH(Databackup!A30,Employee_Name,0))))</f>
        <v/>
      </c>
      <c r="K30" t="str">
        <f>IF(ISERROR(INDEX('Employee Data'!$L$4:$L$553,MATCH(Databackup!A30,Employee_Name,0),0)),"",(INDEX('Employee Data'!$L$4:$L$553,MATCH(Databackup!A30,Employee_Name,0))))</f>
        <v/>
      </c>
      <c r="L30" t="str">
        <f>IF(ISERROR(INDEX('Employee Data'!$M$4:$M$553,MATCH(Databackup!A30,Employee_Name,0),0)),"",(INDEX('Employee Data'!$M$4:$M$553,MATCH(Databackup!A30,Employee_Name,0))))</f>
        <v/>
      </c>
      <c r="M30" t="str">
        <f>IF(ISERROR(INDEX('Employee Data'!$N$4:$N$553,MATCH(Databackup!A30,Employee_Name,0),0)),"",(INDEX('Employee Data'!$N$4:$N$553,MATCH(Databackup!A30,Employee_Name,0))))</f>
        <v/>
      </c>
      <c r="N30" t="str">
        <f>IF(ISERROR(INDEX('Employee Data'!$O$4:$O$553,MATCH(Databackup!A30,Employee_Name,0),0)),"",(INDEX('Employee Data'!$O$4:$O$553,MATCH(Databackup!A30,Employee_Name,0))))</f>
        <v/>
      </c>
    </row>
    <row r="31" spans="1:14">
      <c r="A31" s="266" t="e">
        <f t="array" ref="A31">INDEX(Employee_Name,MATCH(SMALL(IF($A$1='Employee Data'!$I$4:$I$553,'Employee Data'!$B$4:$B$553,""),ROW('Employee Data'!A29)),IF($A$1='Employee Data'!$I$4:$I$553,'Employee Data'!$B$4:$B$553,""),0))</f>
        <v>#NUM!</v>
      </c>
      <c r="B31" t="str">
        <f>IF(ISERROR(INDEX('Employee Data'!$B$4:$B$553,MATCH(Databackup!A31,Employee_Name,0),0)),"",(INDEX('Employee Data'!$B$4:$B$553,MATCH(Databackup!A31,Employee_Name,0))))</f>
        <v/>
      </c>
      <c r="C31" t="str">
        <f>IF(ISERROR(INDEX('Employee Data'!$C$4:$C$553,MATCH(Databackup!A31,Employee_Name,0),0)),"",(INDEX('Employee Data'!$C$4:$C$553,MATCH(Databackup!A31,Employee_Name,0))))</f>
        <v/>
      </c>
      <c r="D31" t="str">
        <f>IF(ISERROR(INDEX('Employee Data'!$D$4:$D$553,MATCH(Databackup!A31,Employee_Name,0),0)),"",(INDEX('Employee Data'!$D$4:$D$553,MATCH(Databackup!A31,Employee_Name,0))))</f>
        <v/>
      </c>
      <c r="E31" t="str">
        <f>IF(ISERROR(INDEX('Employee Data'!$F$4:$F$553,MATCH(Databackup!A31,Employee_Name,0),0)),"",(INDEX('Employee Data'!$F$4:$F$553,MATCH(Databackup!A31,Employee_Name,0))))</f>
        <v/>
      </c>
      <c r="F31" s="226" t="str">
        <f>IF(ISERROR(INDEX('Employee Data'!$G$4:$G$553,MATCH(Databackup!A31,Employee_Name,0),0)),"",(INDEX('Employee Data'!$G$4:$G$553,MATCH(Databackup!A31,Employee_Name,0))))</f>
        <v/>
      </c>
      <c r="G31" s="226" t="str">
        <f>IF(ISERROR(INDEX('Employee Data'!$H$4:$H$553,MATCH(Databackup!A31,Employee_Name,0),0)),"",(INDEX('Employee Data'!$H$4:$H$553,MATCH(Databackup!A31,Employee_Name,0))))</f>
        <v/>
      </c>
      <c r="H31" t="str">
        <f>IF(ISERROR(INDEX('Employee Data'!$I$4:$I$553,MATCH(Databackup!A31,Employee_Name,0),0)),"",(INDEX('Employee Data'!$I$4:$I$553,MATCH(Databackup!A31,Employee_Name,0))))</f>
        <v/>
      </c>
      <c r="I31" t="str">
        <f>IF(ISERROR(INDEX('Employee Data'!$J$4:$J$553,MATCH(Databackup!A31,Employee_Name,0),0)),"",(INDEX('Employee Data'!J$4:$J$553,MATCH(Databackup!A31,Employee_Name,0))))</f>
        <v/>
      </c>
      <c r="J31" t="str">
        <f>IF(ISERROR(INDEX('Employee Data'!$K$4:$K$553,MATCH(Databackup!A31,Employee_Name,0),0)),"",(INDEX('Employee Data'!$K$4:$K$553,MATCH(Databackup!A31,Employee_Name,0))))</f>
        <v/>
      </c>
      <c r="K31" t="str">
        <f>IF(ISERROR(INDEX('Employee Data'!$L$4:$L$553,MATCH(Databackup!A31,Employee_Name,0),0)),"",(INDEX('Employee Data'!$L$4:$L$553,MATCH(Databackup!A31,Employee_Name,0))))</f>
        <v/>
      </c>
      <c r="L31" t="str">
        <f>IF(ISERROR(INDEX('Employee Data'!$M$4:$M$553,MATCH(Databackup!A31,Employee_Name,0),0)),"",(INDEX('Employee Data'!$M$4:$M$553,MATCH(Databackup!A31,Employee_Name,0))))</f>
        <v/>
      </c>
      <c r="M31" t="str">
        <f>IF(ISERROR(INDEX('Employee Data'!$N$4:$N$553,MATCH(Databackup!A31,Employee_Name,0),0)),"",(INDEX('Employee Data'!$N$4:$N$553,MATCH(Databackup!A31,Employee_Name,0))))</f>
        <v/>
      </c>
      <c r="N31" t="str">
        <f>IF(ISERROR(INDEX('Employee Data'!$O$4:$O$553,MATCH(Databackup!A31,Employee_Name,0),0)),"",(INDEX('Employee Data'!$O$4:$O$553,MATCH(Databackup!A31,Employee_Name,0))))</f>
        <v/>
      </c>
    </row>
    <row r="32" spans="1:14">
      <c r="A32" s="266" t="e">
        <f t="array" ref="A32">INDEX(Employee_Name,MATCH(SMALL(IF($A$1='Employee Data'!$I$4:$I$553,'Employee Data'!$B$4:$B$553,""),ROW('Employee Data'!A30)),IF($A$1='Employee Data'!$I$4:$I$553,'Employee Data'!$B$4:$B$553,""),0))</f>
        <v>#NUM!</v>
      </c>
      <c r="B32" t="str">
        <f>IF(ISERROR(INDEX('Employee Data'!$B$4:$B$553,MATCH(Databackup!A32,Employee_Name,0),0)),"",(INDEX('Employee Data'!$B$4:$B$553,MATCH(Databackup!A32,Employee_Name,0))))</f>
        <v/>
      </c>
      <c r="C32" t="str">
        <f>IF(ISERROR(INDEX('Employee Data'!$C$4:$C$553,MATCH(Databackup!A32,Employee_Name,0),0)),"",(INDEX('Employee Data'!$C$4:$C$553,MATCH(Databackup!A32,Employee_Name,0))))</f>
        <v/>
      </c>
      <c r="D32" t="str">
        <f>IF(ISERROR(INDEX('Employee Data'!$D$4:$D$553,MATCH(Databackup!A32,Employee_Name,0),0)),"",(INDEX('Employee Data'!$D$4:$D$553,MATCH(Databackup!A32,Employee_Name,0))))</f>
        <v/>
      </c>
      <c r="E32" t="str">
        <f>IF(ISERROR(INDEX('Employee Data'!$F$4:$F$553,MATCH(Databackup!A32,Employee_Name,0),0)),"",(INDEX('Employee Data'!$F$4:$F$553,MATCH(Databackup!A32,Employee_Name,0))))</f>
        <v/>
      </c>
      <c r="F32" s="226" t="str">
        <f>IF(ISERROR(INDEX('Employee Data'!$G$4:$G$553,MATCH(Databackup!A32,Employee_Name,0),0)),"",(INDEX('Employee Data'!$G$4:$G$553,MATCH(Databackup!A32,Employee_Name,0))))</f>
        <v/>
      </c>
      <c r="G32" s="226" t="str">
        <f>IF(ISERROR(INDEX('Employee Data'!$H$4:$H$553,MATCH(Databackup!A32,Employee_Name,0),0)),"",(INDEX('Employee Data'!$H$4:$H$553,MATCH(Databackup!A32,Employee_Name,0))))</f>
        <v/>
      </c>
      <c r="H32" t="str">
        <f>IF(ISERROR(INDEX('Employee Data'!$I$4:$I$553,MATCH(Databackup!A32,Employee_Name,0),0)),"",(INDEX('Employee Data'!$I$4:$I$553,MATCH(Databackup!A32,Employee_Name,0))))</f>
        <v/>
      </c>
      <c r="I32" t="str">
        <f>IF(ISERROR(INDEX('Employee Data'!$J$4:$J$553,MATCH(Databackup!A32,Employee_Name,0),0)),"",(INDEX('Employee Data'!J$4:$J$553,MATCH(Databackup!A32,Employee_Name,0))))</f>
        <v/>
      </c>
      <c r="J32" t="str">
        <f>IF(ISERROR(INDEX('Employee Data'!$K$4:$K$553,MATCH(Databackup!A32,Employee_Name,0),0)),"",(INDEX('Employee Data'!$K$4:$K$553,MATCH(Databackup!A32,Employee_Name,0))))</f>
        <v/>
      </c>
      <c r="K32" t="str">
        <f>IF(ISERROR(INDEX('Employee Data'!$L$4:$L$553,MATCH(Databackup!A32,Employee_Name,0),0)),"",(INDEX('Employee Data'!$L$4:$L$553,MATCH(Databackup!A32,Employee_Name,0))))</f>
        <v/>
      </c>
      <c r="L32" t="str">
        <f>IF(ISERROR(INDEX('Employee Data'!$M$4:$M$553,MATCH(Databackup!A32,Employee_Name,0),0)),"",(INDEX('Employee Data'!$M$4:$M$553,MATCH(Databackup!A32,Employee_Name,0))))</f>
        <v/>
      </c>
      <c r="M32" t="str">
        <f>IF(ISERROR(INDEX('Employee Data'!$N$4:$N$553,MATCH(Databackup!A32,Employee_Name,0),0)),"",(INDEX('Employee Data'!$N$4:$N$553,MATCH(Databackup!A32,Employee_Name,0))))</f>
        <v/>
      </c>
      <c r="N32" t="str">
        <f>IF(ISERROR(INDEX('Employee Data'!$O$4:$O$553,MATCH(Databackup!A32,Employee_Name,0),0)),"",(INDEX('Employee Data'!$O$4:$O$553,MATCH(Databackup!A32,Employee_Name,0))))</f>
        <v/>
      </c>
    </row>
    <row r="33" spans="1:14">
      <c r="A33" s="266" t="e">
        <f t="array" ref="A33">INDEX(Employee_Name,MATCH(SMALL(IF($A$1='Employee Data'!$I$4:$I$553,'Employee Data'!$B$4:$B$553,""),ROW('Employee Data'!A31)),IF($A$1='Employee Data'!$I$4:$I$553,'Employee Data'!$B$4:$B$553,""),0))</f>
        <v>#NUM!</v>
      </c>
      <c r="B33" t="str">
        <f>IF(ISERROR(INDEX('Employee Data'!$B$4:$B$553,MATCH(Databackup!A33,Employee_Name,0),0)),"",(INDEX('Employee Data'!$B$4:$B$553,MATCH(Databackup!A33,Employee_Name,0))))</f>
        <v/>
      </c>
      <c r="C33" t="str">
        <f>IF(ISERROR(INDEX('Employee Data'!$C$4:$C$553,MATCH(Databackup!A33,Employee_Name,0),0)),"",(INDEX('Employee Data'!$C$4:$C$553,MATCH(Databackup!A33,Employee_Name,0))))</f>
        <v/>
      </c>
      <c r="D33" t="str">
        <f>IF(ISERROR(INDEX('Employee Data'!$D$4:$D$553,MATCH(Databackup!A33,Employee_Name,0),0)),"",(INDEX('Employee Data'!$D$4:$D$553,MATCH(Databackup!A33,Employee_Name,0))))</f>
        <v/>
      </c>
      <c r="E33" t="str">
        <f>IF(ISERROR(INDEX('Employee Data'!$F$4:$F$553,MATCH(Databackup!A33,Employee_Name,0),0)),"",(INDEX('Employee Data'!$F$4:$F$553,MATCH(Databackup!A33,Employee_Name,0))))</f>
        <v/>
      </c>
      <c r="F33" s="226" t="str">
        <f>IF(ISERROR(INDEX('Employee Data'!$G$4:$G$553,MATCH(Databackup!A33,Employee_Name,0),0)),"",(INDEX('Employee Data'!$G$4:$G$553,MATCH(Databackup!A33,Employee_Name,0))))</f>
        <v/>
      </c>
      <c r="G33" s="226" t="str">
        <f>IF(ISERROR(INDEX('Employee Data'!$H$4:$H$553,MATCH(Databackup!A33,Employee_Name,0),0)),"",(INDEX('Employee Data'!$H$4:$H$553,MATCH(Databackup!A33,Employee_Name,0))))</f>
        <v/>
      </c>
      <c r="H33" t="str">
        <f>IF(ISERROR(INDEX('Employee Data'!$I$4:$I$553,MATCH(Databackup!A33,Employee_Name,0),0)),"",(INDEX('Employee Data'!$I$4:$I$553,MATCH(Databackup!A33,Employee_Name,0))))</f>
        <v/>
      </c>
      <c r="I33" t="str">
        <f>IF(ISERROR(INDEX('Employee Data'!$J$4:$J$553,MATCH(Databackup!A33,Employee_Name,0),0)),"",(INDEX('Employee Data'!J$4:$J$553,MATCH(Databackup!A33,Employee_Name,0))))</f>
        <v/>
      </c>
      <c r="J33" t="str">
        <f>IF(ISERROR(INDEX('Employee Data'!$K$4:$K$553,MATCH(Databackup!A33,Employee_Name,0),0)),"",(INDEX('Employee Data'!$K$4:$K$553,MATCH(Databackup!A33,Employee_Name,0))))</f>
        <v/>
      </c>
      <c r="K33" t="str">
        <f>IF(ISERROR(INDEX('Employee Data'!$L$4:$L$553,MATCH(Databackup!A33,Employee_Name,0),0)),"",(INDEX('Employee Data'!$L$4:$L$553,MATCH(Databackup!A33,Employee_Name,0))))</f>
        <v/>
      </c>
      <c r="L33" t="str">
        <f>IF(ISERROR(INDEX('Employee Data'!$M$4:$M$553,MATCH(Databackup!A33,Employee_Name,0),0)),"",(INDEX('Employee Data'!$M$4:$M$553,MATCH(Databackup!A33,Employee_Name,0))))</f>
        <v/>
      </c>
      <c r="M33" t="str">
        <f>IF(ISERROR(INDEX('Employee Data'!$N$4:$N$553,MATCH(Databackup!A33,Employee_Name,0),0)),"",(INDEX('Employee Data'!$N$4:$N$553,MATCH(Databackup!A33,Employee_Name,0))))</f>
        <v/>
      </c>
      <c r="N33" t="str">
        <f>IF(ISERROR(INDEX('Employee Data'!$O$4:$O$553,MATCH(Databackup!A33,Employee_Name,0),0)),"",(INDEX('Employee Data'!$O$4:$O$553,MATCH(Databackup!A33,Employee_Name,0))))</f>
        <v/>
      </c>
    </row>
    <row r="34" spans="1:14">
      <c r="A34" s="266" t="e">
        <f t="array" ref="A34">INDEX(Employee_Name,MATCH(SMALL(IF($A$1='Employee Data'!$I$4:$I$553,'Employee Data'!$B$4:$B$553,""),ROW('Employee Data'!A32)),IF($A$1='Employee Data'!$I$4:$I$553,'Employee Data'!$B$4:$B$553,""),0))</f>
        <v>#NUM!</v>
      </c>
      <c r="B34" t="str">
        <f>IF(ISERROR(INDEX('Employee Data'!$B$4:$B$553,MATCH(Databackup!A34,Employee_Name,0),0)),"",(INDEX('Employee Data'!$B$4:$B$553,MATCH(Databackup!A34,Employee_Name,0))))</f>
        <v/>
      </c>
      <c r="C34" t="str">
        <f>IF(ISERROR(INDEX('Employee Data'!$C$4:$C$553,MATCH(Databackup!A34,Employee_Name,0),0)),"",(INDEX('Employee Data'!$C$4:$C$553,MATCH(Databackup!A34,Employee_Name,0))))</f>
        <v/>
      </c>
      <c r="D34" t="str">
        <f>IF(ISERROR(INDEX('Employee Data'!$D$4:$D$553,MATCH(Databackup!A34,Employee_Name,0),0)),"",(INDEX('Employee Data'!$D$4:$D$553,MATCH(Databackup!A34,Employee_Name,0))))</f>
        <v/>
      </c>
      <c r="E34" t="str">
        <f>IF(ISERROR(INDEX('Employee Data'!$F$4:$F$553,MATCH(Databackup!A34,Employee_Name,0),0)),"",(INDEX('Employee Data'!$F$4:$F$553,MATCH(Databackup!A34,Employee_Name,0))))</f>
        <v/>
      </c>
      <c r="F34" s="226" t="str">
        <f>IF(ISERROR(INDEX('Employee Data'!$G$4:$G$553,MATCH(Databackup!A34,Employee_Name,0),0)),"",(INDEX('Employee Data'!$G$4:$G$553,MATCH(Databackup!A34,Employee_Name,0))))</f>
        <v/>
      </c>
      <c r="G34" s="226" t="str">
        <f>IF(ISERROR(INDEX('Employee Data'!$H$4:$H$553,MATCH(Databackup!A34,Employee_Name,0),0)),"",(INDEX('Employee Data'!$H$4:$H$553,MATCH(Databackup!A34,Employee_Name,0))))</f>
        <v/>
      </c>
      <c r="H34" t="str">
        <f>IF(ISERROR(INDEX('Employee Data'!$I$4:$I$553,MATCH(Databackup!A34,Employee_Name,0),0)),"",(INDEX('Employee Data'!$I$4:$I$553,MATCH(Databackup!A34,Employee_Name,0))))</f>
        <v/>
      </c>
      <c r="I34" t="str">
        <f>IF(ISERROR(INDEX('Employee Data'!$J$4:$J$553,MATCH(Databackup!A34,Employee_Name,0),0)),"",(INDEX('Employee Data'!J$4:$J$553,MATCH(Databackup!A34,Employee_Name,0))))</f>
        <v/>
      </c>
      <c r="J34" t="str">
        <f>IF(ISERROR(INDEX('Employee Data'!$K$4:$K$553,MATCH(Databackup!A34,Employee_Name,0),0)),"",(INDEX('Employee Data'!$K$4:$K$553,MATCH(Databackup!A34,Employee_Name,0))))</f>
        <v/>
      </c>
      <c r="K34" t="str">
        <f>IF(ISERROR(INDEX('Employee Data'!$L$4:$L$553,MATCH(Databackup!A34,Employee_Name,0),0)),"",(INDEX('Employee Data'!$L$4:$L$553,MATCH(Databackup!A34,Employee_Name,0))))</f>
        <v/>
      </c>
      <c r="L34" t="str">
        <f>IF(ISERROR(INDEX('Employee Data'!$M$4:$M$553,MATCH(Databackup!A34,Employee_Name,0),0)),"",(INDEX('Employee Data'!$M$4:$M$553,MATCH(Databackup!A34,Employee_Name,0))))</f>
        <v/>
      </c>
      <c r="M34" t="str">
        <f>IF(ISERROR(INDEX('Employee Data'!$N$4:$N$553,MATCH(Databackup!A34,Employee_Name,0),0)),"",(INDEX('Employee Data'!$N$4:$N$553,MATCH(Databackup!A34,Employee_Name,0))))</f>
        <v/>
      </c>
      <c r="N34" t="str">
        <f>IF(ISERROR(INDEX('Employee Data'!$O$4:$O$553,MATCH(Databackup!A34,Employee_Name,0),0)),"",(INDEX('Employee Data'!$O$4:$O$553,MATCH(Databackup!A34,Employee_Name,0))))</f>
        <v/>
      </c>
    </row>
    <row r="35" spans="1:14">
      <c r="A35" s="266" t="e">
        <f t="array" ref="A35">INDEX(Employee_Name,MATCH(SMALL(IF($A$1='Employee Data'!$I$4:$I$553,'Employee Data'!$B$4:$B$553,""),ROW('Employee Data'!A33)),IF($A$1='Employee Data'!$I$4:$I$553,'Employee Data'!$B$4:$B$553,""),0))</f>
        <v>#NUM!</v>
      </c>
      <c r="B35" t="str">
        <f>IF(ISERROR(INDEX('Employee Data'!$B$4:$B$553,MATCH(Databackup!A35,Employee_Name,0),0)),"",(INDEX('Employee Data'!$B$4:$B$553,MATCH(Databackup!A35,Employee_Name,0))))</f>
        <v/>
      </c>
      <c r="C35" t="str">
        <f>IF(ISERROR(INDEX('Employee Data'!$C$4:$C$553,MATCH(Databackup!A35,Employee_Name,0),0)),"",(INDEX('Employee Data'!$C$4:$C$553,MATCH(Databackup!A35,Employee_Name,0))))</f>
        <v/>
      </c>
      <c r="D35" t="str">
        <f>IF(ISERROR(INDEX('Employee Data'!$D$4:$D$553,MATCH(Databackup!A35,Employee_Name,0),0)),"",(INDEX('Employee Data'!$D$4:$D$553,MATCH(Databackup!A35,Employee_Name,0))))</f>
        <v/>
      </c>
      <c r="E35" t="str">
        <f>IF(ISERROR(INDEX('Employee Data'!$F$4:$F$553,MATCH(Databackup!A35,Employee_Name,0),0)),"",(INDEX('Employee Data'!$F$4:$F$553,MATCH(Databackup!A35,Employee_Name,0))))</f>
        <v/>
      </c>
      <c r="F35" s="226" t="str">
        <f>IF(ISERROR(INDEX('Employee Data'!$G$4:$G$553,MATCH(Databackup!A35,Employee_Name,0),0)),"",(INDEX('Employee Data'!$G$4:$G$553,MATCH(Databackup!A35,Employee_Name,0))))</f>
        <v/>
      </c>
      <c r="G35" s="226" t="str">
        <f>IF(ISERROR(INDEX('Employee Data'!$H$4:$H$553,MATCH(Databackup!A35,Employee_Name,0),0)),"",(INDEX('Employee Data'!$H$4:$H$553,MATCH(Databackup!A35,Employee_Name,0))))</f>
        <v/>
      </c>
      <c r="H35" t="str">
        <f>IF(ISERROR(INDEX('Employee Data'!$I$4:$I$553,MATCH(Databackup!A35,Employee_Name,0),0)),"",(INDEX('Employee Data'!$I$4:$I$553,MATCH(Databackup!A35,Employee_Name,0))))</f>
        <v/>
      </c>
      <c r="I35" t="str">
        <f>IF(ISERROR(INDEX('Employee Data'!$J$4:$J$553,MATCH(Databackup!A35,Employee_Name,0),0)),"",(INDEX('Employee Data'!J$4:$J$553,MATCH(Databackup!A35,Employee_Name,0))))</f>
        <v/>
      </c>
      <c r="J35" t="str">
        <f>IF(ISERROR(INDEX('Employee Data'!$K$4:$K$553,MATCH(Databackup!A35,Employee_Name,0),0)),"",(INDEX('Employee Data'!$K$4:$K$553,MATCH(Databackup!A35,Employee_Name,0))))</f>
        <v/>
      </c>
      <c r="K35" t="str">
        <f>IF(ISERROR(INDEX('Employee Data'!$L$4:$L$553,MATCH(Databackup!A35,Employee_Name,0),0)),"",(INDEX('Employee Data'!$L$4:$L$553,MATCH(Databackup!A35,Employee_Name,0))))</f>
        <v/>
      </c>
      <c r="L35" t="str">
        <f>IF(ISERROR(INDEX('Employee Data'!$M$4:$M$553,MATCH(Databackup!A35,Employee_Name,0),0)),"",(INDEX('Employee Data'!$M$4:$M$553,MATCH(Databackup!A35,Employee_Name,0))))</f>
        <v/>
      </c>
      <c r="M35" t="str">
        <f>IF(ISERROR(INDEX('Employee Data'!$N$4:$N$553,MATCH(Databackup!A35,Employee_Name,0),0)),"",(INDEX('Employee Data'!$N$4:$N$553,MATCH(Databackup!A35,Employee_Name,0))))</f>
        <v/>
      </c>
      <c r="N35" t="str">
        <f>IF(ISERROR(INDEX('Employee Data'!$O$4:$O$553,MATCH(Databackup!A35,Employee_Name,0),0)),"",(INDEX('Employee Data'!$O$4:$O$553,MATCH(Databackup!A35,Employee_Name,0))))</f>
        <v/>
      </c>
    </row>
    <row r="36" spans="1:14">
      <c r="A36" s="266" t="e">
        <f t="array" ref="A36">INDEX(Employee_Name,MATCH(SMALL(IF($A$1='Employee Data'!$I$4:$I$553,'Employee Data'!$B$4:$B$553,""),ROW('Employee Data'!A34)),IF($A$1='Employee Data'!$I$4:$I$553,'Employee Data'!$B$4:$B$553,""),0))</f>
        <v>#NUM!</v>
      </c>
      <c r="B36" t="str">
        <f>IF(ISERROR(INDEX('Employee Data'!$B$4:$B$553,MATCH(Databackup!A36,Employee_Name,0),0)),"",(INDEX('Employee Data'!$B$4:$B$553,MATCH(Databackup!A36,Employee_Name,0))))</f>
        <v/>
      </c>
      <c r="C36" t="str">
        <f>IF(ISERROR(INDEX('Employee Data'!$C$4:$C$553,MATCH(Databackup!A36,Employee_Name,0),0)),"",(INDEX('Employee Data'!$C$4:$C$553,MATCH(Databackup!A36,Employee_Name,0))))</f>
        <v/>
      </c>
      <c r="D36" t="str">
        <f>IF(ISERROR(INDEX('Employee Data'!$D$4:$D$553,MATCH(Databackup!A36,Employee_Name,0),0)),"",(INDEX('Employee Data'!$D$4:$D$553,MATCH(Databackup!A36,Employee_Name,0))))</f>
        <v/>
      </c>
      <c r="E36" t="str">
        <f>IF(ISERROR(INDEX('Employee Data'!$F$4:$F$553,MATCH(Databackup!A36,Employee_Name,0),0)),"",(INDEX('Employee Data'!$F$4:$F$553,MATCH(Databackup!A36,Employee_Name,0))))</f>
        <v/>
      </c>
      <c r="F36" s="226" t="str">
        <f>IF(ISERROR(INDEX('Employee Data'!$G$4:$G$553,MATCH(Databackup!A36,Employee_Name,0),0)),"",(INDEX('Employee Data'!$G$4:$G$553,MATCH(Databackup!A36,Employee_Name,0))))</f>
        <v/>
      </c>
      <c r="G36" s="226" t="str">
        <f>IF(ISERROR(INDEX('Employee Data'!$H$4:$H$553,MATCH(Databackup!A36,Employee_Name,0),0)),"",(INDEX('Employee Data'!$H$4:$H$553,MATCH(Databackup!A36,Employee_Name,0))))</f>
        <v/>
      </c>
      <c r="H36" t="str">
        <f>IF(ISERROR(INDEX('Employee Data'!$I$4:$I$553,MATCH(Databackup!A36,Employee_Name,0),0)),"",(INDEX('Employee Data'!$I$4:$I$553,MATCH(Databackup!A36,Employee_Name,0))))</f>
        <v/>
      </c>
      <c r="I36" t="str">
        <f>IF(ISERROR(INDEX('Employee Data'!$J$4:$J$553,MATCH(Databackup!A36,Employee_Name,0),0)),"",(INDEX('Employee Data'!J$4:$J$553,MATCH(Databackup!A36,Employee_Name,0))))</f>
        <v/>
      </c>
      <c r="J36" t="str">
        <f>IF(ISERROR(INDEX('Employee Data'!$K$4:$K$553,MATCH(Databackup!A36,Employee_Name,0),0)),"",(INDEX('Employee Data'!$K$4:$K$553,MATCH(Databackup!A36,Employee_Name,0))))</f>
        <v/>
      </c>
      <c r="K36" t="str">
        <f>IF(ISERROR(INDEX('Employee Data'!$L$4:$L$553,MATCH(Databackup!A36,Employee_Name,0),0)),"",(INDEX('Employee Data'!$L$4:$L$553,MATCH(Databackup!A36,Employee_Name,0))))</f>
        <v/>
      </c>
      <c r="L36" t="str">
        <f>IF(ISERROR(INDEX('Employee Data'!$M$4:$M$553,MATCH(Databackup!A36,Employee_Name,0),0)),"",(INDEX('Employee Data'!$M$4:$M$553,MATCH(Databackup!A36,Employee_Name,0))))</f>
        <v/>
      </c>
      <c r="M36" t="str">
        <f>IF(ISERROR(INDEX('Employee Data'!$N$4:$N$553,MATCH(Databackup!A36,Employee_Name,0),0)),"",(INDEX('Employee Data'!$N$4:$N$553,MATCH(Databackup!A36,Employee_Name,0))))</f>
        <v/>
      </c>
      <c r="N36" t="str">
        <f>IF(ISERROR(INDEX('Employee Data'!$O$4:$O$553,MATCH(Databackup!A36,Employee_Name,0),0)),"",(INDEX('Employee Data'!$O$4:$O$553,MATCH(Databackup!A36,Employee_Name,0))))</f>
        <v/>
      </c>
    </row>
    <row r="37" spans="1:14">
      <c r="A37" s="266" t="e">
        <f t="array" ref="A37">INDEX(Employee_Name,MATCH(SMALL(IF($A$1='Employee Data'!$I$4:$I$553,'Employee Data'!$B$4:$B$553,""),ROW('Employee Data'!A35)),IF($A$1='Employee Data'!$I$4:$I$553,'Employee Data'!$B$4:$B$553,""),0))</f>
        <v>#NUM!</v>
      </c>
      <c r="B37" t="str">
        <f>IF(ISERROR(INDEX('Employee Data'!$B$4:$B$553,MATCH(Databackup!A37,Employee_Name,0),0)),"",(INDEX('Employee Data'!$B$4:$B$553,MATCH(Databackup!A37,Employee_Name,0))))</f>
        <v/>
      </c>
      <c r="C37" t="str">
        <f>IF(ISERROR(INDEX('Employee Data'!$C$4:$C$553,MATCH(Databackup!A37,Employee_Name,0),0)),"",(INDEX('Employee Data'!$C$4:$C$553,MATCH(Databackup!A37,Employee_Name,0))))</f>
        <v/>
      </c>
      <c r="D37" t="str">
        <f>IF(ISERROR(INDEX('Employee Data'!$D$4:$D$553,MATCH(Databackup!A37,Employee_Name,0),0)),"",(INDEX('Employee Data'!$D$4:$D$553,MATCH(Databackup!A37,Employee_Name,0))))</f>
        <v/>
      </c>
      <c r="E37" t="str">
        <f>IF(ISERROR(INDEX('Employee Data'!$F$4:$F$553,MATCH(Databackup!A37,Employee_Name,0),0)),"",(INDEX('Employee Data'!$F$4:$F$553,MATCH(Databackup!A37,Employee_Name,0))))</f>
        <v/>
      </c>
      <c r="F37" s="226" t="str">
        <f>IF(ISERROR(INDEX('Employee Data'!$G$4:$G$553,MATCH(Databackup!A37,Employee_Name,0),0)),"",(INDEX('Employee Data'!$G$4:$G$553,MATCH(Databackup!A37,Employee_Name,0))))</f>
        <v/>
      </c>
      <c r="G37" s="226" t="str">
        <f>IF(ISERROR(INDEX('Employee Data'!$H$4:$H$553,MATCH(Databackup!A37,Employee_Name,0),0)),"",(INDEX('Employee Data'!$H$4:$H$553,MATCH(Databackup!A37,Employee_Name,0))))</f>
        <v/>
      </c>
      <c r="H37" t="str">
        <f>IF(ISERROR(INDEX('Employee Data'!$I$4:$I$553,MATCH(Databackup!A37,Employee_Name,0),0)),"",(INDEX('Employee Data'!$I$4:$I$553,MATCH(Databackup!A37,Employee_Name,0))))</f>
        <v/>
      </c>
      <c r="I37" t="str">
        <f>IF(ISERROR(INDEX('Employee Data'!$J$4:$J$553,MATCH(Databackup!A37,Employee_Name,0),0)),"",(INDEX('Employee Data'!J$4:$J$553,MATCH(Databackup!A37,Employee_Name,0))))</f>
        <v/>
      </c>
      <c r="J37" t="str">
        <f>IF(ISERROR(INDEX('Employee Data'!$K$4:$K$553,MATCH(Databackup!A37,Employee_Name,0),0)),"",(INDEX('Employee Data'!$K$4:$K$553,MATCH(Databackup!A37,Employee_Name,0))))</f>
        <v/>
      </c>
      <c r="K37" t="str">
        <f>IF(ISERROR(INDEX('Employee Data'!$L$4:$L$553,MATCH(Databackup!A37,Employee_Name,0),0)),"",(INDEX('Employee Data'!$L$4:$L$553,MATCH(Databackup!A37,Employee_Name,0))))</f>
        <v/>
      </c>
      <c r="L37" t="str">
        <f>IF(ISERROR(INDEX('Employee Data'!$M$4:$M$553,MATCH(Databackup!A37,Employee_Name,0),0)),"",(INDEX('Employee Data'!$M$4:$M$553,MATCH(Databackup!A37,Employee_Name,0))))</f>
        <v/>
      </c>
      <c r="M37" t="str">
        <f>IF(ISERROR(INDEX('Employee Data'!$N$4:$N$553,MATCH(Databackup!A37,Employee_Name,0),0)),"",(INDEX('Employee Data'!$N$4:$N$553,MATCH(Databackup!A37,Employee_Name,0))))</f>
        <v/>
      </c>
      <c r="N37" t="str">
        <f>IF(ISERROR(INDEX('Employee Data'!$O$4:$O$553,MATCH(Databackup!A37,Employee_Name,0),0)),"",(INDEX('Employee Data'!$O$4:$O$553,MATCH(Databackup!A37,Employee_Name,0))))</f>
        <v/>
      </c>
    </row>
    <row r="38" spans="1:14">
      <c r="A38" s="266" t="e">
        <f t="array" ref="A38">INDEX(Employee_Name,MATCH(SMALL(IF($A$1='Employee Data'!$I$4:$I$553,'Employee Data'!$B$4:$B$553,""),ROW('Employee Data'!A36)),IF($A$1='Employee Data'!$I$4:$I$553,'Employee Data'!$B$4:$B$553,""),0))</f>
        <v>#NUM!</v>
      </c>
      <c r="B38" t="str">
        <f>IF(ISERROR(INDEX('Employee Data'!$B$4:$B$553,MATCH(Databackup!A38,Employee_Name,0),0)),"",(INDEX('Employee Data'!$B$4:$B$553,MATCH(Databackup!A38,Employee_Name,0))))</f>
        <v/>
      </c>
      <c r="C38" t="str">
        <f>IF(ISERROR(INDEX('Employee Data'!$C$4:$C$553,MATCH(Databackup!A38,Employee_Name,0),0)),"",(INDEX('Employee Data'!$C$4:$C$553,MATCH(Databackup!A38,Employee_Name,0))))</f>
        <v/>
      </c>
      <c r="D38" t="str">
        <f>IF(ISERROR(INDEX('Employee Data'!$D$4:$D$553,MATCH(Databackup!A38,Employee_Name,0),0)),"",(INDEX('Employee Data'!$D$4:$D$553,MATCH(Databackup!A38,Employee_Name,0))))</f>
        <v/>
      </c>
      <c r="E38" t="str">
        <f>IF(ISERROR(INDEX('Employee Data'!$F$4:$F$553,MATCH(Databackup!A38,Employee_Name,0),0)),"",(INDEX('Employee Data'!$F$4:$F$553,MATCH(Databackup!A38,Employee_Name,0))))</f>
        <v/>
      </c>
      <c r="F38" s="226" t="str">
        <f>IF(ISERROR(INDEX('Employee Data'!$G$4:$G$553,MATCH(Databackup!A38,Employee_Name,0),0)),"",(INDEX('Employee Data'!$G$4:$G$553,MATCH(Databackup!A38,Employee_Name,0))))</f>
        <v/>
      </c>
      <c r="G38" s="226" t="str">
        <f>IF(ISERROR(INDEX('Employee Data'!$H$4:$H$553,MATCH(Databackup!A38,Employee_Name,0),0)),"",(INDEX('Employee Data'!$H$4:$H$553,MATCH(Databackup!A38,Employee_Name,0))))</f>
        <v/>
      </c>
      <c r="H38" t="str">
        <f>IF(ISERROR(INDEX('Employee Data'!$I$4:$I$553,MATCH(Databackup!A38,Employee_Name,0),0)),"",(INDEX('Employee Data'!$I$4:$I$553,MATCH(Databackup!A38,Employee_Name,0))))</f>
        <v/>
      </c>
      <c r="I38" t="str">
        <f>IF(ISERROR(INDEX('Employee Data'!$J$4:$J$553,MATCH(Databackup!A38,Employee_Name,0),0)),"",(INDEX('Employee Data'!J$4:$J$553,MATCH(Databackup!A38,Employee_Name,0))))</f>
        <v/>
      </c>
      <c r="J38" t="str">
        <f>IF(ISERROR(INDEX('Employee Data'!$K$4:$K$553,MATCH(Databackup!A38,Employee_Name,0),0)),"",(INDEX('Employee Data'!$K$4:$K$553,MATCH(Databackup!A38,Employee_Name,0))))</f>
        <v/>
      </c>
      <c r="K38" t="str">
        <f>IF(ISERROR(INDEX('Employee Data'!$L$4:$L$553,MATCH(Databackup!A38,Employee_Name,0),0)),"",(INDEX('Employee Data'!$L$4:$L$553,MATCH(Databackup!A38,Employee_Name,0))))</f>
        <v/>
      </c>
      <c r="L38" t="str">
        <f>IF(ISERROR(INDEX('Employee Data'!$M$4:$M$553,MATCH(Databackup!A38,Employee_Name,0),0)),"",(INDEX('Employee Data'!$M$4:$M$553,MATCH(Databackup!A38,Employee_Name,0))))</f>
        <v/>
      </c>
      <c r="M38" t="str">
        <f>IF(ISERROR(INDEX('Employee Data'!$N$4:$N$553,MATCH(Databackup!A38,Employee_Name,0),0)),"",(INDEX('Employee Data'!$N$4:$N$553,MATCH(Databackup!A38,Employee_Name,0))))</f>
        <v/>
      </c>
      <c r="N38" t="str">
        <f>IF(ISERROR(INDEX('Employee Data'!$O$4:$O$553,MATCH(Databackup!A38,Employee_Name,0),0)),"",(INDEX('Employee Data'!$O$4:$O$553,MATCH(Databackup!A38,Employee_Name,0))))</f>
        <v/>
      </c>
    </row>
    <row r="39" spans="1:14">
      <c r="A39" s="266" t="e">
        <f t="array" ref="A39">INDEX(Employee_Name,MATCH(SMALL(IF($A$1='Employee Data'!$I$4:$I$553,'Employee Data'!$B$4:$B$553,""),ROW('Employee Data'!A37)),IF($A$1='Employee Data'!$I$4:$I$553,'Employee Data'!$B$4:$B$553,""),0))</f>
        <v>#NUM!</v>
      </c>
      <c r="B39" t="str">
        <f>IF(ISERROR(INDEX('Employee Data'!$B$4:$B$553,MATCH(Databackup!A39,Employee_Name,0),0)),"",(INDEX('Employee Data'!$B$4:$B$553,MATCH(Databackup!A39,Employee_Name,0))))</f>
        <v/>
      </c>
      <c r="C39" t="str">
        <f>IF(ISERROR(INDEX('Employee Data'!$C$4:$C$553,MATCH(Databackup!A39,Employee_Name,0),0)),"",(INDEX('Employee Data'!$C$4:$C$553,MATCH(Databackup!A39,Employee_Name,0))))</f>
        <v/>
      </c>
      <c r="D39" t="str">
        <f>IF(ISERROR(INDEX('Employee Data'!$D$4:$D$553,MATCH(Databackup!A39,Employee_Name,0),0)),"",(INDEX('Employee Data'!$D$4:$D$553,MATCH(Databackup!A39,Employee_Name,0))))</f>
        <v/>
      </c>
      <c r="E39" t="str">
        <f>IF(ISERROR(INDEX('Employee Data'!$F$4:$F$553,MATCH(Databackup!A39,Employee_Name,0),0)),"",(INDEX('Employee Data'!$F$4:$F$553,MATCH(Databackup!A39,Employee_Name,0))))</f>
        <v/>
      </c>
      <c r="F39" s="226" t="str">
        <f>IF(ISERROR(INDEX('Employee Data'!$G$4:$G$553,MATCH(Databackup!A39,Employee_Name,0),0)),"",(INDEX('Employee Data'!$G$4:$G$553,MATCH(Databackup!A39,Employee_Name,0))))</f>
        <v/>
      </c>
      <c r="G39" s="226" t="str">
        <f>IF(ISERROR(INDEX('Employee Data'!$H$4:$H$553,MATCH(Databackup!A39,Employee_Name,0),0)),"",(INDEX('Employee Data'!$H$4:$H$553,MATCH(Databackup!A39,Employee_Name,0))))</f>
        <v/>
      </c>
      <c r="H39" t="str">
        <f>IF(ISERROR(INDEX('Employee Data'!$I$4:$I$553,MATCH(Databackup!A39,Employee_Name,0),0)),"",(INDEX('Employee Data'!$I$4:$I$553,MATCH(Databackup!A39,Employee_Name,0))))</f>
        <v/>
      </c>
      <c r="I39" t="str">
        <f>IF(ISERROR(INDEX('Employee Data'!$J$4:$J$553,MATCH(Databackup!A39,Employee_Name,0),0)),"",(INDEX('Employee Data'!J$4:$J$553,MATCH(Databackup!A39,Employee_Name,0))))</f>
        <v/>
      </c>
      <c r="J39" t="str">
        <f>IF(ISERROR(INDEX('Employee Data'!$K$4:$K$553,MATCH(Databackup!A39,Employee_Name,0),0)),"",(INDEX('Employee Data'!$K$4:$K$553,MATCH(Databackup!A39,Employee_Name,0))))</f>
        <v/>
      </c>
      <c r="K39" t="str">
        <f>IF(ISERROR(INDEX('Employee Data'!$L$4:$L$553,MATCH(Databackup!A39,Employee_Name,0),0)),"",(INDEX('Employee Data'!$L$4:$L$553,MATCH(Databackup!A39,Employee_Name,0))))</f>
        <v/>
      </c>
      <c r="L39" t="str">
        <f>IF(ISERROR(INDEX('Employee Data'!$M$4:$M$553,MATCH(Databackup!A39,Employee_Name,0),0)),"",(INDEX('Employee Data'!$M$4:$M$553,MATCH(Databackup!A39,Employee_Name,0))))</f>
        <v/>
      </c>
      <c r="M39" t="str">
        <f>IF(ISERROR(INDEX('Employee Data'!$N$4:$N$553,MATCH(Databackup!A39,Employee_Name,0),0)),"",(INDEX('Employee Data'!$N$4:$N$553,MATCH(Databackup!A39,Employee_Name,0))))</f>
        <v/>
      </c>
      <c r="N39" t="str">
        <f>IF(ISERROR(INDEX('Employee Data'!$O$4:$O$553,MATCH(Databackup!A39,Employee_Name,0),0)),"",(INDEX('Employee Data'!$O$4:$O$553,MATCH(Databackup!A39,Employee_Name,0))))</f>
        <v/>
      </c>
    </row>
    <row r="40" spans="1:14">
      <c r="A40" s="266" t="e">
        <f t="array" ref="A40">INDEX(Employee_Name,MATCH(SMALL(IF($A$1='Employee Data'!$I$4:$I$553,'Employee Data'!$B$4:$B$553,""),ROW('Employee Data'!A38)),IF($A$1='Employee Data'!$I$4:$I$553,'Employee Data'!$B$4:$B$553,""),0))</f>
        <v>#NUM!</v>
      </c>
      <c r="B40" t="str">
        <f>IF(ISERROR(INDEX('Employee Data'!$B$4:$B$553,MATCH(Databackup!A40,Employee_Name,0),0)),"",(INDEX('Employee Data'!$B$4:$B$553,MATCH(Databackup!A40,Employee_Name,0))))</f>
        <v/>
      </c>
      <c r="C40" t="str">
        <f>IF(ISERROR(INDEX('Employee Data'!$C$4:$C$553,MATCH(Databackup!A40,Employee_Name,0),0)),"",(INDEX('Employee Data'!$C$4:$C$553,MATCH(Databackup!A40,Employee_Name,0))))</f>
        <v/>
      </c>
      <c r="D40" t="str">
        <f>IF(ISERROR(INDEX('Employee Data'!$D$4:$D$553,MATCH(Databackup!A40,Employee_Name,0),0)),"",(INDEX('Employee Data'!$D$4:$D$553,MATCH(Databackup!A40,Employee_Name,0))))</f>
        <v/>
      </c>
      <c r="E40" t="str">
        <f>IF(ISERROR(INDEX('Employee Data'!$F$4:$F$553,MATCH(Databackup!A40,Employee_Name,0),0)),"",(INDEX('Employee Data'!$F$4:$F$553,MATCH(Databackup!A40,Employee_Name,0))))</f>
        <v/>
      </c>
      <c r="F40" s="226" t="str">
        <f>IF(ISERROR(INDEX('Employee Data'!$G$4:$G$553,MATCH(Databackup!A40,Employee_Name,0),0)),"",(INDEX('Employee Data'!$G$4:$G$553,MATCH(Databackup!A40,Employee_Name,0))))</f>
        <v/>
      </c>
      <c r="G40" s="226" t="str">
        <f>IF(ISERROR(INDEX('Employee Data'!$H$4:$H$553,MATCH(Databackup!A40,Employee_Name,0),0)),"",(INDEX('Employee Data'!$H$4:$H$553,MATCH(Databackup!A40,Employee_Name,0))))</f>
        <v/>
      </c>
      <c r="H40" t="str">
        <f>IF(ISERROR(INDEX('Employee Data'!$I$4:$I$553,MATCH(Databackup!A40,Employee_Name,0),0)),"",(INDEX('Employee Data'!$I$4:$I$553,MATCH(Databackup!A40,Employee_Name,0))))</f>
        <v/>
      </c>
      <c r="I40" t="str">
        <f>IF(ISERROR(INDEX('Employee Data'!$J$4:$J$553,MATCH(Databackup!A40,Employee_Name,0),0)),"",(INDEX('Employee Data'!J$4:$J$553,MATCH(Databackup!A40,Employee_Name,0))))</f>
        <v/>
      </c>
      <c r="J40" t="str">
        <f>IF(ISERROR(INDEX('Employee Data'!$K$4:$K$553,MATCH(Databackup!A40,Employee_Name,0),0)),"",(INDEX('Employee Data'!$K$4:$K$553,MATCH(Databackup!A40,Employee_Name,0))))</f>
        <v/>
      </c>
      <c r="K40" t="str">
        <f>IF(ISERROR(INDEX('Employee Data'!$L$4:$L$553,MATCH(Databackup!A40,Employee_Name,0),0)),"",(INDEX('Employee Data'!$L$4:$L$553,MATCH(Databackup!A40,Employee_Name,0))))</f>
        <v/>
      </c>
      <c r="L40" t="str">
        <f>IF(ISERROR(INDEX('Employee Data'!$M$4:$M$553,MATCH(Databackup!A40,Employee_Name,0),0)),"",(INDEX('Employee Data'!$M$4:$M$553,MATCH(Databackup!A40,Employee_Name,0))))</f>
        <v/>
      </c>
      <c r="M40" t="str">
        <f>IF(ISERROR(INDEX('Employee Data'!$N$4:$N$553,MATCH(Databackup!A40,Employee_Name,0),0)),"",(INDEX('Employee Data'!$N$4:$N$553,MATCH(Databackup!A40,Employee_Name,0))))</f>
        <v/>
      </c>
      <c r="N40" t="str">
        <f>IF(ISERROR(INDEX('Employee Data'!$O$4:$O$553,MATCH(Databackup!A40,Employee_Name,0),0)),"",(INDEX('Employee Data'!$O$4:$O$553,MATCH(Databackup!A40,Employee_Name,0))))</f>
        <v/>
      </c>
    </row>
    <row r="41" spans="1:14">
      <c r="A41" s="266" t="e">
        <f t="array" ref="A41">INDEX(Employee_Name,MATCH(SMALL(IF($A$1='Employee Data'!$I$4:$I$553,'Employee Data'!$B$4:$B$553,""),ROW('Employee Data'!A39)),IF($A$1='Employee Data'!$I$4:$I$553,'Employee Data'!$B$4:$B$553,""),0))</f>
        <v>#NUM!</v>
      </c>
      <c r="B41" t="str">
        <f>IF(ISERROR(INDEX('Employee Data'!$B$4:$B$553,MATCH(Databackup!A41,Employee_Name,0),0)),"",(INDEX('Employee Data'!$B$4:$B$553,MATCH(Databackup!A41,Employee_Name,0))))</f>
        <v/>
      </c>
      <c r="C41" t="str">
        <f>IF(ISERROR(INDEX('Employee Data'!$C$4:$C$553,MATCH(Databackup!A41,Employee_Name,0),0)),"",(INDEX('Employee Data'!$C$4:$C$553,MATCH(Databackup!A41,Employee_Name,0))))</f>
        <v/>
      </c>
      <c r="D41" t="str">
        <f>IF(ISERROR(INDEX('Employee Data'!$D$4:$D$553,MATCH(Databackup!A41,Employee_Name,0),0)),"",(INDEX('Employee Data'!$D$4:$D$553,MATCH(Databackup!A41,Employee_Name,0))))</f>
        <v/>
      </c>
      <c r="E41" t="str">
        <f>IF(ISERROR(INDEX('Employee Data'!$F$4:$F$553,MATCH(Databackup!A41,Employee_Name,0),0)),"",(INDEX('Employee Data'!$F$4:$F$553,MATCH(Databackup!A41,Employee_Name,0))))</f>
        <v/>
      </c>
      <c r="F41" s="226" t="str">
        <f>IF(ISERROR(INDEX('Employee Data'!$G$4:$G$553,MATCH(Databackup!A41,Employee_Name,0),0)),"",(INDEX('Employee Data'!$G$4:$G$553,MATCH(Databackup!A41,Employee_Name,0))))</f>
        <v/>
      </c>
      <c r="G41" s="226" t="str">
        <f>IF(ISERROR(INDEX('Employee Data'!$H$4:$H$553,MATCH(Databackup!A41,Employee_Name,0),0)),"",(INDEX('Employee Data'!$H$4:$H$553,MATCH(Databackup!A41,Employee_Name,0))))</f>
        <v/>
      </c>
      <c r="H41" t="str">
        <f>IF(ISERROR(INDEX('Employee Data'!$I$4:$I$553,MATCH(Databackup!A41,Employee_Name,0),0)),"",(INDEX('Employee Data'!$I$4:$I$553,MATCH(Databackup!A41,Employee_Name,0))))</f>
        <v/>
      </c>
      <c r="I41" t="str">
        <f>IF(ISERROR(INDEX('Employee Data'!$J$4:$J$553,MATCH(Databackup!A41,Employee_Name,0),0)),"",(INDEX('Employee Data'!J$4:$J$553,MATCH(Databackup!A41,Employee_Name,0))))</f>
        <v/>
      </c>
      <c r="J41" t="str">
        <f>IF(ISERROR(INDEX('Employee Data'!$K$4:$K$553,MATCH(Databackup!A41,Employee_Name,0),0)),"",(INDEX('Employee Data'!$K$4:$K$553,MATCH(Databackup!A41,Employee_Name,0))))</f>
        <v/>
      </c>
      <c r="K41" t="str">
        <f>IF(ISERROR(INDEX('Employee Data'!$L$4:$L$553,MATCH(Databackup!A41,Employee_Name,0),0)),"",(INDEX('Employee Data'!$L$4:$L$553,MATCH(Databackup!A41,Employee_Name,0))))</f>
        <v/>
      </c>
      <c r="L41" t="str">
        <f>IF(ISERROR(INDEX('Employee Data'!$M$4:$M$553,MATCH(Databackup!A41,Employee_Name,0),0)),"",(INDEX('Employee Data'!$M$4:$M$553,MATCH(Databackup!A41,Employee_Name,0))))</f>
        <v/>
      </c>
      <c r="M41" t="str">
        <f>IF(ISERROR(INDEX('Employee Data'!$N$4:$N$553,MATCH(Databackup!A41,Employee_Name,0),0)),"",(INDEX('Employee Data'!$N$4:$N$553,MATCH(Databackup!A41,Employee_Name,0))))</f>
        <v/>
      </c>
      <c r="N41" t="str">
        <f>IF(ISERROR(INDEX('Employee Data'!$O$4:$O$553,MATCH(Databackup!A41,Employee_Name,0),0)),"",(INDEX('Employee Data'!$O$4:$O$553,MATCH(Databackup!A41,Employee_Name,0))))</f>
        <v/>
      </c>
    </row>
    <row r="42" spans="1:14">
      <c r="A42" s="266" t="e">
        <f t="array" ref="A42">INDEX(Employee_Name,MATCH(SMALL(IF($A$1='Employee Data'!$I$4:$I$553,'Employee Data'!$B$4:$B$553,""),ROW('Employee Data'!A40)),IF($A$1='Employee Data'!$I$4:$I$553,'Employee Data'!$B$4:$B$553,""),0))</f>
        <v>#NUM!</v>
      </c>
      <c r="B42" t="str">
        <f>IF(ISERROR(INDEX('Employee Data'!$B$4:$B$553,MATCH(Databackup!A42,Employee_Name,0),0)),"",(INDEX('Employee Data'!$B$4:$B$553,MATCH(Databackup!A42,Employee_Name,0))))</f>
        <v/>
      </c>
      <c r="C42" t="str">
        <f>IF(ISERROR(INDEX('Employee Data'!$C$4:$C$553,MATCH(Databackup!A42,Employee_Name,0),0)),"",(INDEX('Employee Data'!$C$4:$C$553,MATCH(Databackup!A42,Employee_Name,0))))</f>
        <v/>
      </c>
      <c r="D42" t="str">
        <f>IF(ISERROR(INDEX('Employee Data'!$D$4:$D$553,MATCH(Databackup!A42,Employee_Name,0),0)),"",(INDEX('Employee Data'!$D$4:$D$553,MATCH(Databackup!A42,Employee_Name,0))))</f>
        <v/>
      </c>
      <c r="E42" t="str">
        <f>IF(ISERROR(INDEX('Employee Data'!$F$4:$F$553,MATCH(Databackup!A42,Employee_Name,0),0)),"",(INDEX('Employee Data'!$F$4:$F$553,MATCH(Databackup!A42,Employee_Name,0))))</f>
        <v/>
      </c>
      <c r="F42" s="226" t="str">
        <f>IF(ISERROR(INDEX('Employee Data'!$G$4:$G$553,MATCH(Databackup!A42,Employee_Name,0),0)),"",(INDEX('Employee Data'!$G$4:$G$553,MATCH(Databackup!A42,Employee_Name,0))))</f>
        <v/>
      </c>
      <c r="G42" s="226" t="str">
        <f>IF(ISERROR(INDEX('Employee Data'!$H$4:$H$553,MATCH(Databackup!A42,Employee_Name,0),0)),"",(INDEX('Employee Data'!$H$4:$H$553,MATCH(Databackup!A42,Employee_Name,0))))</f>
        <v/>
      </c>
      <c r="H42" t="str">
        <f>IF(ISERROR(INDEX('Employee Data'!$I$4:$I$553,MATCH(Databackup!A42,Employee_Name,0),0)),"",(INDEX('Employee Data'!$I$4:$I$553,MATCH(Databackup!A42,Employee_Name,0))))</f>
        <v/>
      </c>
      <c r="I42" t="str">
        <f>IF(ISERROR(INDEX('Employee Data'!$J$4:$J$553,MATCH(Databackup!A42,Employee_Name,0),0)),"",(INDEX('Employee Data'!J$4:$J$553,MATCH(Databackup!A42,Employee_Name,0))))</f>
        <v/>
      </c>
      <c r="J42" t="str">
        <f>IF(ISERROR(INDEX('Employee Data'!$K$4:$K$553,MATCH(Databackup!A42,Employee_Name,0),0)),"",(INDEX('Employee Data'!$K$4:$K$553,MATCH(Databackup!A42,Employee_Name,0))))</f>
        <v/>
      </c>
      <c r="K42" t="str">
        <f>IF(ISERROR(INDEX('Employee Data'!$L$4:$L$553,MATCH(Databackup!A42,Employee_Name,0),0)),"",(INDEX('Employee Data'!$L$4:$L$553,MATCH(Databackup!A42,Employee_Name,0))))</f>
        <v/>
      </c>
      <c r="L42" t="str">
        <f>IF(ISERROR(INDEX('Employee Data'!$M$4:$M$553,MATCH(Databackup!A42,Employee_Name,0),0)),"",(INDEX('Employee Data'!$M$4:$M$553,MATCH(Databackup!A42,Employee_Name,0))))</f>
        <v/>
      </c>
      <c r="M42" t="str">
        <f>IF(ISERROR(INDEX('Employee Data'!$N$4:$N$553,MATCH(Databackup!A42,Employee_Name,0),0)),"",(INDEX('Employee Data'!$N$4:$N$553,MATCH(Databackup!A42,Employee_Name,0))))</f>
        <v/>
      </c>
      <c r="N42" t="str">
        <f>IF(ISERROR(INDEX('Employee Data'!$O$4:$O$553,MATCH(Databackup!A42,Employee_Name,0),0)),"",(INDEX('Employee Data'!$O$4:$O$553,MATCH(Databackup!A42,Employee_Name,0))))</f>
        <v/>
      </c>
    </row>
    <row r="43" spans="1:14">
      <c r="A43" s="266" t="e">
        <f t="array" ref="A43">INDEX(Employee_Name,MATCH(SMALL(IF($A$1='Employee Data'!$I$4:$I$553,'Employee Data'!$B$4:$B$553,""),ROW('Employee Data'!A41)),IF($A$1='Employee Data'!$I$4:$I$553,'Employee Data'!$B$4:$B$553,""),0))</f>
        <v>#NUM!</v>
      </c>
      <c r="B43" t="str">
        <f>IF(ISERROR(INDEX('Employee Data'!$B$4:$B$553,MATCH(Databackup!A43,Employee_Name,0),0)),"",(INDEX('Employee Data'!$B$4:$B$553,MATCH(Databackup!A43,Employee_Name,0))))</f>
        <v/>
      </c>
      <c r="C43" t="str">
        <f>IF(ISERROR(INDEX('Employee Data'!$C$4:$C$553,MATCH(Databackup!A43,Employee_Name,0),0)),"",(INDEX('Employee Data'!$C$4:$C$553,MATCH(Databackup!A43,Employee_Name,0))))</f>
        <v/>
      </c>
      <c r="D43" t="str">
        <f>IF(ISERROR(INDEX('Employee Data'!$D$4:$D$553,MATCH(Databackup!A43,Employee_Name,0),0)),"",(INDEX('Employee Data'!$D$4:$D$553,MATCH(Databackup!A43,Employee_Name,0))))</f>
        <v/>
      </c>
      <c r="E43" t="str">
        <f>IF(ISERROR(INDEX('Employee Data'!$F$4:$F$553,MATCH(Databackup!A43,Employee_Name,0),0)),"",(INDEX('Employee Data'!$F$4:$F$553,MATCH(Databackup!A43,Employee_Name,0))))</f>
        <v/>
      </c>
      <c r="F43" s="226" t="str">
        <f>IF(ISERROR(INDEX('Employee Data'!$G$4:$G$553,MATCH(Databackup!A43,Employee_Name,0),0)),"",(INDEX('Employee Data'!$G$4:$G$553,MATCH(Databackup!A43,Employee_Name,0))))</f>
        <v/>
      </c>
      <c r="G43" s="226" t="str">
        <f>IF(ISERROR(INDEX('Employee Data'!$H$4:$H$553,MATCH(Databackup!A43,Employee_Name,0),0)),"",(INDEX('Employee Data'!$H$4:$H$553,MATCH(Databackup!A43,Employee_Name,0))))</f>
        <v/>
      </c>
      <c r="H43" t="str">
        <f>IF(ISERROR(INDEX('Employee Data'!$I$4:$I$553,MATCH(Databackup!A43,Employee_Name,0),0)),"",(INDEX('Employee Data'!$I$4:$I$553,MATCH(Databackup!A43,Employee_Name,0))))</f>
        <v/>
      </c>
      <c r="I43" t="str">
        <f>IF(ISERROR(INDEX('Employee Data'!$J$4:$J$553,MATCH(Databackup!A43,Employee_Name,0),0)),"",(INDEX('Employee Data'!J$4:$J$553,MATCH(Databackup!A43,Employee_Name,0))))</f>
        <v/>
      </c>
      <c r="J43" t="str">
        <f>IF(ISERROR(INDEX('Employee Data'!$K$4:$K$553,MATCH(Databackup!A43,Employee_Name,0),0)),"",(INDEX('Employee Data'!$K$4:$K$553,MATCH(Databackup!A43,Employee_Name,0))))</f>
        <v/>
      </c>
      <c r="K43" t="str">
        <f>IF(ISERROR(INDEX('Employee Data'!$L$4:$L$553,MATCH(Databackup!A43,Employee_Name,0),0)),"",(INDEX('Employee Data'!$L$4:$L$553,MATCH(Databackup!A43,Employee_Name,0))))</f>
        <v/>
      </c>
      <c r="L43" t="str">
        <f>IF(ISERROR(INDEX('Employee Data'!$M$4:$M$553,MATCH(Databackup!A43,Employee_Name,0),0)),"",(INDEX('Employee Data'!$M$4:$M$553,MATCH(Databackup!A43,Employee_Name,0))))</f>
        <v/>
      </c>
      <c r="M43" t="str">
        <f>IF(ISERROR(INDEX('Employee Data'!$N$4:$N$553,MATCH(Databackup!A43,Employee_Name,0),0)),"",(INDEX('Employee Data'!$N$4:$N$553,MATCH(Databackup!A43,Employee_Name,0))))</f>
        <v/>
      </c>
      <c r="N43" t="str">
        <f>IF(ISERROR(INDEX('Employee Data'!$O$4:$O$553,MATCH(Databackup!A43,Employee_Name,0),0)),"",(INDEX('Employee Data'!$O$4:$O$553,MATCH(Databackup!A43,Employee_Name,0))))</f>
        <v/>
      </c>
    </row>
    <row r="44" spans="1:14">
      <c r="A44" s="266" t="e">
        <f t="array" ref="A44">INDEX(Employee_Name,MATCH(SMALL(IF($A$1='Employee Data'!$I$4:$I$553,'Employee Data'!$B$4:$B$553,""),ROW('Employee Data'!A42)),IF($A$1='Employee Data'!$I$4:$I$553,'Employee Data'!$B$4:$B$553,""),0))</f>
        <v>#NUM!</v>
      </c>
      <c r="B44" t="str">
        <f>IF(ISERROR(INDEX('Employee Data'!$B$4:$B$553,MATCH(Databackup!A44,Employee_Name,0),0)),"",(INDEX('Employee Data'!$B$4:$B$553,MATCH(Databackup!A44,Employee_Name,0))))</f>
        <v/>
      </c>
      <c r="C44" t="str">
        <f>IF(ISERROR(INDEX('Employee Data'!$C$4:$C$553,MATCH(Databackup!A44,Employee_Name,0),0)),"",(INDEX('Employee Data'!$C$4:$C$553,MATCH(Databackup!A44,Employee_Name,0))))</f>
        <v/>
      </c>
      <c r="D44" t="str">
        <f>IF(ISERROR(INDEX('Employee Data'!$D$4:$D$553,MATCH(Databackup!A44,Employee_Name,0),0)),"",(INDEX('Employee Data'!$D$4:$D$553,MATCH(Databackup!A44,Employee_Name,0))))</f>
        <v/>
      </c>
      <c r="E44" t="str">
        <f>IF(ISERROR(INDEX('Employee Data'!$F$4:$F$553,MATCH(Databackup!A44,Employee_Name,0),0)),"",(INDEX('Employee Data'!$F$4:$F$553,MATCH(Databackup!A44,Employee_Name,0))))</f>
        <v/>
      </c>
      <c r="F44" s="226" t="str">
        <f>IF(ISERROR(INDEX('Employee Data'!$G$4:$G$553,MATCH(Databackup!A44,Employee_Name,0),0)),"",(INDEX('Employee Data'!$G$4:$G$553,MATCH(Databackup!A44,Employee_Name,0))))</f>
        <v/>
      </c>
      <c r="G44" s="226" t="str">
        <f>IF(ISERROR(INDEX('Employee Data'!$H$4:$H$553,MATCH(Databackup!A44,Employee_Name,0),0)),"",(INDEX('Employee Data'!$H$4:$H$553,MATCH(Databackup!A44,Employee_Name,0))))</f>
        <v/>
      </c>
      <c r="H44" t="str">
        <f>IF(ISERROR(INDEX('Employee Data'!$I$4:$I$553,MATCH(Databackup!A44,Employee_Name,0),0)),"",(INDEX('Employee Data'!$I$4:$I$553,MATCH(Databackup!A44,Employee_Name,0))))</f>
        <v/>
      </c>
      <c r="I44" t="str">
        <f>IF(ISERROR(INDEX('Employee Data'!$J$4:$J$553,MATCH(Databackup!A44,Employee_Name,0),0)),"",(INDEX('Employee Data'!J$4:$J$553,MATCH(Databackup!A44,Employee_Name,0))))</f>
        <v/>
      </c>
      <c r="J44" t="str">
        <f>IF(ISERROR(INDEX('Employee Data'!$K$4:$K$553,MATCH(Databackup!A44,Employee_Name,0),0)),"",(INDEX('Employee Data'!$K$4:$K$553,MATCH(Databackup!A44,Employee_Name,0))))</f>
        <v/>
      </c>
      <c r="K44" t="str">
        <f>IF(ISERROR(INDEX('Employee Data'!$L$4:$L$553,MATCH(Databackup!A44,Employee_Name,0),0)),"",(INDEX('Employee Data'!$L$4:$L$553,MATCH(Databackup!A44,Employee_Name,0))))</f>
        <v/>
      </c>
      <c r="L44" t="str">
        <f>IF(ISERROR(INDEX('Employee Data'!$M$4:$M$553,MATCH(Databackup!A44,Employee_Name,0),0)),"",(INDEX('Employee Data'!$M$4:$M$553,MATCH(Databackup!A44,Employee_Name,0))))</f>
        <v/>
      </c>
      <c r="M44" t="str">
        <f>IF(ISERROR(INDEX('Employee Data'!$N$4:$N$553,MATCH(Databackup!A44,Employee_Name,0),0)),"",(INDEX('Employee Data'!$N$4:$N$553,MATCH(Databackup!A44,Employee_Name,0))))</f>
        <v/>
      </c>
      <c r="N44" t="str">
        <f>IF(ISERROR(INDEX('Employee Data'!$O$4:$O$553,MATCH(Databackup!A44,Employee_Name,0),0)),"",(INDEX('Employee Data'!$O$4:$O$553,MATCH(Databackup!A44,Employee_Name,0))))</f>
        <v/>
      </c>
    </row>
    <row r="45" spans="1:14">
      <c r="A45" s="266" t="e">
        <f t="array" ref="A45">INDEX(Employee_Name,MATCH(SMALL(IF($A$1='Employee Data'!$I$4:$I$553,'Employee Data'!$B$4:$B$553,""),ROW('Employee Data'!A43)),IF($A$1='Employee Data'!$I$4:$I$553,'Employee Data'!$B$4:$B$553,""),0))</f>
        <v>#NUM!</v>
      </c>
      <c r="B45" t="str">
        <f>IF(ISERROR(INDEX('Employee Data'!$B$4:$B$553,MATCH(Databackup!A45,Employee_Name,0),0)),"",(INDEX('Employee Data'!$B$4:$B$553,MATCH(Databackup!A45,Employee_Name,0))))</f>
        <v/>
      </c>
      <c r="C45" t="str">
        <f>IF(ISERROR(INDEX('Employee Data'!$C$4:$C$553,MATCH(Databackup!A45,Employee_Name,0),0)),"",(INDEX('Employee Data'!$C$4:$C$553,MATCH(Databackup!A45,Employee_Name,0))))</f>
        <v/>
      </c>
      <c r="D45" t="str">
        <f>IF(ISERROR(INDEX('Employee Data'!$D$4:$D$553,MATCH(Databackup!A45,Employee_Name,0),0)),"",(INDEX('Employee Data'!$D$4:$D$553,MATCH(Databackup!A45,Employee_Name,0))))</f>
        <v/>
      </c>
      <c r="E45" t="str">
        <f>IF(ISERROR(INDEX('Employee Data'!$F$4:$F$553,MATCH(Databackup!A45,Employee_Name,0),0)),"",(INDEX('Employee Data'!$F$4:$F$553,MATCH(Databackup!A45,Employee_Name,0))))</f>
        <v/>
      </c>
      <c r="F45" s="226" t="str">
        <f>IF(ISERROR(INDEX('Employee Data'!$G$4:$G$553,MATCH(Databackup!A45,Employee_Name,0),0)),"",(INDEX('Employee Data'!$G$4:$G$553,MATCH(Databackup!A45,Employee_Name,0))))</f>
        <v/>
      </c>
      <c r="G45" s="226" t="str">
        <f>IF(ISERROR(INDEX('Employee Data'!$H$4:$H$553,MATCH(Databackup!A45,Employee_Name,0),0)),"",(INDEX('Employee Data'!$H$4:$H$553,MATCH(Databackup!A45,Employee_Name,0))))</f>
        <v/>
      </c>
      <c r="H45" t="str">
        <f>IF(ISERROR(INDEX('Employee Data'!$I$4:$I$553,MATCH(Databackup!A45,Employee_Name,0),0)),"",(INDEX('Employee Data'!$I$4:$I$553,MATCH(Databackup!A45,Employee_Name,0))))</f>
        <v/>
      </c>
      <c r="I45" t="str">
        <f>IF(ISERROR(INDEX('Employee Data'!$J$4:$J$553,MATCH(Databackup!A45,Employee_Name,0),0)),"",(INDEX('Employee Data'!J$4:$J$553,MATCH(Databackup!A45,Employee_Name,0))))</f>
        <v/>
      </c>
      <c r="J45" t="str">
        <f>IF(ISERROR(INDEX('Employee Data'!$K$4:$K$553,MATCH(Databackup!A45,Employee_Name,0),0)),"",(INDEX('Employee Data'!$K$4:$K$553,MATCH(Databackup!A45,Employee_Name,0))))</f>
        <v/>
      </c>
      <c r="K45" t="str">
        <f>IF(ISERROR(INDEX('Employee Data'!$L$4:$L$553,MATCH(Databackup!A45,Employee_Name,0),0)),"",(INDEX('Employee Data'!$L$4:$L$553,MATCH(Databackup!A45,Employee_Name,0))))</f>
        <v/>
      </c>
      <c r="L45" t="str">
        <f>IF(ISERROR(INDEX('Employee Data'!$M$4:$M$553,MATCH(Databackup!A45,Employee_Name,0),0)),"",(INDEX('Employee Data'!$M$4:$M$553,MATCH(Databackup!A45,Employee_Name,0))))</f>
        <v/>
      </c>
      <c r="M45" t="str">
        <f>IF(ISERROR(INDEX('Employee Data'!$N$4:$N$553,MATCH(Databackup!A45,Employee_Name,0),0)),"",(INDEX('Employee Data'!$N$4:$N$553,MATCH(Databackup!A45,Employee_Name,0))))</f>
        <v/>
      </c>
      <c r="N45" t="str">
        <f>IF(ISERROR(INDEX('Employee Data'!$O$4:$O$553,MATCH(Databackup!A45,Employee_Name,0),0)),"",(INDEX('Employee Data'!$O$4:$O$553,MATCH(Databackup!A45,Employee_Name,0))))</f>
        <v/>
      </c>
    </row>
    <row r="46" spans="1:14">
      <c r="A46" s="266" t="e">
        <f t="array" ref="A46">INDEX(Employee_Name,MATCH(SMALL(IF($A$1='Employee Data'!$I$4:$I$553,'Employee Data'!$B$4:$B$553,""),ROW('Employee Data'!A44)),IF($A$1='Employee Data'!$I$4:$I$553,'Employee Data'!$B$4:$B$553,""),0))</f>
        <v>#NUM!</v>
      </c>
      <c r="B46" t="str">
        <f>IF(ISERROR(INDEX('Employee Data'!$B$4:$B$553,MATCH(Databackup!A46,Employee_Name,0),0)),"",(INDEX('Employee Data'!$B$4:$B$553,MATCH(Databackup!A46,Employee_Name,0))))</f>
        <v/>
      </c>
      <c r="C46" t="str">
        <f>IF(ISERROR(INDEX('Employee Data'!$C$4:$C$553,MATCH(Databackup!A46,Employee_Name,0),0)),"",(INDEX('Employee Data'!$C$4:$C$553,MATCH(Databackup!A46,Employee_Name,0))))</f>
        <v/>
      </c>
      <c r="D46" t="str">
        <f>IF(ISERROR(INDEX('Employee Data'!$D$4:$D$553,MATCH(Databackup!A46,Employee_Name,0),0)),"",(INDEX('Employee Data'!$D$4:$D$553,MATCH(Databackup!A46,Employee_Name,0))))</f>
        <v/>
      </c>
      <c r="E46" t="str">
        <f>IF(ISERROR(INDEX('Employee Data'!$F$4:$F$553,MATCH(Databackup!A46,Employee_Name,0),0)),"",(INDEX('Employee Data'!$F$4:$F$553,MATCH(Databackup!A46,Employee_Name,0))))</f>
        <v/>
      </c>
      <c r="F46" s="226" t="str">
        <f>IF(ISERROR(INDEX('Employee Data'!$G$4:$G$553,MATCH(Databackup!A46,Employee_Name,0),0)),"",(INDEX('Employee Data'!$G$4:$G$553,MATCH(Databackup!A46,Employee_Name,0))))</f>
        <v/>
      </c>
      <c r="G46" s="226" t="str">
        <f>IF(ISERROR(INDEX('Employee Data'!$H$4:$H$553,MATCH(Databackup!A46,Employee_Name,0),0)),"",(INDEX('Employee Data'!$H$4:$H$553,MATCH(Databackup!A46,Employee_Name,0))))</f>
        <v/>
      </c>
      <c r="H46" t="str">
        <f>IF(ISERROR(INDEX('Employee Data'!$I$4:$I$553,MATCH(Databackup!A46,Employee_Name,0),0)),"",(INDEX('Employee Data'!$I$4:$I$553,MATCH(Databackup!A46,Employee_Name,0))))</f>
        <v/>
      </c>
      <c r="I46" t="str">
        <f>IF(ISERROR(INDEX('Employee Data'!$J$4:$J$553,MATCH(Databackup!A46,Employee_Name,0),0)),"",(INDEX('Employee Data'!J$4:$J$553,MATCH(Databackup!A46,Employee_Name,0))))</f>
        <v/>
      </c>
      <c r="J46" t="str">
        <f>IF(ISERROR(INDEX('Employee Data'!$K$4:$K$553,MATCH(Databackup!A46,Employee_Name,0),0)),"",(INDEX('Employee Data'!$K$4:$K$553,MATCH(Databackup!A46,Employee_Name,0))))</f>
        <v/>
      </c>
      <c r="K46" t="str">
        <f>IF(ISERROR(INDEX('Employee Data'!$L$4:$L$553,MATCH(Databackup!A46,Employee_Name,0),0)),"",(INDEX('Employee Data'!$L$4:$L$553,MATCH(Databackup!A46,Employee_Name,0))))</f>
        <v/>
      </c>
      <c r="L46" t="str">
        <f>IF(ISERROR(INDEX('Employee Data'!$M$4:$M$553,MATCH(Databackup!A46,Employee_Name,0),0)),"",(INDEX('Employee Data'!$M$4:$M$553,MATCH(Databackup!A46,Employee_Name,0))))</f>
        <v/>
      </c>
      <c r="M46" t="str">
        <f>IF(ISERROR(INDEX('Employee Data'!$N$4:$N$553,MATCH(Databackup!A46,Employee_Name,0),0)),"",(INDEX('Employee Data'!$N$4:$N$553,MATCH(Databackup!A46,Employee_Name,0))))</f>
        <v/>
      </c>
      <c r="N46" t="str">
        <f>IF(ISERROR(INDEX('Employee Data'!$O$4:$O$553,MATCH(Databackup!A46,Employee_Name,0),0)),"",(INDEX('Employee Data'!$O$4:$O$553,MATCH(Databackup!A46,Employee_Name,0))))</f>
        <v/>
      </c>
    </row>
    <row r="47" spans="1:14">
      <c r="A47" s="266" t="e">
        <f t="array" ref="A47">INDEX(Employee_Name,MATCH(SMALL(IF($A$1='Employee Data'!$I$4:$I$553,'Employee Data'!$B$4:$B$553,""),ROW('Employee Data'!A45)),IF($A$1='Employee Data'!$I$4:$I$553,'Employee Data'!$B$4:$B$553,""),0))</f>
        <v>#NUM!</v>
      </c>
      <c r="B47" t="str">
        <f>IF(ISERROR(INDEX('Employee Data'!$B$4:$B$553,MATCH(Databackup!A47,Employee_Name,0),0)),"",(INDEX('Employee Data'!$B$4:$B$553,MATCH(Databackup!A47,Employee_Name,0))))</f>
        <v/>
      </c>
      <c r="C47" t="str">
        <f>IF(ISERROR(INDEX('Employee Data'!$C$4:$C$553,MATCH(Databackup!A47,Employee_Name,0),0)),"",(INDEX('Employee Data'!$C$4:$C$553,MATCH(Databackup!A47,Employee_Name,0))))</f>
        <v/>
      </c>
      <c r="D47" t="str">
        <f>IF(ISERROR(INDEX('Employee Data'!$D$4:$D$553,MATCH(Databackup!A47,Employee_Name,0),0)),"",(INDEX('Employee Data'!$D$4:$D$553,MATCH(Databackup!A47,Employee_Name,0))))</f>
        <v/>
      </c>
      <c r="E47" t="str">
        <f>IF(ISERROR(INDEX('Employee Data'!$F$4:$F$553,MATCH(Databackup!A47,Employee_Name,0),0)),"",(INDEX('Employee Data'!$F$4:$F$553,MATCH(Databackup!A47,Employee_Name,0))))</f>
        <v/>
      </c>
      <c r="F47" s="226" t="str">
        <f>IF(ISERROR(INDEX('Employee Data'!$G$4:$G$553,MATCH(Databackup!A47,Employee_Name,0),0)),"",(INDEX('Employee Data'!$G$4:$G$553,MATCH(Databackup!A47,Employee_Name,0))))</f>
        <v/>
      </c>
      <c r="G47" s="226" t="str">
        <f>IF(ISERROR(INDEX('Employee Data'!$H$4:$H$553,MATCH(Databackup!A47,Employee_Name,0),0)),"",(INDEX('Employee Data'!$H$4:$H$553,MATCH(Databackup!A47,Employee_Name,0))))</f>
        <v/>
      </c>
      <c r="H47" t="str">
        <f>IF(ISERROR(INDEX('Employee Data'!$I$4:$I$553,MATCH(Databackup!A47,Employee_Name,0),0)),"",(INDEX('Employee Data'!$I$4:$I$553,MATCH(Databackup!A47,Employee_Name,0))))</f>
        <v/>
      </c>
      <c r="I47" t="str">
        <f>IF(ISERROR(INDEX('Employee Data'!$J$4:$J$553,MATCH(Databackup!A47,Employee_Name,0),0)),"",(INDEX('Employee Data'!J$4:$J$553,MATCH(Databackup!A47,Employee_Name,0))))</f>
        <v/>
      </c>
      <c r="J47" t="str">
        <f>IF(ISERROR(INDEX('Employee Data'!$K$4:$K$553,MATCH(Databackup!A47,Employee_Name,0),0)),"",(INDEX('Employee Data'!$K$4:$K$553,MATCH(Databackup!A47,Employee_Name,0))))</f>
        <v/>
      </c>
      <c r="K47" t="str">
        <f>IF(ISERROR(INDEX('Employee Data'!$L$4:$L$553,MATCH(Databackup!A47,Employee_Name,0),0)),"",(INDEX('Employee Data'!$L$4:$L$553,MATCH(Databackup!A47,Employee_Name,0))))</f>
        <v/>
      </c>
      <c r="L47" t="str">
        <f>IF(ISERROR(INDEX('Employee Data'!$M$4:$M$553,MATCH(Databackup!A47,Employee_Name,0),0)),"",(INDEX('Employee Data'!$M$4:$M$553,MATCH(Databackup!A47,Employee_Name,0))))</f>
        <v/>
      </c>
      <c r="M47" t="str">
        <f>IF(ISERROR(INDEX('Employee Data'!$N$4:$N$553,MATCH(Databackup!A47,Employee_Name,0),0)),"",(INDEX('Employee Data'!$N$4:$N$553,MATCH(Databackup!A47,Employee_Name,0))))</f>
        <v/>
      </c>
      <c r="N47" t="str">
        <f>IF(ISERROR(INDEX('Employee Data'!$O$4:$O$553,MATCH(Databackup!A47,Employee_Name,0),0)),"",(INDEX('Employee Data'!$O$4:$O$553,MATCH(Databackup!A47,Employee_Name,0))))</f>
        <v/>
      </c>
    </row>
    <row r="48" spans="1:14">
      <c r="A48" s="266" t="e">
        <f t="array" ref="A48">INDEX(Employee_Name,MATCH(SMALL(IF($A$1='Employee Data'!$I$4:$I$553,'Employee Data'!$B$4:$B$553,""),ROW('Employee Data'!A46)),IF($A$1='Employee Data'!$I$4:$I$553,'Employee Data'!$B$4:$B$553,""),0))</f>
        <v>#NUM!</v>
      </c>
      <c r="B48" t="str">
        <f>IF(ISERROR(INDEX('Employee Data'!$B$4:$B$553,MATCH(Databackup!A48,Employee_Name,0),0)),"",(INDEX('Employee Data'!$B$4:$B$553,MATCH(Databackup!A48,Employee_Name,0))))</f>
        <v/>
      </c>
      <c r="C48" t="str">
        <f>IF(ISERROR(INDEX('Employee Data'!$C$4:$C$553,MATCH(Databackup!A48,Employee_Name,0),0)),"",(INDEX('Employee Data'!$C$4:$C$553,MATCH(Databackup!A48,Employee_Name,0))))</f>
        <v/>
      </c>
      <c r="D48" t="str">
        <f>IF(ISERROR(INDEX('Employee Data'!$D$4:$D$553,MATCH(Databackup!A48,Employee_Name,0),0)),"",(INDEX('Employee Data'!$D$4:$D$553,MATCH(Databackup!A48,Employee_Name,0))))</f>
        <v/>
      </c>
      <c r="E48" t="str">
        <f>IF(ISERROR(INDEX('Employee Data'!$F$4:$F$553,MATCH(Databackup!A48,Employee_Name,0),0)),"",(INDEX('Employee Data'!$F$4:$F$553,MATCH(Databackup!A48,Employee_Name,0))))</f>
        <v/>
      </c>
      <c r="F48" s="226" t="str">
        <f>IF(ISERROR(INDEX('Employee Data'!$G$4:$G$553,MATCH(Databackup!A48,Employee_Name,0),0)),"",(INDEX('Employee Data'!$G$4:$G$553,MATCH(Databackup!A48,Employee_Name,0))))</f>
        <v/>
      </c>
      <c r="G48" s="226" t="str">
        <f>IF(ISERROR(INDEX('Employee Data'!$H$4:$H$553,MATCH(Databackup!A48,Employee_Name,0),0)),"",(INDEX('Employee Data'!$H$4:$H$553,MATCH(Databackup!A48,Employee_Name,0))))</f>
        <v/>
      </c>
      <c r="H48" t="str">
        <f>IF(ISERROR(INDEX('Employee Data'!$I$4:$I$553,MATCH(Databackup!A48,Employee_Name,0),0)),"",(INDEX('Employee Data'!$I$4:$I$553,MATCH(Databackup!A48,Employee_Name,0))))</f>
        <v/>
      </c>
      <c r="I48" t="str">
        <f>IF(ISERROR(INDEX('Employee Data'!$J$4:$J$553,MATCH(Databackup!A48,Employee_Name,0),0)),"",(INDEX('Employee Data'!J$4:$J$553,MATCH(Databackup!A48,Employee_Name,0))))</f>
        <v/>
      </c>
      <c r="J48" t="str">
        <f>IF(ISERROR(INDEX('Employee Data'!$K$4:$K$553,MATCH(Databackup!A48,Employee_Name,0),0)),"",(INDEX('Employee Data'!$K$4:$K$553,MATCH(Databackup!A48,Employee_Name,0))))</f>
        <v/>
      </c>
      <c r="K48" t="str">
        <f>IF(ISERROR(INDEX('Employee Data'!$L$4:$L$553,MATCH(Databackup!A48,Employee_Name,0),0)),"",(INDEX('Employee Data'!$L$4:$L$553,MATCH(Databackup!A48,Employee_Name,0))))</f>
        <v/>
      </c>
      <c r="L48" t="str">
        <f>IF(ISERROR(INDEX('Employee Data'!$M$4:$M$553,MATCH(Databackup!A48,Employee_Name,0),0)),"",(INDEX('Employee Data'!$M$4:$M$553,MATCH(Databackup!A48,Employee_Name,0))))</f>
        <v/>
      </c>
      <c r="M48" t="str">
        <f>IF(ISERROR(INDEX('Employee Data'!$N$4:$N$553,MATCH(Databackup!A48,Employee_Name,0),0)),"",(INDEX('Employee Data'!$N$4:$N$553,MATCH(Databackup!A48,Employee_Name,0))))</f>
        <v/>
      </c>
      <c r="N48" t="str">
        <f>IF(ISERROR(INDEX('Employee Data'!$O$4:$O$553,MATCH(Databackup!A48,Employee_Name,0),0)),"",(INDEX('Employee Data'!$O$4:$O$553,MATCH(Databackup!A48,Employee_Name,0))))</f>
        <v/>
      </c>
    </row>
    <row r="49" spans="1:14">
      <c r="A49" s="266" t="e">
        <f t="array" ref="A49">INDEX(Employee_Name,MATCH(SMALL(IF($A$1='Employee Data'!$I$4:$I$553,'Employee Data'!$B$4:$B$553,""),ROW('Employee Data'!A47)),IF($A$1='Employee Data'!$I$4:$I$553,'Employee Data'!$B$4:$B$553,""),0))</f>
        <v>#NUM!</v>
      </c>
      <c r="B49" t="str">
        <f>IF(ISERROR(INDEX('Employee Data'!$B$4:$B$553,MATCH(Databackup!A49,Employee_Name,0),0)),"",(INDEX('Employee Data'!$B$4:$B$553,MATCH(Databackup!A49,Employee_Name,0))))</f>
        <v/>
      </c>
      <c r="C49" t="str">
        <f>IF(ISERROR(INDEX('Employee Data'!$C$4:$C$553,MATCH(Databackup!A49,Employee_Name,0),0)),"",(INDEX('Employee Data'!$C$4:$C$553,MATCH(Databackup!A49,Employee_Name,0))))</f>
        <v/>
      </c>
      <c r="D49" t="str">
        <f>IF(ISERROR(INDEX('Employee Data'!$D$4:$D$553,MATCH(Databackup!A49,Employee_Name,0),0)),"",(INDEX('Employee Data'!$D$4:$D$553,MATCH(Databackup!A49,Employee_Name,0))))</f>
        <v/>
      </c>
      <c r="E49" t="str">
        <f>IF(ISERROR(INDEX('Employee Data'!$F$4:$F$553,MATCH(Databackup!A49,Employee_Name,0),0)),"",(INDEX('Employee Data'!$F$4:$F$553,MATCH(Databackup!A49,Employee_Name,0))))</f>
        <v/>
      </c>
      <c r="F49" s="226" t="str">
        <f>IF(ISERROR(INDEX('Employee Data'!$G$4:$G$553,MATCH(Databackup!A49,Employee_Name,0),0)),"",(INDEX('Employee Data'!$G$4:$G$553,MATCH(Databackup!A49,Employee_Name,0))))</f>
        <v/>
      </c>
      <c r="G49" s="226" t="str">
        <f>IF(ISERROR(INDEX('Employee Data'!$H$4:$H$553,MATCH(Databackup!A49,Employee_Name,0),0)),"",(INDEX('Employee Data'!$H$4:$H$553,MATCH(Databackup!A49,Employee_Name,0))))</f>
        <v/>
      </c>
      <c r="H49" t="str">
        <f>IF(ISERROR(INDEX('Employee Data'!$I$4:$I$553,MATCH(Databackup!A49,Employee_Name,0),0)),"",(INDEX('Employee Data'!$I$4:$I$553,MATCH(Databackup!A49,Employee_Name,0))))</f>
        <v/>
      </c>
      <c r="I49" t="str">
        <f>IF(ISERROR(INDEX('Employee Data'!$J$4:$J$553,MATCH(Databackup!A49,Employee_Name,0),0)),"",(INDEX('Employee Data'!J$4:$J$553,MATCH(Databackup!A49,Employee_Name,0))))</f>
        <v/>
      </c>
      <c r="J49" t="str">
        <f>IF(ISERROR(INDEX('Employee Data'!$K$4:$K$553,MATCH(Databackup!A49,Employee_Name,0),0)),"",(INDEX('Employee Data'!$K$4:$K$553,MATCH(Databackup!A49,Employee_Name,0))))</f>
        <v/>
      </c>
      <c r="K49" t="str">
        <f>IF(ISERROR(INDEX('Employee Data'!$L$4:$L$553,MATCH(Databackup!A49,Employee_Name,0),0)),"",(INDEX('Employee Data'!$L$4:$L$553,MATCH(Databackup!A49,Employee_Name,0))))</f>
        <v/>
      </c>
      <c r="L49" t="str">
        <f>IF(ISERROR(INDEX('Employee Data'!$M$4:$M$553,MATCH(Databackup!A49,Employee_Name,0),0)),"",(INDEX('Employee Data'!$M$4:$M$553,MATCH(Databackup!A49,Employee_Name,0))))</f>
        <v/>
      </c>
      <c r="M49" t="str">
        <f>IF(ISERROR(INDEX('Employee Data'!$N$4:$N$553,MATCH(Databackup!A49,Employee_Name,0),0)),"",(INDEX('Employee Data'!$N$4:$N$553,MATCH(Databackup!A49,Employee_Name,0))))</f>
        <v/>
      </c>
      <c r="N49" t="str">
        <f>IF(ISERROR(INDEX('Employee Data'!$O$4:$O$553,MATCH(Databackup!A49,Employee_Name,0),0)),"",(INDEX('Employee Data'!$O$4:$O$553,MATCH(Databackup!A49,Employee_Name,0))))</f>
        <v/>
      </c>
    </row>
    <row r="50" spans="1:14">
      <c r="A50" s="266" t="e">
        <f t="array" ref="A50">INDEX(Employee_Name,MATCH(SMALL(IF($A$1='Employee Data'!$I$4:$I$553,'Employee Data'!$B$4:$B$553,""),ROW('Employee Data'!A48)),IF($A$1='Employee Data'!$I$4:$I$553,'Employee Data'!$B$4:$B$553,""),0))</f>
        <v>#NUM!</v>
      </c>
      <c r="B50" t="str">
        <f>IF(ISERROR(INDEX('Employee Data'!$B$4:$B$553,MATCH(Databackup!A50,Employee_Name,0),0)),"",(INDEX('Employee Data'!$B$4:$B$553,MATCH(Databackup!A50,Employee_Name,0))))</f>
        <v/>
      </c>
      <c r="C50" t="str">
        <f>IF(ISERROR(INDEX('Employee Data'!$C$4:$C$553,MATCH(Databackup!A50,Employee_Name,0),0)),"",(INDEX('Employee Data'!$C$4:$C$553,MATCH(Databackup!A50,Employee_Name,0))))</f>
        <v/>
      </c>
      <c r="D50" t="str">
        <f>IF(ISERROR(INDEX('Employee Data'!$D$4:$D$553,MATCH(Databackup!A50,Employee_Name,0),0)),"",(INDEX('Employee Data'!$D$4:$D$553,MATCH(Databackup!A50,Employee_Name,0))))</f>
        <v/>
      </c>
      <c r="E50" t="str">
        <f>IF(ISERROR(INDEX('Employee Data'!$F$4:$F$553,MATCH(Databackup!A50,Employee_Name,0),0)),"",(INDEX('Employee Data'!$F$4:$F$553,MATCH(Databackup!A50,Employee_Name,0))))</f>
        <v/>
      </c>
      <c r="F50" s="226" t="str">
        <f>IF(ISERROR(INDEX('Employee Data'!$G$4:$G$553,MATCH(Databackup!A50,Employee_Name,0),0)),"",(INDEX('Employee Data'!$G$4:$G$553,MATCH(Databackup!A50,Employee_Name,0))))</f>
        <v/>
      </c>
      <c r="G50" s="226" t="str">
        <f>IF(ISERROR(INDEX('Employee Data'!$H$4:$H$553,MATCH(Databackup!A50,Employee_Name,0),0)),"",(INDEX('Employee Data'!$H$4:$H$553,MATCH(Databackup!A50,Employee_Name,0))))</f>
        <v/>
      </c>
      <c r="H50" t="str">
        <f>IF(ISERROR(INDEX('Employee Data'!$I$4:$I$553,MATCH(Databackup!A50,Employee_Name,0),0)),"",(INDEX('Employee Data'!$I$4:$I$553,MATCH(Databackup!A50,Employee_Name,0))))</f>
        <v/>
      </c>
      <c r="I50" t="str">
        <f>IF(ISERROR(INDEX('Employee Data'!$J$4:$J$553,MATCH(Databackup!A50,Employee_Name,0),0)),"",(INDEX('Employee Data'!J$4:$J$553,MATCH(Databackup!A50,Employee_Name,0))))</f>
        <v/>
      </c>
      <c r="J50" t="str">
        <f>IF(ISERROR(INDEX('Employee Data'!$K$4:$K$553,MATCH(Databackup!A50,Employee_Name,0),0)),"",(INDEX('Employee Data'!$K$4:$K$553,MATCH(Databackup!A50,Employee_Name,0))))</f>
        <v/>
      </c>
      <c r="K50" t="str">
        <f>IF(ISERROR(INDEX('Employee Data'!$L$4:$L$553,MATCH(Databackup!A50,Employee_Name,0),0)),"",(INDEX('Employee Data'!$L$4:$L$553,MATCH(Databackup!A50,Employee_Name,0))))</f>
        <v/>
      </c>
      <c r="L50" t="str">
        <f>IF(ISERROR(INDEX('Employee Data'!$M$4:$M$553,MATCH(Databackup!A50,Employee_Name,0),0)),"",(INDEX('Employee Data'!$M$4:$M$553,MATCH(Databackup!A50,Employee_Name,0))))</f>
        <v/>
      </c>
      <c r="M50" t="str">
        <f>IF(ISERROR(INDEX('Employee Data'!$N$4:$N$553,MATCH(Databackup!A50,Employee_Name,0),0)),"",(INDEX('Employee Data'!$N$4:$N$553,MATCH(Databackup!A50,Employee_Name,0))))</f>
        <v/>
      </c>
      <c r="N50" t="str">
        <f>IF(ISERROR(INDEX('Employee Data'!$O$4:$O$553,MATCH(Databackup!A50,Employee_Name,0),0)),"",(INDEX('Employee Data'!$O$4:$O$553,MATCH(Databackup!A50,Employee_Name,0))))</f>
        <v/>
      </c>
    </row>
    <row r="51" spans="1:14">
      <c r="A51" s="266" t="e">
        <f t="array" ref="A51">INDEX(Employee_Name,MATCH(SMALL(IF($A$1='Employee Data'!$I$4:$I$553,'Employee Data'!$B$4:$B$553,""),ROW('Employee Data'!A49)),IF($A$1='Employee Data'!$I$4:$I$553,'Employee Data'!$B$4:$B$553,""),0))</f>
        <v>#NUM!</v>
      </c>
      <c r="B51" t="str">
        <f>IF(ISERROR(INDEX('Employee Data'!$B$4:$B$553,MATCH(Databackup!A51,Employee_Name,0),0)),"",(INDEX('Employee Data'!$B$4:$B$553,MATCH(Databackup!A51,Employee_Name,0))))</f>
        <v/>
      </c>
      <c r="C51" t="str">
        <f>IF(ISERROR(INDEX('Employee Data'!$C$4:$C$553,MATCH(Databackup!A51,Employee_Name,0),0)),"",(INDEX('Employee Data'!$C$4:$C$553,MATCH(Databackup!A51,Employee_Name,0))))</f>
        <v/>
      </c>
      <c r="D51" t="str">
        <f>IF(ISERROR(INDEX('Employee Data'!$D$4:$D$553,MATCH(Databackup!A51,Employee_Name,0),0)),"",(INDEX('Employee Data'!$D$4:$D$553,MATCH(Databackup!A51,Employee_Name,0))))</f>
        <v/>
      </c>
      <c r="E51" t="str">
        <f>IF(ISERROR(INDEX('Employee Data'!$F$4:$F$553,MATCH(Databackup!A51,Employee_Name,0),0)),"",(INDEX('Employee Data'!$F$4:$F$553,MATCH(Databackup!A51,Employee_Name,0))))</f>
        <v/>
      </c>
      <c r="F51" s="226" t="str">
        <f>IF(ISERROR(INDEX('Employee Data'!$G$4:$G$553,MATCH(Databackup!A51,Employee_Name,0),0)),"",(INDEX('Employee Data'!$G$4:$G$553,MATCH(Databackup!A51,Employee_Name,0))))</f>
        <v/>
      </c>
      <c r="G51" s="226" t="str">
        <f>IF(ISERROR(INDEX('Employee Data'!$H$4:$H$553,MATCH(Databackup!A51,Employee_Name,0),0)),"",(INDEX('Employee Data'!$H$4:$H$553,MATCH(Databackup!A51,Employee_Name,0))))</f>
        <v/>
      </c>
      <c r="H51" t="str">
        <f>IF(ISERROR(INDEX('Employee Data'!$I$4:$I$553,MATCH(Databackup!A51,Employee_Name,0),0)),"",(INDEX('Employee Data'!$I$4:$I$553,MATCH(Databackup!A51,Employee_Name,0))))</f>
        <v/>
      </c>
      <c r="I51" t="str">
        <f>IF(ISERROR(INDEX('Employee Data'!$J$4:$J$553,MATCH(Databackup!A51,Employee_Name,0),0)),"",(INDEX('Employee Data'!J$4:$J$553,MATCH(Databackup!A51,Employee_Name,0))))</f>
        <v/>
      </c>
      <c r="J51" t="str">
        <f>IF(ISERROR(INDEX('Employee Data'!$K$4:$K$553,MATCH(Databackup!A51,Employee_Name,0),0)),"",(INDEX('Employee Data'!$K$4:$K$553,MATCH(Databackup!A51,Employee_Name,0))))</f>
        <v/>
      </c>
      <c r="K51" t="str">
        <f>IF(ISERROR(INDEX('Employee Data'!$L$4:$L$553,MATCH(Databackup!A51,Employee_Name,0),0)),"",(INDEX('Employee Data'!$L$4:$L$553,MATCH(Databackup!A51,Employee_Name,0))))</f>
        <v/>
      </c>
      <c r="L51" t="str">
        <f>IF(ISERROR(INDEX('Employee Data'!$M$4:$M$553,MATCH(Databackup!A51,Employee_Name,0),0)),"",(INDEX('Employee Data'!$M$4:$M$553,MATCH(Databackup!A51,Employee_Name,0))))</f>
        <v/>
      </c>
      <c r="M51" t="str">
        <f>IF(ISERROR(INDEX('Employee Data'!$N$4:$N$553,MATCH(Databackup!A51,Employee_Name,0),0)),"",(INDEX('Employee Data'!$N$4:$N$553,MATCH(Databackup!A51,Employee_Name,0))))</f>
        <v/>
      </c>
      <c r="N51" t="str">
        <f>IF(ISERROR(INDEX('Employee Data'!$O$4:$O$553,MATCH(Databackup!A51,Employee_Name,0),0)),"",(INDEX('Employee Data'!$O$4:$O$553,MATCH(Databackup!A51,Employee_Name,0))))</f>
        <v/>
      </c>
    </row>
    <row r="52" spans="1:14">
      <c r="A52" s="266" t="e">
        <f t="array" ref="A52">INDEX(Employee_Name,MATCH(SMALL(IF($A$1='Employee Data'!$I$4:$I$553,'Employee Data'!$B$4:$B$553,""),ROW('Employee Data'!A50)),IF($A$1='Employee Data'!$I$4:$I$553,'Employee Data'!$B$4:$B$553,""),0))</f>
        <v>#NUM!</v>
      </c>
      <c r="B52" t="str">
        <f>IF(ISERROR(INDEX('Employee Data'!$B$4:$B$553,MATCH(Databackup!A52,Employee_Name,0),0)),"",(INDEX('Employee Data'!$B$4:$B$553,MATCH(Databackup!A52,Employee_Name,0))))</f>
        <v/>
      </c>
      <c r="C52" t="str">
        <f>IF(ISERROR(INDEX('Employee Data'!$C$4:$C$553,MATCH(Databackup!A52,Employee_Name,0),0)),"",(INDEX('Employee Data'!$C$4:$C$553,MATCH(Databackup!A52,Employee_Name,0))))</f>
        <v/>
      </c>
      <c r="D52" t="str">
        <f>IF(ISERROR(INDEX('Employee Data'!$D$4:$D$553,MATCH(Databackup!A52,Employee_Name,0),0)),"",(INDEX('Employee Data'!$D$4:$D$553,MATCH(Databackup!A52,Employee_Name,0))))</f>
        <v/>
      </c>
      <c r="E52" t="str">
        <f>IF(ISERROR(INDEX('Employee Data'!$F$4:$F$553,MATCH(Databackup!A52,Employee_Name,0),0)),"",(INDEX('Employee Data'!$F$4:$F$553,MATCH(Databackup!A52,Employee_Name,0))))</f>
        <v/>
      </c>
      <c r="F52" s="226" t="str">
        <f>IF(ISERROR(INDEX('Employee Data'!$G$4:$G$553,MATCH(Databackup!A52,Employee_Name,0),0)),"",(INDEX('Employee Data'!$G$4:$G$553,MATCH(Databackup!A52,Employee_Name,0))))</f>
        <v/>
      </c>
      <c r="G52" s="226" t="str">
        <f>IF(ISERROR(INDEX('Employee Data'!$H$4:$H$553,MATCH(Databackup!A52,Employee_Name,0),0)),"",(INDEX('Employee Data'!$H$4:$H$553,MATCH(Databackup!A52,Employee_Name,0))))</f>
        <v/>
      </c>
      <c r="H52" t="str">
        <f>IF(ISERROR(INDEX('Employee Data'!$I$4:$I$553,MATCH(Databackup!A52,Employee_Name,0),0)),"",(INDEX('Employee Data'!$I$4:$I$553,MATCH(Databackup!A52,Employee_Name,0))))</f>
        <v/>
      </c>
      <c r="I52" t="str">
        <f>IF(ISERROR(INDEX('Employee Data'!$J$4:$J$553,MATCH(Databackup!A52,Employee_Name,0),0)),"",(INDEX('Employee Data'!J$4:$J$553,MATCH(Databackup!A52,Employee_Name,0))))</f>
        <v/>
      </c>
      <c r="J52" t="str">
        <f>IF(ISERROR(INDEX('Employee Data'!$K$4:$K$553,MATCH(Databackup!A52,Employee_Name,0),0)),"",(INDEX('Employee Data'!$K$4:$K$553,MATCH(Databackup!A52,Employee_Name,0))))</f>
        <v/>
      </c>
      <c r="K52" t="str">
        <f>IF(ISERROR(INDEX('Employee Data'!$L$4:$L$553,MATCH(Databackup!A52,Employee_Name,0),0)),"",(INDEX('Employee Data'!$L$4:$L$553,MATCH(Databackup!A52,Employee_Name,0))))</f>
        <v/>
      </c>
      <c r="L52" t="str">
        <f>IF(ISERROR(INDEX('Employee Data'!$M$4:$M$553,MATCH(Databackup!A52,Employee_Name,0),0)),"",(INDEX('Employee Data'!$M$4:$M$553,MATCH(Databackup!A52,Employee_Name,0))))</f>
        <v/>
      </c>
      <c r="M52" t="str">
        <f>IF(ISERROR(INDEX('Employee Data'!$N$4:$N$553,MATCH(Databackup!A52,Employee_Name,0),0)),"",(INDEX('Employee Data'!$N$4:$N$553,MATCH(Databackup!A52,Employee_Name,0))))</f>
        <v/>
      </c>
      <c r="N52" t="str">
        <f>IF(ISERROR(INDEX('Employee Data'!$O$4:$O$553,MATCH(Databackup!A52,Employee_Name,0),0)),"",(INDEX('Employee Data'!$O$4:$O$553,MATCH(Databackup!A52,Employee_Name,0))))</f>
        <v/>
      </c>
    </row>
    <row r="53" spans="1:14">
      <c r="A53" s="266" t="e">
        <f t="array" ref="A53">INDEX(Employee_Name,MATCH(SMALL(IF($A$1='Employee Data'!$I$4:$I$553,'Employee Data'!$B$4:$B$553,""),ROW('Employee Data'!A51)),IF($A$1='Employee Data'!$I$4:$I$553,'Employee Data'!$B$4:$B$553,""),0))</f>
        <v>#NUM!</v>
      </c>
      <c r="B53" t="str">
        <f>IF(ISERROR(INDEX('Employee Data'!$B$4:$B$553,MATCH(Databackup!A53,Employee_Name,0),0)),"",(INDEX('Employee Data'!$B$4:$B$553,MATCH(Databackup!A53,Employee_Name,0))))</f>
        <v/>
      </c>
      <c r="C53" t="str">
        <f>IF(ISERROR(INDEX('Employee Data'!$C$4:$C$553,MATCH(Databackup!A53,Employee_Name,0),0)),"",(INDEX('Employee Data'!$C$4:$C$553,MATCH(Databackup!A53,Employee_Name,0))))</f>
        <v/>
      </c>
      <c r="D53" t="str">
        <f>IF(ISERROR(INDEX('Employee Data'!$D$4:$D$553,MATCH(Databackup!A53,Employee_Name,0),0)),"",(INDEX('Employee Data'!$D$4:$D$553,MATCH(Databackup!A53,Employee_Name,0))))</f>
        <v/>
      </c>
      <c r="E53" t="str">
        <f>IF(ISERROR(INDEX('Employee Data'!$F$4:$F$553,MATCH(Databackup!A53,Employee_Name,0),0)),"",(INDEX('Employee Data'!$F$4:$F$553,MATCH(Databackup!A53,Employee_Name,0))))</f>
        <v/>
      </c>
      <c r="F53" s="226" t="str">
        <f>IF(ISERROR(INDEX('Employee Data'!$G$4:$G$553,MATCH(Databackup!A53,Employee_Name,0),0)),"",(INDEX('Employee Data'!$G$4:$G$553,MATCH(Databackup!A53,Employee_Name,0))))</f>
        <v/>
      </c>
      <c r="G53" s="226" t="str">
        <f>IF(ISERROR(INDEX('Employee Data'!$H$4:$H$553,MATCH(Databackup!A53,Employee_Name,0),0)),"",(INDEX('Employee Data'!$H$4:$H$553,MATCH(Databackup!A53,Employee_Name,0))))</f>
        <v/>
      </c>
      <c r="H53" t="str">
        <f>IF(ISERROR(INDEX('Employee Data'!$I$4:$I$553,MATCH(Databackup!A53,Employee_Name,0),0)),"",(INDEX('Employee Data'!$I$4:$I$553,MATCH(Databackup!A53,Employee_Name,0))))</f>
        <v/>
      </c>
      <c r="I53" t="str">
        <f>IF(ISERROR(INDEX('Employee Data'!$J$4:$J$553,MATCH(Databackup!A53,Employee_Name,0),0)),"",(INDEX('Employee Data'!J$4:$J$553,MATCH(Databackup!A53,Employee_Name,0))))</f>
        <v/>
      </c>
      <c r="J53" t="str">
        <f>IF(ISERROR(INDEX('Employee Data'!$K$4:$K$553,MATCH(Databackup!A53,Employee_Name,0),0)),"",(INDEX('Employee Data'!$K$4:$K$553,MATCH(Databackup!A53,Employee_Name,0))))</f>
        <v/>
      </c>
      <c r="K53" t="str">
        <f>IF(ISERROR(INDEX('Employee Data'!$L$4:$L$553,MATCH(Databackup!A53,Employee_Name,0),0)),"",(INDEX('Employee Data'!$L$4:$L$553,MATCH(Databackup!A53,Employee_Name,0))))</f>
        <v/>
      </c>
      <c r="L53" t="str">
        <f>IF(ISERROR(INDEX('Employee Data'!$M$4:$M$553,MATCH(Databackup!A53,Employee_Name,0),0)),"",(INDEX('Employee Data'!$M$4:$M$553,MATCH(Databackup!A53,Employee_Name,0))))</f>
        <v/>
      </c>
      <c r="M53" t="str">
        <f>IF(ISERROR(INDEX('Employee Data'!$N$4:$N$553,MATCH(Databackup!A53,Employee_Name,0),0)),"",(INDEX('Employee Data'!$N$4:$N$553,MATCH(Databackup!A53,Employee_Name,0))))</f>
        <v/>
      </c>
      <c r="N53" t="str">
        <f>IF(ISERROR(INDEX('Employee Data'!$O$4:$O$553,MATCH(Databackup!A53,Employee_Name,0),0)),"",(INDEX('Employee Data'!$O$4:$O$553,MATCH(Databackup!A53,Employee_Name,0))))</f>
        <v/>
      </c>
    </row>
    <row r="54" spans="1:14">
      <c r="A54" s="266" t="e">
        <f t="array" ref="A54">INDEX(Employee_Name,MATCH(SMALL(IF($A$1='Employee Data'!$I$4:$I$553,'Employee Data'!$B$4:$B$553,""),ROW('Employee Data'!A52)),IF($A$1='Employee Data'!$I$4:$I$553,'Employee Data'!$B$4:$B$553,""),0))</f>
        <v>#NUM!</v>
      </c>
      <c r="B54" t="str">
        <f>IF(ISERROR(INDEX('Employee Data'!$B$4:$B$553,MATCH(Databackup!A54,Employee_Name,0),0)),"",(INDEX('Employee Data'!$B$4:$B$553,MATCH(Databackup!A54,Employee_Name,0))))</f>
        <v/>
      </c>
      <c r="C54" t="str">
        <f>IF(ISERROR(INDEX('Employee Data'!$C$4:$C$553,MATCH(Databackup!A54,Employee_Name,0),0)),"",(INDEX('Employee Data'!$C$4:$C$553,MATCH(Databackup!A54,Employee_Name,0))))</f>
        <v/>
      </c>
      <c r="D54" t="str">
        <f>IF(ISERROR(INDEX('Employee Data'!$D$4:$D$553,MATCH(Databackup!A54,Employee_Name,0),0)),"",(INDEX('Employee Data'!$D$4:$D$553,MATCH(Databackup!A54,Employee_Name,0))))</f>
        <v/>
      </c>
      <c r="E54" t="str">
        <f>IF(ISERROR(INDEX('Employee Data'!$F$4:$F$553,MATCH(Databackup!A54,Employee_Name,0),0)),"",(INDEX('Employee Data'!$F$4:$F$553,MATCH(Databackup!A54,Employee_Name,0))))</f>
        <v/>
      </c>
      <c r="F54" s="226" t="str">
        <f>IF(ISERROR(INDEX('Employee Data'!$G$4:$G$553,MATCH(Databackup!A54,Employee_Name,0),0)),"",(INDEX('Employee Data'!$G$4:$G$553,MATCH(Databackup!A54,Employee_Name,0))))</f>
        <v/>
      </c>
      <c r="G54" s="226" t="str">
        <f>IF(ISERROR(INDEX('Employee Data'!$H$4:$H$553,MATCH(Databackup!A54,Employee_Name,0),0)),"",(INDEX('Employee Data'!$H$4:$H$553,MATCH(Databackup!A54,Employee_Name,0))))</f>
        <v/>
      </c>
      <c r="H54" t="str">
        <f>IF(ISERROR(INDEX('Employee Data'!$I$4:$I$553,MATCH(Databackup!A54,Employee_Name,0),0)),"",(INDEX('Employee Data'!$I$4:$I$553,MATCH(Databackup!A54,Employee_Name,0))))</f>
        <v/>
      </c>
      <c r="I54" t="str">
        <f>IF(ISERROR(INDEX('Employee Data'!$J$4:$J$553,MATCH(Databackup!A54,Employee_Name,0),0)),"",(INDEX('Employee Data'!J$4:$J$553,MATCH(Databackup!A54,Employee_Name,0))))</f>
        <v/>
      </c>
      <c r="J54" t="str">
        <f>IF(ISERROR(INDEX('Employee Data'!$K$4:$K$553,MATCH(Databackup!A54,Employee_Name,0),0)),"",(INDEX('Employee Data'!$K$4:$K$553,MATCH(Databackup!A54,Employee_Name,0))))</f>
        <v/>
      </c>
      <c r="K54" t="str">
        <f>IF(ISERROR(INDEX('Employee Data'!$L$4:$L$553,MATCH(Databackup!A54,Employee_Name,0),0)),"",(INDEX('Employee Data'!$L$4:$L$553,MATCH(Databackup!A54,Employee_Name,0))))</f>
        <v/>
      </c>
      <c r="L54" t="str">
        <f>IF(ISERROR(INDEX('Employee Data'!$M$4:$M$553,MATCH(Databackup!A54,Employee_Name,0),0)),"",(INDEX('Employee Data'!$M$4:$M$553,MATCH(Databackup!A54,Employee_Name,0))))</f>
        <v/>
      </c>
      <c r="M54" t="str">
        <f>IF(ISERROR(INDEX('Employee Data'!$N$4:$N$553,MATCH(Databackup!A54,Employee_Name,0),0)),"",(INDEX('Employee Data'!$N$4:$N$553,MATCH(Databackup!A54,Employee_Name,0))))</f>
        <v/>
      </c>
      <c r="N54" t="str">
        <f>IF(ISERROR(INDEX('Employee Data'!$O$4:$O$553,MATCH(Databackup!A54,Employee_Name,0),0)),"",(INDEX('Employee Data'!$O$4:$O$553,MATCH(Databackup!A54,Employee_Name,0))))</f>
        <v/>
      </c>
    </row>
    <row r="55" spans="1:14">
      <c r="A55" s="266" t="e">
        <f t="array" ref="A55">INDEX(Employee_Name,MATCH(SMALL(IF($A$1='Employee Data'!$I$4:$I$553,'Employee Data'!$B$4:$B$553,""),ROW('Employee Data'!A53)),IF($A$1='Employee Data'!$I$4:$I$553,'Employee Data'!$B$4:$B$553,""),0))</f>
        <v>#NUM!</v>
      </c>
      <c r="B55" t="str">
        <f>IF(ISERROR(INDEX('Employee Data'!$B$4:$B$553,MATCH(Databackup!A55,Employee_Name,0),0)),"",(INDEX('Employee Data'!$B$4:$B$553,MATCH(Databackup!A55,Employee_Name,0))))</f>
        <v/>
      </c>
      <c r="C55" t="str">
        <f>IF(ISERROR(INDEX('Employee Data'!$C$4:$C$553,MATCH(Databackup!A55,Employee_Name,0),0)),"",(INDEX('Employee Data'!$C$4:$C$553,MATCH(Databackup!A55,Employee_Name,0))))</f>
        <v/>
      </c>
      <c r="D55" t="str">
        <f>IF(ISERROR(INDEX('Employee Data'!$D$4:$D$553,MATCH(Databackup!A55,Employee_Name,0),0)),"",(INDEX('Employee Data'!$D$4:$D$553,MATCH(Databackup!A55,Employee_Name,0))))</f>
        <v/>
      </c>
      <c r="E55" t="str">
        <f>IF(ISERROR(INDEX('Employee Data'!$F$4:$F$553,MATCH(Databackup!A55,Employee_Name,0),0)),"",(INDEX('Employee Data'!$F$4:$F$553,MATCH(Databackup!A55,Employee_Name,0))))</f>
        <v/>
      </c>
      <c r="F55" s="226" t="str">
        <f>IF(ISERROR(INDEX('Employee Data'!$G$4:$G$553,MATCH(Databackup!A55,Employee_Name,0),0)),"",(INDEX('Employee Data'!$G$4:$G$553,MATCH(Databackup!A55,Employee_Name,0))))</f>
        <v/>
      </c>
      <c r="G55" s="226" t="str">
        <f>IF(ISERROR(INDEX('Employee Data'!$H$4:$H$553,MATCH(Databackup!A55,Employee_Name,0),0)),"",(INDEX('Employee Data'!$H$4:$H$553,MATCH(Databackup!A55,Employee_Name,0))))</f>
        <v/>
      </c>
      <c r="H55" t="str">
        <f>IF(ISERROR(INDEX('Employee Data'!$I$4:$I$553,MATCH(Databackup!A55,Employee_Name,0),0)),"",(INDEX('Employee Data'!$I$4:$I$553,MATCH(Databackup!A55,Employee_Name,0))))</f>
        <v/>
      </c>
      <c r="I55" t="str">
        <f>IF(ISERROR(INDEX('Employee Data'!$J$4:$J$553,MATCH(Databackup!A55,Employee_Name,0),0)),"",(INDEX('Employee Data'!J$4:$J$553,MATCH(Databackup!A55,Employee_Name,0))))</f>
        <v/>
      </c>
      <c r="J55" t="str">
        <f>IF(ISERROR(INDEX('Employee Data'!$K$4:$K$553,MATCH(Databackup!A55,Employee_Name,0),0)),"",(INDEX('Employee Data'!$K$4:$K$553,MATCH(Databackup!A55,Employee_Name,0))))</f>
        <v/>
      </c>
      <c r="K55" t="str">
        <f>IF(ISERROR(INDEX('Employee Data'!$L$4:$L$553,MATCH(Databackup!A55,Employee_Name,0),0)),"",(INDEX('Employee Data'!$L$4:$L$553,MATCH(Databackup!A55,Employee_Name,0))))</f>
        <v/>
      </c>
      <c r="L55" t="str">
        <f>IF(ISERROR(INDEX('Employee Data'!$M$4:$M$553,MATCH(Databackup!A55,Employee_Name,0),0)),"",(INDEX('Employee Data'!$M$4:$M$553,MATCH(Databackup!A55,Employee_Name,0))))</f>
        <v/>
      </c>
      <c r="M55" t="str">
        <f>IF(ISERROR(INDEX('Employee Data'!$N$4:$N$553,MATCH(Databackup!A55,Employee_Name,0),0)),"",(INDEX('Employee Data'!$N$4:$N$553,MATCH(Databackup!A55,Employee_Name,0))))</f>
        <v/>
      </c>
      <c r="N55" t="str">
        <f>IF(ISERROR(INDEX('Employee Data'!$O$4:$O$553,MATCH(Databackup!A55,Employee_Name,0),0)),"",(INDEX('Employee Data'!$O$4:$O$553,MATCH(Databackup!A55,Employee_Name,0))))</f>
        <v/>
      </c>
    </row>
    <row r="56" spans="1:14">
      <c r="A56" s="266" t="e">
        <f t="array" ref="A56">INDEX(Employee_Name,MATCH(SMALL(IF($A$1='Employee Data'!$I$4:$I$553,'Employee Data'!$B$4:$B$553,""),ROW('Employee Data'!A54)),IF($A$1='Employee Data'!$I$4:$I$553,'Employee Data'!$B$4:$B$553,""),0))</f>
        <v>#NUM!</v>
      </c>
      <c r="B56" t="str">
        <f>IF(ISERROR(INDEX('Employee Data'!$B$4:$B$553,MATCH(Databackup!A56,Employee_Name,0),0)),"",(INDEX('Employee Data'!$B$4:$B$553,MATCH(Databackup!A56,Employee_Name,0))))</f>
        <v/>
      </c>
      <c r="C56" t="str">
        <f>IF(ISERROR(INDEX('Employee Data'!$C$4:$C$553,MATCH(Databackup!A56,Employee_Name,0),0)),"",(INDEX('Employee Data'!$C$4:$C$553,MATCH(Databackup!A56,Employee_Name,0))))</f>
        <v/>
      </c>
      <c r="D56" t="str">
        <f>IF(ISERROR(INDEX('Employee Data'!$D$4:$D$553,MATCH(Databackup!A56,Employee_Name,0),0)),"",(INDEX('Employee Data'!$D$4:$D$553,MATCH(Databackup!A56,Employee_Name,0))))</f>
        <v/>
      </c>
      <c r="E56" t="str">
        <f>IF(ISERROR(INDEX('Employee Data'!$F$4:$F$553,MATCH(Databackup!A56,Employee_Name,0),0)),"",(INDEX('Employee Data'!$F$4:$F$553,MATCH(Databackup!A56,Employee_Name,0))))</f>
        <v/>
      </c>
      <c r="F56" s="226" t="str">
        <f>IF(ISERROR(INDEX('Employee Data'!$G$4:$G$553,MATCH(Databackup!A56,Employee_Name,0),0)),"",(INDEX('Employee Data'!$G$4:$G$553,MATCH(Databackup!A56,Employee_Name,0))))</f>
        <v/>
      </c>
      <c r="G56" s="226" t="str">
        <f>IF(ISERROR(INDEX('Employee Data'!$H$4:$H$553,MATCH(Databackup!A56,Employee_Name,0),0)),"",(INDEX('Employee Data'!$H$4:$H$553,MATCH(Databackup!A56,Employee_Name,0))))</f>
        <v/>
      </c>
      <c r="H56" t="str">
        <f>IF(ISERROR(INDEX('Employee Data'!$I$4:$I$553,MATCH(Databackup!A56,Employee_Name,0),0)),"",(INDEX('Employee Data'!$I$4:$I$553,MATCH(Databackup!A56,Employee_Name,0))))</f>
        <v/>
      </c>
      <c r="I56" t="str">
        <f>IF(ISERROR(INDEX('Employee Data'!$J$4:$J$553,MATCH(Databackup!A56,Employee_Name,0),0)),"",(INDEX('Employee Data'!J$4:$J$553,MATCH(Databackup!A56,Employee_Name,0))))</f>
        <v/>
      </c>
      <c r="J56" t="str">
        <f>IF(ISERROR(INDEX('Employee Data'!$K$4:$K$553,MATCH(Databackup!A56,Employee_Name,0),0)),"",(INDEX('Employee Data'!$K$4:$K$553,MATCH(Databackup!A56,Employee_Name,0))))</f>
        <v/>
      </c>
      <c r="K56" t="str">
        <f>IF(ISERROR(INDEX('Employee Data'!$L$4:$L$553,MATCH(Databackup!A56,Employee_Name,0),0)),"",(INDEX('Employee Data'!$L$4:$L$553,MATCH(Databackup!A56,Employee_Name,0))))</f>
        <v/>
      </c>
      <c r="L56" t="str">
        <f>IF(ISERROR(INDEX('Employee Data'!$M$4:$M$553,MATCH(Databackup!A56,Employee_Name,0),0)),"",(INDEX('Employee Data'!$M$4:$M$553,MATCH(Databackup!A56,Employee_Name,0))))</f>
        <v/>
      </c>
      <c r="M56" t="str">
        <f>IF(ISERROR(INDEX('Employee Data'!$N$4:$N$553,MATCH(Databackup!A56,Employee_Name,0),0)),"",(INDEX('Employee Data'!$N$4:$N$553,MATCH(Databackup!A56,Employee_Name,0))))</f>
        <v/>
      </c>
      <c r="N56" t="str">
        <f>IF(ISERROR(INDEX('Employee Data'!$O$4:$O$553,MATCH(Databackup!A56,Employee_Name,0),0)),"",(INDEX('Employee Data'!$O$4:$O$553,MATCH(Databackup!A56,Employee_Name,0))))</f>
        <v/>
      </c>
    </row>
    <row r="57" spans="1:14">
      <c r="A57" s="266" t="e">
        <f t="array" ref="A57">INDEX(Employee_Name,MATCH(SMALL(IF($A$1='Employee Data'!$I$4:$I$553,'Employee Data'!$B$4:$B$553,""),ROW('Employee Data'!A55)),IF($A$1='Employee Data'!$I$4:$I$553,'Employee Data'!$B$4:$B$553,""),0))</f>
        <v>#NUM!</v>
      </c>
      <c r="B57" t="str">
        <f>IF(ISERROR(INDEX('Employee Data'!$B$4:$B$553,MATCH(Databackup!A57,Employee_Name,0),0)),"",(INDEX('Employee Data'!$B$4:$B$553,MATCH(Databackup!A57,Employee_Name,0))))</f>
        <v/>
      </c>
      <c r="C57" t="str">
        <f>IF(ISERROR(INDEX('Employee Data'!$C$4:$C$553,MATCH(Databackup!A57,Employee_Name,0),0)),"",(INDEX('Employee Data'!$C$4:$C$553,MATCH(Databackup!A57,Employee_Name,0))))</f>
        <v/>
      </c>
      <c r="D57" t="str">
        <f>IF(ISERROR(INDEX('Employee Data'!$D$4:$D$553,MATCH(Databackup!A57,Employee_Name,0),0)),"",(INDEX('Employee Data'!$D$4:$D$553,MATCH(Databackup!A57,Employee_Name,0))))</f>
        <v/>
      </c>
      <c r="E57" t="str">
        <f>IF(ISERROR(INDEX('Employee Data'!$F$4:$F$553,MATCH(Databackup!A57,Employee_Name,0),0)),"",(INDEX('Employee Data'!$F$4:$F$553,MATCH(Databackup!A57,Employee_Name,0))))</f>
        <v/>
      </c>
      <c r="F57" s="226" t="str">
        <f>IF(ISERROR(INDEX('Employee Data'!$G$4:$G$553,MATCH(Databackup!A57,Employee_Name,0),0)),"",(INDEX('Employee Data'!$G$4:$G$553,MATCH(Databackup!A57,Employee_Name,0))))</f>
        <v/>
      </c>
      <c r="G57" s="226" t="str">
        <f>IF(ISERROR(INDEX('Employee Data'!$H$4:$H$553,MATCH(Databackup!A57,Employee_Name,0),0)),"",(INDEX('Employee Data'!$H$4:$H$553,MATCH(Databackup!A57,Employee_Name,0))))</f>
        <v/>
      </c>
      <c r="H57" t="str">
        <f>IF(ISERROR(INDEX('Employee Data'!$I$4:$I$553,MATCH(Databackup!A57,Employee_Name,0),0)),"",(INDEX('Employee Data'!$I$4:$I$553,MATCH(Databackup!A57,Employee_Name,0))))</f>
        <v/>
      </c>
      <c r="I57" t="str">
        <f>IF(ISERROR(INDEX('Employee Data'!$J$4:$J$553,MATCH(Databackup!A57,Employee_Name,0),0)),"",(INDEX('Employee Data'!J$4:$J$553,MATCH(Databackup!A57,Employee_Name,0))))</f>
        <v/>
      </c>
      <c r="J57" t="str">
        <f>IF(ISERROR(INDEX('Employee Data'!$K$4:$K$553,MATCH(Databackup!A57,Employee_Name,0),0)),"",(INDEX('Employee Data'!$K$4:$K$553,MATCH(Databackup!A57,Employee_Name,0))))</f>
        <v/>
      </c>
      <c r="K57" t="str">
        <f>IF(ISERROR(INDEX('Employee Data'!$L$4:$L$553,MATCH(Databackup!A57,Employee_Name,0),0)),"",(INDEX('Employee Data'!$L$4:$L$553,MATCH(Databackup!A57,Employee_Name,0))))</f>
        <v/>
      </c>
      <c r="L57" t="str">
        <f>IF(ISERROR(INDEX('Employee Data'!$M$4:$M$553,MATCH(Databackup!A57,Employee_Name,0),0)),"",(INDEX('Employee Data'!$M$4:$M$553,MATCH(Databackup!A57,Employee_Name,0))))</f>
        <v/>
      </c>
      <c r="M57" t="str">
        <f>IF(ISERROR(INDEX('Employee Data'!$N$4:$N$553,MATCH(Databackup!A57,Employee_Name,0),0)),"",(INDEX('Employee Data'!$N$4:$N$553,MATCH(Databackup!A57,Employee_Name,0))))</f>
        <v/>
      </c>
      <c r="N57" t="str">
        <f>IF(ISERROR(INDEX('Employee Data'!$O$4:$O$553,MATCH(Databackup!A57,Employee_Name,0),0)),"",(INDEX('Employee Data'!$O$4:$O$553,MATCH(Databackup!A57,Employee_Name,0))))</f>
        <v/>
      </c>
    </row>
    <row r="58" spans="1:14">
      <c r="A58" s="266" t="e">
        <f t="array" ref="A58">INDEX(Employee_Name,MATCH(SMALL(IF($A$1='Employee Data'!$I$4:$I$553,'Employee Data'!$B$4:$B$553,""),ROW('Employee Data'!A56)),IF($A$1='Employee Data'!$I$4:$I$553,'Employee Data'!$B$4:$B$553,""),0))</f>
        <v>#NUM!</v>
      </c>
      <c r="B58" t="str">
        <f>IF(ISERROR(INDEX('Employee Data'!$B$4:$B$553,MATCH(Databackup!A58,Employee_Name,0),0)),"",(INDEX('Employee Data'!$B$4:$B$553,MATCH(Databackup!A58,Employee_Name,0))))</f>
        <v/>
      </c>
      <c r="C58" t="str">
        <f>IF(ISERROR(INDEX('Employee Data'!$C$4:$C$553,MATCH(Databackup!A58,Employee_Name,0),0)),"",(INDEX('Employee Data'!$C$4:$C$553,MATCH(Databackup!A58,Employee_Name,0))))</f>
        <v/>
      </c>
      <c r="D58" t="str">
        <f>IF(ISERROR(INDEX('Employee Data'!$D$4:$D$553,MATCH(Databackup!A58,Employee_Name,0),0)),"",(INDEX('Employee Data'!$D$4:$D$553,MATCH(Databackup!A58,Employee_Name,0))))</f>
        <v/>
      </c>
      <c r="E58" t="str">
        <f>IF(ISERROR(INDEX('Employee Data'!$F$4:$F$553,MATCH(Databackup!A58,Employee_Name,0),0)),"",(INDEX('Employee Data'!$F$4:$F$553,MATCH(Databackup!A58,Employee_Name,0))))</f>
        <v/>
      </c>
      <c r="F58" s="226" t="str">
        <f>IF(ISERROR(INDEX('Employee Data'!$G$4:$G$553,MATCH(Databackup!A58,Employee_Name,0),0)),"",(INDEX('Employee Data'!$G$4:$G$553,MATCH(Databackup!A58,Employee_Name,0))))</f>
        <v/>
      </c>
      <c r="G58" s="226" t="str">
        <f>IF(ISERROR(INDEX('Employee Data'!$H$4:$H$553,MATCH(Databackup!A58,Employee_Name,0),0)),"",(INDEX('Employee Data'!$H$4:$H$553,MATCH(Databackup!A58,Employee_Name,0))))</f>
        <v/>
      </c>
      <c r="H58" t="str">
        <f>IF(ISERROR(INDEX('Employee Data'!$I$4:$I$553,MATCH(Databackup!A58,Employee_Name,0),0)),"",(INDEX('Employee Data'!$I$4:$I$553,MATCH(Databackup!A58,Employee_Name,0))))</f>
        <v/>
      </c>
      <c r="I58" t="str">
        <f>IF(ISERROR(INDEX('Employee Data'!$J$4:$J$553,MATCH(Databackup!A58,Employee_Name,0),0)),"",(INDEX('Employee Data'!J$4:$J$553,MATCH(Databackup!A58,Employee_Name,0))))</f>
        <v/>
      </c>
      <c r="J58" t="str">
        <f>IF(ISERROR(INDEX('Employee Data'!$K$4:$K$553,MATCH(Databackup!A58,Employee_Name,0),0)),"",(INDEX('Employee Data'!$K$4:$K$553,MATCH(Databackup!A58,Employee_Name,0))))</f>
        <v/>
      </c>
      <c r="K58" t="str">
        <f>IF(ISERROR(INDEX('Employee Data'!$L$4:$L$553,MATCH(Databackup!A58,Employee_Name,0),0)),"",(INDEX('Employee Data'!$L$4:$L$553,MATCH(Databackup!A58,Employee_Name,0))))</f>
        <v/>
      </c>
      <c r="L58" t="str">
        <f>IF(ISERROR(INDEX('Employee Data'!$M$4:$M$553,MATCH(Databackup!A58,Employee_Name,0),0)),"",(INDEX('Employee Data'!$M$4:$M$553,MATCH(Databackup!A58,Employee_Name,0))))</f>
        <v/>
      </c>
      <c r="M58" t="str">
        <f>IF(ISERROR(INDEX('Employee Data'!$N$4:$N$553,MATCH(Databackup!A58,Employee_Name,0),0)),"",(INDEX('Employee Data'!$N$4:$N$553,MATCH(Databackup!A58,Employee_Name,0))))</f>
        <v/>
      </c>
      <c r="N58" t="str">
        <f>IF(ISERROR(INDEX('Employee Data'!$O$4:$O$553,MATCH(Databackup!A58,Employee_Name,0),0)),"",(INDEX('Employee Data'!$O$4:$O$553,MATCH(Databackup!A58,Employee_Name,0))))</f>
        <v/>
      </c>
    </row>
    <row r="59" spans="1:14">
      <c r="A59" s="266" t="e">
        <f t="array" ref="A59">INDEX(Employee_Name,MATCH(SMALL(IF($A$1='Employee Data'!$I$4:$I$553,'Employee Data'!$B$4:$B$553,""),ROW('Employee Data'!A57)),IF($A$1='Employee Data'!$I$4:$I$553,'Employee Data'!$B$4:$B$553,""),0))</f>
        <v>#NUM!</v>
      </c>
      <c r="B59" t="str">
        <f>IF(ISERROR(INDEX('Employee Data'!$B$4:$B$553,MATCH(Databackup!A59,Employee_Name,0),0)),"",(INDEX('Employee Data'!$B$4:$B$553,MATCH(Databackup!A59,Employee_Name,0))))</f>
        <v/>
      </c>
      <c r="C59" t="str">
        <f>IF(ISERROR(INDEX('Employee Data'!$C$4:$C$553,MATCH(Databackup!A59,Employee_Name,0),0)),"",(INDEX('Employee Data'!$C$4:$C$553,MATCH(Databackup!A59,Employee_Name,0))))</f>
        <v/>
      </c>
      <c r="D59" t="str">
        <f>IF(ISERROR(INDEX('Employee Data'!$D$4:$D$553,MATCH(Databackup!A59,Employee_Name,0),0)),"",(INDEX('Employee Data'!$D$4:$D$553,MATCH(Databackup!A59,Employee_Name,0))))</f>
        <v/>
      </c>
      <c r="E59" t="str">
        <f>IF(ISERROR(INDEX('Employee Data'!$F$4:$F$553,MATCH(Databackup!A59,Employee_Name,0),0)),"",(INDEX('Employee Data'!$F$4:$F$553,MATCH(Databackup!A59,Employee_Name,0))))</f>
        <v/>
      </c>
      <c r="F59" s="226" t="str">
        <f>IF(ISERROR(INDEX('Employee Data'!$G$4:$G$553,MATCH(Databackup!A59,Employee_Name,0),0)),"",(INDEX('Employee Data'!$G$4:$G$553,MATCH(Databackup!A59,Employee_Name,0))))</f>
        <v/>
      </c>
      <c r="G59" s="226" t="str">
        <f>IF(ISERROR(INDEX('Employee Data'!$H$4:$H$553,MATCH(Databackup!A59,Employee_Name,0),0)),"",(INDEX('Employee Data'!$H$4:$H$553,MATCH(Databackup!A59,Employee_Name,0))))</f>
        <v/>
      </c>
      <c r="H59" t="str">
        <f>IF(ISERROR(INDEX('Employee Data'!$I$4:$I$553,MATCH(Databackup!A59,Employee_Name,0),0)),"",(INDEX('Employee Data'!$I$4:$I$553,MATCH(Databackup!A59,Employee_Name,0))))</f>
        <v/>
      </c>
      <c r="I59" t="str">
        <f>IF(ISERROR(INDEX('Employee Data'!$J$4:$J$553,MATCH(Databackup!A59,Employee_Name,0),0)),"",(INDEX('Employee Data'!J$4:$J$553,MATCH(Databackup!A59,Employee_Name,0))))</f>
        <v/>
      </c>
      <c r="J59" t="str">
        <f>IF(ISERROR(INDEX('Employee Data'!$K$4:$K$553,MATCH(Databackup!A59,Employee_Name,0),0)),"",(INDEX('Employee Data'!$K$4:$K$553,MATCH(Databackup!A59,Employee_Name,0))))</f>
        <v/>
      </c>
      <c r="K59" t="str">
        <f>IF(ISERROR(INDEX('Employee Data'!$L$4:$L$553,MATCH(Databackup!A59,Employee_Name,0),0)),"",(INDEX('Employee Data'!$L$4:$L$553,MATCH(Databackup!A59,Employee_Name,0))))</f>
        <v/>
      </c>
      <c r="L59" t="str">
        <f>IF(ISERROR(INDEX('Employee Data'!$M$4:$M$553,MATCH(Databackup!A59,Employee_Name,0),0)),"",(INDEX('Employee Data'!$M$4:$M$553,MATCH(Databackup!A59,Employee_Name,0))))</f>
        <v/>
      </c>
      <c r="M59" t="str">
        <f>IF(ISERROR(INDEX('Employee Data'!$N$4:$N$553,MATCH(Databackup!A59,Employee_Name,0),0)),"",(INDEX('Employee Data'!$N$4:$N$553,MATCH(Databackup!A59,Employee_Name,0))))</f>
        <v/>
      </c>
      <c r="N59" t="str">
        <f>IF(ISERROR(INDEX('Employee Data'!$O$4:$O$553,MATCH(Databackup!A59,Employee_Name,0),0)),"",(INDEX('Employee Data'!$O$4:$O$553,MATCH(Databackup!A59,Employee_Name,0))))</f>
        <v/>
      </c>
    </row>
    <row r="60" spans="1:14">
      <c r="A60" s="266" t="e">
        <f t="array" ref="A60">INDEX(Employee_Name,MATCH(SMALL(IF($A$1='Employee Data'!$I$4:$I$553,'Employee Data'!$B$4:$B$553,""),ROW('Employee Data'!A58)),IF($A$1='Employee Data'!$I$4:$I$553,'Employee Data'!$B$4:$B$553,""),0))</f>
        <v>#NUM!</v>
      </c>
      <c r="B60" t="str">
        <f>IF(ISERROR(INDEX('Employee Data'!$B$4:$B$553,MATCH(Databackup!A60,Employee_Name,0),0)),"",(INDEX('Employee Data'!$B$4:$B$553,MATCH(Databackup!A60,Employee_Name,0))))</f>
        <v/>
      </c>
      <c r="C60" t="str">
        <f>IF(ISERROR(INDEX('Employee Data'!$C$4:$C$553,MATCH(Databackup!A60,Employee_Name,0),0)),"",(INDEX('Employee Data'!$C$4:$C$553,MATCH(Databackup!A60,Employee_Name,0))))</f>
        <v/>
      </c>
      <c r="D60" t="str">
        <f>IF(ISERROR(INDEX('Employee Data'!$D$4:$D$553,MATCH(Databackup!A60,Employee_Name,0),0)),"",(INDEX('Employee Data'!$D$4:$D$553,MATCH(Databackup!A60,Employee_Name,0))))</f>
        <v/>
      </c>
      <c r="E60" t="str">
        <f>IF(ISERROR(INDEX('Employee Data'!$F$4:$F$553,MATCH(Databackup!A60,Employee_Name,0),0)),"",(INDEX('Employee Data'!$F$4:$F$553,MATCH(Databackup!A60,Employee_Name,0))))</f>
        <v/>
      </c>
      <c r="F60" s="226" t="str">
        <f>IF(ISERROR(INDEX('Employee Data'!$G$4:$G$553,MATCH(Databackup!A60,Employee_Name,0),0)),"",(INDEX('Employee Data'!$G$4:$G$553,MATCH(Databackup!A60,Employee_Name,0))))</f>
        <v/>
      </c>
      <c r="G60" s="226" t="str">
        <f>IF(ISERROR(INDEX('Employee Data'!$H$4:$H$553,MATCH(Databackup!A60,Employee_Name,0),0)),"",(INDEX('Employee Data'!$H$4:$H$553,MATCH(Databackup!A60,Employee_Name,0))))</f>
        <v/>
      </c>
      <c r="H60" t="str">
        <f>IF(ISERROR(INDEX('Employee Data'!$I$4:$I$553,MATCH(Databackup!A60,Employee_Name,0),0)),"",(INDEX('Employee Data'!$I$4:$I$553,MATCH(Databackup!A60,Employee_Name,0))))</f>
        <v/>
      </c>
      <c r="I60" t="str">
        <f>IF(ISERROR(INDEX('Employee Data'!$J$4:$J$553,MATCH(Databackup!A60,Employee_Name,0),0)),"",(INDEX('Employee Data'!J$4:$J$553,MATCH(Databackup!A60,Employee_Name,0))))</f>
        <v/>
      </c>
      <c r="J60" t="str">
        <f>IF(ISERROR(INDEX('Employee Data'!$K$4:$K$553,MATCH(Databackup!A60,Employee_Name,0),0)),"",(INDEX('Employee Data'!$K$4:$K$553,MATCH(Databackup!A60,Employee_Name,0))))</f>
        <v/>
      </c>
      <c r="K60" t="str">
        <f>IF(ISERROR(INDEX('Employee Data'!$L$4:$L$553,MATCH(Databackup!A60,Employee_Name,0),0)),"",(INDEX('Employee Data'!$L$4:$L$553,MATCH(Databackup!A60,Employee_Name,0))))</f>
        <v/>
      </c>
      <c r="L60" t="str">
        <f>IF(ISERROR(INDEX('Employee Data'!$M$4:$M$553,MATCH(Databackup!A60,Employee_Name,0),0)),"",(INDEX('Employee Data'!$M$4:$M$553,MATCH(Databackup!A60,Employee_Name,0))))</f>
        <v/>
      </c>
      <c r="M60" t="str">
        <f>IF(ISERROR(INDEX('Employee Data'!$N$4:$N$553,MATCH(Databackup!A60,Employee_Name,0),0)),"",(INDEX('Employee Data'!$N$4:$N$553,MATCH(Databackup!A60,Employee_Name,0))))</f>
        <v/>
      </c>
      <c r="N60" t="str">
        <f>IF(ISERROR(INDEX('Employee Data'!$O$4:$O$553,MATCH(Databackup!A60,Employee_Name,0),0)),"",(INDEX('Employee Data'!$O$4:$O$553,MATCH(Databackup!A60,Employee_Name,0))))</f>
        <v/>
      </c>
    </row>
    <row r="61" spans="1:14">
      <c r="A61" s="266" t="e">
        <f t="array" ref="A61">INDEX(Employee_Name,MATCH(SMALL(IF($A$1='Employee Data'!$I$4:$I$553,'Employee Data'!$B$4:$B$553,""),ROW('Employee Data'!A59)),IF($A$1='Employee Data'!$I$4:$I$553,'Employee Data'!$B$4:$B$553,""),0))</f>
        <v>#NUM!</v>
      </c>
      <c r="B61" t="str">
        <f>IF(ISERROR(INDEX('Employee Data'!$B$4:$B$553,MATCH(Databackup!A61,Employee_Name,0),0)),"",(INDEX('Employee Data'!$B$4:$B$553,MATCH(Databackup!A61,Employee_Name,0))))</f>
        <v/>
      </c>
      <c r="C61" t="str">
        <f>IF(ISERROR(INDEX('Employee Data'!$C$4:$C$553,MATCH(Databackup!A61,Employee_Name,0),0)),"",(INDEX('Employee Data'!$C$4:$C$553,MATCH(Databackup!A61,Employee_Name,0))))</f>
        <v/>
      </c>
      <c r="D61" t="str">
        <f>IF(ISERROR(INDEX('Employee Data'!$D$4:$D$553,MATCH(Databackup!A61,Employee_Name,0),0)),"",(INDEX('Employee Data'!$D$4:$D$553,MATCH(Databackup!A61,Employee_Name,0))))</f>
        <v/>
      </c>
      <c r="E61" t="str">
        <f>IF(ISERROR(INDEX('Employee Data'!$F$4:$F$553,MATCH(Databackup!A61,Employee_Name,0),0)),"",(INDEX('Employee Data'!$F$4:$F$553,MATCH(Databackup!A61,Employee_Name,0))))</f>
        <v/>
      </c>
      <c r="F61" s="226" t="str">
        <f>IF(ISERROR(INDEX('Employee Data'!$G$4:$G$553,MATCH(Databackup!A61,Employee_Name,0),0)),"",(INDEX('Employee Data'!$G$4:$G$553,MATCH(Databackup!A61,Employee_Name,0))))</f>
        <v/>
      </c>
      <c r="G61" s="226" t="str">
        <f>IF(ISERROR(INDEX('Employee Data'!$H$4:$H$553,MATCH(Databackup!A61,Employee_Name,0),0)),"",(INDEX('Employee Data'!$H$4:$H$553,MATCH(Databackup!A61,Employee_Name,0))))</f>
        <v/>
      </c>
      <c r="H61" t="str">
        <f>IF(ISERROR(INDEX('Employee Data'!$I$4:$I$553,MATCH(Databackup!A61,Employee_Name,0),0)),"",(INDEX('Employee Data'!$I$4:$I$553,MATCH(Databackup!A61,Employee_Name,0))))</f>
        <v/>
      </c>
      <c r="I61" t="str">
        <f>IF(ISERROR(INDEX('Employee Data'!$J$4:$J$553,MATCH(Databackup!A61,Employee_Name,0),0)),"",(INDEX('Employee Data'!J$4:$J$553,MATCH(Databackup!A61,Employee_Name,0))))</f>
        <v/>
      </c>
      <c r="J61" t="str">
        <f>IF(ISERROR(INDEX('Employee Data'!$K$4:$K$553,MATCH(Databackup!A61,Employee_Name,0),0)),"",(INDEX('Employee Data'!$K$4:$K$553,MATCH(Databackup!A61,Employee_Name,0))))</f>
        <v/>
      </c>
      <c r="K61" t="str">
        <f>IF(ISERROR(INDEX('Employee Data'!$L$4:$L$553,MATCH(Databackup!A61,Employee_Name,0),0)),"",(INDEX('Employee Data'!$L$4:$L$553,MATCH(Databackup!A61,Employee_Name,0))))</f>
        <v/>
      </c>
      <c r="L61" t="str">
        <f>IF(ISERROR(INDEX('Employee Data'!$M$4:$M$553,MATCH(Databackup!A61,Employee_Name,0),0)),"",(INDEX('Employee Data'!$M$4:$M$553,MATCH(Databackup!A61,Employee_Name,0))))</f>
        <v/>
      </c>
      <c r="M61" t="str">
        <f>IF(ISERROR(INDEX('Employee Data'!$N$4:$N$553,MATCH(Databackup!A61,Employee_Name,0),0)),"",(INDEX('Employee Data'!$N$4:$N$553,MATCH(Databackup!A61,Employee_Name,0))))</f>
        <v/>
      </c>
      <c r="N61" t="str">
        <f>IF(ISERROR(INDEX('Employee Data'!$O$4:$O$553,MATCH(Databackup!A61,Employee_Name,0),0)),"",(INDEX('Employee Data'!$O$4:$O$553,MATCH(Databackup!A61,Employee_Name,0))))</f>
        <v/>
      </c>
    </row>
    <row r="62" spans="1:14">
      <c r="A62" s="266" t="e">
        <f t="array" ref="A62">INDEX(Employee_Name,MATCH(SMALL(IF($A$1='Employee Data'!$I$4:$I$553,'Employee Data'!$B$4:$B$553,""),ROW('Employee Data'!A60)),IF($A$1='Employee Data'!$I$4:$I$553,'Employee Data'!$B$4:$B$553,""),0))</f>
        <v>#NUM!</v>
      </c>
      <c r="B62" t="str">
        <f>IF(ISERROR(INDEX('Employee Data'!$B$4:$B$553,MATCH(Databackup!A62,Employee_Name,0),0)),"",(INDEX('Employee Data'!$B$4:$B$553,MATCH(Databackup!A62,Employee_Name,0))))</f>
        <v/>
      </c>
      <c r="C62" t="str">
        <f>IF(ISERROR(INDEX('Employee Data'!$C$4:$C$553,MATCH(Databackup!A62,Employee_Name,0),0)),"",(INDEX('Employee Data'!$C$4:$C$553,MATCH(Databackup!A62,Employee_Name,0))))</f>
        <v/>
      </c>
      <c r="D62" t="str">
        <f>IF(ISERROR(INDEX('Employee Data'!$D$4:$D$553,MATCH(Databackup!A62,Employee_Name,0),0)),"",(INDEX('Employee Data'!$D$4:$D$553,MATCH(Databackup!A62,Employee_Name,0))))</f>
        <v/>
      </c>
      <c r="E62" t="str">
        <f>IF(ISERROR(INDEX('Employee Data'!$F$4:$F$553,MATCH(Databackup!A62,Employee_Name,0),0)),"",(INDEX('Employee Data'!$F$4:$F$553,MATCH(Databackup!A62,Employee_Name,0))))</f>
        <v/>
      </c>
      <c r="F62" s="226" t="str">
        <f>IF(ISERROR(INDEX('Employee Data'!$G$4:$G$553,MATCH(Databackup!A62,Employee_Name,0),0)),"",(INDEX('Employee Data'!$G$4:$G$553,MATCH(Databackup!A62,Employee_Name,0))))</f>
        <v/>
      </c>
      <c r="G62" s="226" t="str">
        <f>IF(ISERROR(INDEX('Employee Data'!$H$4:$H$553,MATCH(Databackup!A62,Employee_Name,0),0)),"",(INDEX('Employee Data'!$H$4:$H$553,MATCH(Databackup!A62,Employee_Name,0))))</f>
        <v/>
      </c>
      <c r="H62" t="str">
        <f>IF(ISERROR(INDEX('Employee Data'!$I$4:$I$553,MATCH(Databackup!A62,Employee_Name,0),0)),"",(INDEX('Employee Data'!$I$4:$I$553,MATCH(Databackup!A62,Employee_Name,0))))</f>
        <v/>
      </c>
      <c r="I62" t="str">
        <f>IF(ISERROR(INDEX('Employee Data'!$J$4:$J$553,MATCH(Databackup!A62,Employee_Name,0),0)),"",(INDEX('Employee Data'!J$4:$J$553,MATCH(Databackup!A62,Employee_Name,0))))</f>
        <v/>
      </c>
      <c r="J62" t="str">
        <f>IF(ISERROR(INDEX('Employee Data'!$K$4:$K$553,MATCH(Databackup!A62,Employee_Name,0),0)),"",(INDEX('Employee Data'!$K$4:$K$553,MATCH(Databackup!A62,Employee_Name,0))))</f>
        <v/>
      </c>
      <c r="K62" t="str">
        <f>IF(ISERROR(INDEX('Employee Data'!$L$4:$L$553,MATCH(Databackup!A62,Employee_Name,0),0)),"",(INDEX('Employee Data'!$L$4:$L$553,MATCH(Databackup!A62,Employee_Name,0))))</f>
        <v/>
      </c>
      <c r="L62" t="str">
        <f>IF(ISERROR(INDEX('Employee Data'!$M$4:$M$553,MATCH(Databackup!A62,Employee_Name,0),0)),"",(INDEX('Employee Data'!$M$4:$M$553,MATCH(Databackup!A62,Employee_Name,0))))</f>
        <v/>
      </c>
      <c r="M62" t="str">
        <f>IF(ISERROR(INDEX('Employee Data'!$N$4:$N$553,MATCH(Databackup!A62,Employee_Name,0),0)),"",(INDEX('Employee Data'!$N$4:$N$553,MATCH(Databackup!A62,Employee_Name,0))))</f>
        <v/>
      </c>
      <c r="N62" t="str">
        <f>IF(ISERROR(INDEX('Employee Data'!$O$4:$O$553,MATCH(Databackup!A62,Employee_Name,0),0)),"",(INDEX('Employee Data'!$O$4:$O$553,MATCH(Databackup!A62,Employee_Name,0))))</f>
        <v/>
      </c>
    </row>
    <row r="63" spans="1:14">
      <c r="A63" s="266" t="e">
        <f t="array" ref="A63">INDEX(Employee_Name,MATCH(SMALL(IF($A$1='Employee Data'!$I$4:$I$553,'Employee Data'!$B$4:$B$553,""),ROW('Employee Data'!A61)),IF($A$1='Employee Data'!$I$4:$I$553,'Employee Data'!$B$4:$B$553,""),0))</f>
        <v>#NUM!</v>
      </c>
      <c r="B63" t="str">
        <f>IF(ISERROR(INDEX('Employee Data'!$B$4:$B$553,MATCH(Databackup!A63,Employee_Name,0),0)),"",(INDEX('Employee Data'!$B$4:$B$553,MATCH(Databackup!A63,Employee_Name,0))))</f>
        <v/>
      </c>
      <c r="C63" t="str">
        <f>IF(ISERROR(INDEX('Employee Data'!$C$4:$C$553,MATCH(Databackup!A63,Employee_Name,0),0)),"",(INDEX('Employee Data'!$C$4:$C$553,MATCH(Databackup!A63,Employee_Name,0))))</f>
        <v/>
      </c>
      <c r="D63" t="str">
        <f>IF(ISERROR(INDEX('Employee Data'!$D$4:$D$553,MATCH(Databackup!A63,Employee_Name,0),0)),"",(INDEX('Employee Data'!$D$4:$D$553,MATCH(Databackup!A63,Employee_Name,0))))</f>
        <v/>
      </c>
      <c r="E63" t="str">
        <f>IF(ISERROR(INDEX('Employee Data'!$F$4:$F$553,MATCH(Databackup!A63,Employee_Name,0),0)),"",(INDEX('Employee Data'!$F$4:$F$553,MATCH(Databackup!A63,Employee_Name,0))))</f>
        <v/>
      </c>
      <c r="F63" s="226" t="str">
        <f>IF(ISERROR(INDEX('Employee Data'!$G$4:$G$553,MATCH(Databackup!A63,Employee_Name,0),0)),"",(INDEX('Employee Data'!$G$4:$G$553,MATCH(Databackup!A63,Employee_Name,0))))</f>
        <v/>
      </c>
      <c r="G63" s="226" t="str">
        <f>IF(ISERROR(INDEX('Employee Data'!$H$4:$H$553,MATCH(Databackup!A63,Employee_Name,0),0)),"",(INDEX('Employee Data'!$H$4:$H$553,MATCH(Databackup!A63,Employee_Name,0))))</f>
        <v/>
      </c>
      <c r="H63" t="str">
        <f>IF(ISERROR(INDEX('Employee Data'!$I$4:$I$553,MATCH(Databackup!A63,Employee_Name,0),0)),"",(INDEX('Employee Data'!$I$4:$I$553,MATCH(Databackup!A63,Employee_Name,0))))</f>
        <v/>
      </c>
      <c r="I63" t="str">
        <f>IF(ISERROR(INDEX('Employee Data'!$J$4:$J$553,MATCH(Databackup!A63,Employee_Name,0),0)),"",(INDEX('Employee Data'!J$4:$J$553,MATCH(Databackup!A63,Employee_Name,0))))</f>
        <v/>
      </c>
      <c r="J63" t="str">
        <f>IF(ISERROR(INDEX('Employee Data'!$K$4:$K$553,MATCH(Databackup!A63,Employee_Name,0),0)),"",(INDEX('Employee Data'!$K$4:$K$553,MATCH(Databackup!A63,Employee_Name,0))))</f>
        <v/>
      </c>
      <c r="K63" t="str">
        <f>IF(ISERROR(INDEX('Employee Data'!$L$4:$L$553,MATCH(Databackup!A63,Employee_Name,0),0)),"",(INDEX('Employee Data'!$L$4:$L$553,MATCH(Databackup!A63,Employee_Name,0))))</f>
        <v/>
      </c>
      <c r="L63" t="str">
        <f>IF(ISERROR(INDEX('Employee Data'!$M$4:$M$553,MATCH(Databackup!A63,Employee_Name,0),0)),"",(INDEX('Employee Data'!$M$4:$M$553,MATCH(Databackup!A63,Employee_Name,0))))</f>
        <v/>
      </c>
      <c r="M63" t="str">
        <f>IF(ISERROR(INDEX('Employee Data'!$N$4:$N$553,MATCH(Databackup!A63,Employee_Name,0),0)),"",(INDEX('Employee Data'!$N$4:$N$553,MATCH(Databackup!A63,Employee_Name,0))))</f>
        <v/>
      </c>
      <c r="N63" t="str">
        <f>IF(ISERROR(INDEX('Employee Data'!$O$4:$O$553,MATCH(Databackup!A63,Employee_Name,0),0)),"",(INDEX('Employee Data'!$O$4:$O$553,MATCH(Databackup!A63,Employee_Name,0))))</f>
        <v/>
      </c>
    </row>
    <row r="64" spans="1:14">
      <c r="A64" s="266" t="e">
        <f t="array" ref="A64">INDEX(Employee_Name,MATCH(SMALL(IF($A$1='Employee Data'!$I$4:$I$553,'Employee Data'!$B$4:$B$553,""),ROW('Employee Data'!A62)),IF($A$1='Employee Data'!$I$4:$I$553,'Employee Data'!$B$4:$B$553,""),0))</f>
        <v>#NUM!</v>
      </c>
      <c r="B64" t="str">
        <f>IF(ISERROR(INDEX('Employee Data'!$B$4:$B$553,MATCH(Databackup!A64,Employee_Name,0),0)),"",(INDEX('Employee Data'!$B$4:$B$553,MATCH(Databackup!A64,Employee_Name,0))))</f>
        <v/>
      </c>
      <c r="C64" t="str">
        <f>IF(ISERROR(INDEX('Employee Data'!$C$4:$C$553,MATCH(Databackup!A64,Employee_Name,0),0)),"",(INDEX('Employee Data'!$C$4:$C$553,MATCH(Databackup!A64,Employee_Name,0))))</f>
        <v/>
      </c>
      <c r="D64" t="str">
        <f>IF(ISERROR(INDEX('Employee Data'!$D$4:$D$553,MATCH(Databackup!A64,Employee_Name,0),0)),"",(INDEX('Employee Data'!$D$4:$D$553,MATCH(Databackup!A64,Employee_Name,0))))</f>
        <v/>
      </c>
      <c r="E64" t="str">
        <f>IF(ISERROR(INDEX('Employee Data'!$F$4:$F$553,MATCH(Databackup!A64,Employee_Name,0),0)),"",(INDEX('Employee Data'!$F$4:$F$553,MATCH(Databackup!A64,Employee_Name,0))))</f>
        <v/>
      </c>
      <c r="F64" s="226" t="str">
        <f>IF(ISERROR(INDEX('Employee Data'!$G$4:$G$553,MATCH(Databackup!A64,Employee_Name,0),0)),"",(INDEX('Employee Data'!$G$4:$G$553,MATCH(Databackup!A64,Employee_Name,0))))</f>
        <v/>
      </c>
      <c r="G64" s="226" t="str">
        <f>IF(ISERROR(INDEX('Employee Data'!$H$4:$H$553,MATCH(Databackup!A64,Employee_Name,0),0)),"",(INDEX('Employee Data'!$H$4:$H$553,MATCH(Databackup!A64,Employee_Name,0))))</f>
        <v/>
      </c>
      <c r="H64" t="str">
        <f>IF(ISERROR(INDEX('Employee Data'!$I$4:$I$553,MATCH(Databackup!A64,Employee_Name,0),0)),"",(INDEX('Employee Data'!$I$4:$I$553,MATCH(Databackup!A64,Employee_Name,0))))</f>
        <v/>
      </c>
      <c r="I64" t="str">
        <f>IF(ISERROR(INDEX('Employee Data'!$J$4:$J$553,MATCH(Databackup!A64,Employee_Name,0),0)),"",(INDEX('Employee Data'!J$4:$J$553,MATCH(Databackup!A64,Employee_Name,0))))</f>
        <v/>
      </c>
      <c r="J64" t="str">
        <f>IF(ISERROR(INDEX('Employee Data'!$K$4:$K$553,MATCH(Databackup!A64,Employee_Name,0),0)),"",(INDEX('Employee Data'!$K$4:$K$553,MATCH(Databackup!A64,Employee_Name,0))))</f>
        <v/>
      </c>
      <c r="K64" t="str">
        <f>IF(ISERROR(INDEX('Employee Data'!$L$4:$L$553,MATCH(Databackup!A64,Employee_Name,0),0)),"",(INDEX('Employee Data'!$L$4:$L$553,MATCH(Databackup!A64,Employee_Name,0))))</f>
        <v/>
      </c>
      <c r="L64" t="str">
        <f>IF(ISERROR(INDEX('Employee Data'!$M$4:$M$553,MATCH(Databackup!A64,Employee_Name,0),0)),"",(INDEX('Employee Data'!$M$4:$M$553,MATCH(Databackup!A64,Employee_Name,0))))</f>
        <v/>
      </c>
      <c r="M64" t="str">
        <f>IF(ISERROR(INDEX('Employee Data'!$N$4:$N$553,MATCH(Databackup!A64,Employee_Name,0),0)),"",(INDEX('Employee Data'!$N$4:$N$553,MATCH(Databackup!A64,Employee_Name,0))))</f>
        <v/>
      </c>
      <c r="N64" t="str">
        <f>IF(ISERROR(INDEX('Employee Data'!$O$4:$O$553,MATCH(Databackup!A64,Employee_Name,0),0)),"",(INDEX('Employee Data'!$O$4:$O$553,MATCH(Databackup!A64,Employee_Name,0))))</f>
        <v/>
      </c>
    </row>
    <row r="65" spans="1:14">
      <c r="A65" s="266" t="e">
        <f t="array" ref="A65">INDEX(Employee_Name,MATCH(SMALL(IF($A$1='Employee Data'!$I$4:$I$553,'Employee Data'!$B$4:$B$553,""),ROW('Employee Data'!A63)),IF($A$1='Employee Data'!$I$4:$I$553,'Employee Data'!$B$4:$B$553,""),0))</f>
        <v>#NUM!</v>
      </c>
      <c r="B65" t="str">
        <f>IF(ISERROR(INDEX('Employee Data'!$B$4:$B$553,MATCH(Databackup!A65,Employee_Name,0),0)),"",(INDEX('Employee Data'!$B$4:$B$553,MATCH(Databackup!A65,Employee_Name,0))))</f>
        <v/>
      </c>
      <c r="C65" t="str">
        <f>IF(ISERROR(INDEX('Employee Data'!$C$4:$C$553,MATCH(Databackup!A65,Employee_Name,0),0)),"",(INDEX('Employee Data'!$C$4:$C$553,MATCH(Databackup!A65,Employee_Name,0))))</f>
        <v/>
      </c>
      <c r="D65" t="str">
        <f>IF(ISERROR(INDEX('Employee Data'!$D$4:$D$553,MATCH(Databackup!A65,Employee_Name,0),0)),"",(INDEX('Employee Data'!$D$4:$D$553,MATCH(Databackup!A65,Employee_Name,0))))</f>
        <v/>
      </c>
      <c r="E65" t="str">
        <f>IF(ISERROR(INDEX('Employee Data'!$F$4:$F$553,MATCH(Databackup!A65,Employee_Name,0),0)),"",(INDEX('Employee Data'!$F$4:$F$553,MATCH(Databackup!A65,Employee_Name,0))))</f>
        <v/>
      </c>
      <c r="F65" s="226" t="str">
        <f>IF(ISERROR(INDEX('Employee Data'!$G$4:$G$553,MATCH(Databackup!A65,Employee_Name,0),0)),"",(INDEX('Employee Data'!$G$4:$G$553,MATCH(Databackup!A65,Employee_Name,0))))</f>
        <v/>
      </c>
      <c r="G65" s="226" t="str">
        <f>IF(ISERROR(INDEX('Employee Data'!$H$4:$H$553,MATCH(Databackup!A65,Employee_Name,0),0)),"",(INDEX('Employee Data'!$H$4:$H$553,MATCH(Databackup!A65,Employee_Name,0))))</f>
        <v/>
      </c>
      <c r="H65" t="str">
        <f>IF(ISERROR(INDEX('Employee Data'!$I$4:$I$553,MATCH(Databackup!A65,Employee_Name,0),0)),"",(INDEX('Employee Data'!$I$4:$I$553,MATCH(Databackup!A65,Employee_Name,0))))</f>
        <v/>
      </c>
      <c r="I65" t="str">
        <f>IF(ISERROR(INDEX('Employee Data'!$J$4:$J$553,MATCH(Databackup!A65,Employee_Name,0),0)),"",(INDEX('Employee Data'!J$4:$J$553,MATCH(Databackup!A65,Employee_Name,0))))</f>
        <v/>
      </c>
      <c r="J65" t="str">
        <f>IF(ISERROR(INDEX('Employee Data'!$K$4:$K$553,MATCH(Databackup!A65,Employee_Name,0),0)),"",(INDEX('Employee Data'!$K$4:$K$553,MATCH(Databackup!A65,Employee_Name,0))))</f>
        <v/>
      </c>
      <c r="K65" t="str">
        <f>IF(ISERROR(INDEX('Employee Data'!$L$4:$L$553,MATCH(Databackup!A65,Employee_Name,0),0)),"",(INDEX('Employee Data'!$L$4:$L$553,MATCH(Databackup!A65,Employee_Name,0))))</f>
        <v/>
      </c>
      <c r="L65" t="str">
        <f>IF(ISERROR(INDEX('Employee Data'!$M$4:$M$553,MATCH(Databackup!A65,Employee_Name,0),0)),"",(INDEX('Employee Data'!$M$4:$M$553,MATCH(Databackup!A65,Employee_Name,0))))</f>
        <v/>
      </c>
      <c r="M65" t="str">
        <f>IF(ISERROR(INDEX('Employee Data'!$N$4:$N$553,MATCH(Databackup!A65,Employee_Name,0),0)),"",(INDEX('Employee Data'!$N$4:$N$553,MATCH(Databackup!A65,Employee_Name,0))))</f>
        <v/>
      </c>
      <c r="N65" t="str">
        <f>IF(ISERROR(INDEX('Employee Data'!$O$4:$O$553,MATCH(Databackup!A65,Employee_Name,0),0)),"",(INDEX('Employee Data'!$O$4:$O$553,MATCH(Databackup!A65,Employee_Name,0))))</f>
        <v/>
      </c>
    </row>
    <row r="66" spans="1:14">
      <c r="A66" s="266" t="e">
        <f t="array" ref="A66">INDEX(Employee_Name,MATCH(SMALL(IF($A$1='Employee Data'!$I$4:$I$553,'Employee Data'!$B$4:$B$553,""),ROW('Employee Data'!A64)),IF($A$1='Employee Data'!$I$4:$I$553,'Employee Data'!$B$4:$B$553,""),0))</f>
        <v>#NUM!</v>
      </c>
      <c r="B66" t="str">
        <f>IF(ISERROR(INDEX('Employee Data'!$B$4:$B$553,MATCH(Databackup!A66,Employee_Name,0),0)),"",(INDEX('Employee Data'!$B$4:$B$553,MATCH(Databackup!A66,Employee_Name,0))))</f>
        <v/>
      </c>
      <c r="C66" t="str">
        <f>IF(ISERROR(INDEX('Employee Data'!$C$4:$C$553,MATCH(Databackup!A66,Employee_Name,0),0)),"",(INDEX('Employee Data'!$C$4:$C$553,MATCH(Databackup!A66,Employee_Name,0))))</f>
        <v/>
      </c>
      <c r="D66" t="str">
        <f>IF(ISERROR(INDEX('Employee Data'!$D$4:$D$553,MATCH(Databackup!A66,Employee_Name,0),0)),"",(INDEX('Employee Data'!$D$4:$D$553,MATCH(Databackup!A66,Employee_Name,0))))</f>
        <v/>
      </c>
      <c r="E66" t="str">
        <f>IF(ISERROR(INDEX('Employee Data'!$F$4:$F$553,MATCH(Databackup!A66,Employee_Name,0),0)),"",(INDEX('Employee Data'!$F$4:$F$553,MATCH(Databackup!A66,Employee_Name,0))))</f>
        <v/>
      </c>
      <c r="F66" s="226" t="str">
        <f>IF(ISERROR(INDEX('Employee Data'!$G$4:$G$553,MATCH(Databackup!A66,Employee_Name,0),0)),"",(INDEX('Employee Data'!$G$4:$G$553,MATCH(Databackup!A66,Employee_Name,0))))</f>
        <v/>
      </c>
      <c r="G66" s="226" t="str">
        <f>IF(ISERROR(INDEX('Employee Data'!$H$4:$H$553,MATCH(Databackup!A66,Employee_Name,0),0)),"",(INDEX('Employee Data'!$H$4:$H$553,MATCH(Databackup!A66,Employee_Name,0))))</f>
        <v/>
      </c>
      <c r="H66" t="str">
        <f>IF(ISERROR(INDEX('Employee Data'!$I$4:$I$553,MATCH(Databackup!A66,Employee_Name,0),0)),"",(INDEX('Employee Data'!$I$4:$I$553,MATCH(Databackup!A66,Employee_Name,0))))</f>
        <v/>
      </c>
      <c r="I66" t="str">
        <f>IF(ISERROR(INDEX('Employee Data'!$J$4:$J$553,MATCH(Databackup!A66,Employee_Name,0),0)),"",(INDEX('Employee Data'!J$4:$J$553,MATCH(Databackup!A66,Employee_Name,0))))</f>
        <v/>
      </c>
      <c r="J66" t="str">
        <f>IF(ISERROR(INDEX('Employee Data'!$K$4:$K$553,MATCH(Databackup!A66,Employee_Name,0),0)),"",(INDEX('Employee Data'!$K$4:$K$553,MATCH(Databackup!A66,Employee_Name,0))))</f>
        <v/>
      </c>
      <c r="K66" t="str">
        <f>IF(ISERROR(INDEX('Employee Data'!$L$4:$L$553,MATCH(Databackup!A66,Employee_Name,0),0)),"",(INDEX('Employee Data'!$L$4:$L$553,MATCH(Databackup!A66,Employee_Name,0))))</f>
        <v/>
      </c>
      <c r="L66" t="str">
        <f>IF(ISERROR(INDEX('Employee Data'!$M$4:$M$553,MATCH(Databackup!A66,Employee_Name,0),0)),"",(INDEX('Employee Data'!$M$4:$M$553,MATCH(Databackup!A66,Employee_Name,0))))</f>
        <v/>
      </c>
      <c r="M66" t="str">
        <f>IF(ISERROR(INDEX('Employee Data'!$N$4:$N$553,MATCH(Databackup!A66,Employee_Name,0),0)),"",(INDEX('Employee Data'!$N$4:$N$553,MATCH(Databackup!A66,Employee_Name,0))))</f>
        <v/>
      </c>
      <c r="N66" t="str">
        <f>IF(ISERROR(INDEX('Employee Data'!$O$4:$O$553,MATCH(Databackup!A66,Employee_Name,0),0)),"",(INDEX('Employee Data'!$O$4:$O$553,MATCH(Databackup!A66,Employee_Name,0))))</f>
        <v/>
      </c>
    </row>
    <row r="67" spans="1:14">
      <c r="A67" s="266" t="e">
        <f t="array" ref="A67">INDEX(Employee_Name,MATCH(SMALL(IF($A$1='Employee Data'!$I$4:$I$553,'Employee Data'!$B$4:$B$553,""),ROW('Employee Data'!A65)),IF($A$1='Employee Data'!$I$4:$I$553,'Employee Data'!$B$4:$B$553,""),0))</f>
        <v>#NUM!</v>
      </c>
      <c r="B67" t="str">
        <f>IF(ISERROR(INDEX('Employee Data'!$B$4:$B$553,MATCH(Databackup!A67,Employee_Name,0),0)),"",(INDEX('Employee Data'!$B$4:$B$553,MATCH(Databackup!A67,Employee_Name,0))))</f>
        <v/>
      </c>
      <c r="C67" t="str">
        <f>IF(ISERROR(INDEX('Employee Data'!$C$4:$C$553,MATCH(Databackup!A67,Employee_Name,0),0)),"",(INDEX('Employee Data'!$C$4:$C$553,MATCH(Databackup!A67,Employee_Name,0))))</f>
        <v/>
      </c>
      <c r="D67" t="str">
        <f>IF(ISERROR(INDEX('Employee Data'!$D$4:$D$553,MATCH(Databackup!A67,Employee_Name,0),0)),"",(INDEX('Employee Data'!$D$4:$D$553,MATCH(Databackup!A67,Employee_Name,0))))</f>
        <v/>
      </c>
      <c r="E67" t="str">
        <f>IF(ISERROR(INDEX('Employee Data'!$F$4:$F$553,MATCH(Databackup!A67,Employee_Name,0),0)),"",(INDEX('Employee Data'!$F$4:$F$553,MATCH(Databackup!A67,Employee_Name,0))))</f>
        <v/>
      </c>
      <c r="F67" s="226" t="str">
        <f>IF(ISERROR(INDEX('Employee Data'!$G$4:$G$553,MATCH(Databackup!A67,Employee_Name,0),0)),"",(INDEX('Employee Data'!$G$4:$G$553,MATCH(Databackup!A67,Employee_Name,0))))</f>
        <v/>
      </c>
      <c r="G67" s="226" t="str">
        <f>IF(ISERROR(INDEX('Employee Data'!$H$4:$H$553,MATCH(Databackup!A67,Employee_Name,0),0)),"",(INDEX('Employee Data'!$H$4:$H$553,MATCH(Databackup!A67,Employee_Name,0))))</f>
        <v/>
      </c>
      <c r="H67" t="str">
        <f>IF(ISERROR(INDEX('Employee Data'!$I$4:$I$553,MATCH(Databackup!A67,Employee_Name,0),0)),"",(INDEX('Employee Data'!$I$4:$I$553,MATCH(Databackup!A67,Employee_Name,0))))</f>
        <v/>
      </c>
      <c r="I67" t="str">
        <f>IF(ISERROR(INDEX('Employee Data'!$J$4:$J$553,MATCH(Databackup!A67,Employee_Name,0),0)),"",(INDEX('Employee Data'!J$4:$J$553,MATCH(Databackup!A67,Employee_Name,0))))</f>
        <v/>
      </c>
      <c r="J67" t="str">
        <f>IF(ISERROR(INDEX('Employee Data'!$K$4:$K$553,MATCH(Databackup!A67,Employee_Name,0),0)),"",(INDEX('Employee Data'!$K$4:$K$553,MATCH(Databackup!A67,Employee_Name,0))))</f>
        <v/>
      </c>
      <c r="K67" t="str">
        <f>IF(ISERROR(INDEX('Employee Data'!$L$4:$L$553,MATCH(Databackup!A67,Employee_Name,0),0)),"",(INDEX('Employee Data'!$L$4:$L$553,MATCH(Databackup!A67,Employee_Name,0))))</f>
        <v/>
      </c>
      <c r="L67" t="str">
        <f>IF(ISERROR(INDEX('Employee Data'!$M$4:$M$553,MATCH(Databackup!A67,Employee_Name,0),0)),"",(INDEX('Employee Data'!$M$4:$M$553,MATCH(Databackup!A67,Employee_Name,0))))</f>
        <v/>
      </c>
      <c r="M67" t="str">
        <f>IF(ISERROR(INDEX('Employee Data'!$N$4:$N$553,MATCH(Databackup!A67,Employee_Name,0),0)),"",(INDEX('Employee Data'!$N$4:$N$553,MATCH(Databackup!A67,Employee_Name,0))))</f>
        <v/>
      </c>
      <c r="N67" t="str">
        <f>IF(ISERROR(INDEX('Employee Data'!$O$4:$O$553,MATCH(Databackup!A67,Employee_Name,0),0)),"",(INDEX('Employee Data'!$O$4:$O$553,MATCH(Databackup!A67,Employee_Name,0))))</f>
        <v/>
      </c>
    </row>
    <row r="68" spans="1:14">
      <c r="A68" s="266" t="e">
        <f t="array" ref="A68">INDEX(Employee_Name,MATCH(SMALL(IF($A$1='Employee Data'!$I$4:$I$553,'Employee Data'!$B$4:$B$553,""),ROW('Employee Data'!A66)),IF($A$1='Employee Data'!$I$4:$I$553,'Employee Data'!$B$4:$B$553,""),0))</f>
        <v>#NUM!</v>
      </c>
      <c r="B68" t="str">
        <f>IF(ISERROR(INDEX('Employee Data'!$B$4:$B$553,MATCH(Databackup!A68,Employee_Name,0),0)),"",(INDEX('Employee Data'!$B$4:$B$553,MATCH(Databackup!A68,Employee_Name,0))))</f>
        <v/>
      </c>
      <c r="C68" t="str">
        <f>IF(ISERROR(INDEX('Employee Data'!$C$4:$C$553,MATCH(Databackup!A68,Employee_Name,0),0)),"",(INDEX('Employee Data'!$C$4:$C$553,MATCH(Databackup!A68,Employee_Name,0))))</f>
        <v/>
      </c>
      <c r="D68" t="str">
        <f>IF(ISERROR(INDEX('Employee Data'!$D$4:$D$553,MATCH(Databackup!A68,Employee_Name,0),0)),"",(INDEX('Employee Data'!$D$4:$D$553,MATCH(Databackup!A68,Employee_Name,0))))</f>
        <v/>
      </c>
      <c r="E68" t="str">
        <f>IF(ISERROR(INDEX('Employee Data'!$F$4:$F$553,MATCH(Databackup!A68,Employee_Name,0),0)),"",(INDEX('Employee Data'!$F$4:$F$553,MATCH(Databackup!A68,Employee_Name,0))))</f>
        <v/>
      </c>
      <c r="F68" s="226" t="str">
        <f>IF(ISERROR(INDEX('Employee Data'!$G$4:$G$553,MATCH(Databackup!A68,Employee_Name,0),0)),"",(INDEX('Employee Data'!$G$4:$G$553,MATCH(Databackup!A68,Employee_Name,0))))</f>
        <v/>
      </c>
      <c r="G68" s="226" t="str">
        <f>IF(ISERROR(INDEX('Employee Data'!$H$4:$H$553,MATCH(Databackup!A68,Employee_Name,0),0)),"",(INDEX('Employee Data'!$H$4:$H$553,MATCH(Databackup!A68,Employee_Name,0))))</f>
        <v/>
      </c>
      <c r="H68" t="str">
        <f>IF(ISERROR(INDEX('Employee Data'!$I$4:$I$553,MATCH(Databackup!A68,Employee_Name,0),0)),"",(INDEX('Employee Data'!$I$4:$I$553,MATCH(Databackup!A68,Employee_Name,0))))</f>
        <v/>
      </c>
      <c r="I68" t="str">
        <f>IF(ISERROR(INDEX('Employee Data'!$J$4:$J$553,MATCH(Databackup!A68,Employee_Name,0),0)),"",(INDEX('Employee Data'!J$4:$J$553,MATCH(Databackup!A68,Employee_Name,0))))</f>
        <v/>
      </c>
      <c r="J68" t="str">
        <f>IF(ISERROR(INDEX('Employee Data'!$K$4:$K$553,MATCH(Databackup!A68,Employee_Name,0),0)),"",(INDEX('Employee Data'!$K$4:$K$553,MATCH(Databackup!A68,Employee_Name,0))))</f>
        <v/>
      </c>
      <c r="K68" t="str">
        <f>IF(ISERROR(INDEX('Employee Data'!$L$4:$L$553,MATCH(Databackup!A68,Employee_Name,0),0)),"",(INDEX('Employee Data'!$L$4:$L$553,MATCH(Databackup!A68,Employee_Name,0))))</f>
        <v/>
      </c>
      <c r="L68" t="str">
        <f>IF(ISERROR(INDEX('Employee Data'!$M$4:$M$553,MATCH(Databackup!A68,Employee_Name,0),0)),"",(INDEX('Employee Data'!$M$4:$M$553,MATCH(Databackup!A68,Employee_Name,0))))</f>
        <v/>
      </c>
      <c r="M68" t="str">
        <f>IF(ISERROR(INDEX('Employee Data'!$N$4:$N$553,MATCH(Databackup!A68,Employee_Name,0),0)),"",(INDEX('Employee Data'!$N$4:$N$553,MATCH(Databackup!A68,Employee_Name,0))))</f>
        <v/>
      </c>
      <c r="N68" t="str">
        <f>IF(ISERROR(INDEX('Employee Data'!$O$4:$O$553,MATCH(Databackup!A68,Employee_Name,0),0)),"",(INDEX('Employee Data'!$O$4:$O$553,MATCH(Databackup!A68,Employee_Name,0))))</f>
        <v/>
      </c>
    </row>
    <row r="69" spans="1:14">
      <c r="A69" s="266" t="e">
        <f t="array" ref="A69">INDEX(Employee_Name,MATCH(SMALL(IF($A$1='Employee Data'!$I$4:$I$553,'Employee Data'!$B$4:$B$553,""),ROW('Employee Data'!A67)),IF($A$1='Employee Data'!$I$4:$I$553,'Employee Data'!$B$4:$B$553,""),0))</f>
        <v>#NUM!</v>
      </c>
      <c r="B69" t="str">
        <f>IF(ISERROR(INDEX('Employee Data'!$B$4:$B$553,MATCH(Databackup!A69,Employee_Name,0),0)),"",(INDEX('Employee Data'!$B$4:$B$553,MATCH(Databackup!A69,Employee_Name,0))))</f>
        <v/>
      </c>
      <c r="C69" t="str">
        <f>IF(ISERROR(INDEX('Employee Data'!$C$4:$C$553,MATCH(Databackup!A69,Employee_Name,0),0)),"",(INDEX('Employee Data'!$C$4:$C$553,MATCH(Databackup!A69,Employee_Name,0))))</f>
        <v/>
      </c>
      <c r="D69" t="str">
        <f>IF(ISERROR(INDEX('Employee Data'!$D$4:$D$553,MATCH(Databackup!A69,Employee_Name,0),0)),"",(INDEX('Employee Data'!$D$4:$D$553,MATCH(Databackup!A69,Employee_Name,0))))</f>
        <v/>
      </c>
      <c r="E69" t="str">
        <f>IF(ISERROR(INDEX('Employee Data'!$F$4:$F$553,MATCH(Databackup!A69,Employee_Name,0),0)),"",(INDEX('Employee Data'!$F$4:$F$553,MATCH(Databackup!A69,Employee_Name,0))))</f>
        <v/>
      </c>
      <c r="F69" s="226" t="str">
        <f>IF(ISERROR(INDEX('Employee Data'!$G$4:$G$553,MATCH(Databackup!A69,Employee_Name,0),0)),"",(INDEX('Employee Data'!$G$4:$G$553,MATCH(Databackup!A69,Employee_Name,0))))</f>
        <v/>
      </c>
      <c r="G69" s="226" t="str">
        <f>IF(ISERROR(INDEX('Employee Data'!$H$4:$H$553,MATCH(Databackup!A69,Employee_Name,0),0)),"",(INDEX('Employee Data'!$H$4:$H$553,MATCH(Databackup!A69,Employee_Name,0))))</f>
        <v/>
      </c>
      <c r="H69" t="str">
        <f>IF(ISERROR(INDEX('Employee Data'!$I$4:$I$553,MATCH(Databackup!A69,Employee_Name,0),0)),"",(INDEX('Employee Data'!$I$4:$I$553,MATCH(Databackup!A69,Employee_Name,0))))</f>
        <v/>
      </c>
      <c r="I69" t="str">
        <f>IF(ISERROR(INDEX('Employee Data'!$J$4:$J$553,MATCH(Databackup!A69,Employee_Name,0),0)),"",(INDEX('Employee Data'!J$4:$J$553,MATCH(Databackup!A69,Employee_Name,0))))</f>
        <v/>
      </c>
      <c r="J69" t="str">
        <f>IF(ISERROR(INDEX('Employee Data'!$K$4:$K$553,MATCH(Databackup!A69,Employee_Name,0),0)),"",(INDEX('Employee Data'!$K$4:$K$553,MATCH(Databackup!A69,Employee_Name,0))))</f>
        <v/>
      </c>
      <c r="K69" t="str">
        <f>IF(ISERROR(INDEX('Employee Data'!$L$4:$L$553,MATCH(Databackup!A69,Employee_Name,0),0)),"",(INDEX('Employee Data'!$L$4:$L$553,MATCH(Databackup!A69,Employee_Name,0))))</f>
        <v/>
      </c>
      <c r="L69" t="str">
        <f>IF(ISERROR(INDEX('Employee Data'!$M$4:$M$553,MATCH(Databackup!A69,Employee_Name,0),0)),"",(INDEX('Employee Data'!$M$4:$M$553,MATCH(Databackup!A69,Employee_Name,0))))</f>
        <v/>
      </c>
      <c r="M69" t="str">
        <f>IF(ISERROR(INDEX('Employee Data'!$N$4:$N$553,MATCH(Databackup!A69,Employee_Name,0),0)),"",(INDEX('Employee Data'!$N$4:$N$553,MATCH(Databackup!A69,Employee_Name,0))))</f>
        <v/>
      </c>
      <c r="N69" t="str">
        <f>IF(ISERROR(INDEX('Employee Data'!$O$4:$O$553,MATCH(Databackup!A69,Employee_Name,0),0)),"",(INDEX('Employee Data'!$O$4:$O$553,MATCH(Databackup!A69,Employee_Name,0))))</f>
        <v/>
      </c>
    </row>
    <row r="70" spans="1:14">
      <c r="A70" s="266" t="e">
        <f t="array" ref="A70">INDEX(Employee_Name,MATCH(SMALL(IF($A$1='Employee Data'!$I$4:$I$553,'Employee Data'!$B$4:$B$553,""),ROW('Employee Data'!A68)),IF($A$1='Employee Data'!$I$4:$I$553,'Employee Data'!$B$4:$B$553,""),0))</f>
        <v>#NUM!</v>
      </c>
      <c r="B70" t="str">
        <f>IF(ISERROR(INDEX('Employee Data'!$B$4:$B$553,MATCH(Databackup!A70,Employee_Name,0),0)),"",(INDEX('Employee Data'!$B$4:$B$553,MATCH(Databackup!A70,Employee_Name,0))))</f>
        <v/>
      </c>
      <c r="C70" t="str">
        <f>IF(ISERROR(INDEX('Employee Data'!$C$4:$C$553,MATCH(Databackup!A70,Employee_Name,0),0)),"",(INDEX('Employee Data'!$C$4:$C$553,MATCH(Databackup!A70,Employee_Name,0))))</f>
        <v/>
      </c>
      <c r="D70" t="str">
        <f>IF(ISERROR(INDEX('Employee Data'!$D$4:$D$553,MATCH(Databackup!A70,Employee_Name,0),0)),"",(INDEX('Employee Data'!$D$4:$D$553,MATCH(Databackup!A70,Employee_Name,0))))</f>
        <v/>
      </c>
      <c r="E70" t="str">
        <f>IF(ISERROR(INDEX('Employee Data'!$F$4:$F$553,MATCH(Databackup!A70,Employee_Name,0),0)),"",(INDEX('Employee Data'!$F$4:$F$553,MATCH(Databackup!A70,Employee_Name,0))))</f>
        <v/>
      </c>
      <c r="F70" s="226" t="str">
        <f>IF(ISERROR(INDEX('Employee Data'!$G$4:$G$553,MATCH(Databackup!A70,Employee_Name,0),0)),"",(INDEX('Employee Data'!$G$4:$G$553,MATCH(Databackup!A70,Employee_Name,0))))</f>
        <v/>
      </c>
      <c r="G70" s="226" t="str">
        <f>IF(ISERROR(INDEX('Employee Data'!$H$4:$H$553,MATCH(Databackup!A70,Employee_Name,0),0)),"",(INDEX('Employee Data'!$H$4:$H$553,MATCH(Databackup!A70,Employee_Name,0))))</f>
        <v/>
      </c>
      <c r="H70" t="str">
        <f>IF(ISERROR(INDEX('Employee Data'!$I$4:$I$553,MATCH(Databackup!A70,Employee_Name,0),0)),"",(INDEX('Employee Data'!$I$4:$I$553,MATCH(Databackup!A70,Employee_Name,0))))</f>
        <v/>
      </c>
      <c r="I70" t="str">
        <f>IF(ISERROR(INDEX('Employee Data'!$J$4:$J$553,MATCH(Databackup!A70,Employee_Name,0),0)),"",(INDEX('Employee Data'!J$4:$J$553,MATCH(Databackup!A70,Employee_Name,0))))</f>
        <v/>
      </c>
      <c r="J70" t="str">
        <f>IF(ISERROR(INDEX('Employee Data'!$K$4:$K$553,MATCH(Databackup!A70,Employee_Name,0),0)),"",(INDEX('Employee Data'!$K$4:$K$553,MATCH(Databackup!A70,Employee_Name,0))))</f>
        <v/>
      </c>
      <c r="K70" t="str">
        <f>IF(ISERROR(INDEX('Employee Data'!$L$4:$L$553,MATCH(Databackup!A70,Employee_Name,0),0)),"",(INDEX('Employee Data'!$L$4:$L$553,MATCH(Databackup!A70,Employee_Name,0))))</f>
        <v/>
      </c>
      <c r="L70" t="str">
        <f>IF(ISERROR(INDEX('Employee Data'!$M$4:$M$553,MATCH(Databackup!A70,Employee_Name,0),0)),"",(INDEX('Employee Data'!$M$4:$M$553,MATCH(Databackup!A70,Employee_Name,0))))</f>
        <v/>
      </c>
      <c r="M70" t="str">
        <f>IF(ISERROR(INDEX('Employee Data'!$N$4:$N$553,MATCH(Databackup!A70,Employee_Name,0),0)),"",(INDEX('Employee Data'!$N$4:$N$553,MATCH(Databackup!A70,Employee_Name,0))))</f>
        <v/>
      </c>
      <c r="N70" t="str">
        <f>IF(ISERROR(INDEX('Employee Data'!$O$4:$O$553,MATCH(Databackup!A70,Employee_Name,0),0)),"",(INDEX('Employee Data'!$O$4:$O$553,MATCH(Databackup!A70,Employee_Name,0))))</f>
        <v/>
      </c>
    </row>
    <row r="71" spans="1:14">
      <c r="A71" s="266" t="e">
        <f t="array" ref="A71">INDEX(Employee_Name,MATCH(SMALL(IF($A$1='Employee Data'!$I$4:$I$553,'Employee Data'!$B$4:$B$553,""),ROW('Employee Data'!A69)),IF($A$1='Employee Data'!$I$4:$I$553,'Employee Data'!$B$4:$B$553,""),0))</f>
        <v>#NUM!</v>
      </c>
      <c r="B71" t="str">
        <f>IF(ISERROR(INDEX('Employee Data'!$B$4:$B$553,MATCH(Databackup!A71,Employee_Name,0),0)),"",(INDEX('Employee Data'!$B$4:$B$553,MATCH(Databackup!A71,Employee_Name,0))))</f>
        <v/>
      </c>
      <c r="C71" t="str">
        <f>IF(ISERROR(INDEX('Employee Data'!$C$4:$C$553,MATCH(Databackup!A71,Employee_Name,0),0)),"",(INDEX('Employee Data'!$C$4:$C$553,MATCH(Databackup!A71,Employee_Name,0))))</f>
        <v/>
      </c>
      <c r="D71" t="str">
        <f>IF(ISERROR(INDEX('Employee Data'!$D$4:$D$553,MATCH(Databackup!A71,Employee_Name,0),0)),"",(INDEX('Employee Data'!$D$4:$D$553,MATCH(Databackup!A71,Employee_Name,0))))</f>
        <v/>
      </c>
      <c r="E71" t="str">
        <f>IF(ISERROR(INDEX('Employee Data'!$F$4:$F$553,MATCH(Databackup!A71,Employee_Name,0),0)),"",(INDEX('Employee Data'!$F$4:$F$553,MATCH(Databackup!A71,Employee_Name,0))))</f>
        <v/>
      </c>
      <c r="F71" s="226" t="str">
        <f>IF(ISERROR(INDEX('Employee Data'!$G$4:$G$553,MATCH(Databackup!A71,Employee_Name,0),0)),"",(INDEX('Employee Data'!$G$4:$G$553,MATCH(Databackup!A71,Employee_Name,0))))</f>
        <v/>
      </c>
      <c r="G71" s="226" t="str">
        <f>IF(ISERROR(INDEX('Employee Data'!$H$4:$H$553,MATCH(Databackup!A71,Employee_Name,0),0)),"",(INDEX('Employee Data'!$H$4:$H$553,MATCH(Databackup!A71,Employee_Name,0))))</f>
        <v/>
      </c>
      <c r="H71" t="str">
        <f>IF(ISERROR(INDEX('Employee Data'!$I$4:$I$553,MATCH(Databackup!A71,Employee_Name,0),0)),"",(INDEX('Employee Data'!$I$4:$I$553,MATCH(Databackup!A71,Employee_Name,0))))</f>
        <v/>
      </c>
      <c r="I71" t="str">
        <f>IF(ISERROR(INDEX('Employee Data'!$J$4:$J$553,MATCH(Databackup!A71,Employee_Name,0),0)),"",(INDEX('Employee Data'!J$4:$J$553,MATCH(Databackup!A71,Employee_Name,0))))</f>
        <v/>
      </c>
      <c r="J71" t="str">
        <f>IF(ISERROR(INDEX('Employee Data'!$K$4:$K$553,MATCH(Databackup!A71,Employee_Name,0),0)),"",(INDEX('Employee Data'!$K$4:$K$553,MATCH(Databackup!A71,Employee_Name,0))))</f>
        <v/>
      </c>
      <c r="K71" t="str">
        <f>IF(ISERROR(INDEX('Employee Data'!$L$4:$L$553,MATCH(Databackup!A71,Employee_Name,0),0)),"",(INDEX('Employee Data'!$L$4:$L$553,MATCH(Databackup!A71,Employee_Name,0))))</f>
        <v/>
      </c>
      <c r="L71" t="str">
        <f>IF(ISERROR(INDEX('Employee Data'!$M$4:$M$553,MATCH(Databackup!A71,Employee_Name,0),0)),"",(INDEX('Employee Data'!$M$4:$M$553,MATCH(Databackup!A71,Employee_Name,0))))</f>
        <v/>
      </c>
      <c r="M71" t="str">
        <f>IF(ISERROR(INDEX('Employee Data'!$N$4:$N$553,MATCH(Databackup!A71,Employee_Name,0),0)),"",(INDEX('Employee Data'!$N$4:$N$553,MATCH(Databackup!A71,Employee_Name,0))))</f>
        <v/>
      </c>
      <c r="N71" t="str">
        <f>IF(ISERROR(INDEX('Employee Data'!$O$4:$O$553,MATCH(Databackup!A71,Employee_Name,0),0)),"",(INDEX('Employee Data'!$O$4:$O$553,MATCH(Databackup!A71,Employee_Name,0))))</f>
        <v/>
      </c>
    </row>
    <row r="72" spans="1:14">
      <c r="A72" s="266" t="e">
        <f t="array" ref="A72">INDEX(Employee_Name,MATCH(SMALL(IF($A$1='Employee Data'!$I$4:$I$553,'Employee Data'!$B$4:$B$553,""),ROW('Employee Data'!A70)),IF($A$1='Employee Data'!$I$4:$I$553,'Employee Data'!$B$4:$B$553,""),0))</f>
        <v>#NUM!</v>
      </c>
      <c r="B72" t="str">
        <f>IF(ISERROR(INDEX('Employee Data'!$B$4:$B$553,MATCH(Databackup!A72,Employee_Name,0),0)),"",(INDEX('Employee Data'!$B$4:$B$553,MATCH(Databackup!A72,Employee_Name,0))))</f>
        <v/>
      </c>
      <c r="C72" t="str">
        <f>IF(ISERROR(INDEX('Employee Data'!$C$4:$C$553,MATCH(Databackup!A72,Employee_Name,0),0)),"",(INDEX('Employee Data'!$C$4:$C$553,MATCH(Databackup!A72,Employee_Name,0))))</f>
        <v/>
      </c>
      <c r="D72" t="str">
        <f>IF(ISERROR(INDEX('Employee Data'!$D$4:$D$553,MATCH(Databackup!A72,Employee_Name,0),0)),"",(INDEX('Employee Data'!$D$4:$D$553,MATCH(Databackup!A72,Employee_Name,0))))</f>
        <v/>
      </c>
      <c r="E72" t="str">
        <f>IF(ISERROR(INDEX('Employee Data'!$F$4:$F$553,MATCH(Databackup!A72,Employee_Name,0),0)),"",(INDEX('Employee Data'!$F$4:$F$553,MATCH(Databackup!A72,Employee_Name,0))))</f>
        <v/>
      </c>
      <c r="F72" s="226" t="str">
        <f>IF(ISERROR(INDEX('Employee Data'!$G$4:$G$553,MATCH(Databackup!A72,Employee_Name,0),0)),"",(INDEX('Employee Data'!$G$4:$G$553,MATCH(Databackup!A72,Employee_Name,0))))</f>
        <v/>
      </c>
      <c r="G72" s="226" t="str">
        <f>IF(ISERROR(INDEX('Employee Data'!$H$4:$H$553,MATCH(Databackup!A72,Employee_Name,0),0)),"",(INDEX('Employee Data'!$H$4:$H$553,MATCH(Databackup!A72,Employee_Name,0))))</f>
        <v/>
      </c>
      <c r="H72" t="str">
        <f>IF(ISERROR(INDEX('Employee Data'!$I$4:$I$553,MATCH(Databackup!A72,Employee_Name,0),0)),"",(INDEX('Employee Data'!$I$4:$I$553,MATCH(Databackup!A72,Employee_Name,0))))</f>
        <v/>
      </c>
      <c r="I72" t="str">
        <f>IF(ISERROR(INDEX('Employee Data'!$J$4:$J$553,MATCH(Databackup!A72,Employee_Name,0),0)),"",(INDEX('Employee Data'!J$4:$J$553,MATCH(Databackup!A72,Employee_Name,0))))</f>
        <v/>
      </c>
      <c r="J72" t="str">
        <f>IF(ISERROR(INDEX('Employee Data'!$K$4:$K$553,MATCH(Databackup!A72,Employee_Name,0),0)),"",(INDEX('Employee Data'!$K$4:$K$553,MATCH(Databackup!A72,Employee_Name,0))))</f>
        <v/>
      </c>
      <c r="K72" t="str">
        <f>IF(ISERROR(INDEX('Employee Data'!$L$4:$L$553,MATCH(Databackup!A72,Employee_Name,0),0)),"",(INDEX('Employee Data'!$L$4:$L$553,MATCH(Databackup!A72,Employee_Name,0))))</f>
        <v/>
      </c>
      <c r="L72" t="str">
        <f>IF(ISERROR(INDEX('Employee Data'!$M$4:$M$553,MATCH(Databackup!A72,Employee_Name,0),0)),"",(INDEX('Employee Data'!$M$4:$M$553,MATCH(Databackup!A72,Employee_Name,0))))</f>
        <v/>
      </c>
      <c r="M72" t="str">
        <f>IF(ISERROR(INDEX('Employee Data'!$N$4:$N$553,MATCH(Databackup!A72,Employee_Name,0),0)),"",(INDEX('Employee Data'!$N$4:$N$553,MATCH(Databackup!A72,Employee_Name,0))))</f>
        <v/>
      </c>
      <c r="N72" t="str">
        <f>IF(ISERROR(INDEX('Employee Data'!$O$4:$O$553,MATCH(Databackup!A72,Employee_Name,0),0)),"",(INDEX('Employee Data'!$O$4:$O$553,MATCH(Databackup!A72,Employee_Name,0))))</f>
        <v/>
      </c>
    </row>
    <row r="73" spans="1:14">
      <c r="A73" s="266" t="e">
        <f t="array" ref="A73">INDEX(Employee_Name,MATCH(SMALL(IF($A$1='Employee Data'!$I$4:$I$553,'Employee Data'!$B$4:$B$553,""),ROW('Employee Data'!A71)),IF($A$1='Employee Data'!$I$4:$I$553,'Employee Data'!$B$4:$B$553,""),0))</f>
        <v>#NUM!</v>
      </c>
      <c r="B73" t="str">
        <f>IF(ISERROR(INDEX('Employee Data'!$B$4:$B$553,MATCH(Databackup!A73,Employee_Name,0),0)),"",(INDEX('Employee Data'!$B$4:$B$553,MATCH(Databackup!A73,Employee_Name,0))))</f>
        <v/>
      </c>
      <c r="C73" t="str">
        <f>IF(ISERROR(INDEX('Employee Data'!$C$4:$C$553,MATCH(Databackup!A73,Employee_Name,0),0)),"",(INDEX('Employee Data'!$C$4:$C$553,MATCH(Databackup!A73,Employee_Name,0))))</f>
        <v/>
      </c>
      <c r="D73" t="str">
        <f>IF(ISERROR(INDEX('Employee Data'!$D$4:$D$553,MATCH(Databackup!A73,Employee_Name,0),0)),"",(INDEX('Employee Data'!$D$4:$D$553,MATCH(Databackup!A73,Employee_Name,0))))</f>
        <v/>
      </c>
      <c r="E73" t="str">
        <f>IF(ISERROR(INDEX('Employee Data'!$F$4:$F$553,MATCH(Databackup!A73,Employee_Name,0),0)),"",(INDEX('Employee Data'!$F$4:$F$553,MATCH(Databackup!A73,Employee_Name,0))))</f>
        <v/>
      </c>
      <c r="F73" s="226" t="str">
        <f>IF(ISERROR(INDEX('Employee Data'!$G$4:$G$553,MATCH(Databackup!A73,Employee_Name,0),0)),"",(INDEX('Employee Data'!$G$4:$G$553,MATCH(Databackup!A73,Employee_Name,0))))</f>
        <v/>
      </c>
      <c r="G73" s="226" t="str">
        <f>IF(ISERROR(INDEX('Employee Data'!$H$4:$H$553,MATCH(Databackup!A73,Employee_Name,0),0)),"",(INDEX('Employee Data'!$H$4:$H$553,MATCH(Databackup!A73,Employee_Name,0))))</f>
        <v/>
      </c>
      <c r="H73" t="str">
        <f>IF(ISERROR(INDEX('Employee Data'!$I$4:$I$553,MATCH(Databackup!A73,Employee_Name,0),0)),"",(INDEX('Employee Data'!$I$4:$I$553,MATCH(Databackup!A73,Employee_Name,0))))</f>
        <v/>
      </c>
      <c r="I73" t="str">
        <f>IF(ISERROR(INDEX('Employee Data'!$J$4:$J$553,MATCH(Databackup!A73,Employee_Name,0),0)),"",(INDEX('Employee Data'!J$4:$J$553,MATCH(Databackup!A73,Employee_Name,0))))</f>
        <v/>
      </c>
      <c r="J73" t="str">
        <f>IF(ISERROR(INDEX('Employee Data'!$K$4:$K$553,MATCH(Databackup!A73,Employee_Name,0),0)),"",(INDEX('Employee Data'!$K$4:$K$553,MATCH(Databackup!A73,Employee_Name,0))))</f>
        <v/>
      </c>
      <c r="K73" t="str">
        <f>IF(ISERROR(INDEX('Employee Data'!$L$4:$L$553,MATCH(Databackup!A73,Employee_Name,0),0)),"",(INDEX('Employee Data'!$L$4:$L$553,MATCH(Databackup!A73,Employee_Name,0))))</f>
        <v/>
      </c>
      <c r="L73" t="str">
        <f>IF(ISERROR(INDEX('Employee Data'!$M$4:$M$553,MATCH(Databackup!A73,Employee_Name,0),0)),"",(INDEX('Employee Data'!$M$4:$M$553,MATCH(Databackup!A73,Employee_Name,0))))</f>
        <v/>
      </c>
      <c r="M73" t="str">
        <f>IF(ISERROR(INDEX('Employee Data'!$N$4:$N$553,MATCH(Databackup!A73,Employee_Name,0),0)),"",(INDEX('Employee Data'!$N$4:$N$553,MATCH(Databackup!A73,Employee_Name,0))))</f>
        <v/>
      </c>
      <c r="N73" t="str">
        <f>IF(ISERROR(INDEX('Employee Data'!$O$4:$O$553,MATCH(Databackup!A73,Employee_Name,0),0)),"",(INDEX('Employee Data'!$O$4:$O$553,MATCH(Databackup!A73,Employee_Name,0))))</f>
        <v/>
      </c>
    </row>
    <row r="74" spans="1:14">
      <c r="A74" s="266" t="e">
        <f t="array" ref="A74">INDEX(Employee_Name,MATCH(SMALL(IF($A$1='Employee Data'!$I$4:$I$553,'Employee Data'!$B$4:$B$553,""),ROW('Employee Data'!A72)),IF($A$1='Employee Data'!$I$4:$I$553,'Employee Data'!$B$4:$B$553,""),0))</f>
        <v>#NUM!</v>
      </c>
      <c r="B74" t="str">
        <f>IF(ISERROR(INDEX('Employee Data'!$B$4:$B$553,MATCH(Databackup!A74,Employee_Name,0),0)),"",(INDEX('Employee Data'!$B$4:$B$553,MATCH(Databackup!A74,Employee_Name,0))))</f>
        <v/>
      </c>
      <c r="C74" t="str">
        <f>IF(ISERROR(INDEX('Employee Data'!$C$4:$C$553,MATCH(Databackup!A74,Employee_Name,0),0)),"",(INDEX('Employee Data'!$C$4:$C$553,MATCH(Databackup!A74,Employee_Name,0))))</f>
        <v/>
      </c>
      <c r="D74" t="str">
        <f>IF(ISERROR(INDEX('Employee Data'!$D$4:$D$553,MATCH(Databackup!A74,Employee_Name,0),0)),"",(INDEX('Employee Data'!$D$4:$D$553,MATCH(Databackup!A74,Employee_Name,0))))</f>
        <v/>
      </c>
      <c r="E74" t="str">
        <f>IF(ISERROR(INDEX('Employee Data'!$F$4:$F$553,MATCH(Databackup!A74,Employee_Name,0),0)),"",(INDEX('Employee Data'!$F$4:$F$553,MATCH(Databackup!A74,Employee_Name,0))))</f>
        <v/>
      </c>
      <c r="F74" s="226" t="str">
        <f>IF(ISERROR(INDEX('Employee Data'!$G$4:$G$553,MATCH(Databackup!A74,Employee_Name,0),0)),"",(INDEX('Employee Data'!$G$4:$G$553,MATCH(Databackup!A74,Employee_Name,0))))</f>
        <v/>
      </c>
      <c r="G74" s="226" t="str">
        <f>IF(ISERROR(INDEX('Employee Data'!$H$4:$H$553,MATCH(Databackup!A74,Employee_Name,0),0)),"",(INDEX('Employee Data'!$H$4:$H$553,MATCH(Databackup!A74,Employee_Name,0))))</f>
        <v/>
      </c>
      <c r="H74" t="str">
        <f>IF(ISERROR(INDEX('Employee Data'!$I$4:$I$553,MATCH(Databackup!A74,Employee_Name,0),0)),"",(INDEX('Employee Data'!$I$4:$I$553,MATCH(Databackup!A74,Employee_Name,0))))</f>
        <v/>
      </c>
      <c r="I74" t="str">
        <f>IF(ISERROR(INDEX('Employee Data'!$J$4:$J$553,MATCH(Databackup!A74,Employee_Name,0),0)),"",(INDEX('Employee Data'!J$4:$J$553,MATCH(Databackup!A74,Employee_Name,0))))</f>
        <v/>
      </c>
      <c r="J74" t="str">
        <f>IF(ISERROR(INDEX('Employee Data'!$K$4:$K$553,MATCH(Databackup!A74,Employee_Name,0),0)),"",(INDEX('Employee Data'!$K$4:$K$553,MATCH(Databackup!A74,Employee_Name,0))))</f>
        <v/>
      </c>
      <c r="K74" t="str">
        <f>IF(ISERROR(INDEX('Employee Data'!$L$4:$L$553,MATCH(Databackup!A74,Employee_Name,0),0)),"",(INDEX('Employee Data'!$L$4:$L$553,MATCH(Databackup!A74,Employee_Name,0))))</f>
        <v/>
      </c>
      <c r="L74" t="str">
        <f>IF(ISERROR(INDEX('Employee Data'!$M$4:$M$553,MATCH(Databackup!A74,Employee_Name,0),0)),"",(INDEX('Employee Data'!$M$4:$M$553,MATCH(Databackup!A74,Employee_Name,0))))</f>
        <v/>
      </c>
      <c r="M74" t="str">
        <f>IF(ISERROR(INDEX('Employee Data'!$N$4:$N$553,MATCH(Databackup!A74,Employee_Name,0),0)),"",(INDEX('Employee Data'!$N$4:$N$553,MATCH(Databackup!A74,Employee_Name,0))))</f>
        <v/>
      </c>
      <c r="N74" t="str">
        <f>IF(ISERROR(INDEX('Employee Data'!$O$4:$O$553,MATCH(Databackup!A74,Employee_Name,0),0)),"",(INDEX('Employee Data'!$O$4:$O$553,MATCH(Databackup!A74,Employee_Name,0))))</f>
        <v/>
      </c>
    </row>
    <row r="75" spans="1:14">
      <c r="A75" s="266" t="e">
        <f t="array" ref="A75">INDEX(Employee_Name,MATCH(SMALL(IF($A$1='Employee Data'!$I$4:$I$553,'Employee Data'!$B$4:$B$553,""),ROW('Employee Data'!A73)),IF($A$1='Employee Data'!$I$4:$I$553,'Employee Data'!$B$4:$B$553,""),0))</f>
        <v>#NUM!</v>
      </c>
      <c r="B75" t="str">
        <f>IF(ISERROR(INDEX('Employee Data'!$B$4:$B$553,MATCH(Databackup!A75,Employee_Name,0),0)),"",(INDEX('Employee Data'!$B$4:$B$553,MATCH(Databackup!A75,Employee_Name,0))))</f>
        <v/>
      </c>
      <c r="C75" t="str">
        <f>IF(ISERROR(INDEX('Employee Data'!$C$4:$C$553,MATCH(Databackup!A75,Employee_Name,0),0)),"",(INDEX('Employee Data'!$C$4:$C$553,MATCH(Databackup!A75,Employee_Name,0))))</f>
        <v/>
      </c>
      <c r="D75" t="str">
        <f>IF(ISERROR(INDEX('Employee Data'!$D$4:$D$553,MATCH(Databackup!A75,Employee_Name,0),0)),"",(INDEX('Employee Data'!$D$4:$D$553,MATCH(Databackup!A75,Employee_Name,0))))</f>
        <v/>
      </c>
      <c r="E75" t="str">
        <f>IF(ISERROR(INDEX('Employee Data'!$F$4:$F$553,MATCH(Databackup!A75,Employee_Name,0),0)),"",(INDEX('Employee Data'!$F$4:$F$553,MATCH(Databackup!A75,Employee_Name,0))))</f>
        <v/>
      </c>
      <c r="F75" s="226" t="str">
        <f>IF(ISERROR(INDEX('Employee Data'!$G$4:$G$553,MATCH(Databackup!A75,Employee_Name,0),0)),"",(INDEX('Employee Data'!$G$4:$G$553,MATCH(Databackup!A75,Employee_Name,0))))</f>
        <v/>
      </c>
      <c r="G75" s="226" t="str">
        <f>IF(ISERROR(INDEX('Employee Data'!$H$4:$H$553,MATCH(Databackup!A75,Employee_Name,0),0)),"",(INDEX('Employee Data'!$H$4:$H$553,MATCH(Databackup!A75,Employee_Name,0))))</f>
        <v/>
      </c>
      <c r="H75" t="str">
        <f>IF(ISERROR(INDEX('Employee Data'!$I$4:$I$553,MATCH(Databackup!A75,Employee_Name,0),0)),"",(INDEX('Employee Data'!$I$4:$I$553,MATCH(Databackup!A75,Employee_Name,0))))</f>
        <v/>
      </c>
      <c r="I75" t="str">
        <f>IF(ISERROR(INDEX('Employee Data'!$J$4:$J$553,MATCH(Databackup!A75,Employee_Name,0),0)),"",(INDEX('Employee Data'!J$4:$J$553,MATCH(Databackup!A75,Employee_Name,0))))</f>
        <v/>
      </c>
      <c r="J75" t="str">
        <f>IF(ISERROR(INDEX('Employee Data'!$K$4:$K$553,MATCH(Databackup!A75,Employee_Name,0),0)),"",(INDEX('Employee Data'!$K$4:$K$553,MATCH(Databackup!A75,Employee_Name,0))))</f>
        <v/>
      </c>
      <c r="K75" t="str">
        <f>IF(ISERROR(INDEX('Employee Data'!$L$4:$L$553,MATCH(Databackup!A75,Employee_Name,0),0)),"",(INDEX('Employee Data'!$L$4:$L$553,MATCH(Databackup!A75,Employee_Name,0))))</f>
        <v/>
      </c>
      <c r="L75" t="str">
        <f>IF(ISERROR(INDEX('Employee Data'!$M$4:$M$553,MATCH(Databackup!A75,Employee_Name,0),0)),"",(INDEX('Employee Data'!$M$4:$M$553,MATCH(Databackup!A75,Employee_Name,0))))</f>
        <v/>
      </c>
      <c r="M75" t="str">
        <f>IF(ISERROR(INDEX('Employee Data'!$N$4:$N$553,MATCH(Databackup!A75,Employee_Name,0),0)),"",(INDEX('Employee Data'!$N$4:$N$553,MATCH(Databackup!A75,Employee_Name,0))))</f>
        <v/>
      </c>
      <c r="N75" t="str">
        <f>IF(ISERROR(INDEX('Employee Data'!$O$4:$O$553,MATCH(Databackup!A75,Employee_Name,0),0)),"",(INDEX('Employee Data'!$O$4:$O$553,MATCH(Databackup!A75,Employee_Name,0))))</f>
        <v/>
      </c>
    </row>
    <row r="76" spans="1:14">
      <c r="A76" s="266" t="e">
        <f t="array" ref="A76">INDEX(Employee_Name,MATCH(SMALL(IF($A$1='Employee Data'!$I$4:$I$553,'Employee Data'!$B$4:$B$553,""),ROW('Employee Data'!A74)),IF($A$1='Employee Data'!$I$4:$I$553,'Employee Data'!$B$4:$B$553,""),0))</f>
        <v>#NUM!</v>
      </c>
      <c r="B76" t="str">
        <f>IF(ISERROR(INDEX('Employee Data'!$B$4:$B$553,MATCH(Databackup!A76,Employee_Name,0),0)),"",(INDEX('Employee Data'!$B$4:$B$553,MATCH(Databackup!A76,Employee_Name,0))))</f>
        <v/>
      </c>
      <c r="C76" t="str">
        <f>IF(ISERROR(INDEX('Employee Data'!$C$4:$C$553,MATCH(Databackup!A76,Employee_Name,0),0)),"",(INDEX('Employee Data'!$C$4:$C$553,MATCH(Databackup!A76,Employee_Name,0))))</f>
        <v/>
      </c>
      <c r="D76" t="str">
        <f>IF(ISERROR(INDEX('Employee Data'!$D$4:$D$553,MATCH(Databackup!A76,Employee_Name,0),0)),"",(INDEX('Employee Data'!$D$4:$D$553,MATCH(Databackup!A76,Employee_Name,0))))</f>
        <v/>
      </c>
      <c r="E76" t="str">
        <f>IF(ISERROR(INDEX('Employee Data'!$F$4:$F$553,MATCH(Databackup!A76,Employee_Name,0),0)),"",(INDEX('Employee Data'!$F$4:$F$553,MATCH(Databackup!A76,Employee_Name,0))))</f>
        <v/>
      </c>
      <c r="F76" s="226" t="str">
        <f>IF(ISERROR(INDEX('Employee Data'!$G$4:$G$553,MATCH(Databackup!A76,Employee_Name,0),0)),"",(INDEX('Employee Data'!$G$4:$G$553,MATCH(Databackup!A76,Employee_Name,0))))</f>
        <v/>
      </c>
      <c r="G76" s="226" t="str">
        <f>IF(ISERROR(INDEX('Employee Data'!$H$4:$H$553,MATCH(Databackup!A76,Employee_Name,0),0)),"",(INDEX('Employee Data'!$H$4:$H$553,MATCH(Databackup!A76,Employee_Name,0))))</f>
        <v/>
      </c>
      <c r="H76" t="str">
        <f>IF(ISERROR(INDEX('Employee Data'!$I$4:$I$553,MATCH(Databackup!A76,Employee_Name,0),0)),"",(INDEX('Employee Data'!$I$4:$I$553,MATCH(Databackup!A76,Employee_Name,0))))</f>
        <v/>
      </c>
      <c r="I76" t="str">
        <f>IF(ISERROR(INDEX('Employee Data'!$J$4:$J$553,MATCH(Databackup!A76,Employee_Name,0),0)),"",(INDEX('Employee Data'!J$4:$J$553,MATCH(Databackup!A76,Employee_Name,0))))</f>
        <v/>
      </c>
      <c r="J76" t="str">
        <f>IF(ISERROR(INDEX('Employee Data'!$K$4:$K$553,MATCH(Databackup!A76,Employee_Name,0),0)),"",(INDEX('Employee Data'!$K$4:$K$553,MATCH(Databackup!A76,Employee_Name,0))))</f>
        <v/>
      </c>
      <c r="K76" t="str">
        <f>IF(ISERROR(INDEX('Employee Data'!$L$4:$L$553,MATCH(Databackup!A76,Employee_Name,0),0)),"",(INDEX('Employee Data'!$L$4:$L$553,MATCH(Databackup!A76,Employee_Name,0))))</f>
        <v/>
      </c>
      <c r="L76" t="str">
        <f>IF(ISERROR(INDEX('Employee Data'!$M$4:$M$553,MATCH(Databackup!A76,Employee_Name,0),0)),"",(INDEX('Employee Data'!$M$4:$M$553,MATCH(Databackup!A76,Employee_Name,0))))</f>
        <v/>
      </c>
      <c r="M76" t="str">
        <f>IF(ISERROR(INDEX('Employee Data'!$N$4:$N$553,MATCH(Databackup!A76,Employee_Name,0),0)),"",(INDEX('Employee Data'!$N$4:$N$553,MATCH(Databackup!A76,Employee_Name,0))))</f>
        <v/>
      </c>
      <c r="N76" t="str">
        <f>IF(ISERROR(INDEX('Employee Data'!$O$4:$O$553,MATCH(Databackup!A76,Employee_Name,0),0)),"",(INDEX('Employee Data'!$O$4:$O$553,MATCH(Databackup!A76,Employee_Name,0))))</f>
        <v/>
      </c>
    </row>
    <row r="77" spans="1:14">
      <c r="A77" s="266" t="e">
        <f t="array" ref="A77">INDEX(Employee_Name,MATCH(SMALL(IF($A$1='Employee Data'!$I$4:$I$553,'Employee Data'!$B$4:$B$553,""),ROW('Employee Data'!A75)),IF($A$1='Employee Data'!$I$4:$I$553,'Employee Data'!$B$4:$B$553,""),0))</f>
        <v>#NUM!</v>
      </c>
      <c r="B77" t="str">
        <f>IF(ISERROR(INDEX('Employee Data'!$B$4:$B$553,MATCH(Databackup!A77,Employee_Name,0),0)),"",(INDEX('Employee Data'!$B$4:$B$553,MATCH(Databackup!A77,Employee_Name,0))))</f>
        <v/>
      </c>
      <c r="C77" t="str">
        <f>IF(ISERROR(INDEX('Employee Data'!$C$4:$C$553,MATCH(Databackup!A77,Employee_Name,0),0)),"",(INDEX('Employee Data'!$C$4:$C$553,MATCH(Databackup!A77,Employee_Name,0))))</f>
        <v/>
      </c>
      <c r="D77" t="str">
        <f>IF(ISERROR(INDEX('Employee Data'!$D$4:$D$553,MATCH(Databackup!A77,Employee_Name,0),0)),"",(INDEX('Employee Data'!$D$4:$D$553,MATCH(Databackup!A77,Employee_Name,0))))</f>
        <v/>
      </c>
      <c r="E77" t="str">
        <f>IF(ISERROR(INDEX('Employee Data'!$F$4:$F$553,MATCH(Databackup!A77,Employee_Name,0),0)),"",(INDEX('Employee Data'!$F$4:$F$553,MATCH(Databackup!A77,Employee_Name,0))))</f>
        <v/>
      </c>
      <c r="F77" s="226" t="str">
        <f>IF(ISERROR(INDEX('Employee Data'!$G$4:$G$553,MATCH(Databackup!A77,Employee_Name,0),0)),"",(INDEX('Employee Data'!$G$4:$G$553,MATCH(Databackup!A77,Employee_Name,0))))</f>
        <v/>
      </c>
      <c r="G77" s="226" t="str">
        <f>IF(ISERROR(INDEX('Employee Data'!$H$4:$H$553,MATCH(Databackup!A77,Employee_Name,0),0)),"",(INDEX('Employee Data'!$H$4:$H$553,MATCH(Databackup!A77,Employee_Name,0))))</f>
        <v/>
      </c>
      <c r="H77" t="str">
        <f>IF(ISERROR(INDEX('Employee Data'!$I$4:$I$553,MATCH(Databackup!A77,Employee_Name,0),0)),"",(INDEX('Employee Data'!$I$4:$I$553,MATCH(Databackup!A77,Employee_Name,0))))</f>
        <v/>
      </c>
      <c r="I77" t="str">
        <f>IF(ISERROR(INDEX('Employee Data'!$J$4:$J$553,MATCH(Databackup!A77,Employee_Name,0),0)),"",(INDEX('Employee Data'!J$4:$J$553,MATCH(Databackup!A77,Employee_Name,0))))</f>
        <v/>
      </c>
      <c r="J77" t="str">
        <f>IF(ISERROR(INDEX('Employee Data'!$K$4:$K$553,MATCH(Databackup!A77,Employee_Name,0),0)),"",(INDEX('Employee Data'!$K$4:$K$553,MATCH(Databackup!A77,Employee_Name,0))))</f>
        <v/>
      </c>
      <c r="K77" t="str">
        <f>IF(ISERROR(INDEX('Employee Data'!$L$4:$L$553,MATCH(Databackup!A77,Employee_Name,0),0)),"",(INDEX('Employee Data'!$L$4:$L$553,MATCH(Databackup!A77,Employee_Name,0))))</f>
        <v/>
      </c>
      <c r="L77" t="str">
        <f>IF(ISERROR(INDEX('Employee Data'!$M$4:$M$553,MATCH(Databackup!A77,Employee_Name,0),0)),"",(INDEX('Employee Data'!$M$4:$M$553,MATCH(Databackup!A77,Employee_Name,0))))</f>
        <v/>
      </c>
      <c r="M77" t="str">
        <f>IF(ISERROR(INDEX('Employee Data'!$N$4:$N$553,MATCH(Databackup!A77,Employee_Name,0),0)),"",(INDEX('Employee Data'!$N$4:$N$553,MATCH(Databackup!A77,Employee_Name,0))))</f>
        <v/>
      </c>
      <c r="N77" t="str">
        <f>IF(ISERROR(INDEX('Employee Data'!$O$4:$O$553,MATCH(Databackup!A77,Employee_Name,0),0)),"",(INDEX('Employee Data'!$O$4:$O$553,MATCH(Databackup!A77,Employee_Name,0))))</f>
        <v/>
      </c>
    </row>
    <row r="78" spans="1:14">
      <c r="A78" s="266" t="e">
        <f t="array" ref="A78">INDEX(Employee_Name,MATCH(SMALL(IF($A$1='Employee Data'!$I$4:$I$553,'Employee Data'!$B$4:$B$553,""),ROW('Employee Data'!A76)),IF($A$1='Employee Data'!$I$4:$I$553,'Employee Data'!$B$4:$B$553,""),0))</f>
        <v>#NUM!</v>
      </c>
      <c r="B78" t="str">
        <f>IF(ISERROR(INDEX('Employee Data'!$B$4:$B$553,MATCH(Databackup!A78,Employee_Name,0),0)),"",(INDEX('Employee Data'!$B$4:$B$553,MATCH(Databackup!A78,Employee_Name,0))))</f>
        <v/>
      </c>
      <c r="C78" t="str">
        <f>IF(ISERROR(INDEX('Employee Data'!$C$4:$C$553,MATCH(Databackup!A78,Employee_Name,0),0)),"",(INDEX('Employee Data'!$C$4:$C$553,MATCH(Databackup!A78,Employee_Name,0))))</f>
        <v/>
      </c>
      <c r="D78" t="str">
        <f>IF(ISERROR(INDEX('Employee Data'!$D$4:$D$553,MATCH(Databackup!A78,Employee_Name,0),0)),"",(INDEX('Employee Data'!$D$4:$D$553,MATCH(Databackup!A78,Employee_Name,0))))</f>
        <v/>
      </c>
      <c r="E78" t="str">
        <f>IF(ISERROR(INDEX('Employee Data'!$F$4:$F$553,MATCH(Databackup!A78,Employee_Name,0),0)),"",(INDEX('Employee Data'!$F$4:$F$553,MATCH(Databackup!A78,Employee_Name,0))))</f>
        <v/>
      </c>
      <c r="F78" s="226" t="str">
        <f>IF(ISERROR(INDEX('Employee Data'!$G$4:$G$553,MATCH(Databackup!A78,Employee_Name,0),0)),"",(INDEX('Employee Data'!$G$4:$G$553,MATCH(Databackup!A78,Employee_Name,0))))</f>
        <v/>
      </c>
      <c r="G78" s="226" t="str">
        <f>IF(ISERROR(INDEX('Employee Data'!$H$4:$H$553,MATCH(Databackup!A78,Employee_Name,0),0)),"",(INDEX('Employee Data'!$H$4:$H$553,MATCH(Databackup!A78,Employee_Name,0))))</f>
        <v/>
      </c>
      <c r="H78" t="str">
        <f>IF(ISERROR(INDEX('Employee Data'!$I$4:$I$553,MATCH(Databackup!A78,Employee_Name,0),0)),"",(INDEX('Employee Data'!$I$4:$I$553,MATCH(Databackup!A78,Employee_Name,0))))</f>
        <v/>
      </c>
      <c r="I78" t="str">
        <f>IF(ISERROR(INDEX('Employee Data'!$J$4:$J$553,MATCH(Databackup!A78,Employee_Name,0),0)),"",(INDEX('Employee Data'!J$4:$J$553,MATCH(Databackup!A78,Employee_Name,0))))</f>
        <v/>
      </c>
      <c r="J78" t="str">
        <f>IF(ISERROR(INDEX('Employee Data'!$K$4:$K$553,MATCH(Databackup!A78,Employee_Name,0),0)),"",(INDEX('Employee Data'!$K$4:$K$553,MATCH(Databackup!A78,Employee_Name,0))))</f>
        <v/>
      </c>
      <c r="K78" t="str">
        <f>IF(ISERROR(INDEX('Employee Data'!$L$4:$L$553,MATCH(Databackup!A78,Employee_Name,0),0)),"",(INDEX('Employee Data'!$L$4:$L$553,MATCH(Databackup!A78,Employee_Name,0))))</f>
        <v/>
      </c>
      <c r="L78" t="str">
        <f>IF(ISERROR(INDEX('Employee Data'!$M$4:$M$553,MATCH(Databackup!A78,Employee_Name,0),0)),"",(INDEX('Employee Data'!$M$4:$M$553,MATCH(Databackup!A78,Employee_Name,0))))</f>
        <v/>
      </c>
      <c r="M78" t="str">
        <f>IF(ISERROR(INDEX('Employee Data'!$N$4:$N$553,MATCH(Databackup!A78,Employee_Name,0),0)),"",(INDEX('Employee Data'!$N$4:$N$553,MATCH(Databackup!A78,Employee_Name,0))))</f>
        <v/>
      </c>
      <c r="N78" t="str">
        <f>IF(ISERROR(INDEX('Employee Data'!$O$4:$O$553,MATCH(Databackup!A78,Employee_Name,0),0)),"",(INDEX('Employee Data'!$O$4:$O$553,MATCH(Databackup!A78,Employee_Name,0))))</f>
        <v/>
      </c>
    </row>
    <row r="79" spans="1:14">
      <c r="A79" s="266" t="e">
        <f t="array" ref="A79">INDEX(Employee_Name,MATCH(SMALL(IF($A$1='Employee Data'!$I$4:$I$553,'Employee Data'!$B$4:$B$553,""),ROW('Employee Data'!A77)),IF($A$1='Employee Data'!$I$4:$I$553,'Employee Data'!$B$4:$B$553,""),0))</f>
        <v>#NUM!</v>
      </c>
      <c r="B79" t="str">
        <f>IF(ISERROR(INDEX('Employee Data'!$B$4:$B$553,MATCH(Databackup!A79,Employee_Name,0),0)),"",(INDEX('Employee Data'!$B$4:$B$553,MATCH(Databackup!A79,Employee_Name,0))))</f>
        <v/>
      </c>
      <c r="C79" t="str">
        <f>IF(ISERROR(INDEX('Employee Data'!$C$4:$C$553,MATCH(Databackup!A79,Employee_Name,0),0)),"",(INDEX('Employee Data'!$C$4:$C$553,MATCH(Databackup!A79,Employee_Name,0))))</f>
        <v/>
      </c>
      <c r="D79" t="str">
        <f>IF(ISERROR(INDEX('Employee Data'!$D$4:$D$553,MATCH(Databackup!A79,Employee_Name,0),0)),"",(INDEX('Employee Data'!$D$4:$D$553,MATCH(Databackup!A79,Employee_Name,0))))</f>
        <v/>
      </c>
      <c r="E79" t="str">
        <f>IF(ISERROR(INDEX('Employee Data'!$F$4:$F$553,MATCH(Databackup!A79,Employee_Name,0),0)),"",(INDEX('Employee Data'!$F$4:$F$553,MATCH(Databackup!A79,Employee_Name,0))))</f>
        <v/>
      </c>
      <c r="F79" s="226" t="str">
        <f>IF(ISERROR(INDEX('Employee Data'!$G$4:$G$553,MATCH(Databackup!A79,Employee_Name,0),0)),"",(INDEX('Employee Data'!$G$4:$G$553,MATCH(Databackup!A79,Employee_Name,0))))</f>
        <v/>
      </c>
      <c r="G79" s="226" t="str">
        <f>IF(ISERROR(INDEX('Employee Data'!$H$4:$H$553,MATCH(Databackup!A79,Employee_Name,0),0)),"",(INDEX('Employee Data'!$H$4:$H$553,MATCH(Databackup!A79,Employee_Name,0))))</f>
        <v/>
      </c>
      <c r="H79" t="str">
        <f>IF(ISERROR(INDEX('Employee Data'!$I$4:$I$553,MATCH(Databackup!A79,Employee_Name,0),0)),"",(INDEX('Employee Data'!$I$4:$I$553,MATCH(Databackup!A79,Employee_Name,0))))</f>
        <v/>
      </c>
      <c r="I79" t="str">
        <f>IF(ISERROR(INDEX('Employee Data'!$J$4:$J$553,MATCH(Databackup!A79,Employee_Name,0),0)),"",(INDEX('Employee Data'!J$4:$J$553,MATCH(Databackup!A79,Employee_Name,0))))</f>
        <v/>
      </c>
      <c r="J79" t="str">
        <f>IF(ISERROR(INDEX('Employee Data'!$K$4:$K$553,MATCH(Databackup!A79,Employee_Name,0),0)),"",(INDEX('Employee Data'!$K$4:$K$553,MATCH(Databackup!A79,Employee_Name,0))))</f>
        <v/>
      </c>
      <c r="K79" t="str">
        <f>IF(ISERROR(INDEX('Employee Data'!$L$4:$L$553,MATCH(Databackup!A79,Employee_Name,0),0)),"",(INDEX('Employee Data'!$L$4:$L$553,MATCH(Databackup!A79,Employee_Name,0))))</f>
        <v/>
      </c>
      <c r="L79" t="str">
        <f>IF(ISERROR(INDEX('Employee Data'!$M$4:$M$553,MATCH(Databackup!A79,Employee_Name,0),0)),"",(INDEX('Employee Data'!$M$4:$M$553,MATCH(Databackup!A79,Employee_Name,0))))</f>
        <v/>
      </c>
      <c r="M79" t="str">
        <f>IF(ISERROR(INDEX('Employee Data'!$N$4:$N$553,MATCH(Databackup!A79,Employee_Name,0),0)),"",(INDEX('Employee Data'!$N$4:$N$553,MATCH(Databackup!A79,Employee_Name,0))))</f>
        <v/>
      </c>
      <c r="N79" t="str">
        <f>IF(ISERROR(INDEX('Employee Data'!$O$4:$O$553,MATCH(Databackup!A79,Employee_Name,0),0)),"",(INDEX('Employee Data'!$O$4:$O$553,MATCH(Databackup!A79,Employee_Name,0))))</f>
        <v/>
      </c>
    </row>
    <row r="80" spans="1:14">
      <c r="A80" s="266" t="e">
        <f t="array" ref="A80">INDEX(Employee_Name,MATCH(SMALL(IF($A$1='Employee Data'!$I$4:$I$553,'Employee Data'!$B$4:$B$553,""),ROW('Employee Data'!A78)),IF($A$1='Employee Data'!$I$4:$I$553,'Employee Data'!$B$4:$B$553,""),0))</f>
        <v>#NUM!</v>
      </c>
      <c r="B80" t="str">
        <f>IF(ISERROR(INDEX('Employee Data'!$B$4:$B$553,MATCH(Databackup!A80,Employee_Name,0),0)),"",(INDEX('Employee Data'!$B$4:$B$553,MATCH(Databackup!A80,Employee_Name,0))))</f>
        <v/>
      </c>
      <c r="C80" t="str">
        <f>IF(ISERROR(INDEX('Employee Data'!$C$4:$C$553,MATCH(Databackup!A80,Employee_Name,0),0)),"",(INDEX('Employee Data'!$C$4:$C$553,MATCH(Databackup!A80,Employee_Name,0))))</f>
        <v/>
      </c>
      <c r="D80" t="str">
        <f>IF(ISERROR(INDEX('Employee Data'!$D$4:$D$553,MATCH(Databackup!A80,Employee_Name,0),0)),"",(INDEX('Employee Data'!$D$4:$D$553,MATCH(Databackup!A80,Employee_Name,0))))</f>
        <v/>
      </c>
      <c r="E80" t="str">
        <f>IF(ISERROR(INDEX('Employee Data'!$F$4:$F$553,MATCH(Databackup!A80,Employee_Name,0),0)),"",(INDEX('Employee Data'!$F$4:$F$553,MATCH(Databackup!A80,Employee_Name,0))))</f>
        <v/>
      </c>
      <c r="F80" s="226" t="str">
        <f>IF(ISERROR(INDEX('Employee Data'!$G$4:$G$553,MATCH(Databackup!A80,Employee_Name,0),0)),"",(INDEX('Employee Data'!$G$4:$G$553,MATCH(Databackup!A80,Employee_Name,0))))</f>
        <v/>
      </c>
      <c r="G80" s="226" t="str">
        <f>IF(ISERROR(INDEX('Employee Data'!$H$4:$H$553,MATCH(Databackup!A80,Employee_Name,0),0)),"",(INDEX('Employee Data'!$H$4:$H$553,MATCH(Databackup!A80,Employee_Name,0))))</f>
        <v/>
      </c>
      <c r="H80" t="str">
        <f>IF(ISERROR(INDEX('Employee Data'!$I$4:$I$553,MATCH(Databackup!A80,Employee_Name,0),0)),"",(INDEX('Employee Data'!$I$4:$I$553,MATCH(Databackup!A80,Employee_Name,0))))</f>
        <v/>
      </c>
      <c r="I80" t="str">
        <f>IF(ISERROR(INDEX('Employee Data'!$J$4:$J$553,MATCH(Databackup!A80,Employee_Name,0),0)),"",(INDEX('Employee Data'!J$4:$J$553,MATCH(Databackup!A80,Employee_Name,0))))</f>
        <v/>
      </c>
      <c r="J80" t="str">
        <f>IF(ISERROR(INDEX('Employee Data'!$K$4:$K$553,MATCH(Databackup!A80,Employee_Name,0),0)),"",(INDEX('Employee Data'!$K$4:$K$553,MATCH(Databackup!A80,Employee_Name,0))))</f>
        <v/>
      </c>
      <c r="K80" t="str">
        <f>IF(ISERROR(INDEX('Employee Data'!$L$4:$L$553,MATCH(Databackup!A80,Employee_Name,0),0)),"",(INDEX('Employee Data'!$L$4:$L$553,MATCH(Databackup!A80,Employee_Name,0))))</f>
        <v/>
      </c>
      <c r="L80" t="str">
        <f>IF(ISERROR(INDEX('Employee Data'!$M$4:$M$553,MATCH(Databackup!A80,Employee_Name,0),0)),"",(INDEX('Employee Data'!$M$4:$M$553,MATCH(Databackup!A80,Employee_Name,0))))</f>
        <v/>
      </c>
      <c r="M80" t="str">
        <f>IF(ISERROR(INDEX('Employee Data'!$N$4:$N$553,MATCH(Databackup!A80,Employee_Name,0),0)),"",(INDEX('Employee Data'!$N$4:$N$553,MATCH(Databackup!A80,Employee_Name,0))))</f>
        <v/>
      </c>
      <c r="N80" t="str">
        <f>IF(ISERROR(INDEX('Employee Data'!$O$4:$O$553,MATCH(Databackup!A80,Employee_Name,0),0)),"",(INDEX('Employee Data'!$O$4:$O$553,MATCH(Databackup!A80,Employee_Name,0))))</f>
        <v/>
      </c>
    </row>
    <row r="81" spans="1:14">
      <c r="A81" s="266" t="e">
        <f t="array" ref="A81">INDEX(Employee_Name,MATCH(SMALL(IF($A$1='Employee Data'!$I$4:$I$553,'Employee Data'!$B$4:$B$553,""),ROW('Employee Data'!A79)),IF($A$1='Employee Data'!$I$4:$I$553,'Employee Data'!$B$4:$B$553,""),0))</f>
        <v>#NUM!</v>
      </c>
      <c r="B81" t="str">
        <f>IF(ISERROR(INDEX('Employee Data'!$B$4:$B$553,MATCH(Databackup!A81,Employee_Name,0),0)),"",(INDEX('Employee Data'!$B$4:$B$553,MATCH(Databackup!A81,Employee_Name,0))))</f>
        <v/>
      </c>
      <c r="C81" t="str">
        <f>IF(ISERROR(INDEX('Employee Data'!$C$4:$C$553,MATCH(Databackup!A81,Employee_Name,0),0)),"",(INDEX('Employee Data'!$C$4:$C$553,MATCH(Databackup!A81,Employee_Name,0))))</f>
        <v/>
      </c>
      <c r="D81" t="str">
        <f>IF(ISERROR(INDEX('Employee Data'!$D$4:$D$553,MATCH(Databackup!A81,Employee_Name,0),0)),"",(INDEX('Employee Data'!$D$4:$D$553,MATCH(Databackup!A81,Employee_Name,0))))</f>
        <v/>
      </c>
      <c r="E81" t="str">
        <f>IF(ISERROR(INDEX('Employee Data'!$F$4:$F$553,MATCH(Databackup!A81,Employee_Name,0),0)),"",(INDEX('Employee Data'!$F$4:$F$553,MATCH(Databackup!A81,Employee_Name,0))))</f>
        <v/>
      </c>
      <c r="F81" s="226" t="str">
        <f>IF(ISERROR(INDEX('Employee Data'!$G$4:$G$553,MATCH(Databackup!A81,Employee_Name,0),0)),"",(INDEX('Employee Data'!$G$4:$G$553,MATCH(Databackup!A81,Employee_Name,0))))</f>
        <v/>
      </c>
      <c r="G81" s="226" t="str">
        <f>IF(ISERROR(INDEX('Employee Data'!$H$4:$H$553,MATCH(Databackup!A81,Employee_Name,0),0)),"",(INDEX('Employee Data'!$H$4:$H$553,MATCH(Databackup!A81,Employee_Name,0))))</f>
        <v/>
      </c>
      <c r="H81" t="str">
        <f>IF(ISERROR(INDEX('Employee Data'!$I$4:$I$553,MATCH(Databackup!A81,Employee_Name,0),0)),"",(INDEX('Employee Data'!$I$4:$I$553,MATCH(Databackup!A81,Employee_Name,0))))</f>
        <v/>
      </c>
      <c r="I81" t="str">
        <f>IF(ISERROR(INDEX('Employee Data'!$J$4:$J$553,MATCH(Databackup!A81,Employee_Name,0),0)),"",(INDEX('Employee Data'!J$4:$J$553,MATCH(Databackup!A81,Employee_Name,0))))</f>
        <v/>
      </c>
      <c r="J81" t="str">
        <f>IF(ISERROR(INDEX('Employee Data'!$K$4:$K$553,MATCH(Databackup!A81,Employee_Name,0),0)),"",(INDEX('Employee Data'!$K$4:$K$553,MATCH(Databackup!A81,Employee_Name,0))))</f>
        <v/>
      </c>
      <c r="K81" t="str">
        <f>IF(ISERROR(INDEX('Employee Data'!$L$4:$L$553,MATCH(Databackup!A81,Employee_Name,0),0)),"",(INDEX('Employee Data'!$L$4:$L$553,MATCH(Databackup!A81,Employee_Name,0))))</f>
        <v/>
      </c>
      <c r="L81" t="str">
        <f>IF(ISERROR(INDEX('Employee Data'!$M$4:$M$553,MATCH(Databackup!A81,Employee_Name,0),0)),"",(INDEX('Employee Data'!$M$4:$M$553,MATCH(Databackup!A81,Employee_Name,0))))</f>
        <v/>
      </c>
      <c r="M81" t="str">
        <f>IF(ISERROR(INDEX('Employee Data'!$N$4:$N$553,MATCH(Databackup!A81,Employee_Name,0),0)),"",(INDEX('Employee Data'!$N$4:$N$553,MATCH(Databackup!A81,Employee_Name,0))))</f>
        <v/>
      </c>
      <c r="N81" t="str">
        <f>IF(ISERROR(INDEX('Employee Data'!$O$4:$O$553,MATCH(Databackup!A81,Employee_Name,0),0)),"",(INDEX('Employee Data'!$O$4:$O$553,MATCH(Databackup!A81,Employee_Name,0))))</f>
        <v/>
      </c>
    </row>
    <row r="82" spans="1:14">
      <c r="A82" s="266" t="e">
        <f t="array" ref="A82">INDEX(Employee_Name,MATCH(SMALL(IF($A$1='Employee Data'!$I$4:$I$553,'Employee Data'!$B$4:$B$553,""),ROW('Employee Data'!A80)),IF($A$1='Employee Data'!$I$4:$I$553,'Employee Data'!$B$4:$B$553,""),0))</f>
        <v>#NUM!</v>
      </c>
      <c r="B82" t="str">
        <f>IF(ISERROR(INDEX('Employee Data'!$B$4:$B$553,MATCH(Databackup!A82,Employee_Name,0),0)),"",(INDEX('Employee Data'!$B$4:$B$553,MATCH(Databackup!A82,Employee_Name,0))))</f>
        <v/>
      </c>
      <c r="C82" t="str">
        <f>IF(ISERROR(INDEX('Employee Data'!$C$4:$C$553,MATCH(Databackup!A82,Employee_Name,0),0)),"",(INDEX('Employee Data'!$C$4:$C$553,MATCH(Databackup!A82,Employee_Name,0))))</f>
        <v/>
      </c>
      <c r="D82" t="str">
        <f>IF(ISERROR(INDEX('Employee Data'!$D$4:$D$553,MATCH(Databackup!A82,Employee_Name,0),0)),"",(INDEX('Employee Data'!$D$4:$D$553,MATCH(Databackup!A82,Employee_Name,0))))</f>
        <v/>
      </c>
      <c r="E82" t="str">
        <f>IF(ISERROR(INDEX('Employee Data'!$F$4:$F$553,MATCH(Databackup!A82,Employee_Name,0),0)),"",(INDEX('Employee Data'!$F$4:$F$553,MATCH(Databackup!A82,Employee_Name,0))))</f>
        <v/>
      </c>
      <c r="F82" s="226" t="str">
        <f>IF(ISERROR(INDEX('Employee Data'!$G$4:$G$553,MATCH(Databackup!A82,Employee_Name,0),0)),"",(INDEX('Employee Data'!$G$4:$G$553,MATCH(Databackup!A82,Employee_Name,0))))</f>
        <v/>
      </c>
      <c r="G82" s="226" t="str">
        <f>IF(ISERROR(INDEX('Employee Data'!$H$4:$H$553,MATCH(Databackup!A82,Employee_Name,0),0)),"",(INDEX('Employee Data'!$H$4:$H$553,MATCH(Databackup!A82,Employee_Name,0))))</f>
        <v/>
      </c>
      <c r="H82" t="str">
        <f>IF(ISERROR(INDEX('Employee Data'!$I$4:$I$553,MATCH(Databackup!A82,Employee_Name,0),0)),"",(INDEX('Employee Data'!$I$4:$I$553,MATCH(Databackup!A82,Employee_Name,0))))</f>
        <v/>
      </c>
      <c r="I82" t="str">
        <f>IF(ISERROR(INDEX('Employee Data'!$J$4:$J$553,MATCH(Databackup!A82,Employee_Name,0),0)),"",(INDEX('Employee Data'!J$4:$J$553,MATCH(Databackup!A82,Employee_Name,0))))</f>
        <v/>
      </c>
      <c r="J82" t="str">
        <f>IF(ISERROR(INDEX('Employee Data'!$K$4:$K$553,MATCH(Databackup!A82,Employee_Name,0),0)),"",(INDEX('Employee Data'!$K$4:$K$553,MATCH(Databackup!A82,Employee_Name,0))))</f>
        <v/>
      </c>
      <c r="K82" t="str">
        <f>IF(ISERROR(INDEX('Employee Data'!$L$4:$L$553,MATCH(Databackup!A82,Employee_Name,0),0)),"",(INDEX('Employee Data'!$L$4:$L$553,MATCH(Databackup!A82,Employee_Name,0))))</f>
        <v/>
      </c>
      <c r="L82" t="str">
        <f>IF(ISERROR(INDEX('Employee Data'!$M$4:$M$553,MATCH(Databackup!A82,Employee_Name,0),0)),"",(INDEX('Employee Data'!$M$4:$M$553,MATCH(Databackup!A82,Employee_Name,0))))</f>
        <v/>
      </c>
      <c r="M82" t="str">
        <f>IF(ISERROR(INDEX('Employee Data'!$N$4:$N$553,MATCH(Databackup!A82,Employee_Name,0),0)),"",(INDEX('Employee Data'!$N$4:$N$553,MATCH(Databackup!A82,Employee_Name,0))))</f>
        <v/>
      </c>
      <c r="N82" t="str">
        <f>IF(ISERROR(INDEX('Employee Data'!$O$4:$O$553,MATCH(Databackup!A82,Employee_Name,0),0)),"",(INDEX('Employee Data'!$O$4:$O$553,MATCH(Databackup!A82,Employee_Name,0))))</f>
        <v/>
      </c>
    </row>
    <row r="83" spans="1:14">
      <c r="A83" s="266" t="e">
        <f t="array" ref="A83">INDEX(Employee_Name,MATCH(SMALL(IF($A$1='Employee Data'!$I$4:$I$553,'Employee Data'!$B$4:$B$553,""),ROW('Employee Data'!A81)),IF($A$1='Employee Data'!$I$4:$I$553,'Employee Data'!$B$4:$B$553,""),0))</f>
        <v>#NUM!</v>
      </c>
      <c r="B83" t="str">
        <f>IF(ISERROR(INDEX('Employee Data'!$B$4:$B$553,MATCH(Databackup!A83,Employee_Name,0),0)),"",(INDEX('Employee Data'!$B$4:$B$553,MATCH(Databackup!A83,Employee_Name,0))))</f>
        <v/>
      </c>
      <c r="C83" t="str">
        <f>IF(ISERROR(INDEX('Employee Data'!$C$4:$C$553,MATCH(Databackup!A83,Employee_Name,0),0)),"",(INDEX('Employee Data'!$C$4:$C$553,MATCH(Databackup!A83,Employee_Name,0))))</f>
        <v/>
      </c>
      <c r="D83" t="str">
        <f>IF(ISERROR(INDEX('Employee Data'!$D$4:$D$553,MATCH(Databackup!A83,Employee_Name,0),0)),"",(INDEX('Employee Data'!$D$4:$D$553,MATCH(Databackup!A83,Employee_Name,0))))</f>
        <v/>
      </c>
      <c r="E83" t="str">
        <f>IF(ISERROR(INDEX('Employee Data'!$F$4:$F$553,MATCH(Databackup!A83,Employee_Name,0),0)),"",(INDEX('Employee Data'!$F$4:$F$553,MATCH(Databackup!A83,Employee_Name,0))))</f>
        <v/>
      </c>
      <c r="F83" s="226" t="str">
        <f>IF(ISERROR(INDEX('Employee Data'!$G$4:$G$553,MATCH(Databackup!A83,Employee_Name,0),0)),"",(INDEX('Employee Data'!$G$4:$G$553,MATCH(Databackup!A83,Employee_Name,0))))</f>
        <v/>
      </c>
      <c r="G83" s="226" t="str">
        <f>IF(ISERROR(INDEX('Employee Data'!$H$4:$H$553,MATCH(Databackup!A83,Employee_Name,0),0)),"",(INDEX('Employee Data'!$H$4:$H$553,MATCH(Databackup!A83,Employee_Name,0))))</f>
        <v/>
      </c>
      <c r="H83" t="str">
        <f>IF(ISERROR(INDEX('Employee Data'!$I$4:$I$553,MATCH(Databackup!A83,Employee_Name,0),0)),"",(INDEX('Employee Data'!$I$4:$I$553,MATCH(Databackup!A83,Employee_Name,0))))</f>
        <v/>
      </c>
      <c r="I83" t="str">
        <f>IF(ISERROR(INDEX('Employee Data'!$J$4:$J$553,MATCH(Databackup!A83,Employee_Name,0),0)),"",(INDEX('Employee Data'!J$4:$J$553,MATCH(Databackup!A83,Employee_Name,0))))</f>
        <v/>
      </c>
      <c r="J83" t="str">
        <f>IF(ISERROR(INDEX('Employee Data'!$K$4:$K$553,MATCH(Databackup!A83,Employee_Name,0),0)),"",(INDEX('Employee Data'!$K$4:$K$553,MATCH(Databackup!A83,Employee_Name,0))))</f>
        <v/>
      </c>
      <c r="K83" t="str">
        <f>IF(ISERROR(INDEX('Employee Data'!$L$4:$L$553,MATCH(Databackup!A83,Employee_Name,0),0)),"",(INDEX('Employee Data'!$L$4:$L$553,MATCH(Databackup!A83,Employee_Name,0))))</f>
        <v/>
      </c>
      <c r="L83" t="str">
        <f>IF(ISERROR(INDEX('Employee Data'!$M$4:$M$553,MATCH(Databackup!A83,Employee_Name,0),0)),"",(INDEX('Employee Data'!$M$4:$M$553,MATCH(Databackup!A83,Employee_Name,0))))</f>
        <v/>
      </c>
      <c r="M83" t="str">
        <f>IF(ISERROR(INDEX('Employee Data'!$N$4:$N$553,MATCH(Databackup!A83,Employee_Name,0),0)),"",(INDEX('Employee Data'!$N$4:$N$553,MATCH(Databackup!A83,Employee_Name,0))))</f>
        <v/>
      </c>
      <c r="N83" t="str">
        <f>IF(ISERROR(INDEX('Employee Data'!$O$4:$O$553,MATCH(Databackup!A83,Employee_Name,0),0)),"",(INDEX('Employee Data'!$O$4:$O$553,MATCH(Databackup!A83,Employee_Name,0))))</f>
        <v/>
      </c>
    </row>
    <row r="84" spans="1:14">
      <c r="A84" s="266" t="e">
        <f t="array" ref="A84">INDEX(Employee_Name,MATCH(SMALL(IF($A$1='Employee Data'!$I$4:$I$553,'Employee Data'!$B$4:$B$553,""),ROW('Employee Data'!A82)),IF($A$1='Employee Data'!$I$4:$I$553,'Employee Data'!$B$4:$B$553,""),0))</f>
        <v>#NUM!</v>
      </c>
      <c r="B84" t="str">
        <f>IF(ISERROR(INDEX('Employee Data'!$B$4:$B$553,MATCH(Databackup!A84,Employee_Name,0),0)),"",(INDEX('Employee Data'!$B$4:$B$553,MATCH(Databackup!A84,Employee_Name,0))))</f>
        <v/>
      </c>
      <c r="C84" t="str">
        <f>IF(ISERROR(INDEX('Employee Data'!$C$4:$C$553,MATCH(Databackup!A84,Employee_Name,0),0)),"",(INDEX('Employee Data'!$C$4:$C$553,MATCH(Databackup!A84,Employee_Name,0))))</f>
        <v/>
      </c>
      <c r="D84" t="str">
        <f>IF(ISERROR(INDEX('Employee Data'!$D$4:$D$553,MATCH(Databackup!A84,Employee_Name,0),0)),"",(INDEX('Employee Data'!$D$4:$D$553,MATCH(Databackup!A84,Employee_Name,0))))</f>
        <v/>
      </c>
      <c r="E84" t="str">
        <f>IF(ISERROR(INDEX('Employee Data'!$F$4:$F$553,MATCH(Databackup!A84,Employee_Name,0),0)),"",(INDEX('Employee Data'!$F$4:$F$553,MATCH(Databackup!A84,Employee_Name,0))))</f>
        <v/>
      </c>
      <c r="F84" s="226" t="str">
        <f>IF(ISERROR(INDEX('Employee Data'!$G$4:$G$553,MATCH(Databackup!A84,Employee_Name,0),0)),"",(INDEX('Employee Data'!$G$4:$G$553,MATCH(Databackup!A84,Employee_Name,0))))</f>
        <v/>
      </c>
      <c r="G84" s="226" t="str">
        <f>IF(ISERROR(INDEX('Employee Data'!$H$4:$H$553,MATCH(Databackup!A84,Employee_Name,0),0)),"",(INDEX('Employee Data'!$H$4:$H$553,MATCH(Databackup!A84,Employee_Name,0))))</f>
        <v/>
      </c>
      <c r="H84" t="str">
        <f>IF(ISERROR(INDEX('Employee Data'!$I$4:$I$553,MATCH(Databackup!A84,Employee_Name,0),0)),"",(INDEX('Employee Data'!$I$4:$I$553,MATCH(Databackup!A84,Employee_Name,0))))</f>
        <v/>
      </c>
      <c r="I84" t="str">
        <f>IF(ISERROR(INDEX('Employee Data'!$J$4:$J$553,MATCH(Databackup!A84,Employee_Name,0),0)),"",(INDEX('Employee Data'!J$4:$J$553,MATCH(Databackup!A84,Employee_Name,0))))</f>
        <v/>
      </c>
      <c r="J84" t="str">
        <f>IF(ISERROR(INDEX('Employee Data'!$K$4:$K$553,MATCH(Databackup!A84,Employee_Name,0),0)),"",(INDEX('Employee Data'!$K$4:$K$553,MATCH(Databackup!A84,Employee_Name,0))))</f>
        <v/>
      </c>
      <c r="K84" t="str">
        <f>IF(ISERROR(INDEX('Employee Data'!$L$4:$L$553,MATCH(Databackup!A84,Employee_Name,0),0)),"",(INDEX('Employee Data'!$L$4:$L$553,MATCH(Databackup!A84,Employee_Name,0))))</f>
        <v/>
      </c>
      <c r="L84" t="str">
        <f>IF(ISERROR(INDEX('Employee Data'!$M$4:$M$553,MATCH(Databackup!A84,Employee_Name,0),0)),"",(INDEX('Employee Data'!$M$4:$M$553,MATCH(Databackup!A84,Employee_Name,0))))</f>
        <v/>
      </c>
      <c r="M84" t="str">
        <f>IF(ISERROR(INDEX('Employee Data'!$N$4:$N$553,MATCH(Databackup!A84,Employee_Name,0),0)),"",(INDEX('Employee Data'!$N$4:$N$553,MATCH(Databackup!A84,Employee_Name,0))))</f>
        <v/>
      </c>
      <c r="N84" t="str">
        <f>IF(ISERROR(INDEX('Employee Data'!$O$4:$O$553,MATCH(Databackup!A84,Employee_Name,0),0)),"",(INDEX('Employee Data'!$O$4:$O$553,MATCH(Databackup!A84,Employee_Name,0))))</f>
        <v/>
      </c>
    </row>
    <row r="85" spans="1:14">
      <c r="A85" s="266" t="e">
        <f t="array" ref="A85">INDEX(Employee_Name,MATCH(SMALL(IF($A$1='Employee Data'!$I$4:$I$553,'Employee Data'!$B$4:$B$553,""),ROW('Employee Data'!A83)),IF($A$1='Employee Data'!$I$4:$I$553,'Employee Data'!$B$4:$B$553,""),0))</f>
        <v>#NUM!</v>
      </c>
      <c r="B85" t="str">
        <f>IF(ISERROR(INDEX('Employee Data'!$B$4:$B$553,MATCH(Databackup!A85,Employee_Name,0),0)),"",(INDEX('Employee Data'!$B$4:$B$553,MATCH(Databackup!A85,Employee_Name,0))))</f>
        <v/>
      </c>
      <c r="C85" t="str">
        <f>IF(ISERROR(INDEX('Employee Data'!$C$4:$C$553,MATCH(Databackup!A85,Employee_Name,0),0)),"",(INDEX('Employee Data'!$C$4:$C$553,MATCH(Databackup!A85,Employee_Name,0))))</f>
        <v/>
      </c>
      <c r="D85" t="str">
        <f>IF(ISERROR(INDEX('Employee Data'!$D$4:$D$553,MATCH(Databackup!A85,Employee_Name,0),0)),"",(INDEX('Employee Data'!$D$4:$D$553,MATCH(Databackup!A85,Employee_Name,0))))</f>
        <v/>
      </c>
      <c r="E85" t="str">
        <f>IF(ISERROR(INDEX('Employee Data'!$F$4:$F$553,MATCH(Databackup!A85,Employee_Name,0),0)),"",(INDEX('Employee Data'!$F$4:$F$553,MATCH(Databackup!A85,Employee_Name,0))))</f>
        <v/>
      </c>
      <c r="F85" s="226" t="str">
        <f>IF(ISERROR(INDEX('Employee Data'!$G$4:$G$553,MATCH(Databackup!A85,Employee_Name,0),0)),"",(INDEX('Employee Data'!$G$4:$G$553,MATCH(Databackup!A85,Employee_Name,0))))</f>
        <v/>
      </c>
      <c r="G85" s="226" t="str">
        <f>IF(ISERROR(INDEX('Employee Data'!$H$4:$H$553,MATCH(Databackup!A85,Employee_Name,0),0)),"",(INDEX('Employee Data'!$H$4:$H$553,MATCH(Databackup!A85,Employee_Name,0))))</f>
        <v/>
      </c>
      <c r="H85" t="str">
        <f>IF(ISERROR(INDEX('Employee Data'!$I$4:$I$553,MATCH(Databackup!A85,Employee_Name,0),0)),"",(INDEX('Employee Data'!$I$4:$I$553,MATCH(Databackup!A85,Employee_Name,0))))</f>
        <v/>
      </c>
      <c r="I85" t="str">
        <f>IF(ISERROR(INDEX('Employee Data'!$J$4:$J$553,MATCH(Databackup!A85,Employee_Name,0),0)),"",(INDEX('Employee Data'!J$4:$J$553,MATCH(Databackup!A85,Employee_Name,0))))</f>
        <v/>
      </c>
      <c r="J85" t="str">
        <f>IF(ISERROR(INDEX('Employee Data'!$K$4:$K$553,MATCH(Databackup!A85,Employee_Name,0),0)),"",(INDEX('Employee Data'!$K$4:$K$553,MATCH(Databackup!A85,Employee_Name,0))))</f>
        <v/>
      </c>
      <c r="K85" t="str">
        <f>IF(ISERROR(INDEX('Employee Data'!$L$4:$L$553,MATCH(Databackup!A85,Employee_Name,0),0)),"",(INDEX('Employee Data'!$L$4:$L$553,MATCH(Databackup!A85,Employee_Name,0))))</f>
        <v/>
      </c>
      <c r="L85" t="str">
        <f>IF(ISERROR(INDEX('Employee Data'!$M$4:$M$553,MATCH(Databackup!A85,Employee_Name,0),0)),"",(INDEX('Employee Data'!$M$4:$M$553,MATCH(Databackup!A85,Employee_Name,0))))</f>
        <v/>
      </c>
      <c r="M85" t="str">
        <f>IF(ISERROR(INDEX('Employee Data'!$N$4:$N$553,MATCH(Databackup!A85,Employee_Name,0),0)),"",(INDEX('Employee Data'!$N$4:$N$553,MATCH(Databackup!A85,Employee_Name,0))))</f>
        <v/>
      </c>
      <c r="N85" t="str">
        <f>IF(ISERROR(INDEX('Employee Data'!$O$4:$O$553,MATCH(Databackup!A85,Employee_Name,0),0)),"",(INDEX('Employee Data'!$O$4:$O$553,MATCH(Databackup!A85,Employee_Name,0))))</f>
        <v/>
      </c>
    </row>
    <row r="86" spans="1:14">
      <c r="A86" s="266" t="e">
        <f t="array" ref="A86">INDEX(Employee_Name,MATCH(SMALL(IF($A$1='Employee Data'!$I$4:$I$553,'Employee Data'!$B$4:$B$553,""),ROW('Employee Data'!A84)),IF($A$1='Employee Data'!$I$4:$I$553,'Employee Data'!$B$4:$B$553,""),0))</f>
        <v>#NUM!</v>
      </c>
      <c r="B86" t="str">
        <f>IF(ISERROR(INDEX('Employee Data'!$B$4:$B$553,MATCH(Databackup!A86,Employee_Name,0),0)),"",(INDEX('Employee Data'!$B$4:$B$553,MATCH(Databackup!A86,Employee_Name,0))))</f>
        <v/>
      </c>
      <c r="C86" t="str">
        <f>IF(ISERROR(INDEX('Employee Data'!$C$4:$C$553,MATCH(Databackup!A86,Employee_Name,0),0)),"",(INDEX('Employee Data'!$C$4:$C$553,MATCH(Databackup!A86,Employee_Name,0))))</f>
        <v/>
      </c>
      <c r="D86" t="str">
        <f>IF(ISERROR(INDEX('Employee Data'!$D$4:$D$553,MATCH(Databackup!A86,Employee_Name,0),0)),"",(INDEX('Employee Data'!$D$4:$D$553,MATCH(Databackup!A86,Employee_Name,0))))</f>
        <v/>
      </c>
      <c r="E86" t="str">
        <f>IF(ISERROR(INDEX('Employee Data'!$F$4:$F$553,MATCH(Databackup!A86,Employee_Name,0),0)),"",(INDEX('Employee Data'!$F$4:$F$553,MATCH(Databackup!A86,Employee_Name,0))))</f>
        <v/>
      </c>
      <c r="F86" s="226" t="str">
        <f>IF(ISERROR(INDEX('Employee Data'!$G$4:$G$553,MATCH(Databackup!A86,Employee_Name,0),0)),"",(INDEX('Employee Data'!$G$4:$G$553,MATCH(Databackup!A86,Employee_Name,0))))</f>
        <v/>
      </c>
      <c r="G86" s="226" t="str">
        <f>IF(ISERROR(INDEX('Employee Data'!$H$4:$H$553,MATCH(Databackup!A86,Employee_Name,0),0)),"",(INDEX('Employee Data'!$H$4:$H$553,MATCH(Databackup!A86,Employee_Name,0))))</f>
        <v/>
      </c>
      <c r="H86" t="str">
        <f>IF(ISERROR(INDEX('Employee Data'!$I$4:$I$553,MATCH(Databackup!A86,Employee_Name,0),0)),"",(INDEX('Employee Data'!$I$4:$I$553,MATCH(Databackup!A86,Employee_Name,0))))</f>
        <v/>
      </c>
      <c r="I86" t="str">
        <f>IF(ISERROR(INDEX('Employee Data'!$J$4:$J$553,MATCH(Databackup!A86,Employee_Name,0),0)),"",(INDEX('Employee Data'!J$4:$J$553,MATCH(Databackup!A86,Employee_Name,0))))</f>
        <v/>
      </c>
      <c r="J86" t="str">
        <f>IF(ISERROR(INDEX('Employee Data'!$K$4:$K$553,MATCH(Databackup!A86,Employee_Name,0),0)),"",(INDEX('Employee Data'!$K$4:$K$553,MATCH(Databackup!A86,Employee_Name,0))))</f>
        <v/>
      </c>
      <c r="K86" t="str">
        <f>IF(ISERROR(INDEX('Employee Data'!$L$4:$L$553,MATCH(Databackup!A86,Employee_Name,0),0)),"",(INDEX('Employee Data'!$L$4:$L$553,MATCH(Databackup!A86,Employee_Name,0))))</f>
        <v/>
      </c>
      <c r="L86" t="str">
        <f>IF(ISERROR(INDEX('Employee Data'!$M$4:$M$553,MATCH(Databackup!A86,Employee_Name,0),0)),"",(INDEX('Employee Data'!$M$4:$M$553,MATCH(Databackup!A86,Employee_Name,0))))</f>
        <v/>
      </c>
      <c r="M86" t="str">
        <f>IF(ISERROR(INDEX('Employee Data'!$N$4:$N$553,MATCH(Databackup!A86,Employee_Name,0),0)),"",(INDEX('Employee Data'!$N$4:$N$553,MATCH(Databackup!A86,Employee_Name,0))))</f>
        <v/>
      </c>
      <c r="N86" t="str">
        <f>IF(ISERROR(INDEX('Employee Data'!$O$4:$O$553,MATCH(Databackup!A86,Employee_Name,0),0)),"",(INDEX('Employee Data'!$O$4:$O$553,MATCH(Databackup!A86,Employee_Name,0))))</f>
        <v/>
      </c>
    </row>
    <row r="87" spans="1:14">
      <c r="A87" s="266" t="e">
        <f t="array" ref="A87">INDEX(Employee_Name,MATCH(SMALL(IF($A$1='Employee Data'!$I$4:$I$553,'Employee Data'!$B$4:$B$553,""),ROW('Employee Data'!A85)),IF($A$1='Employee Data'!$I$4:$I$553,'Employee Data'!$B$4:$B$553,""),0))</f>
        <v>#NUM!</v>
      </c>
      <c r="B87" t="str">
        <f>IF(ISERROR(INDEX('Employee Data'!$B$4:$B$553,MATCH(Databackup!A87,Employee_Name,0),0)),"",(INDEX('Employee Data'!$B$4:$B$553,MATCH(Databackup!A87,Employee_Name,0))))</f>
        <v/>
      </c>
      <c r="C87" t="str">
        <f>IF(ISERROR(INDEX('Employee Data'!$C$4:$C$553,MATCH(Databackup!A87,Employee_Name,0),0)),"",(INDEX('Employee Data'!$C$4:$C$553,MATCH(Databackup!A87,Employee_Name,0))))</f>
        <v/>
      </c>
      <c r="D87" t="str">
        <f>IF(ISERROR(INDEX('Employee Data'!$D$4:$D$553,MATCH(Databackup!A87,Employee_Name,0),0)),"",(INDEX('Employee Data'!$D$4:$D$553,MATCH(Databackup!A87,Employee_Name,0))))</f>
        <v/>
      </c>
      <c r="E87" t="str">
        <f>IF(ISERROR(INDEX('Employee Data'!$F$4:$F$553,MATCH(Databackup!A87,Employee_Name,0),0)),"",(INDEX('Employee Data'!$F$4:$F$553,MATCH(Databackup!A87,Employee_Name,0))))</f>
        <v/>
      </c>
      <c r="F87" s="226" t="str">
        <f>IF(ISERROR(INDEX('Employee Data'!$G$4:$G$553,MATCH(Databackup!A87,Employee_Name,0),0)),"",(INDEX('Employee Data'!$G$4:$G$553,MATCH(Databackup!A87,Employee_Name,0))))</f>
        <v/>
      </c>
      <c r="G87" s="226" t="str">
        <f>IF(ISERROR(INDEX('Employee Data'!$H$4:$H$553,MATCH(Databackup!A87,Employee_Name,0),0)),"",(INDEX('Employee Data'!$H$4:$H$553,MATCH(Databackup!A87,Employee_Name,0))))</f>
        <v/>
      </c>
      <c r="H87" t="str">
        <f>IF(ISERROR(INDEX('Employee Data'!$I$4:$I$553,MATCH(Databackup!A87,Employee_Name,0),0)),"",(INDEX('Employee Data'!$I$4:$I$553,MATCH(Databackup!A87,Employee_Name,0))))</f>
        <v/>
      </c>
      <c r="I87" t="str">
        <f>IF(ISERROR(INDEX('Employee Data'!$J$4:$J$553,MATCH(Databackup!A87,Employee_Name,0),0)),"",(INDEX('Employee Data'!J$4:$J$553,MATCH(Databackup!A87,Employee_Name,0))))</f>
        <v/>
      </c>
      <c r="J87" t="str">
        <f>IF(ISERROR(INDEX('Employee Data'!$K$4:$K$553,MATCH(Databackup!A87,Employee_Name,0),0)),"",(INDEX('Employee Data'!$K$4:$K$553,MATCH(Databackup!A87,Employee_Name,0))))</f>
        <v/>
      </c>
      <c r="K87" t="str">
        <f>IF(ISERROR(INDEX('Employee Data'!$L$4:$L$553,MATCH(Databackup!A87,Employee_Name,0),0)),"",(INDEX('Employee Data'!$L$4:$L$553,MATCH(Databackup!A87,Employee_Name,0))))</f>
        <v/>
      </c>
      <c r="L87" t="str">
        <f>IF(ISERROR(INDEX('Employee Data'!$M$4:$M$553,MATCH(Databackup!A87,Employee_Name,0),0)),"",(INDEX('Employee Data'!$M$4:$M$553,MATCH(Databackup!A87,Employee_Name,0))))</f>
        <v/>
      </c>
      <c r="M87" t="str">
        <f>IF(ISERROR(INDEX('Employee Data'!$N$4:$N$553,MATCH(Databackup!A87,Employee_Name,0),0)),"",(INDEX('Employee Data'!$N$4:$N$553,MATCH(Databackup!A87,Employee_Name,0))))</f>
        <v/>
      </c>
      <c r="N87" t="str">
        <f>IF(ISERROR(INDEX('Employee Data'!$O$4:$O$553,MATCH(Databackup!A87,Employee_Name,0),0)),"",(INDEX('Employee Data'!$O$4:$O$553,MATCH(Databackup!A87,Employee_Name,0))))</f>
        <v/>
      </c>
    </row>
    <row r="88" spans="1:14">
      <c r="A88" s="266" t="e">
        <f t="array" ref="A88">INDEX(Employee_Name,MATCH(SMALL(IF($A$1='Employee Data'!$I$4:$I$553,'Employee Data'!$B$4:$B$553,""),ROW('Employee Data'!A86)),IF($A$1='Employee Data'!$I$4:$I$553,'Employee Data'!$B$4:$B$553,""),0))</f>
        <v>#NUM!</v>
      </c>
      <c r="B88" t="str">
        <f>IF(ISERROR(INDEX('Employee Data'!$B$4:$B$553,MATCH(Databackup!A88,Employee_Name,0),0)),"",(INDEX('Employee Data'!$B$4:$B$553,MATCH(Databackup!A88,Employee_Name,0))))</f>
        <v/>
      </c>
      <c r="C88" t="str">
        <f>IF(ISERROR(INDEX('Employee Data'!$C$4:$C$553,MATCH(Databackup!A88,Employee_Name,0),0)),"",(INDEX('Employee Data'!$C$4:$C$553,MATCH(Databackup!A88,Employee_Name,0))))</f>
        <v/>
      </c>
      <c r="D88" t="str">
        <f>IF(ISERROR(INDEX('Employee Data'!$D$4:$D$553,MATCH(Databackup!A88,Employee_Name,0),0)),"",(INDEX('Employee Data'!$D$4:$D$553,MATCH(Databackup!A88,Employee_Name,0))))</f>
        <v/>
      </c>
      <c r="E88" t="str">
        <f>IF(ISERROR(INDEX('Employee Data'!$F$4:$F$553,MATCH(Databackup!A88,Employee_Name,0),0)),"",(INDEX('Employee Data'!$F$4:$F$553,MATCH(Databackup!A88,Employee_Name,0))))</f>
        <v/>
      </c>
      <c r="F88" s="226" t="str">
        <f>IF(ISERROR(INDEX('Employee Data'!$G$4:$G$553,MATCH(Databackup!A88,Employee_Name,0),0)),"",(INDEX('Employee Data'!$G$4:$G$553,MATCH(Databackup!A88,Employee_Name,0))))</f>
        <v/>
      </c>
      <c r="G88" s="226" t="str">
        <f>IF(ISERROR(INDEX('Employee Data'!$H$4:$H$553,MATCH(Databackup!A88,Employee_Name,0),0)),"",(INDEX('Employee Data'!$H$4:$H$553,MATCH(Databackup!A88,Employee_Name,0))))</f>
        <v/>
      </c>
      <c r="H88" t="str">
        <f>IF(ISERROR(INDEX('Employee Data'!$I$4:$I$553,MATCH(Databackup!A88,Employee_Name,0),0)),"",(INDEX('Employee Data'!$I$4:$I$553,MATCH(Databackup!A88,Employee_Name,0))))</f>
        <v/>
      </c>
      <c r="I88" t="str">
        <f>IF(ISERROR(INDEX('Employee Data'!$J$4:$J$553,MATCH(Databackup!A88,Employee_Name,0),0)),"",(INDEX('Employee Data'!J$4:$J$553,MATCH(Databackup!A88,Employee_Name,0))))</f>
        <v/>
      </c>
      <c r="J88" t="str">
        <f>IF(ISERROR(INDEX('Employee Data'!$K$4:$K$553,MATCH(Databackup!A88,Employee_Name,0),0)),"",(INDEX('Employee Data'!$K$4:$K$553,MATCH(Databackup!A88,Employee_Name,0))))</f>
        <v/>
      </c>
      <c r="K88" t="str">
        <f>IF(ISERROR(INDEX('Employee Data'!$L$4:$L$553,MATCH(Databackup!A88,Employee_Name,0),0)),"",(INDEX('Employee Data'!$L$4:$L$553,MATCH(Databackup!A88,Employee_Name,0))))</f>
        <v/>
      </c>
      <c r="L88" t="str">
        <f>IF(ISERROR(INDEX('Employee Data'!$M$4:$M$553,MATCH(Databackup!A88,Employee_Name,0),0)),"",(INDEX('Employee Data'!$M$4:$M$553,MATCH(Databackup!A88,Employee_Name,0))))</f>
        <v/>
      </c>
      <c r="M88" t="str">
        <f>IF(ISERROR(INDEX('Employee Data'!$N$4:$N$553,MATCH(Databackup!A88,Employee_Name,0),0)),"",(INDEX('Employee Data'!$N$4:$N$553,MATCH(Databackup!A88,Employee_Name,0))))</f>
        <v/>
      </c>
      <c r="N88" t="str">
        <f>IF(ISERROR(INDEX('Employee Data'!$O$4:$O$553,MATCH(Databackup!A88,Employee_Name,0),0)),"",(INDEX('Employee Data'!$O$4:$O$553,MATCH(Databackup!A88,Employee_Name,0))))</f>
        <v/>
      </c>
    </row>
    <row r="89" spans="1:14">
      <c r="A89" s="266" t="e">
        <f t="array" ref="A89">INDEX(Employee_Name,MATCH(SMALL(IF($A$1='Employee Data'!$I$4:$I$553,'Employee Data'!$B$4:$B$553,""),ROW('Employee Data'!A87)),IF($A$1='Employee Data'!$I$4:$I$553,'Employee Data'!$B$4:$B$553,""),0))</f>
        <v>#NUM!</v>
      </c>
      <c r="B89" t="str">
        <f>IF(ISERROR(INDEX('Employee Data'!$B$4:$B$553,MATCH(Databackup!A89,Employee_Name,0),0)),"",(INDEX('Employee Data'!$B$4:$B$553,MATCH(Databackup!A89,Employee_Name,0))))</f>
        <v/>
      </c>
      <c r="C89" t="str">
        <f>IF(ISERROR(INDEX('Employee Data'!$C$4:$C$553,MATCH(Databackup!A89,Employee_Name,0),0)),"",(INDEX('Employee Data'!$C$4:$C$553,MATCH(Databackup!A89,Employee_Name,0))))</f>
        <v/>
      </c>
      <c r="D89" t="str">
        <f>IF(ISERROR(INDEX('Employee Data'!$D$4:$D$553,MATCH(Databackup!A89,Employee_Name,0),0)),"",(INDEX('Employee Data'!$D$4:$D$553,MATCH(Databackup!A89,Employee_Name,0))))</f>
        <v/>
      </c>
      <c r="E89" t="str">
        <f>IF(ISERROR(INDEX('Employee Data'!$F$4:$F$553,MATCH(Databackup!A89,Employee_Name,0),0)),"",(INDEX('Employee Data'!$F$4:$F$553,MATCH(Databackup!A89,Employee_Name,0))))</f>
        <v/>
      </c>
      <c r="F89" s="226" t="str">
        <f>IF(ISERROR(INDEX('Employee Data'!$G$4:$G$553,MATCH(Databackup!A89,Employee_Name,0),0)),"",(INDEX('Employee Data'!$G$4:$G$553,MATCH(Databackup!A89,Employee_Name,0))))</f>
        <v/>
      </c>
      <c r="G89" s="226" t="str">
        <f>IF(ISERROR(INDEX('Employee Data'!$H$4:$H$553,MATCH(Databackup!A89,Employee_Name,0),0)),"",(INDEX('Employee Data'!$H$4:$H$553,MATCH(Databackup!A89,Employee_Name,0))))</f>
        <v/>
      </c>
      <c r="H89" t="str">
        <f>IF(ISERROR(INDEX('Employee Data'!$I$4:$I$553,MATCH(Databackup!A89,Employee_Name,0),0)),"",(INDEX('Employee Data'!$I$4:$I$553,MATCH(Databackup!A89,Employee_Name,0))))</f>
        <v/>
      </c>
      <c r="I89" t="str">
        <f>IF(ISERROR(INDEX('Employee Data'!$J$4:$J$553,MATCH(Databackup!A89,Employee_Name,0),0)),"",(INDEX('Employee Data'!J$4:$J$553,MATCH(Databackup!A89,Employee_Name,0))))</f>
        <v/>
      </c>
      <c r="J89" t="str">
        <f>IF(ISERROR(INDEX('Employee Data'!$K$4:$K$553,MATCH(Databackup!A89,Employee_Name,0),0)),"",(INDEX('Employee Data'!$K$4:$K$553,MATCH(Databackup!A89,Employee_Name,0))))</f>
        <v/>
      </c>
      <c r="K89" t="str">
        <f>IF(ISERROR(INDEX('Employee Data'!$L$4:$L$553,MATCH(Databackup!A89,Employee_Name,0),0)),"",(INDEX('Employee Data'!$L$4:$L$553,MATCH(Databackup!A89,Employee_Name,0))))</f>
        <v/>
      </c>
      <c r="L89" t="str">
        <f>IF(ISERROR(INDEX('Employee Data'!$M$4:$M$553,MATCH(Databackup!A89,Employee_Name,0),0)),"",(INDEX('Employee Data'!$M$4:$M$553,MATCH(Databackup!A89,Employee_Name,0))))</f>
        <v/>
      </c>
      <c r="M89" t="str">
        <f>IF(ISERROR(INDEX('Employee Data'!$N$4:$N$553,MATCH(Databackup!A89,Employee_Name,0),0)),"",(INDEX('Employee Data'!$N$4:$N$553,MATCH(Databackup!A89,Employee_Name,0))))</f>
        <v/>
      </c>
      <c r="N89" t="str">
        <f>IF(ISERROR(INDEX('Employee Data'!$O$4:$O$553,MATCH(Databackup!A89,Employee_Name,0),0)),"",(INDEX('Employee Data'!$O$4:$O$553,MATCH(Databackup!A89,Employee_Name,0))))</f>
        <v/>
      </c>
    </row>
    <row r="90" spans="1:14">
      <c r="A90" s="266" t="e">
        <f t="array" ref="A90">INDEX(Employee_Name,MATCH(SMALL(IF($A$1='Employee Data'!$I$4:$I$553,'Employee Data'!$B$4:$B$553,""),ROW('Employee Data'!A88)),IF($A$1='Employee Data'!$I$4:$I$553,'Employee Data'!$B$4:$B$553,""),0))</f>
        <v>#NUM!</v>
      </c>
      <c r="B90" t="str">
        <f>IF(ISERROR(INDEX('Employee Data'!$B$4:$B$553,MATCH(Databackup!A90,Employee_Name,0),0)),"",(INDEX('Employee Data'!$B$4:$B$553,MATCH(Databackup!A90,Employee_Name,0))))</f>
        <v/>
      </c>
      <c r="C90" t="str">
        <f>IF(ISERROR(INDEX('Employee Data'!$C$4:$C$553,MATCH(Databackup!A90,Employee_Name,0),0)),"",(INDEX('Employee Data'!$C$4:$C$553,MATCH(Databackup!A90,Employee_Name,0))))</f>
        <v/>
      </c>
      <c r="D90" t="str">
        <f>IF(ISERROR(INDEX('Employee Data'!$D$4:$D$553,MATCH(Databackup!A90,Employee_Name,0),0)),"",(INDEX('Employee Data'!$D$4:$D$553,MATCH(Databackup!A90,Employee_Name,0))))</f>
        <v/>
      </c>
      <c r="E90" t="str">
        <f>IF(ISERROR(INDEX('Employee Data'!$F$4:$F$553,MATCH(Databackup!A90,Employee_Name,0),0)),"",(INDEX('Employee Data'!$F$4:$F$553,MATCH(Databackup!A90,Employee_Name,0))))</f>
        <v/>
      </c>
      <c r="F90" s="226" t="str">
        <f>IF(ISERROR(INDEX('Employee Data'!$G$4:$G$553,MATCH(Databackup!A90,Employee_Name,0),0)),"",(INDEX('Employee Data'!$G$4:$G$553,MATCH(Databackup!A90,Employee_Name,0))))</f>
        <v/>
      </c>
      <c r="G90" s="226" t="str">
        <f>IF(ISERROR(INDEX('Employee Data'!$H$4:$H$553,MATCH(Databackup!A90,Employee_Name,0),0)),"",(INDEX('Employee Data'!$H$4:$H$553,MATCH(Databackup!A90,Employee_Name,0))))</f>
        <v/>
      </c>
      <c r="H90" t="str">
        <f>IF(ISERROR(INDEX('Employee Data'!$I$4:$I$553,MATCH(Databackup!A90,Employee_Name,0),0)),"",(INDEX('Employee Data'!$I$4:$I$553,MATCH(Databackup!A90,Employee_Name,0))))</f>
        <v/>
      </c>
      <c r="I90" t="str">
        <f>IF(ISERROR(INDEX('Employee Data'!$J$4:$J$553,MATCH(Databackup!A90,Employee_Name,0),0)),"",(INDEX('Employee Data'!J$4:$J$553,MATCH(Databackup!A90,Employee_Name,0))))</f>
        <v/>
      </c>
      <c r="J90" t="str">
        <f>IF(ISERROR(INDEX('Employee Data'!$K$4:$K$553,MATCH(Databackup!A90,Employee_Name,0),0)),"",(INDEX('Employee Data'!$K$4:$K$553,MATCH(Databackup!A90,Employee_Name,0))))</f>
        <v/>
      </c>
      <c r="K90" t="str">
        <f>IF(ISERROR(INDEX('Employee Data'!$L$4:$L$553,MATCH(Databackup!A90,Employee_Name,0),0)),"",(INDEX('Employee Data'!$L$4:$L$553,MATCH(Databackup!A90,Employee_Name,0))))</f>
        <v/>
      </c>
      <c r="L90" t="str">
        <f>IF(ISERROR(INDEX('Employee Data'!$M$4:$M$553,MATCH(Databackup!A90,Employee_Name,0),0)),"",(INDEX('Employee Data'!$M$4:$M$553,MATCH(Databackup!A90,Employee_Name,0))))</f>
        <v/>
      </c>
      <c r="M90" t="str">
        <f>IF(ISERROR(INDEX('Employee Data'!$N$4:$N$553,MATCH(Databackup!A90,Employee_Name,0),0)),"",(INDEX('Employee Data'!$N$4:$N$553,MATCH(Databackup!A90,Employee_Name,0))))</f>
        <v/>
      </c>
      <c r="N90" t="str">
        <f>IF(ISERROR(INDEX('Employee Data'!$O$4:$O$553,MATCH(Databackup!A90,Employee_Name,0),0)),"",(INDEX('Employee Data'!$O$4:$O$553,MATCH(Databackup!A90,Employee_Name,0))))</f>
        <v/>
      </c>
    </row>
    <row r="91" spans="1:14">
      <c r="A91" s="266" t="e">
        <f t="array" ref="A91">INDEX(Employee_Name,MATCH(SMALL(IF($A$1='Employee Data'!$I$4:$I$553,'Employee Data'!$B$4:$B$553,""),ROW('Employee Data'!A89)),IF($A$1='Employee Data'!$I$4:$I$553,'Employee Data'!$B$4:$B$553,""),0))</f>
        <v>#NUM!</v>
      </c>
      <c r="B91" t="str">
        <f>IF(ISERROR(INDEX('Employee Data'!$B$4:$B$553,MATCH(Databackup!A91,Employee_Name,0),0)),"",(INDEX('Employee Data'!$B$4:$B$553,MATCH(Databackup!A91,Employee_Name,0))))</f>
        <v/>
      </c>
      <c r="C91" t="str">
        <f>IF(ISERROR(INDEX('Employee Data'!$C$4:$C$553,MATCH(Databackup!A91,Employee_Name,0),0)),"",(INDEX('Employee Data'!$C$4:$C$553,MATCH(Databackup!A91,Employee_Name,0))))</f>
        <v/>
      </c>
      <c r="D91" t="str">
        <f>IF(ISERROR(INDEX('Employee Data'!$D$4:$D$553,MATCH(Databackup!A91,Employee_Name,0),0)),"",(INDEX('Employee Data'!$D$4:$D$553,MATCH(Databackup!A91,Employee_Name,0))))</f>
        <v/>
      </c>
      <c r="E91" t="str">
        <f>IF(ISERROR(INDEX('Employee Data'!$F$4:$F$553,MATCH(Databackup!A91,Employee_Name,0),0)),"",(INDEX('Employee Data'!$F$4:$F$553,MATCH(Databackup!A91,Employee_Name,0))))</f>
        <v/>
      </c>
      <c r="F91" s="226" t="str">
        <f>IF(ISERROR(INDEX('Employee Data'!$G$4:$G$553,MATCH(Databackup!A91,Employee_Name,0),0)),"",(INDEX('Employee Data'!$G$4:$G$553,MATCH(Databackup!A91,Employee_Name,0))))</f>
        <v/>
      </c>
      <c r="G91" s="226" t="str">
        <f>IF(ISERROR(INDEX('Employee Data'!$H$4:$H$553,MATCH(Databackup!A91,Employee_Name,0),0)),"",(INDEX('Employee Data'!$H$4:$H$553,MATCH(Databackup!A91,Employee_Name,0))))</f>
        <v/>
      </c>
      <c r="H91" t="str">
        <f>IF(ISERROR(INDEX('Employee Data'!$I$4:$I$553,MATCH(Databackup!A91,Employee_Name,0),0)),"",(INDEX('Employee Data'!$I$4:$I$553,MATCH(Databackup!A91,Employee_Name,0))))</f>
        <v/>
      </c>
      <c r="I91" t="str">
        <f>IF(ISERROR(INDEX('Employee Data'!$J$4:$J$553,MATCH(Databackup!A91,Employee_Name,0),0)),"",(INDEX('Employee Data'!J$4:$J$553,MATCH(Databackup!A91,Employee_Name,0))))</f>
        <v/>
      </c>
      <c r="J91" t="str">
        <f>IF(ISERROR(INDEX('Employee Data'!$K$4:$K$553,MATCH(Databackup!A91,Employee_Name,0),0)),"",(INDEX('Employee Data'!$K$4:$K$553,MATCH(Databackup!A91,Employee_Name,0))))</f>
        <v/>
      </c>
      <c r="K91" t="str">
        <f>IF(ISERROR(INDEX('Employee Data'!$L$4:$L$553,MATCH(Databackup!A91,Employee_Name,0),0)),"",(INDEX('Employee Data'!$L$4:$L$553,MATCH(Databackup!A91,Employee_Name,0))))</f>
        <v/>
      </c>
      <c r="L91" t="str">
        <f>IF(ISERROR(INDEX('Employee Data'!$M$4:$M$553,MATCH(Databackup!A91,Employee_Name,0),0)),"",(INDEX('Employee Data'!$M$4:$M$553,MATCH(Databackup!A91,Employee_Name,0))))</f>
        <v/>
      </c>
      <c r="M91" t="str">
        <f>IF(ISERROR(INDEX('Employee Data'!$N$4:$N$553,MATCH(Databackup!A91,Employee_Name,0),0)),"",(INDEX('Employee Data'!$N$4:$N$553,MATCH(Databackup!A91,Employee_Name,0))))</f>
        <v/>
      </c>
      <c r="N91" t="str">
        <f>IF(ISERROR(INDEX('Employee Data'!$O$4:$O$553,MATCH(Databackup!A91,Employee_Name,0),0)),"",(INDEX('Employee Data'!$O$4:$O$553,MATCH(Databackup!A91,Employee_Name,0))))</f>
        <v/>
      </c>
    </row>
    <row r="92" spans="1:14">
      <c r="A92" s="266" t="e">
        <f t="array" ref="A92">INDEX(Employee_Name,MATCH(SMALL(IF($A$1='Employee Data'!$I$4:$I$553,'Employee Data'!$B$4:$B$553,""),ROW('Employee Data'!A90)),IF($A$1='Employee Data'!$I$4:$I$553,'Employee Data'!$B$4:$B$553,""),0))</f>
        <v>#NUM!</v>
      </c>
      <c r="B92" t="str">
        <f>IF(ISERROR(INDEX('Employee Data'!$B$4:$B$553,MATCH(Databackup!A92,Employee_Name,0),0)),"",(INDEX('Employee Data'!$B$4:$B$553,MATCH(Databackup!A92,Employee_Name,0))))</f>
        <v/>
      </c>
      <c r="C92" t="str">
        <f>IF(ISERROR(INDEX('Employee Data'!$C$4:$C$553,MATCH(Databackup!A92,Employee_Name,0),0)),"",(INDEX('Employee Data'!$C$4:$C$553,MATCH(Databackup!A92,Employee_Name,0))))</f>
        <v/>
      </c>
      <c r="D92" t="str">
        <f>IF(ISERROR(INDEX('Employee Data'!$D$4:$D$553,MATCH(Databackup!A92,Employee_Name,0),0)),"",(INDEX('Employee Data'!$D$4:$D$553,MATCH(Databackup!A92,Employee_Name,0))))</f>
        <v/>
      </c>
      <c r="E92" t="str">
        <f>IF(ISERROR(INDEX('Employee Data'!$F$4:$F$553,MATCH(Databackup!A92,Employee_Name,0),0)),"",(INDEX('Employee Data'!$F$4:$F$553,MATCH(Databackup!A92,Employee_Name,0))))</f>
        <v/>
      </c>
      <c r="F92" s="226" t="str">
        <f>IF(ISERROR(INDEX('Employee Data'!$G$4:$G$553,MATCH(Databackup!A92,Employee_Name,0),0)),"",(INDEX('Employee Data'!$G$4:$G$553,MATCH(Databackup!A92,Employee_Name,0))))</f>
        <v/>
      </c>
      <c r="G92" s="226" t="str">
        <f>IF(ISERROR(INDEX('Employee Data'!$H$4:$H$553,MATCH(Databackup!A92,Employee_Name,0),0)),"",(INDEX('Employee Data'!$H$4:$H$553,MATCH(Databackup!A92,Employee_Name,0))))</f>
        <v/>
      </c>
      <c r="H92" t="str">
        <f>IF(ISERROR(INDEX('Employee Data'!$I$4:$I$553,MATCH(Databackup!A92,Employee_Name,0),0)),"",(INDEX('Employee Data'!$I$4:$I$553,MATCH(Databackup!A92,Employee_Name,0))))</f>
        <v/>
      </c>
      <c r="I92" t="str">
        <f>IF(ISERROR(INDEX('Employee Data'!$J$4:$J$553,MATCH(Databackup!A92,Employee_Name,0),0)),"",(INDEX('Employee Data'!J$4:$J$553,MATCH(Databackup!A92,Employee_Name,0))))</f>
        <v/>
      </c>
      <c r="J92" t="str">
        <f>IF(ISERROR(INDEX('Employee Data'!$K$4:$K$553,MATCH(Databackup!A92,Employee_Name,0),0)),"",(INDEX('Employee Data'!$K$4:$K$553,MATCH(Databackup!A92,Employee_Name,0))))</f>
        <v/>
      </c>
      <c r="K92" t="str">
        <f>IF(ISERROR(INDEX('Employee Data'!$L$4:$L$553,MATCH(Databackup!A92,Employee_Name,0),0)),"",(INDEX('Employee Data'!$L$4:$L$553,MATCH(Databackup!A92,Employee_Name,0))))</f>
        <v/>
      </c>
      <c r="L92" t="str">
        <f>IF(ISERROR(INDEX('Employee Data'!$M$4:$M$553,MATCH(Databackup!A92,Employee_Name,0),0)),"",(INDEX('Employee Data'!$M$4:$M$553,MATCH(Databackup!A92,Employee_Name,0))))</f>
        <v/>
      </c>
      <c r="M92" t="str">
        <f>IF(ISERROR(INDEX('Employee Data'!$N$4:$N$553,MATCH(Databackup!A92,Employee_Name,0),0)),"",(INDEX('Employee Data'!$N$4:$N$553,MATCH(Databackup!A92,Employee_Name,0))))</f>
        <v/>
      </c>
      <c r="N92" t="str">
        <f>IF(ISERROR(INDEX('Employee Data'!$O$4:$O$553,MATCH(Databackup!A92,Employee_Name,0),0)),"",(INDEX('Employee Data'!$O$4:$O$553,MATCH(Databackup!A92,Employee_Name,0))))</f>
        <v/>
      </c>
    </row>
    <row r="93" spans="1:14">
      <c r="A93" s="266" t="e">
        <f t="array" ref="A93">INDEX(Employee_Name,MATCH(SMALL(IF($A$1='Employee Data'!$I$4:$I$553,'Employee Data'!$B$4:$B$553,""),ROW('Employee Data'!A91)),IF($A$1='Employee Data'!$I$4:$I$553,'Employee Data'!$B$4:$B$553,""),0))</f>
        <v>#NUM!</v>
      </c>
      <c r="B93" t="str">
        <f>IF(ISERROR(INDEX('Employee Data'!$B$4:$B$553,MATCH(Databackup!A93,Employee_Name,0),0)),"",(INDEX('Employee Data'!$B$4:$B$553,MATCH(Databackup!A93,Employee_Name,0))))</f>
        <v/>
      </c>
      <c r="C93" t="str">
        <f>IF(ISERROR(INDEX('Employee Data'!$C$4:$C$553,MATCH(Databackup!A93,Employee_Name,0),0)),"",(INDEX('Employee Data'!$C$4:$C$553,MATCH(Databackup!A93,Employee_Name,0))))</f>
        <v/>
      </c>
      <c r="D93" t="str">
        <f>IF(ISERROR(INDEX('Employee Data'!$D$4:$D$553,MATCH(Databackup!A93,Employee_Name,0),0)),"",(INDEX('Employee Data'!$D$4:$D$553,MATCH(Databackup!A93,Employee_Name,0))))</f>
        <v/>
      </c>
      <c r="E93" t="str">
        <f>IF(ISERROR(INDEX('Employee Data'!$F$4:$F$553,MATCH(Databackup!A93,Employee_Name,0),0)),"",(INDEX('Employee Data'!$F$4:$F$553,MATCH(Databackup!A93,Employee_Name,0))))</f>
        <v/>
      </c>
      <c r="F93" s="226" t="str">
        <f>IF(ISERROR(INDEX('Employee Data'!$G$4:$G$553,MATCH(Databackup!A93,Employee_Name,0),0)),"",(INDEX('Employee Data'!$G$4:$G$553,MATCH(Databackup!A93,Employee_Name,0))))</f>
        <v/>
      </c>
      <c r="G93" s="226" t="str">
        <f>IF(ISERROR(INDEX('Employee Data'!$H$4:$H$553,MATCH(Databackup!A93,Employee_Name,0),0)),"",(INDEX('Employee Data'!$H$4:$H$553,MATCH(Databackup!A93,Employee_Name,0))))</f>
        <v/>
      </c>
      <c r="H93" t="str">
        <f>IF(ISERROR(INDEX('Employee Data'!$I$4:$I$553,MATCH(Databackup!A93,Employee_Name,0),0)),"",(INDEX('Employee Data'!$I$4:$I$553,MATCH(Databackup!A93,Employee_Name,0))))</f>
        <v/>
      </c>
      <c r="I93" t="str">
        <f>IF(ISERROR(INDEX('Employee Data'!$J$4:$J$553,MATCH(Databackup!A93,Employee_Name,0),0)),"",(INDEX('Employee Data'!J$4:$J$553,MATCH(Databackup!A93,Employee_Name,0))))</f>
        <v/>
      </c>
      <c r="J93" t="str">
        <f>IF(ISERROR(INDEX('Employee Data'!$K$4:$K$553,MATCH(Databackup!A93,Employee_Name,0),0)),"",(INDEX('Employee Data'!$K$4:$K$553,MATCH(Databackup!A93,Employee_Name,0))))</f>
        <v/>
      </c>
      <c r="K93" t="str">
        <f>IF(ISERROR(INDEX('Employee Data'!$L$4:$L$553,MATCH(Databackup!A93,Employee_Name,0),0)),"",(INDEX('Employee Data'!$L$4:$L$553,MATCH(Databackup!A93,Employee_Name,0))))</f>
        <v/>
      </c>
      <c r="L93" t="str">
        <f>IF(ISERROR(INDEX('Employee Data'!$M$4:$M$553,MATCH(Databackup!A93,Employee_Name,0),0)),"",(INDEX('Employee Data'!$M$4:$M$553,MATCH(Databackup!A93,Employee_Name,0))))</f>
        <v/>
      </c>
      <c r="M93" t="str">
        <f>IF(ISERROR(INDEX('Employee Data'!$N$4:$N$553,MATCH(Databackup!A93,Employee_Name,0),0)),"",(INDEX('Employee Data'!$N$4:$N$553,MATCH(Databackup!A93,Employee_Name,0))))</f>
        <v/>
      </c>
      <c r="N93" t="str">
        <f>IF(ISERROR(INDEX('Employee Data'!$O$4:$O$553,MATCH(Databackup!A93,Employee_Name,0),0)),"",(INDEX('Employee Data'!$O$4:$O$553,MATCH(Databackup!A93,Employee_Name,0))))</f>
        <v/>
      </c>
    </row>
    <row r="94" spans="1:14">
      <c r="A94" s="266" t="e">
        <f t="array" ref="A94">INDEX(Employee_Name,MATCH(SMALL(IF($A$1='Employee Data'!$I$4:$I$553,'Employee Data'!$B$4:$B$553,""),ROW('Employee Data'!A92)),IF($A$1='Employee Data'!$I$4:$I$553,'Employee Data'!$B$4:$B$553,""),0))</f>
        <v>#NUM!</v>
      </c>
      <c r="B94" t="str">
        <f>IF(ISERROR(INDEX('Employee Data'!$B$4:$B$553,MATCH(Databackup!A94,Employee_Name,0),0)),"",(INDEX('Employee Data'!$B$4:$B$553,MATCH(Databackup!A94,Employee_Name,0))))</f>
        <v/>
      </c>
      <c r="C94" t="str">
        <f>IF(ISERROR(INDEX('Employee Data'!$C$4:$C$553,MATCH(Databackup!A94,Employee_Name,0),0)),"",(INDEX('Employee Data'!$C$4:$C$553,MATCH(Databackup!A94,Employee_Name,0))))</f>
        <v/>
      </c>
      <c r="D94" t="str">
        <f>IF(ISERROR(INDEX('Employee Data'!$D$4:$D$553,MATCH(Databackup!A94,Employee_Name,0),0)),"",(INDEX('Employee Data'!$D$4:$D$553,MATCH(Databackup!A94,Employee_Name,0))))</f>
        <v/>
      </c>
      <c r="E94" t="str">
        <f>IF(ISERROR(INDEX('Employee Data'!$F$4:$F$553,MATCH(Databackup!A94,Employee_Name,0),0)),"",(INDEX('Employee Data'!$F$4:$F$553,MATCH(Databackup!A94,Employee_Name,0))))</f>
        <v/>
      </c>
      <c r="F94" s="226" t="str">
        <f>IF(ISERROR(INDEX('Employee Data'!$G$4:$G$553,MATCH(Databackup!A94,Employee_Name,0),0)),"",(INDEX('Employee Data'!$G$4:$G$553,MATCH(Databackup!A94,Employee_Name,0))))</f>
        <v/>
      </c>
      <c r="G94" s="226" t="str">
        <f>IF(ISERROR(INDEX('Employee Data'!$H$4:$H$553,MATCH(Databackup!A94,Employee_Name,0),0)),"",(INDEX('Employee Data'!$H$4:$H$553,MATCH(Databackup!A94,Employee_Name,0))))</f>
        <v/>
      </c>
      <c r="H94" t="str">
        <f>IF(ISERROR(INDEX('Employee Data'!$I$4:$I$553,MATCH(Databackup!A94,Employee_Name,0),0)),"",(INDEX('Employee Data'!$I$4:$I$553,MATCH(Databackup!A94,Employee_Name,0))))</f>
        <v/>
      </c>
      <c r="I94" t="str">
        <f>IF(ISERROR(INDEX('Employee Data'!$J$4:$J$553,MATCH(Databackup!A94,Employee_Name,0),0)),"",(INDEX('Employee Data'!J$4:$J$553,MATCH(Databackup!A94,Employee_Name,0))))</f>
        <v/>
      </c>
      <c r="J94" t="str">
        <f>IF(ISERROR(INDEX('Employee Data'!$K$4:$K$553,MATCH(Databackup!A94,Employee_Name,0),0)),"",(INDEX('Employee Data'!$K$4:$K$553,MATCH(Databackup!A94,Employee_Name,0))))</f>
        <v/>
      </c>
      <c r="K94" t="str">
        <f>IF(ISERROR(INDEX('Employee Data'!$L$4:$L$553,MATCH(Databackup!A94,Employee_Name,0),0)),"",(INDEX('Employee Data'!$L$4:$L$553,MATCH(Databackup!A94,Employee_Name,0))))</f>
        <v/>
      </c>
      <c r="L94" t="str">
        <f>IF(ISERROR(INDEX('Employee Data'!$M$4:$M$553,MATCH(Databackup!A94,Employee_Name,0),0)),"",(INDEX('Employee Data'!$M$4:$M$553,MATCH(Databackup!A94,Employee_Name,0))))</f>
        <v/>
      </c>
      <c r="M94" t="str">
        <f>IF(ISERROR(INDEX('Employee Data'!$N$4:$N$553,MATCH(Databackup!A94,Employee_Name,0),0)),"",(INDEX('Employee Data'!$N$4:$N$553,MATCH(Databackup!A94,Employee_Name,0))))</f>
        <v/>
      </c>
      <c r="N94" t="str">
        <f>IF(ISERROR(INDEX('Employee Data'!$O$4:$O$553,MATCH(Databackup!A94,Employee_Name,0),0)),"",(INDEX('Employee Data'!$O$4:$O$553,MATCH(Databackup!A94,Employee_Name,0))))</f>
        <v/>
      </c>
    </row>
    <row r="95" spans="1:14">
      <c r="A95" s="266" t="e">
        <f t="array" ref="A95">INDEX(Employee_Name,MATCH(SMALL(IF($A$1='Employee Data'!$I$4:$I$553,'Employee Data'!$B$4:$B$553,""),ROW('Employee Data'!A93)),IF($A$1='Employee Data'!$I$4:$I$553,'Employee Data'!$B$4:$B$553,""),0))</f>
        <v>#NUM!</v>
      </c>
      <c r="B95" t="str">
        <f>IF(ISERROR(INDEX('Employee Data'!$B$4:$B$553,MATCH(Databackup!A95,Employee_Name,0),0)),"",(INDEX('Employee Data'!$B$4:$B$553,MATCH(Databackup!A95,Employee_Name,0))))</f>
        <v/>
      </c>
      <c r="C95" t="str">
        <f>IF(ISERROR(INDEX('Employee Data'!$C$4:$C$553,MATCH(Databackup!A95,Employee_Name,0),0)),"",(INDEX('Employee Data'!$C$4:$C$553,MATCH(Databackup!A95,Employee_Name,0))))</f>
        <v/>
      </c>
      <c r="D95" t="str">
        <f>IF(ISERROR(INDEX('Employee Data'!$D$4:$D$553,MATCH(Databackup!A95,Employee_Name,0),0)),"",(INDEX('Employee Data'!$D$4:$D$553,MATCH(Databackup!A95,Employee_Name,0))))</f>
        <v/>
      </c>
      <c r="E95" t="str">
        <f>IF(ISERROR(INDEX('Employee Data'!$F$4:$F$553,MATCH(Databackup!A95,Employee_Name,0),0)),"",(INDEX('Employee Data'!$F$4:$F$553,MATCH(Databackup!A95,Employee_Name,0))))</f>
        <v/>
      </c>
      <c r="F95" s="226" t="str">
        <f>IF(ISERROR(INDEX('Employee Data'!$G$4:$G$553,MATCH(Databackup!A95,Employee_Name,0),0)),"",(INDEX('Employee Data'!$G$4:$G$553,MATCH(Databackup!A95,Employee_Name,0))))</f>
        <v/>
      </c>
      <c r="G95" s="226" t="str">
        <f>IF(ISERROR(INDEX('Employee Data'!$H$4:$H$553,MATCH(Databackup!A95,Employee_Name,0),0)),"",(INDEX('Employee Data'!$H$4:$H$553,MATCH(Databackup!A95,Employee_Name,0))))</f>
        <v/>
      </c>
      <c r="H95" t="str">
        <f>IF(ISERROR(INDEX('Employee Data'!$I$4:$I$553,MATCH(Databackup!A95,Employee_Name,0),0)),"",(INDEX('Employee Data'!$I$4:$I$553,MATCH(Databackup!A95,Employee_Name,0))))</f>
        <v/>
      </c>
      <c r="I95" t="str">
        <f>IF(ISERROR(INDEX('Employee Data'!$J$4:$J$553,MATCH(Databackup!A95,Employee_Name,0),0)),"",(INDEX('Employee Data'!J$4:$J$553,MATCH(Databackup!A95,Employee_Name,0))))</f>
        <v/>
      </c>
      <c r="J95" t="str">
        <f>IF(ISERROR(INDEX('Employee Data'!$K$4:$K$553,MATCH(Databackup!A95,Employee_Name,0),0)),"",(INDEX('Employee Data'!$K$4:$K$553,MATCH(Databackup!A95,Employee_Name,0))))</f>
        <v/>
      </c>
      <c r="K95" t="str">
        <f>IF(ISERROR(INDEX('Employee Data'!$L$4:$L$553,MATCH(Databackup!A95,Employee_Name,0),0)),"",(INDEX('Employee Data'!$L$4:$L$553,MATCH(Databackup!A95,Employee_Name,0))))</f>
        <v/>
      </c>
      <c r="L95" t="str">
        <f>IF(ISERROR(INDEX('Employee Data'!$M$4:$M$553,MATCH(Databackup!A95,Employee_Name,0),0)),"",(INDEX('Employee Data'!$M$4:$M$553,MATCH(Databackup!A95,Employee_Name,0))))</f>
        <v/>
      </c>
      <c r="M95" t="str">
        <f>IF(ISERROR(INDEX('Employee Data'!$N$4:$N$553,MATCH(Databackup!A95,Employee_Name,0),0)),"",(INDEX('Employee Data'!$N$4:$N$553,MATCH(Databackup!A95,Employee_Name,0))))</f>
        <v/>
      </c>
      <c r="N95" t="str">
        <f>IF(ISERROR(INDEX('Employee Data'!$O$4:$O$553,MATCH(Databackup!A95,Employee_Name,0),0)),"",(INDEX('Employee Data'!$O$4:$O$553,MATCH(Databackup!A95,Employee_Name,0))))</f>
        <v/>
      </c>
    </row>
    <row r="96" spans="1:14">
      <c r="A96" s="266" t="e">
        <f t="array" ref="A96">INDEX(Employee_Name,MATCH(SMALL(IF($A$1='Employee Data'!$I$4:$I$553,'Employee Data'!$B$4:$B$553,""),ROW('Employee Data'!A94)),IF($A$1='Employee Data'!$I$4:$I$553,'Employee Data'!$B$4:$B$553,""),0))</f>
        <v>#NUM!</v>
      </c>
      <c r="B96" t="str">
        <f>IF(ISERROR(INDEX('Employee Data'!$B$4:$B$553,MATCH(Databackup!A96,Employee_Name,0),0)),"",(INDEX('Employee Data'!$B$4:$B$553,MATCH(Databackup!A96,Employee_Name,0))))</f>
        <v/>
      </c>
      <c r="C96" t="str">
        <f>IF(ISERROR(INDEX('Employee Data'!$C$4:$C$553,MATCH(Databackup!A96,Employee_Name,0),0)),"",(INDEX('Employee Data'!$C$4:$C$553,MATCH(Databackup!A96,Employee_Name,0))))</f>
        <v/>
      </c>
      <c r="D96" t="str">
        <f>IF(ISERROR(INDEX('Employee Data'!$D$4:$D$553,MATCH(Databackup!A96,Employee_Name,0),0)),"",(INDEX('Employee Data'!$D$4:$D$553,MATCH(Databackup!A96,Employee_Name,0))))</f>
        <v/>
      </c>
      <c r="E96" t="str">
        <f>IF(ISERROR(INDEX('Employee Data'!$F$4:$F$553,MATCH(Databackup!A96,Employee_Name,0),0)),"",(INDEX('Employee Data'!$F$4:$F$553,MATCH(Databackup!A96,Employee_Name,0))))</f>
        <v/>
      </c>
      <c r="F96" s="226" t="str">
        <f>IF(ISERROR(INDEX('Employee Data'!$G$4:$G$553,MATCH(Databackup!A96,Employee_Name,0),0)),"",(INDEX('Employee Data'!$G$4:$G$553,MATCH(Databackup!A96,Employee_Name,0))))</f>
        <v/>
      </c>
      <c r="G96" s="226" t="str">
        <f>IF(ISERROR(INDEX('Employee Data'!$H$4:$H$553,MATCH(Databackup!A96,Employee_Name,0),0)),"",(INDEX('Employee Data'!$H$4:$H$553,MATCH(Databackup!A96,Employee_Name,0))))</f>
        <v/>
      </c>
      <c r="H96" t="str">
        <f>IF(ISERROR(INDEX('Employee Data'!$I$4:$I$553,MATCH(Databackup!A96,Employee_Name,0),0)),"",(INDEX('Employee Data'!$I$4:$I$553,MATCH(Databackup!A96,Employee_Name,0))))</f>
        <v/>
      </c>
      <c r="I96" t="str">
        <f>IF(ISERROR(INDEX('Employee Data'!$J$4:$J$553,MATCH(Databackup!A96,Employee_Name,0),0)),"",(INDEX('Employee Data'!J$4:$J$553,MATCH(Databackup!A96,Employee_Name,0))))</f>
        <v/>
      </c>
      <c r="J96" t="str">
        <f>IF(ISERROR(INDEX('Employee Data'!$K$4:$K$553,MATCH(Databackup!A96,Employee_Name,0),0)),"",(INDEX('Employee Data'!$K$4:$K$553,MATCH(Databackup!A96,Employee_Name,0))))</f>
        <v/>
      </c>
      <c r="K96" t="str">
        <f>IF(ISERROR(INDEX('Employee Data'!$L$4:$L$553,MATCH(Databackup!A96,Employee_Name,0),0)),"",(INDEX('Employee Data'!$L$4:$L$553,MATCH(Databackup!A96,Employee_Name,0))))</f>
        <v/>
      </c>
      <c r="L96" t="str">
        <f>IF(ISERROR(INDEX('Employee Data'!$M$4:$M$553,MATCH(Databackup!A96,Employee_Name,0),0)),"",(INDEX('Employee Data'!$M$4:$M$553,MATCH(Databackup!A96,Employee_Name,0))))</f>
        <v/>
      </c>
      <c r="M96" t="str">
        <f>IF(ISERROR(INDEX('Employee Data'!$N$4:$N$553,MATCH(Databackup!A96,Employee_Name,0),0)),"",(INDEX('Employee Data'!$N$4:$N$553,MATCH(Databackup!A96,Employee_Name,0))))</f>
        <v/>
      </c>
      <c r="N96" t="str">
        <f>IF(ISERROR(INDEX('Employee Data'!$O$4:$O$553,MATCH(Databackup!A96,Employee_Name,0),0)),"",(INDEX('Employee Data'!$O$4:$O$553,MATCH(Databackup!A96,Employee_Name,0))))</f>
        <v/>
      </c>
    </row>
    <row r="97" spans="1:14">
      <c r="A97" s="266" t="e">
        <f t="array" ref="A97">INDEX(Employee_Name,MATCH(SMALL(IF($A$1='Employee Data'!$I$4:$I$553,'Employee Data'!$B$4:$B$553,""),ROW('Employee Data'!A95)),IF($A$1='Employee Data'!$I$4:$I$553,'Employee Data'!$B$4:$B$553,""),0))</f>
        <v>#NUM!</v>
      </c>
      <c r="B97" t="str">
        <f>IF(ISERROR(INDEX('Employee Data'!$B$4:$B$553,MATCH(Databackup!A97,Employee_Name,0),0)),"",(INDEX('Employee Data'!$B$4:$B$553,MATCH(Databackup!A97,Employee_Name,0))))</f>
        <v/>
      </c>
      <c r="C97" t="str">
        <f>IF(ISERROR(INDEX('Employee Data'!$C$4:$C$553,MATCH(Databackup!A97,Employee_Name,0),0)),"",(INDEX('Employee Data'!$C$4:$C$553,MATCH(Databackup!A97,Employee_Name,0))))</f>
        <v/>
      </c>
      <c r="D97" t="str">
        <f>IF(ISERROR(INDEX('Employee Data'!$D$4:$D$553,MATCH(Databackup!A97,Employee_Name,0),0)),"",(INDEX('Employee Data'!$D$4:$D$553,MATCH(Databackup!A97,Employee_Name,0))))</f>
        <v/>
      </c>
      <c r="E97" t="str">
        <f>IF(ISERROR(INDEX('Employee Data'!$F$4:$F$553,MATCH(Databackup!A97,Employee_Name,0),0)),"",(INDEX('Employee Data'!$F$4:$F$553,MATCH(Databackup!A97,Employee_Name,0))))</f>
        <v/>
      </c>
      <c r="F97" s="226" t="str">
        <f>IF(ISERROR(INDEX('Employee Data'!$G$4:$G$553,MATCH(Databackup!A97,Employee_Name,0),0)),"",(INDEX('Employee Data'!$G$4:$G$553,MATCH(Databackup!A97,Employee_Name,0))))</f>
        <v/>
      </c>
      <c r="G97" s="226" t="str">
        <f>IF(ISERROR(INDEX('Employee Data'!$H$4:$H$553,MATCH(Databackup!A97,Employee_Name,0),0)),"",(INDEX('Employee Data'!$H$4:$H$553,MATCH(Databackup!A97,Employee_Name,0))))</f>
        <v/>
      </c>
      <c r="H97" t="str">
        <f>IF(ISERROR(INDEX('Employee Data'!$I$4:$I$553,MATCH(Databackup!A97,Employee_Name,0),0)),"",(INDEX('Employee Data'!$I$4:$I$553,MATCH(Databackup!A97,Employee_Name,0))))</f>
        <v/>
      </c>
      <c r="I97" t="str">
        <f>IF(ISERROR(INDEX('Employee Data'!$J$4:$J$553,MATCH(Databackup!A97,Employee_Name,0),0)),"",(INDEX('Employee Data'!J$4:$J$553,MATCH(Databackup!A97,Employee_Name,0))))</f>
        <v/>
      </c>
      <c r="J97" t="str">
        <f>IF(ISERROR(INDEX('Employee Data'!$K$4:$K$553,MATCH(Databackup!A97,Employee_Name,0),0)),"",(INDEX('Employee Data'!$K$4:$K$553,MATCH(Databackup!A97,Employee_Name,0))))</f>
        <v/>
      </c>
      <c r="K97" t="str">
        <f>IF(ISERROR(INDEX('Employee Data'!$L$4:$L$553,MATCH(Databackup!A97,Employee_Name,0),0)),"",(INDEX('Employee Data'!$L$4:$L$553,MATCH(Databackup!A97,Employee_Name,0))))</f>
        <v/>
      </c>
      <c r="L97" t="str">
        <f>IF(ISERROR(INDEX('Employee Data'!$M$4:$M$553,MATCH(Databackup!A97,Employee_Name,0),0)),"",(INDEX('Employee Data'!$M$4:$M$553,MATCH(Databackup!A97,Employee_Name,0))))</f>
        <v/>
      </c>
      <c r="M97" t="str">
        <f>IF(ISERROR(INDEX('Employee Data'!$N$4:$N$553,MATCH(Databackup!A97,Employee_Name,0),0)),"",(INDEX('Employee Data'!$N$4:$N$553,MATCH(Databackup!A97,Employee_Name,0))))</f>
        <v/>
      </c>
      <c r="N97" t="str">
        <f>IF(ISERROR(INDEX('Employee Data'!$O$4:$O$553,MATCH(Databackup!A97,Employee_Name,0),0)),"",(INDEX('Employee Data'!$O$4:$O$553,MATCH(Databackup!A97,Employee_Name,0))))</f>
        <v/>
      </c>
    </row>
    <row r="98" spans="1:14">
      <c r="A98" s="266" t="e">
        <f t="array" ref="A98">INDEX(Employee_Name,MATCH(SMALL(IF($A$1='Employee Data'!$I$4:$I$553,'Employee Data'!$B$4:$B$553,""),ROW('Employee Data'!A96)),IF($A$1='Employee Data'!$I$4:$I$553,'Employee Data'!$B$4:$B$553,""),0))</f>
        <v>#NUM!</v>
      </c>
      <c r="B98" t="str">
        <f>IF(ISERROR(INDEX('Employee Data'!$B$4:$B$553,MATCH(Databackup!A98,Employee_Name,0),0)),"",(INDEX('Employee Data'!$B$4:$B$553,MATCH(Databackup!A98,Employee_Name,0))))</f>
        <v/>
      </c>
      <c r="C98" t="str">
        <f>IF(ISERROR(INDEX('Employee Data'!$C$4:$C$553,MATCH(Databackup!A98,Employee_Name,0),0)),"",(INDEX('Employee Data'!$C$4:$C$553,MATCH(Databackup!A98,Employee_Name,0))))</f>
        <v/>
      </c>
      <c r="D98" t="str">
        <f>IF(ISERROR(INDEX('Employee Data'!$D$4:$D$553,MATCH(Databackup!A98,Employee_Name,0),0)),"",(INDEX('Employee Data'!$D$4:$D$553,MATCH(Databackup!A98,Employee_Name,0))))</f>
        <v/>
      </c>
      <c r="E98" t="str">
        <f>IF(ISERROR(INDEX('Employee Data'!$F$4:$F$553,MATCH(Databackup!A98,Employee_Name,0),0)),"",(INDEX('Employee Data'!$F$4:$F$553,MATCH(Databackup!A98,Employee_Name,0))))</f>
        <v/>
      </c>
      <c r="F98" s="226" t="str">
        <f>IF(ISERROR(INDEX('Employee Data'!$G$4:$G$553,MATCH(Databackup!A98,Employee_Name,0),0)),"",(INDEX('Employee Data'!$G$4:$G$553,MATCH(Databackup!A98,Employee_Name,0))))</f>
        <v/>
      </c>
      <c r="G98" s="226" t="str">
        <f>IF(ISERROR(INDEX('Employee Data'!$H$4:$H$553,MATCH(Databackup!A98,Employee_Name,0),0)),"",(INDEX('Employee Data'!$H$4:$H$553,MATCH(Databackup!A98,Employee_Name,0))))</f>
        <v/>
      </c>
      <c r="H98" t="str">
        <f>IF(ISERROR(INDEX('Employee Data'!$I$4:$I$553,MATCH(Databackup!A98,Employee_Name,0),0)),"",(INDEX('Employee Data'!$I$4:$I$553,MATCH(Databackup!A98,Employee_Name,0))))</f>
        <v/>
      </c>
      <c r="I98" t="str">
        <f>IF(ISERROR(INDEX('Employee Data'!$J$4:$J$553,MATCH(Databackup!A98,Employee_Name,0),0)),"",(INDEX('Employee Data'!J$4:$J$553,MATCH(Databackup!A98,Employee_Name,0))))</f>
        <v/>
      </c>
      <c r="J98" t="str">
        <f>IF(ISERROR(INDEX('Employee Data'!$K$4:$K$553,MATCH(Databackup!A98,Employee_Name,0),0)),"",(INDEX('Employee Data'!$K$4:$K$553,MATCH(Databackup!A98,Employee_Name,0))))</f>
        <v/>
      </c>
      <c r="K98" t="str">
        <f>IF(ISERROR(INDEX('Employee Data'!$L$4:$L$553,MATCH(Databackup!A98,Employee_Name,0),0)),"",(INDEX('Employee Data'!$L$4:$L$553,MATCH(Databackup!A98,Employee_Name,0))))</f>
        <v/>
      </c>
      <c r="L98" t="str">
        <f>IF(ISERROR(INDEX('Employee Data'!$M$4:$M$553,MATCH(Databackup!A98,Employee_Name,0),0)),"",(INDEX('Employee Data'!$M$4:$M$553,MATCH(Databackup!A98,Employee_Name,0))))</f>
        <v/>
      </c>
      <c r="M98" t="str">
        <f>IF(ISERROR(INDEX('Employee Data'!$N$4:$N$553,MATCH(Databackup!A98,Employee_Name,0),0)),"",(INDEX('Employee Data'!$N$4:$N$553,MATCH(Databackup!A98,Employee_Name,0))))</f>
        <v/>
      </c>
      <c r="N98" t="str">
        <f>IF(ISERROR(INDEX('Employee Data'!$O$4:$O$553,MATCH(Databackup!A98,Employee_Name,0),0)),"",(INDEX('Employee Data'!$O$4:$O$553,MATCH(Databackup!A98,Employee_Name,0))))</f>
        <v/>
      </c>
    </row>
    <row r="99" spans="1:14">
      <c r="A99" s="266" t="e">
        <f t="array" ref="A99">INDEX(Employee_Name,MATCH(SMALL(IF($A$1='Employee Data'!$I$4:$I$553,'Employee Data'!$B$4:$B$553,""),ROW('Employee Data'!A97)),IF($A$1='Employee Data'!$I$4:$I$553,'Employee Data'!$B$4:$B$553,""),0))</f>
        <v>#NUM!</v>
      </c>
      <c r="B99" t="str">
        <f>IF(ISERROR(INDEX('Employee Data'!$B$4:$B$553,MATCH(Databackup!A99,Employee_Name,0),0)),"",(INDEX('Employee Data'!$B$4:$B$553,MATCH(Databackup!A99,Employee_Name,0))))</f>
        <v/>
      </c>
      <c r="C99" t="str">
        <f>IF(ISERROR(INDEX('Employee Data'!$C$4:$C$553,MATCH(Databackup!A99,Employee_Name,0),0)),"",(INDEX('Employee Data'!$C$4:$C$553,MATCH(Databackup!A99,Employee_Name,0))))</f>
        <v/>
      </c>
      <c r="D99" t="str">
        <f>IF(ISERROR(INDEX('Employee Data'!$D$4:$D$553,MATCH(Databackup!A99,Employee_Name,0),0)),"",(INDEX('Employee Data'!$D$4:$D$553,MATCH(Databackup!A99,Employee_Name,0))))</f>
        <v/>
      </c>
      <c r="E99" t="str">
        <f>IF(ISERROR(INDEX('Employee Data'!$F$4:$F$553,MATCH(Databackup!A99,Employee_Name,0),0)),"",(INDEX('Employee Data'!$F$4:$F$553,MATCH(Databackup!A99,Employee_Name,0))))</f>
        <v/>
      </c>
      <c r="F99" s="226" t="str">
        <f>IF(ISERROR(INDEX('Employee Data'!$G$4:$G$553,MATCH(Databackup!A99,Employee_Name,0),0)),"",(INDEX('Employee Data'!$G$4:$G$553,MATCH(Databackup!A99,Employee_Name,0))))</f>
        <v/>
      </c>
      <c r="G99" s="226" t="str">
        <f>IF(ISERROR(INDEX('Employee Data'!$H$4:$H$553,MATCH(Databackup!A99,Employee_Name,0),0)),"",(INDEX('Employee Data'!$H$4:$H$553,MATCH(Databackup!A99,Employee_Name,0))))</f>
        <v/>
      </c>
      <c r="H99" t="str">
        <f>IF(ISERROR(INDEX('Employee Data'!$I$4:$I$553,MATCH(Databackup!A99,Employee_Name,0),0)),"",(INDEX('Employee Data'!$I$4:$I$553,MATCH(Databackup!A99,Employee_Name,0))))</f>
        <v/>
      </c>
      <c r="I99" t="str">
        <f>IF(ISERROR(INDEX('Employee Data'!$J$4:$J$553,MATCH(Databackup!A99,Employee_Name,0),0)),"",(INDEX('Employee Data'!J$4:$J$553,MATCH(Databackup!A99,Employee_Name,0))))</f>
        <v/>
      </c>
      <c r="J99" t="str">
        <f>IF(ISERROR(INDEX('Employee Data'!$K$4:$K$553,MATCH(Databackup!A99,Employee_Name,0),0)),"",(INDEX('Employee Data'!$K$4:$K$553,MATCH(Databackup!A99,Employee_Name,0))))</f>
        <v/>
      </c>
      <c r="K99" t="str">
        <f>IF(ISERROR(INDEX('Employee Data'!$L$4:$L$553,MATCH(Databackup!A99,Employee_Name,0),0)),"",(INDEX('Employee Data'!$L$4:$L$553,MATCH(Databackup!A99,Employee_Name,0))))</f>
        <v/>
      </c>
      <c r="L99" t="str">
        <f>IF(ISERROR(INDEX('Employee Data'!$M$4:$M$553,MATCH(Databackup!A99,Employee_Name,0),0)),"",(INDEX('Employee Data'!$M$4:$M$553,MATCH(Databackup!A99,Employee_Name,0))))</f>
        <v/>
      </c>
      <c r="M99" t="str">
        <f>IF(ISERROR(INDEX('Employee Data'!$N$4:$N$553,MATCH(Databackup!A99,Employee_Name,0),0)),"",(INDEX('Employee Data'!$N$4:$N$553,MATCH(Databackup!A99,Employee_Name,0))))</f>
        <v/>
      </c>
      <c r="N99" t="str">
        <f>IF(ISERROR(INDEX('Employee Data'!$O$4:$O$553,MATCH(Databackup!A99,Employee_Name,0),0)),"",(INDEX('Employee Data'!$O$4:$O$553,MATCH(Databackup!A99,Employee_Name,0))))</f>
        <v/>
      </c>
    </row>
    <row r="100" spans="1:14">
      <c r="A100" s="266" t="e">
        <f t="array" ref="A100">INDEX(Employee_Name,MATCH(SMALL(IF($A$1='Employee Data'!$I$4:$I$553,'Employee Data'!$B$4:$B$553,""),ROW('Employee Data'!A98)),IF($A$1='Employee Data'!$I$4:$I$553,'Employee Data'!$B$4:$B$553,""),0))</f>
        <v>#NUM!</v>
      </c>
      <c r="B100" t="str">
        <f>IF(ISERROR(INDEX('Employee Data'!$B$4:$B$553,MATCH(Databackup!A100,Employee_Name,0),0)),"",(INDEX('Employee Data'!$B$4:$B$553,MATCH(Databackup!A100,Employee_Name,0))))</f>
        <v/>
      </c>
      <c r="C100" t="str">
        <f>IF(ISERROR(INDEX('Employee Data'!$C$4:$C$553,MATCH(Databackup!A100,Employee_Name,0),0)),"",(INDEX('Employee Data'!$C$4:$C$553,MATCH(Databackup!A100,Employee_Name,0))))</f>
        <v/>
      </c>
      <c r="D100" t="str">
        <f>IF(ISERROR(INDEX('Employee Data'!$D$4:$D$553,MATCH(Databackup!A100,Employee_Name,0),0)),"",(INDEX('Employee Data'!$D$4:$D$553,MATCH(Databackup!A100,Employee_Name,0))))</f>
        <v/>
      </c>
      <c r="E100" t="str">
        <f>IF(ISERROR(INDEX('Employee Data'!$F$4:$F$553,MATCH(Databackup!A100,Employee_Name,0),0)),"",(INDEX('Employee Data'!$F$4:$F$553,MATCH(Databackup!A100,Employee_Name,0))))</f>
        <v/>
      </c>
      <c r="F100" s="226" t="str">
        <f>IF(ISERROR(INDEX('Employee Data'!$G$4:$G$553,MATCH(Databackup!A100,Employee_Name,0),0)),"",(INDEX('Employee Data'!$G$4:$G$553,MATCH(Databackup!A100,Employee_Name,0))))</f>
        <v/>
      </c>
      <c r="G100" s="226" t="str">
        <f>IF(ISERROR(INDEX('Employee Data'!$H$4:$H$553,MATCH(Databackup!A100,Employee_Name,0),0)),"",(INDEX('Employee Data'!$H$4:$H$553,MATCH(Databackup!A100,Employee_Name,0))))</f>
        <v/>
      </c>
      <c r="H100" t="str">
        <f>IF(ISERROR(INDEX('Employee Data'!$I$4:$I$553,MATCH(Databackup!A100,Employee_Name,0),0)),"",(INDEX('Employee Data'!$I$4:$I$553,MATCH(Databackup!A100,Employee_Name,0))))</f>
        <v/>
      </c>
      <c r="I100" t="str">
        <f>IF(ISERROR(INDEX('Employee Data'!$J$4:$J$553,MATCH(Databackup!A100,Employee_Name,0),0)),"",(INDEX('Employee Data'!J$4:$J$553,MATCH(Databackup!A100,Employee_Name,0))))</f>
        <v/>
      </c>
      <c r="J100" t="str">
        <f>IF(ISERROR(INDEX('Employee Data'!$K$4:$K$553,MATCH(Databackup!A100,Employee_Name,0),0)),"",(INDEX('Employee Data'!$K$4:$K$553,MATCH(Databackup!A100,Employee_Name,0))))</f>
        <v/>
      </c>
      <c r="K100" t="str">
        <f>IF(ISERROR(INDEX('Employee Data'!$L$4:$L$553,MATCH(Databackup!A100,Employee_Name,0),0)),"",(INDEX('Employee Data'!$L$4:$L$553,MATCH(Databackup!A100,Employee_Name,0))))</f>
        <v/>
      </c>
      <c r="L100" t="str">
        <f>IF(ISERROR(INDEX('Employee Data'!$M$4:$M$553,MATCH(Databackup!A100,Employee_Name,0),0)),"",(INDEX('Employee Data'!$M$4:$M$553,MATCH(Databackup!A100,Employee_Name,0))))</f>
        <v/>
      </c>
      <c r="M100" t="str">
        <f>IF(ISERROR(INDEX('Employee Data'!$N$4:$N$553,MATCH(Databackup!A100,Employee_Name,0),0)),"",(INDEX('Employee Data'!$N$4:$N$553,MATCH(Databackup!A100,Employee_Name,0))))</f>
        <v/>
      </c>
      <c r="N100" t="str">
        <f>IF(ISERROR(INDEX('Employee Data'!$O$4:$O$553,MATCH(Databackup!A100,Employee_Name,0),0)),"",(INDEX('Employee Data'!$O$4:$O$553,MATCH(Databackup!A100,Employee_Name,0))))</f>
        <v/>
      </c>
    </row>
    <row r="101" spans="1:14">
      <c r="A101" s="266" t="e">
        <f t="array" ref="A101">INDEX(Employee_Name,MATCH(SMALL(IF($A$1='Employee Data'!$I$4:$I$553,'Employee Data'!$B$4:$B$553,""),ROW('Employee Data'!A99)),IF($A$1='Employee Data'!$I$4:$I$553,'Employee Data'!$B$4:$B$553,""),0))</f>
        <v>#NUM!</v>
      </c>
      <c r="B101" t="str">
        <f>IF(ISERROR(INDEX('Employee Data'!$B$4:$B$553,MATCH(Databackup!A101,Employee_Name,0),0)),"",(INDEX('Employee Data'!$B$4:$B$553,MATCH(Databackup!A101,Employee_Name,0))))</f>
        <v/>
      </c>
      <c r="C101" t="str">
        <f>IF(ISERROR(INDEX('Employee Data'!$C$4:$C$553,MATCH(Databackup!A101,Employee_Name,0),0)),"",(INDEX('Employee Data'!$C$4:$C$553,MATCH(Databackup!A101,Employee_Name,0))))</f>
        <v/>
      </c>
      <c r="D101" t="str">
        <f>IF(ISERROR(INDEX('Employee Data'!$D$4:$D$553,MATCH(Databackup!A101,Employee_Name,0),0)),"",(INDEX('Employee Data'!$D$4:$D$553,MATCH(Databackup!A101,Employee_Name,0))))</f>
        <v/>
      </c>
      <c r="E101" t="str">
        <f>IF(ISERROR(INDEX('Employee Data'!$F$4:$F$553,MATCH(Databackup!A101,Employee_Name,0),0)),"",(INDEX('Employee Data'!$F$4:$F$553,MATCH(Databackup!A101,Employee_Name,0))))</f>
        <v/>
      </c>
      <c r="F101" s="226" t="str">
        <f>IF(ISERROR(INDEX('Employee Data'!$G$4:$G$553,MATCH(Databackup!A101,Employee_Name,0),0)),"",(INDEX('Employee Data'!$G$4:$G$553,MATCH(Databackup!A101,Employee_Name,0))))</f>
        <v/>
      </c>
      <c r="G101" s="226" t="str">
        <f>IF(ISERROR(INDEX('Employee Data'!$H$4:$H$553,MATCH(Databackup!A101,Employee_Name,0),0)),"",(INDEX('Employee Data'!$H$4:$H$553,MATCH(Databackup!A101,Employee_Name,0))))</f>
        <v/>
      </c>
      <c r="H101" t="str">
        <f>IF(ISERROR(INDEX('Employee Data'!$I$4:$I$553,MATCH(Databackup!A101,Employee_Name,0),0)),"",(INDEX('Employee Data'!$I$4:$I$553,MATCH(Databackup!A101,Employee_Name,0))))</f>
        <v/>
      </c>
      <c r="I101" t="str">
        <f>IF(ISERROR(INDEX('Employee Data'!$J$4:$J$553,MATCH(Databackup!A101,Employee_Name,0),0)),"",(INDEX('Employee Data'!J$4:$J$553,MATCH(Databackup!A101,Employee_Name,0))))</f>
        <v/>
      </c>
      <c r="J101" t="str">
        <f>IF(ISERROR(INDEX('Employee Data'!$K$4:$K$553,MATCH(Databackup!A101,Employee_Name,0),0)),"",(INDEX('Employee Data'!$K$4:$K$553,MATCH(Databackup!A101,Employee_Name,0))))</f>
        <v/>
      </c>
      <c r="K101" t="str">
        <f>IF(ISERROR(INDEX('Employee Data'!$L$4:$L$553,MATCH(Databackup!A101,Employee_Name,0),0)),"",(INDEX('Employee Data'!$L$4:$L$553,MATCH(Databackup!A101,Employee_Name,0))))</f>
        <v/>
      </c>
      <c r="L101" t="str">
        <f>IF(ISERROR(INDEX('Employee Data'!$M$4:$M$553,MATCH(Databackup!A101,Employee_Name,0),0)),"",(INDEX('Employee Data'!$M$4:$M$553,MATCH(Databackup!A101,Employee_Name,0))))</f>
        <v/>
      </c>
      <c r="M101" t="str">
        <f>IF(ISERROR(INDEX('Employee Data'!$N$4:$N$553,MATCH(Databackup!A101,Employee_Name,0),0)),"",(INDEX('Employee Data'!$N$4:$N$553,MATCH(Databackup!A101,Employee_Name,0))))</f>
        <v/>
      </c>
      <c r="N101" t="str">
        <f>IF(ISERROR(INDEX('Employee Data'!$O$4:$O$553,MATCH(Databackup!A101,Employee_Name,0),0)),"",(INDEX('Employee Data'!$O$4:$O$553,MATCH(Databackup!A101,Employee_Name,0))))</f>
        <v/>
      </c>
    </row>
    <row r="102" spans="1:14">
      <c r="A102" s="266" t="e">
        <f t="array" ref="A102">INDEX(Employee_Name,MATCH(SMALL(IF($A$1='Employee Data'!$I$4:$I$553,'Employee Data'!$B$4:$B$553,""),ROW('Employee Data'!A100)),IF($A$1='Employee Data'!$I$4:$I$553,'Employee Data'!$B$4:$B$553,""),0))</f>
        <v>#NUM!</v>
      </c>
      <c r="B102" t="str">
        <f>IF(ISERROR(INDEX('Employee Data'!$B$4:$B$553,MATCH(Databackup!A102,Employee_Name,0),0)),"",(INDEX('Employee Data'!$B$4:$B$553,MATCH(Databackup!A102,Employee_Name,0))))</f>
        <v/>
      </c>
      <c r="C102" t="str">
        <f>IF(ISERROR(INDEX('Employee Data'!$C$4:$C$553,MATCH(Databackup!A102,Employee_Name,0),0)),"",(INDEX('Employee Data'!$C$4:$C$553,MATCH(Databackup!A102,Employee_Name,0))))</f>
        <v/>
      </c>
      <c r="D102" t="str">
        <f>IF(ISERROR(INDEX('Employee Data'!$D$4:$D$553,MATCH(Databackup!A102,Employee_Name,0),0)),"",(INDEX('Employee Data'!$D$4:$D$553,MATCH(Databackup!A102,Employee_Name,0))))</f>
        <v/>
      </c>
      <c r="E102" t="str">
        <f>IF(ISERROR(INDEX('Employee Data'!$F$4:$F$553,MATCH(Databackup!A102,Employee_Name,0),0)),"",(INDEX('Employee Data'!$F$4:$F$553,MATCH(Databackup!A102,Employee_Name,0))))</f>
        <v/>
      </c>
      <c r="F102" s="226" t="str">
        <f>IF(ISERROR(INDEX('Employee Data'!$G$4:$G$553,MATCH(Databackup!A102,Employee_Name,0),0)),"",(INDEX('Employee Data'!$G$4:$G$553,MATCH(Databackup!A102,Employee_Name,0))))</f>
        <v/>
      </c>
      <c r="G102" s="226" t="str">
        <f>IF(ISERROR(INDEX('Employee Data'!$H$4:$H$553,MATCH(Databackup!A102,Employee_Name,0),0)),"",(INDEX('Employee Data'!$H$4:$H$553,MATCH(Databackup!A102,Employee_Name,0))))</f>
        <v/>
      </c>
      <c r="H102" t="str">
        <f>IF(ISERROR(INDEX('Employee Data'!$I$4:$I$553,MATCH(Databackup!A102,Employee_Name,0),0)),"",(INDEX('Employee Data'!$I$4:$I$553,MATCH(Databackup!A102,Employee_Name,0))))</f>
        <v/>
      </c>
      <c r="I102" t="str">
        <f>IF(ISERROR(INDEX('Employee Data'!$J$4:$J$553,MATCH(Databackup!A102,Employee_Name,0),0)),"",(INDEX('Employee Data'!J$4:$J$553,MATCH(Databackup!A102,Employee_Name,0))))</f>
        <v/>
      </c>
      <c r="J102" t="str">
        <f>IF(ISERROR(INDEX('Employee Data'!$K$4:$K$553,MATCH(Databackup!A102,Employee_Name,0),0)),"",(INDEX('Employee Data'!$K$4:$K$553,MATCH(Databackup!A102,Employee_Name,0))))</f>
        <v/>
      </c>
      <c r="K102" t="str">
        <f>IF(ISERROR(INDEX('Employee Data'!$L$4:$L$553,MATCH(Databackup!A102,Employee_Name,0),0)),"",(INDEX('Employee Data'!$L$4:$L$553,MATCH(Databackup!A102,Employee_Name,0))))</f>
        <v/>
      </c>
      <c r="L102" t="str">
        <f>IF(ISERROR(INDEX('Employee Data'!$M$4:$M$553,MATCH(Databackup!A102,Employee_Name,0),0)),"",(INDEX('Employee Data'!$M$4:$M$553,MATCH(Databackup!A102,Employee_Name,0))))</f>
        <v/>
      </c>
      <c r="M102" t="str">
        <f>IF(ISERROR(INDEX('Employee Data'!$N$4:$N$553,MATCH(Databackup!A102,Employee_Name,0),0)),"",(INDEX('Employee Data'!$N$4:$N$553,MATCH(Databackup!A102,Employee_Name,0))))</f>
        <v/>
      </c>
      <c r="N102" t="str">
        <f>IF(ISERROR(INDEX('Employee Data'!$O$4:$O$553,MATCH(Databackup!A102,Employee_Name,0),0)),"",(INDEX('Employee Data'!$O$4:$O$553,MATCH(Databackup!A102,Employee_Name,0))))</f>
        <v/>
      </c>
    </row>
    <row r="103" spans="1:14">
      <c r="A103" s="266" t="e">
        <f t="array" ref="A103">INDEX(Employee_Name,MATCH(SMALL(IF($A$1='Employee Data'!$I$4:$I$553,'Employee Data'!$B$4:$B$553,""),ROW('Employee Data'!A101)),IF($A$1='Employee Data'!$I$4:$I$553,'Employee Data'!$B$4:$B$553,""),0))</f>
        <v>#NUM!</v>
      </c>
      <c r="B103" t="str">
        <f>IF(ISERROR(INDEX('Employee Data'!$B$4:$B$553,MATCH(Databackup!A103,Employee_Name,0),0)),"",(INDEX('Employee Data'!$B$4:$B$553,MATCH(Databackup!A103,Employee_Name,0))))</f>
        <v/>
      </c>
      <c r="C103" t="str">
        <f>IF(ISERROR(INDEX('Employee Data'!$C$4:$C$553,MATCH(Databackup!A103,Employee_Name,0),0)),"",(INDEX('Employee Data'!$C$4:$C$553,MATCH(Databackup!A103,Employee_Name,0))))</f>
        <v/>
      </c>
      <c r="D103" t="str">
        <f>IF(ISERROR(INDEX('Employee Data'!$D$4:$D$553,MATCH(Databackup!A103,Employee_Name,0),0)),"",(INDEX('Employee Data'!$D$4:$D$553,MATCH(Databackup!A103,Employee_Name,0))))</f>
        <v/>
      </c>
      <c r="E103" t="str">
        <f>IF(ISERROR(INDEX('Employee Data'!$F$4:$F$553,MATCH(Databackup!A103,Employee_Name,0),0)),"",(INDEX('Employee Data'!$F$4:$F$553,MATCH(Databackup!A103,Employee_Name,0))))</f>
        <v/>
      </c>
      <c r="F103" s="226" t="str">
        <f>IF(ISERROR(INDEX('Employee Data'!$G$4:$G$553,MATCH(Databackup!A103,Employee_Name,0),0)),"",(INDEX('Employee Data'!$G$4:$G$553,MATCH(Databackup!A103,Employee_Name,0))))</f>
        <v/>
      </c>
      <c r="G103" s="226" t="str">
        <f>IF(ISERROR(INDEX('Employee Data'!$H$4:$H$553,MATCH(Databackup!A103,Employee_Name,0),0)),"",(INDEX('Employee Data'!$H$4:$H$553,MATCH(Databackup!A103,Employee_Name,0))))</f>
        <v/>
      </c>
      <c r="H103" t="str">
        <f>IF(ISERROR(INDEX('Employee Data'!$I$4:$I$553,MATCH(Databackup!A103,Employee_Name,0),0)),"",(INDEX('Employee Data'!$I$4:$I$553,MATCH(Databackup!A103,Employee_Name,0))))</f>
        <v/>
      </c>
      <c r="I103" t="str">
        <f>IF(ISERROR(INDEX('Employee Data'!$J$4:$J$553,MATCH(Databackup!A103,Employee_Name,0),0)),"",(INDEX('Employee Data'!J$4:$J$553,MATCH(Databackup!A103,Employee_Name,0))))</f>
        <v/>
      </c>
      <c r="J103" t="str">
        <f>IF(ISERROR(INDEX('Employee Data'!$K$4:$K$553,MATCH(Databackup!A103,Employee_Name,0),0)),"",(INDEX('Employee Data'!$K$4:$K$553,MATCH(Databackup!A103,Employee_Name,0))))</f>
        <v/>
      </c>
      <c r="K103" t="str">
        <f>IF(ISERROR(INDEX('Employee Data'!$L$4:$L$553,MATCH(Databackup!A103,Employee_Name,0),0)),"",(INDEX('Employee Data'!$L$4:$L$553,MATCH(Databackup!A103,Employee_Name,0))))</f>
        <v/>
      </c>
      <c r="L103" t="str">
        <f>IF(ISERROR(INDEX('Employee Data'!$M$4:$M$553,MATCH(Databackup!A103,Employee_Name,0),0)),"",(INDEX('Employee Data'!$M$4:$M$553,MATCH(Databackup!A103,Employee_Name,0))))</f>
        <v/>
      </c>
      <c r="M103" t="str">
        <f>IF(ISERROR(INDEX('Employee Data'!$N$4:$N$553,MATCH(Databackup!A103,Employee_Name,0),0)),"",(INDEX('Employee Data'!$N$4:$N$553,MATCH(Databackup!A103,Employee_Name,0))))</f>
        <v/>
      </c>
      <c r="N103" t="str">
        <f>IF(ISERROR(INDEX('Employee Data'!$O$4:$O$553,MATCH(Databackup!A103,Employee_Name,0),0)),"",(INDEX('Employee Data'!$O$4:$O$553,MATCH(Databackup!A103,Employee_Name,0))))</f>
        <v/>
      </c>
    </row>
    <row r="104" spans="1:14">
      <c r="A104" s="266" t="e">
        <f t="array" ref="A104">INDEX(Employee_Name,MATCH(SMALL(IF($A$1='Employee Data'!$I$4:$I$553,'Employee Data'!$B$4:$B$553,""),ROW('Employee Data'!A102)),IF($A$1='Employee Data'!$I$4:$I$553,'Employee Data'!$B$4:$B$553,""),0))</f>
        <v>#NUM!</v>
      </c>
      <c r="B104" t="str">
        <f>IF(ISERROR(INDEX('Employee Data'!$B$4:$B$553,MATCH(Databackup!A104,Employee_Name,0),0)),"",(INDEX('Employee Data'!$B$4:$B$553,MATCH(Databackup!A104,Employee_Name,0))))</f>
        <v/>
      </c>
      <c r="C104" t="str">
        <f>IF(ISERROR(INDEX('Employee Data'!$C$4:$C$553,MATCH(Databackup!A104,Employee_Name,0),0)),"",(INDEX('Employee Data'!$C$4:$C$553,MATCH(Databackup!A104,Employee_Name,0))))</f>
        <v/>
      </c>
      <c r="D104" t="str">
        <f>IF(ISERROR(INDEX('Employee Data'!$D$4:$D$553,MATCH(Databackup!A104,Employee_Name,0),0)),"",(INDEX('Employee Data'!$D$4:$D$553,MATCH(Databackup!A104,Employee_Name,0))))</f>
        <v/>
      </c>
      <c r="E104" t="str">
        <f>IF(ISERROR(INDEX('Employee Data'!$F$4:$F$553,MATCH(Databackup!A104,Employee_Name,0),0)),"",(INDEX('Employee Data'!$F$4:$F$553,MATCH(Databackup!A104,Employee_Name,0))))</f>
        <v/>
      </c>
      <c r="F104" s="226" t="str">
        <f>IF(ISERROR(INDEX('Employee Data'!$G$4:$G$553,MATCH(Databackup!A104,Employee_Name,0),0)),"",(INDEX('Employee Data'!$G$4:$G$553,MATCH(Databackup!A104,Employee_Name,0))))</f>
        <v/>
      </c>
      <c r="G104" s="226" t="str">
        <f>IF(ISERROR(INDEX('Employee Data'!$H$4:$H$553,MATCH(Databackup!A104,Employee_Name,0),0)),"",(INDEX('Employee Data'!$H$4:$H$553,MATCH(Databackup!A104,Employee_Name,0))))</f>
        <v/>
      </c>
      <c r="H104" t="str">
        <f>IF(ISERROR(INDEX('Employee Data'!$I$4:$I$553,MATCH(Databackup!A104,Employee_Name,0),0)),"",(INDEX('Employee Data'!$I$4:$I$553,MATCH(Databackup!A104,Employee_Name,0))))</f>
        <v/>
      </c>
      <c r="I104" t="str">
        <f>IF(ISERROR(INDEX('Employee Data'!$J$4:$J$553,MATCH(Databackup!A104,Employee_Name,0),0)),"",(INDEX('Employee Data'!J$4:$J$553,MATCH(Databackup!A104,Employee_Name,0))))</f>
        <v/>
      </c>
      <c r="J104" t="str">
        <f>IF(ISERROR(INDEX('Employee Data'!$K$4:$K$553,MATCH(Databackup!A104,Employee_Name,0),0)),"",(INDEX('Employee Data'!$K$4:$K$553,MATCH(Databackup!A104,Employee_Name,0))))</f>
        <v/>
      </c>
      <c r="K104" t="str">
        <f>IF(ISERROR(INDEX('Employee Data'!$L$4:$L$553,MATCH(Databackup!A104,Employee_Name,0),0)),"",(INDEX('Employee Data'!$L$4:$L$553,MATCH(Databackup!A104,Employee_Name,0))))</f>
        <v/>
      </c>
      <c r="L104" t="str">
        <f>IF(ISERROR(INDEX('Employee Data'!$M$4:$M$553,MATCH(Databackup!A104,Employee_Name,0),0)),"",(INDEX('Employee Data'!$M$4:$M$553,MATCH(Databackup!A104,Employee_Name,0))))</f>
        <v/>
      </c>
      <c r="M104" t="str">
        <f>IF(ISERROR(INDEX('Employee Data'!$N$4:$N$553,MATCH(Databackup!A104,Employee_Name,0),0)),"",(INDEX('Employee Data'!$N$4:$N$553,MATCH(Databackup!A104,Employee_Name,0))))</f>
        <v/>
      </c>
      <c r="N104" t="str">
        <f>IF(ISERROR(INDEX('Employee Data'!$O$4:$O$553,MATCH(Databackup!A104,Employee_Name,0),0)),"",(INDEX('Employee Data'!$O$4:$O$553,MATCH(Databackup!A104,Employee_Name,0))))</f>
        <v/>
      </c>
    </row>
    <row r="105" spans="1:14">
      <c r="A105" s="266" t="e">
        <f t="array" ref="A105">INDEX(Employee_Name,MATCH(SMALL(IF($A$1='Employee Data'!$I$4:$I$553,'Employee Data'!$B$4:$B$553,""),ROW('Employee Data'!A103)),IF($A$1='Employee Data'!$I$4:$I$553,'Employee Data'!$B$4:$B$553,""),0))</f>
        <v>#NUM!</v>
      </c>
      <c r="B105" t="str">
        <f>IF(ISERROR(INDEX('Employee Data'!$B$4:$B$553,MATCH(Databackup!A105,Employee_Name,0),0)),"",(INDEX('Employee Data'!$B$4:$B$553,MATCH(Databackup!A105,Employee_Name,0))))</f>
        <v/>
      </c>
      <c r="C105" t="str">
        <f>IF(ISERROR(INDEX('Employee Data'!$C$4:$C$553,MATCH(Databackup!A105,Employee_Name,0),0)),"",(INDEX('Employee Data'!$C$4:$C$553,MATCH(Databackup!A105,Employee_Name,0))))</f>
        <v/>
      </c>
      <c r="D105" t="str">
        <f>IF(ISERROR(INDEX('Employee Data'!$D$4:$D$553,MATCH(Databackup!A105,Employee_Name,0),0)),"",(INDEX('Employee Data'!$D$4:$D$553,MATCH(Databackup!A105,Employee_Name,0))))</f>
        <v/>
      </c>
      <c r="E105" t="str">
        <f>IF(ISERROR(INDEX('Employee Data'!$F$4:$F$553,MATCH(Databackup!A105,Employee_Name,0),0)),"",(INDEX('Employee Data'!$F$4:$F$553,MATCH(Databackup!A105,Employee_Name,0))))</f>
        <v/>
      </c>
      <c r="F105" s="226" t="str">
        <f>IF(ISERROR(INDEX('Employee Data'!$G$4:$G$553,MATCH(Databackup!A105,Employee_Name,0),0)),"",(INDEX('Employee Data'!$G$4:$G$553,MATCH(Databackup!A105,Employee_Name,0))))</f>
        <v/>
      </c>
      <c r="G105" s="226" t="str">
        <f>IF(ISERROR(INDEX('Employee Data'!$H$4:$H$553,MATCH(Databackup!A105,Employee_Name,0),0)),"",(INDEX('Employee Data'!$H$4:$H$553,MATCH(Databackup!A105,Employee_Name,0))))</f>
        <v/>
      </c>
      <c r="H105" t="str">
        <f>IF(ISERROR(INDEX('Employee Data'!$I$4:$I$553,MATCH(Databackup!A105,Employee_Name,0),0)),"",(INDEX('Employee Data'!$I$4:$I$553,MATCH(Databackup!A105,Employee_Name,0))))</f>
        <v/>
      </c>
      <c r="I105" t="str">
        <f>IF(ISERROR(INDEX('Employee Data'!$J$4:$J$553,MATCH(Databackup!A105,Employee_Name,0),0)),"",(INDEX('Employee Data'!J$4:$J$553,MATCH(Databackup!A105,Employee_Name,0))))</f>
        <v/>
      </c>
      <c r="J105" t="str">
        <f>IF(ISERROR(INDEX('Employee Data'!$K$4:$K$553,MATCH(Databackup!A105,Employee_Name,0),0)),"",(INDEX('Employee Data'!$K$4:$K$553,MATCH(Databackup!A105,Employee_Name,0))))</f>
        <v/>
      </c>
      <c r="K105" t="str">
        <f>IF(ISERROR(INDEX('Employee Data'!$L$4:$L$553,MATCH(Databackup!A105,Employee_Name,0),0)),"",(INDEX('Employee Data'!$L$4:$L$553,MATCH(Databackup!A105,Employee_Name,0))))</f>
        <v/>
      </c>
      <c r="L105" t="str">
        <f>IF(ISERROR(INDEX('Employee Data'!$M$4:$M$553,MATCH(Databackup!A105,Employee_Name,0),0)),"",(INDEX('Employee Data'!$M$4:$M$553,MATCH(Databackup!A105,Employee_Name,0))))</f>
        <v/>
      </c>
      <c r="M105" t="str">
        <f>IF(ISERROR(INDEX('Employee Data'!$N$4:$N$553,MATCH(Databackup!A105,Employee_Name,0),0)),"",(INDEX('Employee Data'!$N$4:$N$553,MATCH(Databackup!A105,Employee_Name,0))))</f>
        <v/>
      </c>
      <c r="N105" t="str">
        <f>IF(ISERROR(INDEX('Employee Data'!$O$4:$O$553,MATCH(Databackup!A105,Employee_Name,0),0)),"",(INDEX('Employee Data'!$O$4:$O$553,MATCH(Databackup!A105,Employee_Name,0))))</f>
        <v/>
      </c>
    </row>
    <row r="106" spans="1:14">
      <c r="A106" s="266" t="e">
        <f t="array" ref="A106">INDEX(Employee_Name,MATCH(SMALL(IF($A$1='Employee Data'!$I$4:$I$553,'Employee Data'!$B$4:$B$553,""),ROW('Employee Data'!A104)),IF($A$1='Employee Data'!$I$4:$I$553,'Employee Data'!$B$4:$B$553,""),0))</f>
        <v>#NUM!</v>
      </c>
      <c r="B106" t="str">
        <f>IF(ISERROR(INDEX('Employee Data'!$B$4:$B$553,MATCH(Databackup!A106,Employee_Name,0),0)),"",(INDEX('Employee Data'!$B$4:$B$553,MATCH(Databackup!A106,Employee_Name,0))))</f>
        <v/>
      </c>
      <c r="C106" t="str">
        <f>IF(ISERROR(INDEX('Employee Data'!$C$4:$C$553,MATCH(Databackup!A106,Employee_Name,0),0)),"",(INDEX('Employee Data'!$C$4:$C$553,MATCH(Databackup!A106,Employee_Name,0))))</f>
        <v/>
      </c>
      <c r="D106" t="str">
        <f>IF(ISERROR(INDEX('Employee Data'!$D$4:$D$553,MATCH(Databackup!A106,Employee_Name,0),0)),"",(INDEX('Employee Data'!$D$4:$D$553,MATCH(Databackup!A106,Employee_Name,0))))</f>
        <v/>
      </c>
      <c r="E106" t="str">
        <f>IF(ISERROR(INDEX('Employee Data'!$F$4:$F$553,MATCH(Databackup!A106,Employee_Name,0),0)),"",(INDEX('Employee Data'!$F$4:$F$553,MATCH(Databackup!A106,Employee_Name,0))))</f>
        <v/>
      </c>
      <c r="F106" s="226" t="str">
        <f>IF(ISERROR(INDEX('Employee Data'!$G$4:$G$553,MATCH(Databackup!A106,Employee_Name,0),0)),"",(INDEX('Employee Data'!$G$4:$G$553,MATCH(Databackup!A106,Employee_Name,0))))</f>
        <v/>
      </c>
      <c r="G106" s="226" t="str">
        <f>IF(ISERROR(INDEX('Employee Data'!$H$4:$H$553,MATCH(Databackup!A106,Employee_Name,0),0)),"",(INDEX('Employee Data'!$H$4:$H$553,MATCH(Databackup!A106,Employee_Name,0))))</f>
        <v/>
      </c>
      <c r="H106" t="str">
        <f>IF(ISERROR(INDEX('Employee Data'!$I$4:$I$553,MATCH(Databackup!A106,Employee_Name,0),0)),"",(INDEX('Employee Data'!$I$4:$I$553,MATCH(Databackup!A106,Employee_Name,0))))</f>
        <v/>
      </c>
      <c r="I106" t="str">
        <f>IF(ISERROR(INDEX('Employee Data'!$J$4:$J$553,MATCH(Databackup!A106,Employee_Name,0),0)),"",(INDEX('Employee Data'!J$4:$J$553,MATCH(Databackup!A106,Employee_Name,0))))</f>
        <v/>
      </c>
      <c r="J106" t="str">
        <f>IF(ISERROR(INDEX('Employee Data'!$K$4:$K$553,MATCH(Databackup!A106,Employee_Name,0),0)),"",(INDEX('Employee Data'!$K$4:$K$553,MATCH(Databackup!A106,Employee_Name,0))))</f>
        <v/>
      </c>
      <c r="K106" t="str">
        <f>IF(ISERROR(INDEX('Employee Data'!$L$4:$L$553,MATCH(Databackup!A106,Employee_Name,0),0)),"",(INDEX('Employee Data'!$L$4:$L$553,MATCH(Databackup!A106,Employee_Name,0))))</f>
        <v/>
      </c>
      <c r="L106" t="str">
        <f>IF(ISERROR(INDEX('Employee Data'!$M$4:$M$553,MATCH(Databackup!A106,Employee_Name,0),0)),"",(INDEX('Employee Data'!$M$4:$M$553,MATCH(Databackup!A106,Employee_Name,0))))</f>
        <v/>
      </c>
      <c r="M106" t="str">
        <f>IF(ISERROR(INDEX('Employee Data'!$N$4:$N$553,MATCH(Databackup!A106,Employee_Name,0),0)),"",(INDEX('Employee Data'!$N$4:$N$553,MATCH(Databackup!A106,Employee_Name,0))))</f>
        <v/>
      </c>
      <c r="N106" t="str">
        <f>IF(ISERROR(INDEX('Employee Data'!$O$4:$O$553,MATCH(Databackup!A106,Employee_Name,0),0)),"",(INDEX('Employee Data'!$O$4:$O$553,MATCH(Databackup!A106,Employee_Name,0))))</f>
        <v/>
      </c>
    </row>
    <row r="107" spans="1:14">
      <c r="A107" s="266" t="e">
        <f t="array" ref="A107">INDEX(Employee_Name,MATCH(SMALL(IF($A$1='Employee Data'!$I$4:$I$553,'Employee Data'!$B$4:$B$553,""),ROW('Employee Data'!A105)),IF($A$1='Employee Data'!$I$4:$I$553,'Employee Data'!$B$4:$B$553,""),0))</f>
        <v>#NUM!</v>
      </c>
      <c r="B107" t="str">
        <f>IF(ISERROR(INDEX('Employee Data'!$B$4:$B$553,MATCH(Databackup!A107,Employee_Name,0),0)),"",(INDEX('Employee Data'!$B$4:$B$553,MATCH(Databackup!A107,Employee_Name,0))))</f>
        <v/>
      </c>
      <c r="C107" t="str">
        <f>IF(ISERROR(INDEX('Employee Data'!$C$4:$C$553,MATCH(Databackup!A107,Employee_Name,0),0)),"",(INDEX('Employee Data'!$C$4:$C$553,MATCH(Databackup!A107,Employee_Name,0))))</f>
        <v/>
      </c>
      <c r="D107" t="str">
        <f>IF(ISERROR(INDEX('Employee Data'!$D$4:$D$553,MATCH(Databackup!A107,Employee_Name,0),0)),"",(INDEX('Employee Data'!$D$4:$D$553,MATCH(Databackup!A107,Employee_Name,0))))</f>
        <v/>
      </c>
      <c r="E107" t="str">
        <f>IF(ISERROR(INDEX('Employee Data'!$F$4:$F$553,MATCH(Databackup!A107,Employee_Name,0),0)),"",(INDEX('Employee Data'!$F$4:$F$553,MATCH(Databackup!A107,Employee_Name,0))))</f>
        <v/>
      </c>
      <c r="F107" s="226" t="str">
        <f>IF(ISERROR(INDEX('Employee Data'!$G$4:$G$553,MATCH(Databackup!A107,Employee_Name,0),0)),"",(INDEX('Employee Data'!$G$4:$G$553,MATCH(Databackup!A107,Employee_Name,0))))</f>
        <v/>
      </c>
      <c r="G107" s="226" t="str">
        <f>IF(ISERROR(INDEX('Employee Data'!$H$4:$H$553,MATCH(Databackup!A107,Employee_Name,0),0)),"",(INDEX('Employee Data'!$H$4:$H$553,MATCH(Databackup!A107,Employee_Name,0))))</f>
        <v/>
      </c>
      <c r="H107" t="str">
        <f>IF(ISERROR(INDEX('Employee Data'!$I$4:$I$553,MATCH(Databackup!A107,Employee_Name,0),0)),"",(INDEX('Employee Data'!$I$4:$I$553,MATCH(Databackup!A107,Employee_Name,0))))</f>
        <v/>
      </c>
      <c r="I107" t="str">
        <f>IF(ISERROR(INDEX('Employee Data'!$J$4:$J$553,MATCH(Databackup!A107,Employee_Name,0),0)),"",(INDEX('Employee Data'!J$4:$J$553,MATCH(Databackup!A107,Employee_Name,0))))</f>
        <v/>
      </c>
      <c r="J107" t="str">
        <f>IF(ISERROR(INDEX('Employee Data'!$K$4:$K$553,MATCH(Databackup!A107,Employee_Name,0),0)),"",(INDEX('Employee Data'!$K$4:$K$553,MATCH(Databackup!A107,Employee_Name,0))))</f>
        <v/>
      </c>
      <c r="K107" t="str">
        <f>IF(ISERROR(INDEX('Employee Data'!$L$4:$L$553,MATCH(Databackup!A107,Employee_Name,0),0)),"",(INDEX('Employee Data'!$L$4:$L$553,MATCH(Databackup!A107,Employee_Name,0))))</f>
        <v/>
      </c>
      <c r="L107" t="str">
        <f>IF(ISERROR(INDEX('Employee Data'!$M$4:$M$553,MATCH(Databackup!A107,Employee_Name,0),0)),"",(INDEX('Employee Data'!$M$4:$M$553,MATCH(Databackup!A107,Employee_Name,0))))</f>
        <v/>
      </c>
      <c r="M107" t="str">
        <f>IF(ISERROR(INDEX('Employee Data'!$N$4:$N$553,MATCH(Databackup!A107,Employee_Name,0),0)),"",(INDEX('Employee Data'!$N$4:$N$553,MATCH(Databackup!A107,Employee_Name,0))))</f>
        <v/>
      </c>
      <c r="N107" t="str">
        <f>IF(ISERROR(INDEX('Employee Data'!$O$4:$O$553,MATCH(Databackup!A107,Employee_Name,0),0)),"",(INDEX('Employee Data'!$O$4:$O$553,MATCH(Databackup!A107,Employee_Name,0))))</f>
        <v/>
      </c>
    </row>
    <row r="108" spans="1:14">
      <c r="A108" s="266" t="e">
        <f t="array" ref="A108">INDEX(Employee_Name,MATCH(SMALL(IF($A$1='Employee Data'!$I$4:$I$553,'Employee Data'!$B$4:$B$553,""),ROW('Employee Data'!A106)),IF($A$1='Employee Data'!$I$4:$I$553,'Employee Data'!$B$4:$B$553,""),0))</f>
        <v>#NUM!</v>
      </c>
      <c r="B108" t="str">
        <f>IF(ISERROR(INDEX('Employee Data'!$B$4:$B$553,MATCH(Databackup!A108,Employee_Name,0),0)),"",(INDEX('Employee Data'!$B$4:$B$553,MATCH(Databackup!A108,Employee_Name,0))))</f>
        <v/>
      </c>
      <c r="C108" t="str">
        <f>IF(ISERROR(INDEX('Employee Data'!$C$4:$C$553,MATCH(Databackup!A108,Employee_Name,0),0)),"",(INDEX('Employee Data'!$C$4:$C$553,MATCH(Databackup!A108,Employee_Name,0))))</f>
        <v/>
      </c>
      <c r="D108" t="str">
        <f>IF(ISERROR(INDEX('Employee Data'!$D$4:$D$553,MATCH(Databackup!A108,Employee_Name,0),0)),"",(INDEX('Employee Data'!$D$4:$D$553,MATCH(Databackup!A108,Employee_Name,0))))</f>
        <v/>
      </c>
      <c r="E108" t="str">
        <f>IF(ISERROR(INDEX('Employee Data'!$F$4:$F$553,MATCH(Databackup!A108,Employee_Name,0),0)),"",(INDEX('Employee Data'!$F$4:$F$553,MATCH(Databackup!A108,Employee_Name,0))))</f>
        <v/>
      </c>
      <c r="F108" s="226" t="str">
        <f>IF(ISERROR(INDEX('Employee Data'!$G$4:$G$553,MATCH(Databackup!A108,Employee_Name,0),0)),"",(INDEX('Employee Data'!$G$4:$G$553,MATCH(Databackup!A108,Employee_Name,0))))</f>
        <v/>
      </c>
      <c r="G108" s="226" t="str">
        <f>IF(ISERROR(INDEX('Employee Data'!$H$4:$H$553,MATCH(Databackup!A108,Employee_Name,0),0)),"",(INDEX('Employee Data'!$H$4:$H$553,MATCH(Databackup!A108,Employee_Name,0))))</f>
        <v/>
      </c>
      <c r="H108" t="str">
        <f>IF(ISERROR(INDEX('Employee Data'!$I$4:$I$553,MATCH(Databackup!A108,Employee_Name,0),0)),"",(INDEX('Employee Data'!$I$4:$I$553,MATCH(Databackup!A108,Employee_Name,0))))</f>
        <v/>
      </c>
      <c r="I108" t="str">
        <f>IF(ISERROR(INDEX('Employee Data'!$J$4:$J$553,MATCH(Databackup!A108,Employee_Name,0),0)),"",(INDEX('Employee Data'!J$4:$J$553,MATCH(Databackup!A108,Employee_Name,0))))</f>
        <v/>
      </c>
      <c r="J108" t="str">
        <f>IF(ISERROR(INDEX('Employee Data'!$K$4:$K$553,MATCH(Databackup!A108,Employee_Name,0),0)),"",(INDEX('Employee Data'!$K$4:$K$553,MATCH(Databackup!A108,Employee_Name,0))))</f>
        <v/>
      </c>
      <c r="K108" t="str">
        <f>IF(ISERROR(INDEX('Employee Data'!$L$4:$L$553,MATCH(Databackup!A108,Employee_Name,0),0)),"",(INDEX('Employee Data'!$L$4:$L$553,MATCH(Databackup!A108,Employee_Name,0))))</f>
        <v/>
      </c>
      <c r="L108" t="str">
        <f>IF(ISERROR(INDEX('Employee Data'!$M$4:$M$553,MATCH(Databackup!A108,Employee_Name,0),0)),"",(INDEX('Employee Data'!$M$4:$M$553,MATCH(Databackup!A108,Employee_Name,0))))</f>
        <v/>
      </c>
      <c r="M108" t="str">
        <f>IF(ISERROR(INDEX('Employee Data'!$N$4:$N$553,MATCH(Databackup!A108,Employee_Name,0),0)),"",(INDEX('Employee Data'!$N$4:$N$553,MATCH(Databackup!A108,Employee_Name,0))))</f>
        <v/>
      </c>
      <c r="N108" t="str">
        <f>IF(ISERROR(INDEX('Employee Data'!$O$4:$O$553,MATCH(Databackup!A108,Employee_Name,0),0)),"",(INDEX('Employee Data'!$O$4:$O$553,MATCH(Databackup!A108,Employee_Name,0))))</f>
        <v/>
      </c>
    </row>
    <row r="109" spans="1:14">
      <c r="A109" s="266" t="e">
        <f t="array" ref="A109">INDEX(Employee_Name,MATCH(SMALL(IF($A$1='Employee Data'!$I$4:$I$553,'Employee Data'!$B$4:$B$553,""),ROW('Employee Data'!A107)),IF($A$1='Employee Data'!$I$4:$I$553,'Employee Data'!$B$4:$B$553,""),0))</f>
        <v>#NUM!</v>
      </c>
      <c r="B109" t="str">
        <f>IF(ISERROR(INDEX('Employee Data'!$B$4:$B$553,MATCH(Databackup!A109,Employee_Name,0),0)),"",(INDEX('Employee Data'!$B$4:$B$553,MATCH(Databackup!A109,Employee_Name,0))))</f>
        <v/>
      </c>
      <c r="C109" t="str">
        <f>IF(ISERROR(INDEX('Employee Data'!$C$4:$C$553,MATCH(Databackup!A109,Employee_Name,0),0)),"",(INDEX('Employee Data'!$C$4:$C$553,MATCH(Databackup!A109,Employee_Name,0))))</f>
        <v/>
      </c>
      <c r="D109" t="str">
        <f>IF(ISERROR(INDEX('Employee Data'!$D$4:$D$553,MATCH(Databackup!A109,Employee_Name,0),0)),"",(INDEX('Employee Data'!$D$4:$D$553,MATCH(Databackup!A109,Employee_Name,0))))</f>
        <v/>
      </c>
      <c r="E109" t="str">
        <f>IF(ISERROR(INDEX('Employee Data'!$F$4:$F$553,MATCH(Databackup!A109,Employee_Name,0),0)),"",(INDEX('Employee Data'!$F$4:$F$553,MATCH(Databackup!A109,Employee_Name,0))))</f>
        <v/>
      </c>
      <c r="F109" s="226" t="str">
        <f>IF(ISERROR(INDEX('Employee Data'!$G$4:$G$553,MATCH(Databackup!A109,Employee_Name,0),0)),"",(INDEX('Employee Data'!$G$4:$G$553,MATCH(Databackup!A109,Employee_Name,0))))</f>
        <v/>
      </c>
      <c r="G109" s="226" t="str">
        <f>IF(ISERROR(INDEX('Employee Data'!$H$4:$H$553,MATCH(Databackup!A109,Employee_Name,0),0)),"",(INDEX('Employee Data'!$H$4:$H$553,MATCH(Databackup!A109,Employee_Name,0))))</f>
        <v/>
      </c>
      <c r="H109" t="str">
        <f>IF(ISERROR(INDEX('Employee Data'!$I$4:$I$553,MATCH(Databackup!A109,Employee_Name,0),0)),"",(INDEX('Employee Data'!$I$4:$I$553,MATCH(Databackup!A109,Employee_Name,0))))</f>
        <v/>
      </c>
      <c r="I109" t="str">
        <f>IF(ISERROR(INDEX('Employee Data'!$J$4:$J$553,MATCH(Databackup!A109,Employee_Name,0),0)),"",(INDEX('Employee Data'!J$4:$J$553,MATCH(Databackup!A109,Employee_Name,0))))</f>
        <v/>
      </c>
      <c r="J109" t="str">
        <f>IF(ISERROR(INDEX('Employee Data'!$K$4:$K$553,MATCH(Databackup!A109,Employee_Name,0),0)),"",(INDEX('Employee Data'!$K$4:$K$553,MATCH(Databackup!A109,Employee_Name,0))))</f>
        <v/>
      </c>
      <c r="K109" t="str">
        <f>IF(ISERROR(INDEX('Employee Data'!$L$4:$L$553,MATCH(Databackup!A109,Employee_Name,0),0)),"",(INDEX('Employee Data'!$L$4:$L$553,MATCH(Databackup!A109,Employee_Name,0))))</f>
        <v/>
      </c>
      <c r="L109" t="str">
        <f>IF(ISERROR(INDEX('Employee Data'!$M$4:$M$553,MATCH(Databackup!A109,Employee_Name,0),0)),"",(INDEX('Employee Data'!$M$4:$M$553,MATCH(Databackup!A109,Employee_Name,0))))</f>
        <v/>
      </c>
      <c r="M109" t="str">
        <f>IF(ISERROR(INDEX('Employee Data'!$N$4:$N$553,MATCH(Databackup!A109,Employee_Name,0),0)),"",(INDEX('Employee Data'!$N$4:$N$553,MATCH(Databackup!A109,Employee_Name,0))))</f>
        <v/>
      </c>
      <c r="N109" t="str">
        <f>IF(ISERROR(INDEX('Employee Data'!$O$4:$O$553,MATCH(Databackup!A109,Employee_Name,0),0)),"",(INDEX('Employee Data'!$O$4:$O$553,MATCH(Databackup!A109,Employee_Name,0))))</f>
        <v/>
      </c>
    </row>
    <row r="110" spans="1:14">
      <c r="A110" s="266" t="e">
        <f t="array" ref="A110">INDEX(Employee_Name,MATCH(SMALL(IF($A$1='Employee Data'!$I$4:$I$553,'Employee Data'!$B$4:$B$553,""),ROW('Employee Data'!A108)),IF($A$1='Employee Data'!$I$4:$I$553,'Employee Data'!$B$4:$B$553,""),0))</f>
        <v>#NUM!</v>
      </c>
      <c r="B110" t="str">
        <f>IF(ISERROR(INDEX('Employee Data'!$B$4:$B$553,MATCH(Databackup!A110,Employee_Name,0),0)),"",(INDEX('Employee Data'!$B$4:$B$553,MATCH(Databackup!A110,Employee_Name,0))))</f>
        <v/>
      </c>
      <c r="C110" t="str">
        <f>IF(ISERROR(INDEX('Employee Data'!$C$4:$C$553,MATCH(Databackup!A110,Employee_Name,0),0)),"",(INDEX('Employee Data'!$C$4:$C$553,MATCH(Databackup!A110,Employee_Name,0))))</f>
        <v/>
      </c>
      <c r="D110" t="str">
        <f>IF(ISERROR(INDEX('Employee Data'!$D$4:$D$553,MATCH(Databackup!A110,Employee_Name,0),0)),"",(INDEX('Employee Data'!$D$4:$D$553,MATCH(Databackup!A110,Employee_Name,0))))</f>
        <v/>
      </c>
      <c r="E110" t="str">
        <f>IF(ISERROR(INDEX('Employee Data'!$F$4:$F$553,MATCH(Databackup!A110,Employee_Name,0),0)),"",(INDEX('Employee Data'!$F$4:$F$553,MATCH(Databackup!A110,Employee_Name,0))))</f>
        <v/>
      </c>
      <c r="F110" s="226" t="str">
        <f>IF(ISERROR(INDEX('Employee Data'!$G$4:$G$553,MATCH(Databackup!A110,Employee_Name,0),0)),"",(INDEX('Employee Data'!$G$4:$G$553,MATCH(Databackup!A110,Employee_Name,0))))</f>
        <v/>
      </c>
      <c r="G110" s="226" t="str">
        <f>IF(ISERROR(INDEX('Employee Data'!$H$4:$H$553,MATCH(Databackup!A110,Employee_Name,0),0)),"",(INDEX('Employee Data'!$H$4:$H$553,MATCH(Databackup!A110,Employee_Name,0))))</f>
        <v/>
      </c>
      <c r="H110" t="str">
        <f>IF(ISERROR(INDEX('Employee Data'!$I$4:$I$553,MATCH(Databackup!A110,Employee_Name,0),0)),"",(INDEX('Employee Data'!$I$4:$I$553,MATCH(Databackup!A110,Employee_Name,0))))</f>
        <v/>
      </c>
      <c r="I110" t="str">
        <f>IF(ISERROR(INDEX('Employee Data'!$J$4:$J$553,MATCH(Databackup!A110,Employee_Name,0),0)),"",(INDEX('Employee Data'!J$4:$J$553,MATCH(Databackup!A110,Employee_Name,0))))</f>
        <v/>
      </c>
      <c r="J110" t="str">
        <f>IF(ISERROR(INDEX('Employee Data'!$K$4:$K$553,MATCH(Databackup!A110,Employee_Name,0),0)),"",(INDEX('Employee Data'!$K$4:$K$553,MATCH(Databackup!A110,Employee_Name,0))))</f>
        <v/>
      </c>
      <c r="K110" t="str">
        <f>IF(ISERROR(INDEX('Employee Data'!$L$4:$L$553,MATCH(Databackup!A110,Employee_Name,0),0)),"",(INDEX('Employee Data'!$L$4:$L$553,MATCH(Databackup!A110,Employee_Name,0))))</f>
        <v/>
      </c>
      <c r="L110" t="str">
        <f>IF(ISERROR(INDEX('Employee Data'!$M$4:$M$553,MATCH(Databackup!A110,Employee_Name,0),0)),"",(INDEX('Employee Data'!$M$4:$M$553,MATCH(Databackup!A110,Employee_Name,0))))</f>
        <v/>
      </c>
      <c r="M110" t="str">
        <f>IF(ISERROR(INDEX('Employee Data'!$N$4:$N$553,MATCH(Databackup!A110,Employee_Name,0),0)),"",(INDEX('Employee Data'!$N$4:$N$553,MATCH(Databackup!A110,Employee_Name,0))))</f>
        <v/>
      </c>
      <c r="N110" t="str">
        <f>IF(ISERROR(INDEX('Employee Data'!$O$4:$O$553,MATCH(Databackup!A110,Employee_Name,0),0)),"",(INDEX('Employee Data'!$O$4:$O$553,MATCH(Databackup!A110,Employee_Name,0))))</f>
        <v/>
      </c>
    </row>
    <row r="111" spans="1:14">
      <c r="A111" s="266" t="e">
        <f t="array" ref="A111">INDEX(Employee_Name,MATCH(SMALL(IF($A$1='Employee Data'!$I$4:$I$553,'Employee Data'!$B$4:$B$553,""),ROW('Employee Data'!A109)),IF($A$1='Employee Data'!$I$4:$I$553,'Employee Data'!$B$4:$B$553,""),0))</f>
        <v>#NUM!</v>
      </c>
      <c r="B111" t="str">
        <f>IF(ISERROR(INDEX('Employee Data'!$B$4:$B$553,MATCH(Databackup!A111,Employee_Name,0),0)),"",(INDEX('Employee Data'!$B$4:$B$553,MATCH(Databackup!A111,Employee_Name,0))))</f>
        <v/>
      </c>
      <c r="C111" t="str">
        <f>IF(ISERROR(INDEX('Employee Data'!$C$4:$C$553,MATCH(Databackup!A111,Employee_Name,0),0)),"",(INDEX('Employee Data'!$C$4:$C$553,MATCH(Databackup!A111,Employee_Name,0))))</f>
        <v/>
      </c>
      <c r="D111" t="str">
        <f>IF(ISERROR(INDEX('Employee Data'!$D$4:$D$553,MATCH(Databackup!A111,Employee_Name,0),0)),"",(INDEX('Employee Data'!$D$4:$D$553,MATCH(Databackup!A111,Employee_Name,0))))</f>
        <v/>
      </c>
      <c r="E111" t="str">
        <f>IF(ISERROR(INDEX('Employee Data'!$F$4:$F$553,MATCH(Databackup!A111,Employee_Name,0),0)),"",(INDEX('Employee Data'!$F$4:$F$553,MATCH(Databackup!A111,Employee_Name,0))))</f>
        <v/>
      </c>
      <c r="F111" s="226" t="str">
        <f>IF(ISERROR(INDEX('Employee Data'!$G$4:$G$553,MATCH(Databackup!A111,Employee_Name,0),0)),"",(INDEX('Employee Data'!$G$4:$G$553,MATCH(Databackup!A111,Employee_Name,0))))</f>
        <v/>
      </c>
      <c r="G111" s="226" t="str">
        <f>IF(ISERROR(INDEX('Employee Data'!$H$4:$H$553,MATCH(Databackup!A111,Employee_Name,0),0)),"",(INDEX('Employee Data'!$H$4:$H$553,MATCH(Databackup!A111,Employee_Name,0))))</f>
        <v/>
      </c>
      <c r="H111" t="str">
        <f>IF(ISERROR(INDEX('Employee Data'!$I$4:$I$553,MATCH(Databackup!A111,Employee_Name,0),0)),"",(INDEX('Employee Data'!$I$4:$I$553,MATCH(Databackup!A111,Employee_Name,0))))</f>
        <v/>
      </c>
      <c r="I111" t="str">
        <f>IF(ISERROR(INDEX('Employee Data'!$J$4:$J$553,MATCH(Databackup!A111,Employee_Name,0),0)),"",(INDEX('Employee Data'!J$4:$J$553,MATCH(Databackup!A111,Employee_Name,0))))</f>
        <v/>
      </c>
      <c r="J111" t="str">
        <f>IF(ISERROR(INDEX('Employee Data'!$K$4:$K$553,MATCH(Databackup!A111,Employee_Name,0),0)),"",(INDEX('Employee Data'!$K$4:$K$553,MATCH(Databackup!A111,Employee_Name,0))))</f>
        <v/>
      </c>
      <c r="K111" t="str">
        <f>IF(ISERROR(INDEX('Employee Data'!$L$4:$L$553,MATCH(Databackup!A111,Employee_Name,0),0)),"",(INDEX('Employee Data'!$L$4:$L$553,MATCH(Databackup!A111,Employee_Name,0))))</f>
        <v/>
      </c>
      <c r="L111" t="str">
        <f>IF(ISERROR(INDEX('Employee Data'!$M$4:$M$553,MATCH(Databackup!A111,Employee_Name,0),0)),"",(INDEX('Employee Data'!$M$4:$M$553,MATCH(Databackup!A111,Employee_Name,0))))</f>
        <v/>
      </c>
      <c r="M111" t="str">
        <f>IF(ISERROR(INDEX('Employee Data'!$N$4:$N$553,MATCH(Databackup!A111,Employee_Name,0),0)),"",(INDEX('Employee Data'!$N$4:$N$553,MATCH(Databackup!A111,Employee_Name,0))))</f>
        <v/>
      </c>
      <c r="N111" t="str">
        <f>IF(ISERROR(INDEX('Employee Data'!$O$4:$O$553,MATCH(Databackup!A111,Employee_Name,0),0)),"",(INDEX('Employee Data'!$O$4:$O$553,MATCH(Databackup!A111,Employee_Name,0))))</f>
        <v/>
      </c>
    </row>
    <row r="112" spans="1:14">
      <c r="A112" s="266" t="e">
        <f t="array" ref="A112">INDEX(Employee_Name,MATCH(SMALL(IF($A$1='Employee Data'!$I$4:$I$553,'Employee Data'!$B$4:$B$553,""),ROW('Employee Data'!A110)),IF($A$1='Employee Data'!$I$4:$I$553,'Employee Data'!$B$4:$B$553,""),0))</f>
        <v>#NUM!</v>
      </c>
      <c r="B112" t="str">
        <f>IF(ISERROR(INDEX('Employee Data'!$B$4:$B$553,MATCH(Databackup!A112,Employee_Name,0),0)),"",(INDEX('Employee Data'!$B$4:$B$553,MATCH(Databackup!A112,Employee_Name,0))))</f>
        <v/>
      </c>
      <c r="C112" t="str">
        <f>IF(ISERROR(INDEX('Employee Data'!$C$4:$C$553,MATCH(Databackup!A112,Employee_Name,0),0)),"",(INDEX('Employee Data'!$C$4:$C$553,MATCH(Databackup!A112,Employee_Name,0))))</f>
        <v/>
      </c>
      <c r="D112" t="str">
        <f>IF(ISERROR(INDEX('Employee Data'!$D$4:$D$553,MATCH(Databackup!A112,Employee_Name,0),0)),"",(INDEX('Employee Data'!$D$4:$D$553,MATCH(Databackup!A112,Employee_Name,0))))</f>
        <v/>
      </c>
      <c r="E112" t="str">
        <f>IF(ISERROR(INDEX('Employee Data'!$F$4:$F$553,MATCH(Databackup!A112,Employee_Name,0),0)),"",(INDEX('Employee Data'!$F$4:$F$553,MATCH(Databackup!A112,Employee_Name,0))))</f>
        <v/>
      </c>
      <c r="F112" s="226" t="str">
        <f>IF(ISERROR(INDEX('Employee Data'!$G$4:$G$553,MATCH(Databackup!A112,Employee_Name,0),0)),"",(INDEX('Employee Data'!$G$4:$G$553,MATCH(Databackup!A112,Employee_Name,0))))</f>
        <v/>
      </c>
      <c r="G112" s="226" t="str">
        <f>IF(ISERROR(INDEX('Employee Data'!$H$4:$H$553,MATCH(Databackup!A112,Employee_Name,0),0)),"",(INDEX('Employee Data'!$H$4:$H$553,MATCH(Databackup!A112,Employee_Name,0))))</f>
        <v/>
      </c>
      <c r="H112" t="str">
        <f>IF(ISERROR(INDEX('Employee Data'!$I$4:$I$553,MATCH(Databackup!A112,Employee_Name,0),0)),"",(INDEX('Employee Data'!$I$4:$I$553,MATCH(Databackup!A112,Employee_Name,0))))</f>
        <v/>
      </c>
      <c r="I112" t="str">
        <f>IF(ISERROR(INDEX('Employee Data'!$J$4:$J$553,MATCH(Databackup!A112,Employee_Name,0),0)),"",(INDEX('Employee Data'!J$4:$J$553,MATCH(Databackup!A112,Employee_Name,0))))</f>
        <v/>
      </c>
      <c r="J112" t="str">
        <f>IF(ISERROR(INDEX('Employee Data'!$K$4:$K$553,MATCH(Databackup!A112,Employee_Name,0),0)),"",(INDEX('Employee Data'!$K$4:$K$553,MATCH(Databackup!A112,Employee_Name,0))))</f>
        <v/>
      </c>
      <c r="K112" t="str">
        <f>IF(ISERROR(INDEX('Employee Data'!$L$4:$L$553,MATCH(Databackup!A112,Employee_Name,0),0)),"",(INDEX('Employee Data'!$L$4:$L$553,MATCH(Databackup!A112,Employee_Name,0))))</f>
        <v/>
      </c>
      <c r="L112" t="str">
        <f>IF(ISERROR(INDEX('Employee Data'!$M$4:$M$553,MATCH(Databackup!A112,Employee_Name,0),0)),"",(INDEX('Employee Data'!$M$4:$M$553,MATCH(Databackup!A112,Employee_Name,0))))</f>
        <v/>
      </c>
      <c r="M112" t="str">
        <f>IF(ISERROR(INDEX('Employee Data'!$N$4:$N$553,MATCH(Databackup!A112,Employee_Name,0),0)),"",(INDEX('Employee Data'!$N$4:$N$553,MATCH(Databackup!A112,Employee_Name,0))))</f>
        <v/>
      </c>
      <c r="N112" t="str">
        <f>IF(ISERROR(INDEX('Employee Data'!$O$4:$O$553,MATCH(Databackup!A112,Employee_Name,0),0)),"",(INDEX('Employee Data'!$O$4:$O$553,MATCH(Databackup!A112,Employee_Name,0))))</f>
        <v/>
      </c>
    </row>
    <row r="113" spans="1:14">
      <c r="A113" s="266" t="e">
        <f t="array" ref="A113">INDEX(Employee_Name,MATCH(SMALL(IF($A$1='Employee Data'!$I$4:$I$553,'Employee Data'!$B$4:$B$553,""),ROW('Employee Data'!A111)),IF($A$1='Employee Data'!$I$4:$I$553,'Employee Data'!$B$4:$B$553,""),0))</f>
        <v>#NUM!</v>
      </c>
      <c r="B113" t="str">
        <f>IF(ISERROR(INDEX('Employee Data'!$B$4:$B$553,MATCH(Databackup!A113,Employee_Name,0),0)),"",(INDEX('Employee Data'!$B$4:$B$553,MATCH(Databackup!A113,Employee_Name,0))))</f>
        <v/>
      </c>
      <c r="C113" t="str">
        <f>IF(ISERROR(INDEX('Employee Data'!$C$4:$C$553,MATCH(Databackup!A113,Employee_Name,0),0)),"",(INDEX('Employee Data'!$C$4:$C$553,MATCH(Databackup!A113,Employee_Name,0))))</f>
        <v/>
      </c>
      <c r="D113" t="str">
        <f>IF(ISERROR(INDEX('Employee Data'!$D$4:$D$553,MATCH(Databackup!A113,Employee_Name,0),0)),"",(INDEX('Employee Data'!$D$4:$D$553,MATCH(Databackup!A113,Employee_Name,0))))</f>
        <v/>
      </c>
      <c r="E113" t="str">
        <f>IF(ISERROR(INDEX('Employee Data'!$F$4:$F$553,MATCH(Databackup!A113,Employee_Name,0),0)),"",(INDEX('Employee Data'!$F$4:$F$553,MATCH(Databackup!A113,Employee_Name,0))))</f>
        <v/>
      </c>
      <c r="F113" s="226" t="str">
        <f>IF(ISERROR(INDEX('Employee Data'!$G$4:$G$553,MATCH(Databackup!A113,Employee_Name,0),0)),"",(INDEX('Employee Data'!$G$4:$G$553,MATCH(Databackup!A113,Employee_Name,0))))</f>
        <v/>
      </c>
      <c r="G113" s="226" t="str">
        <f>IF(ISERROR(INDEX('Employee Data'!$H$4:$H$553,MATCH(Databackup!A113,Employee_Name,0),0)),"",(INDEX('Employee Data'!$H$4:$H$553,MATCH(Databackup!A113,Employee_Name,0))))</f>
        <v/>
      </c>
      <c r="H113" t="str">
        <f>IF(ISERROR(INDEX('Employee Data'!$I$4:$I$553,MATCH(Databackup!A113,Employee_Name,0),0)),"",(INDEX('Employee Data'!$I$4:$I$553,MATCH(Databackup!A113,Employee_Name,0))))</f>
        <v/>
      </c>
      <c r="I113" t="str">
        <f>IF(ISERROR(INDEX('Employee Data'!$J$4:$J$553,MATCH(Databackup!A113,Employee_Name,0),0)),"",(INDEX('Employee Data'!J$4:$J$553,MATCH(Databackup!A113,Employee_Name,0))))</f>
        <v/>
      </c>
      <c r="J113" t="str">
        <f>IF(ISERROR(INDEX('Employee Data'!$K$4:$K$553,MATCH(Databackup!A113,Employee_Name,0),0)),"",(INDEX('Employee Data'!$K$4:$K$553,MATCH(Databackup!A113,Employee_Name,0))))</f>
        <v/>
      </c>
      <c r="K113" t="str">
        <f>IF(ISERROR(INDEX('Employee Data'!$L$4:$L$553,MATCH(Databackup!A113,Employee_Name,0),0)),"",(INDEX('Employee Data'!$L$4:$L$553,MATCH(Databackup!A113,Employee_Name,0))))</f>
        <v/>
      </c>
      <c r="L113" t="str">
        <f>IF(ISERROR(INDEX('Employee Data'!$M$4:$M$553,MATCH(Databackup!A113,Employee_Name,0),0)),"",(INDEX('Employee Data'!$M$4:$M$553,MATCH(Databackup!A113,Employee_Name,0))))</f>
        <v/>
      </c>
      <c r="M113" t="str">
        <f>IF(ISERROR(INDEX('Employee Data'!$N$4:$N$553,MATCH(Databackup!A113,Employee_Name,0),0)),"",(INDEX('Employee Data'!$N$4:$N$553,MATCH(Databackup!A113,Employee_Name,0))))</f>
        <v/>
      </c>
      <c r="N113" t="str">
        <f>IF(ISERROR(INDEX('Employee Data'!$O$4:$O$553,MATCH(Databackup!A113,Employee_Name,0),0)),"",(INDEX('Employee Data'!$O$4:$O$553,MATCH(Databackup!A113,Employee_Name,0))))</f>
        <v/>
      </c>
    </row>
    <row r="114" spans="1:14">
      <c r="A114" s="266" t="e">
        <f t="array" ref="A114">INDEX(Employee_Name,MATCH(SMALL(IF($A$1='Employee Data'!$I$4:$I$553,'Employee Data'!$B$4:$B$553,""),ROW('Employee Data'!A112)),IF($A$1='Employee Data'!$I$4:$I$553,'Employee Data'!$B$4:$B$553,""),0))</f>
        <v>#NUM!</v>
      </c>
      <c r="B114" t="str">
        <f>IF(ISERROR(INDEX('Employee Data'!$B$4:$B$553,MATCH(Databackup!A114,Employee_Name,0),0)),"",(INDEX('Employee Data'!$B$4:$B$553,MATCH(Databackup!A114,Employee_Name,0))))</f>
        <v/>
      </c>
      <c r="C114" t="str">
        <f>IF(ISERROR(INDEX('Employee Data'!$C$4:$C$553,MATCH(Databackup!A114,Employee_Name,0),0)),"",(INDEX('Employee Data'!$C$4:$C$553,MATCH(Databackup!A114,Employee_Name,0))))</f>
        <v/>
      </c>
      <c r="D114" t="str">
        <f>IF(ISERROR(INDEX('Employee Data'!$D$4:$D$553,MATCH(Databackup!A114,Employee_Name,0),0)),"",(INDEX('Employee Data'!$D$4:$D$553,MATCH(Databackup!A114,Employee_Name,0))))</f>
        <v/>
      </c>
      <c r="E114" t="str">
        <f>IF(ISERROR(INDEX('Employee Data'!$F$4:$F$553,MATCH(Databackup!A114,Employee_Name,0),0)),"",(INDEX('Employee Data'!$F$4:$F$553,MATCH(Databackup!A114,Employee_Name,0))))</f>
        <v/>
      </c>
      <c r="F114" s="226" t="str">
        <f>IF(ISERROR(INDEX('Employee Data'!$G$4:$G$553,MATCH(Databackup!A114,Employee_Name,0),0)),"",(INDEX('Employee Data'!$G$4:$G$553,MATCH(Databackup!A114,Employee_Name,0))))</f>
        <v/>
      </c>
      <c r="G114" s="226" t="str">
        <f>IF(ISERROR(INDEX('Employee Data'!$H$4:$H$553,MATCH(Databackup!A114,Employee_Name,0),0)),"",(INDEX('Employee Data'!$H$4:$H$553,MATCH(Databackup!A114,Employee_Name,0))))</f>
        <v/>
      </c>
      <c r="H114" t="str">
        <f>IF(ISERROR(INDEX('Employee Data'!$I$4:$I$553,MATCH(Databackup!A114,Employee_Name,0),0)),"",(INDEX('Employee Data'!$I$4:$I$553,MATCH(Databackup!A114,Employee_Name,0))))</f>
        <v/>
      </c>
      <c r="I114" t="str">
        <f>IF(ISERROR(INDEX('Employee Data'!$J$4:$J$553,MATCH(Databackup!A114,Employee_Name,0),0)),"",(INDEX('Employee Data'!J$4:$J$553,MATCH(Databackup!A114,Employee_Name,0))))</f>
        <v/>
      </c>
      <c r="J114" t="str">
        <f>IF(ISERROR(INDEX('Employee Data'!$K$4:$K$553,MATCH(Databackup!A114,Employee_Name,0),0)),"",(INDEX('Employee Data'!$K$4:$K$553,MATCH(Databackup!A114,Employee_Name,0))))</f>
        <v/>
      </c>
      <c r="K114" t="str">
        <f>IF(ISERROR(INDEX('Employee Data'!$L$4:$L$553,MATCH(Databackup!A114,Employee_Name,0),0)),"",(INDEX('Employee Data'!$L$4:$L$553,MATCH(Databackup!A114,Employee_Name,0))))</f>
        <v/>
      </c>
      <c r="L114" t="str">
        <f>IF(ISERROR(INDEX('Employee Data'!$M$4:$M$553,MATCH(Databackup!A114,Employee_Name,0),0)),"",(INDEX('Employee Data'!$M$4:$M$553,MATCH(Databackup!A114,Employee_Name,0))))</f>
        <v/>
      </c>
      <c r="M114" t="str">
        <f>IF(ISERROR(INDEX('Employee Data'!$N$4:$N$553,MATCH(Databackup!A114,Employee_Name,0),0)),"",(INDEX('Employee Data'!$N$4:$N$553,MATCH(Databackup!A114,Employee_Name,0))))</f>
        <v/>
      </c>
      <c r="N114" t="str">
        <f>IF(ISERROR(INDEX('Employee Data'!$O$4:$O$553,MATCH(Databackup!A114,Employee_Name,0),0)),"",(INDEX('Employee Data'!$O$4:$O$553,MATCH(Databackup!A114,Employee_Name,0))))</f>
        <v/>
      </c>
    </row>
    <row r="115" spans="1:14">
      <c r="A115" s="266" t="e">
        <f t="array" ref="A115">INDEX(Employee_Name,MATCH(SMALL(IF($A$1='Employee Data'!$I$4:$I$553,'Employee Data'!$B$4:$B$553,""),ROW('Employee Data'!A113)),IF($A$1='Employee Data'!$I$4:$I$553,'Employee Data'!$B$4:$B$553,""),0))</f>
        <v>#NUM!</v>
      </c>
      <c r="B115" t="str">
        <f>IF(ISERROR(INDEX('Employee Data'!$B$4:$B$553,MATCH(Databackup!A115,Employee_Name,0),0)),"",(INDEX('Employee Data'!$B$4:$B$553,MATCH(Databackup!A115,Employee_Name,0))))</f>
        <v/>
      </c>
      <c r="C115" t="str">
        <f>IF(ISERROR(INDEX('Employee Data'!$C$4:$C$553,MATCH(Databackup!A115,Employee_Name,0),0)),"",(INDEX('Employee Data'!$C$4:$C$553,MATCH(Databackup!A115,Employee_Name,0))))</f>
        <v/>
      </c>
      <c r="D115" t="str">
        <f>IF(ISERROR(INDEX('Employee Data'!$D$4:$D$553,MATCH(Databackup!A115,Employee_Name,0),0)),"",(INDEX('Employee Data'!$D$4:$D$553,MATCH(Databackup!A115,Employee_Name,0))))</f>
        <v/>
      </c>
      <c r="E115" t="str">
        <f>IF(ISERROR(INDEX('Employee Data'!$F$4:$F$553,MATCH(Databackup!A115,Employee_Name,0),0)),"",(INDEX('Employee Data'!$F$4:$F$553,MATCH(Databackup!A115,Employee_Name,0))))</f>
        <v/>
      </c>
      <c r="F115" s="226" t="str">
        <f>IF(ISERROR(INDEX('Employee Data'!$G$4:$G$553,MATCH(Databackup!A115,Employee_Name,0),0)),"",(INDEX('Employee Data'!$G$4:$G$553,MATCH(Databackup!A115,Employee_Name,0))))</f>
        <v/>
      </c>
      <c r="G115" s="226" t="str">
        <f>IF(ISERROR(INDEX('Employee Data'!$H$4:$H$553,MATCH(Databackup!A115,Employee_Name,0),0)),"",(INDEX('Employee Data'!$H$4:$H$553,MATCH(Databackup!A115,Employee_Name,0))))</f>
        <v/>
      </c>
      <c r="H115" t="str">
        <f>IF(ISERROR(INDEX('Employee Data'!$I$4:$I$553,MATCH(Databackup!A115,Employee_Name,0),0)),"",(INDEX('Employee Data'!$I$4:$I$553,MATCH(Databackup!A115,Employee_Name,0))))</f>
        <v/>
      </c>
      <c r="I115" t="str">
        <f>IF(ISERROR(INDEX('Employee Data'!$J$4:$J$553,MATCH(Databackup!A115,Employee_Name,0),0)),"",(INDEX('Employee Data'!J$4:$J$553,MATCH(Databackup!A115,Employee_Name,0))))</f>
        <v/>
      </c>
      <c r="J115" t="str">
        <f>IF(ISERROR(INDEX('Employee Data'!$K$4:$K$553,MATCH(Databackup!A115,Employee_Name,0),0)),"",(INDEX('Employee Data'!$K$4:$K$553,MATCH(Databackup!A115,Employee_Name,0))))</f>
        <v/>
      </c>
      <c r="K115" t="str">
        <f>IF(ISERROR(INDEX('Employee Data'!$L$4:$L$553,MATCH(Databackup!A115,Employee_Name,0),0)),"",(INDEX('Employee Data'!$L$4:$L$553,MATCH(Databackup!A115,Employee_Name,0))))</f>
        <v/>
      </c>
      <c r="L115" t="str">
        <f>IF(ISERROR(INDEX('Employee Data'!$M$4:$M$553,MATCH(Databackup!A115,Employee_Name,0),0)),"",(INDEX('Employee Data'!$M$4:$M$553,MATCH(Databackup!A115,Employee_Name,0))))</f>
        <v/>
      </c>
      <c r="M115" t="str">
        <f>IF(ISERROR(INDEX('Employee Data'!$N$4:$N$553,MATCH(Databackup!A115,Employee_Name,0),0)),"",(INDEX('Employee Data'!$N$4:$N$553,MATCH(Databackup!A115,Employee_Name,0))))</f>
        <v/>
      </c>
      <c r="N115" t="str">
        <f>IF(ISERROR(INDEX('Employee Data'!$O$4:$O$553,MATCH(Databackup!A115,Employee_Name,0),0)),"",(INDEX('Employee Data'!$O$4:$O$553,MATCH(Databackup!A115,Employee_Name,0))))</f>
        <v/>
      </c>
    </row>
    <row r="116" spans="1:14">
      <c r="A116" s="266" t="e">
        <f t="array" ref="A116">INDEX(Employee_Name,MATCH(SMALL(IF($A$1='Employee Data'!$I$4:$I$553,'Employee Data'!$B$4:$B$553,""),ROW('Employee Data'!A114)),IF($A$1='Employee Data'!$I$4:$I$553,'Employee Data'!$B$4:$B$553,""),0))</f>
        <v>#NUM!</v>
      </c>
      <c r="B116" t="str">
        <f>IF(ISERROR(INDEX('Employee Data'!$B$4:$B$553,MATCH(Databackup!A116,Employee_Name,0),0)),"",(INDEX('Employee Data'!$B$4:$B$553,MATCH(Databackup!A116,Employee_Name,0))))</f>
        <v/>
      </c>
      <c r="C116" t="str">
        <f>IF(ISERROR(INDEX('Employee Data'!$C$4:$C$553,MATCH(Databackup!A116,Employee_Name,0),0)),"",(INDEX('Employee Data'!$C$4:$C$553,MATCH(Databackup!A116,Employee_Name,0))))</f>
        <v/>
      </c>
      <c r="D116" t="str">
        <f>IF(ISERROR(INDEX('Employee Data'!$D$4:$D$553,MATCH(Databackup!A116,Employee_Name,0),0)),"",(INDEX('Employee Data'!$D$4:$D$553,MATCH(Databackup!A116,Employee_Name,0))))</f>
        <v/>
      </c>
      <c r="E116" t="str">
        <f>IF(ISERROR(INDEX('Employee Data'!$F$4:$F$553,MATCH(Databackup!A116,Employee_Name,0),0)),"",(INDEX('Employee Data'!$F$4:$F$553,MATCH(Databackup!A116,Employee_Name,0))))</f>
        <v/>
      </c>
      <c r="F116" s="226" t="str">
        <f>IF(ISERROR(INDEX('Employee Data'!$G$4:$G$553,MATCH(Databackup!A116,Employee_Name,0),0)),"",(INDEX('Employee Data'!$G$4:$G$553,MATCH(Databackup!A116,Employee_Name,0))))</f>
        <v/>
      </c>
      <c r="G116" s="226" t="str">
        <f>IF(ISERROR(INDEX('Employee Data'!$H$4:$H$553,MATCH(Databackup!A116,Employee_Name,0),0)),"",(INDEX('Employee Data'!$H$4:$H$553,MATCH(Databackup!A116,Employee_Name,0))))</f>
        <v/>
      </c>
      <c r="H116" t="str">
        <f>IF(ISERROR(INDEX('Employee Data'!$I$4:$I$553,MATCH(Databackup!A116,Employee_Name,0),0)),"",(INDEX('Employee Data'!$I$4:$I$553,MATCH(Databackup!A116,Employee_Name,0))))</f>
        <v/>
      </c>
      <c r="I116" t="str">
        <f>IF(ISERROR(INDEX('Employee Data'!$J$4:$J$553,MATCH(Databackup!A116,Employee_Name,0),0)),"",(INDEX('Employee Data'!J$4:$J$553,MATCH(Databackup!A116,Employee_Name,0))))</f>
        <v/>
      </c>
      <c r="J116" t="str">
        <f>IF(ISERROR(INDEX('Employee Data'!$K$4:$K$553,MATCH(Databackup!A116,Employee_Name,0),0)),"",(INDEX('Employee Data'!$K$4:$K$553,MATCH(Databackup!A116,Employee_Name,0))))</f>
        <v/>
      </c>
      <c r="K116" t="str">
        <f>IF(ISERROR(INDEX('Employee Data'!$L$4:$L$553,MATCH(Databackup!A116,Employee_Name,0),0)),"",(INDEX('Employee Data'!$L$4:$L$553,MATCH(Databackup!A116,Employee_Name,0))))</f>
        <v/>
      </c>
      <c r="L116" t="str">
        <f>IF(ISERROR(INDEX('Employee Data'!$M$4:$M$553,MATCH(Databackup!A116,Employee_Name,0),0)),"",(INDEX('Employee Data'!$M$4:$M$553,MATCH(Databackup!A116,Employee_Name,0))))</f>
        <v/>
      </c>
      <c r="M116" t="str">
        <f>IF(ISERROR(INDEX('Employee Data'!$N$4:$N$553,MATCH(Databackup!A116,Employee_Name,0),0)),"",(INDEX('Employee Data'!$N$4:$N$553,MATCH(Databackup!A116,Employee_Name,0))))</f>
        <v/>
      </c>
      <c r="N116" t="str">
        <f>IF(ISERROR(INDEX('Employee Data'!$O$4:$O$553,MATCH(Databackup!A116,Employee_Name,0),0)),"",(INDEX('Employee Data'!$O$4:$O$553,MATCH(Databackup!A116,Employee_Name,0))))</f>
        <v/>
      </c>
    </row>
    <row r="117" spans="1:14">
      <c r="A117" s="266" t="e">
        <f t="array" ref="A117">INDEX(Employee_Name,MATCH(SMALL(IF($A$1='Employee Data'!$I$4:$I$553,'Employee Data'!$B$4:$B$553,""),ROW('Employee Data'!A115)),IF($A$1='Employee Data'!$I$4:$I$553,'Employee Data'!$B$4:$B$553,""),0))</f>
        <v>#NUM!</v>
      </c>
      <c r="B117" t="str">
        <f>IF(ISERROR(INDEX('Employee Data'!$B$4:$B$553,MATCH(Databackup!A117,Employee_Name,0),0)),"",(INDEX('Employee Data'!$B$4:$B$553,MATCH(Databackup!A117,Employee_Name,0))))</f>
        <v/>
      </c>
      <c r="C117" t="str">
        <f>IF(ISERROR(INDEX('Employee Data'!$C$4:$C$553,MATCH(Databackup!A117,Employee_Name,0),0)),"",(INDEX('Employee Data'!$C$4:$C$553,MATCH(Databackup!A117,Employee_Name,0))))</f>
        <v/>
      </c>
      <c r="D117" t="str">
        <f>IF(ISERROR(INDEX('Employee Data'!$D$4:$D$553,MATCH(Databackup!A117,Employee_Name,0),0)),"",(INDEX('Employee Data'!$D$4:$D$553,MATCH(Databackup!A117,Employee_Name,0))))</f>
        <v/>
      </c>
      <c r="E117" t="str">
        <f>IF(ISERROR(INDEX('Employee Data'!$F$4:$F$553,MATCH(Databackup!A117,Employee_Name,0),0)),"",(INDEX('Employee Data'!$F$4:$F$553,MATCH(Databackup!A117,Employee_Name,0))))</f>
        <v/>
      </c>
      <c r="F117" s="226" t="str">
        <f>IF(ISERROR(INDEX('Employee Data'!$G$4:$G$553,MATCH(Databackup!A117,Employee_Name,0),0)),"",(INDEX('Employee Data'!$G$4:$G$553,MATCH(Databackup!A117,Employee_Name,0))))</f>
        <v/>
      </c>
      <c r="G117" s="226" t="str">
        <f>IF(ISERROR(INDEX('Employee Data'!$H$4:$H$553,MATCH(Databackup!A117,Employee_Name,0),0)),"",(INDEX('Employee Data'!$H$4:$H$553,MATCH(Databackup!A117,Employee_Name,0))))</f>
        <v/>
      </c>
      <c r="H117" t="str">
        <f>IF(ISERROR(INDEX('Employee Data'!$I$4:$I$553,MATCH(Databackup!A117,Employee_Name,0),0)),"",(INDEX('Employee Data'!$I$4:$I$553,MATCH(Databackup!A117,Employee_Name,0))))</f>
        <v/>
      </c>
      <c r="I117" t="str">
        <f>IF(ISERROR(INDEX('Employee Data'!$J$4:$J$553,MATCH(Databackup!A117,Employee_Name,0),0)),"",(INDEX('Employee Data'!J$4:$J$553,MATCH(Databackup!A117,Employee_Name,0))))</f>
        <v/>
      </c>
      <c r="J117" t="str">
        <f>IF(ISERROR(INDEX('Employee Data'!$K$4:$K$553,MATCH(Databackup!A117,Employee_Name,0),0)),"",(INDEX('Employee Data'!$K$4:$K$553,MATCH(Databackup!A117,Employee_Name,0))))</f>
        <v/>
      </c>
      <c r="K117" t="str">
        <f>IF(ISERROR(INDEX('Employee Data'!$L$4:$L$553,MATCH(Databackup!A117,Employee_Name,0),0)),"",(INDEX('Employee Data'!$L$4:$L$553,MATCH(Databackup!A117,Employee_Name,0))))</f>
        <v/>
      </c>
      <c r="L117" t="str">
        <f>IF(ISERROR(INDEX('Employee Data'!$M$4:$M$553,MATCH(Databackup!A117,Employee_Name,0),0)),"",(INDEX('Employee Data'!$M$4:$M$553,MATCH(Databackup!A117,Employee_Name,0))))</f>
        <v/>
      </c>
      <c r="M117" t="str">
        <f>IF(ISERROR(INDEX('Employee Data'!$N$4:$N$553,MATCH(Databackup!A117,Employee_Name,0),0)),"",(INDEX('Employee Data'!$N$4:$N$553,MATCH(Databackup!A117,Employee_Name,0))))</f>
        <v/>
      </c>
      <c r="N117" t="str">
        <f>IF(ISERROR(INDEX('Employee Data'!$O$4:$O$553,MATCH(Databackup!A117,Employee_Name,0),0)),"",(INDEX('Employee Data'!$O$4:$O$553,MATCH(Databackup!A117,Employee_Name,0))))</f>
        <v/>
      </c>
    </row>
    <row r="118" spans="1:14">
      <c r="A118" s="266" t="e">
        <f t="array" ref="A118">INDEX(Employee_Name,MATCH(SMALL(IF($A$1='Employee Data'!$I$4:$I$553,'Employee Data'!$B$4:$B$553,""),ROW('Employee Data'!A116)),IF($A$1='Employee Data'!$I$4:$I$553,'Employee Data'!$B$4:$B$553,""),0))</f>
        <v>#NUM!</v>
      </c>
      <c r="B118" t="str">
        <f>IF(ISERROR(INDEX('Employee Data'!$B$4:$B$553,MATCH(Databackup!A118,Employee_Name,0),0)),"",(INDEX('Employee Data'!$B$4:$B$553,MATCH(Databackup!A118,Employee_Name,0))))</f>
        <v/>
      </c>
      <c r="C118" t="str">
        <f>IF(ISERROR(INDEX('Employee Data'!$C$4:$C$553,MATCH(Databackup!A118,Employee_Name,0),0)),"",(INDEX('Employee Data'!$C$4:$C$553,MATCH(Databackup!A118,Employee_Name,0))))</f>
        <v/>
      </c>
      <c r="D118" t="str">
        <f>IF(ISERROR(INDEX('Employee Data'!$D$4:$D$553,MATCH(Databackup!A118,Employee_Name,0),0)),"",(INDEX('Employee Data'!$D$4:$D$553,MATCH(Databackup!A118,Employee_Name,0))))</f>
        <v/>
      </c>
      <c r="E118" t="str">
        <f>IF(ISERROR(INDEX('Employee Data'!$F$4:$F$553,MATCH(Databackup!A118,Employee_Name,0),0)),"",(INDEX('Employee Data'!$F$4:$F$553,MATCH(Databackup!A118,Employee_Name,0))))</f>
        <v/>
      </c>
      <c r="F118" s="226" t="str">
        <f>IF(ISERROR(INDEX('Employee Data'!$G$4:$G$553,MATCH(Databackup!A118,Employee_Name,0),0)),"",(INDEX('Employee Data'!$G$4:$G$553,MATCH(Databackup!A118,Employee_Name,0))))</f>
        <v/>
      </c>
      <c r="G118" s="226" t="str">
        <f>IF(ISERROR(INDEX('Employee Data'!$H$4:$H$553,MATCH(Databackup!A118,Employee_Name,0),0)),"",(INDEX('Employee Data'!$H$4:$H$553,MATCH(Databackup!A118,Employee_Name,0))))</f>
        <v/>
      </c>
      <c r="H118" t="str">
        <f>IF(ISERROR(INDEX('Employee Data'!$I$4:$I$553,MATCH(Databackup!A118,Employee_Name,0),0)),"",(INDEX('Employee Data'!$I$4:$I$553,MATCH(Databackup!A118,Employee_Name,0))))</f>
        <v/>
      </c>
      <c r="I118" t="str">
        <f>IF(ISERROR(INDEX('Employee Data'!$J$4:$J$553,MATCH(Databackup!A118,Employee_Name,0),0)),"",(INDEX('Employee Data'!J$4:$J$553,MATCH(Databackup!A118,Employee_Name,0))))</f>
        <v/>
      </c>
      <c r="J118" t="str">
        <f>IF(ISERROR(INDEX('Employee Data'!$K$4:$K$553,MATCH(Databackup!A118,Employee_Name,0),0)),"",(INDEX('Employee Data'!$K$4:$K$553,MATCH(Databackup!A118,Employee_Name,0))))</f>
        <v/>
      </c>
      <c r="K118" t="str">
        <f>IF(ISERROR(INDEX('Employee Data'!$L$4:$L$553,MATCH(Databackup!A118,Employee_Name,0),0)),"",(INDEX('Employee Data'!$L$4:$L$553,MATCH(Databackup!A118,Employee_Name,0))))</f>
        <v/>
      </c>
      <c r="L118" t="str">
        <f>IF(ISERROR(INDEX('Employee Data'!$M$4:$M$553,MATCH(Databackup!A118,Employee_Name,0),0)),"",(INDEX('Employee Data'!$M$4:$M$553,MATCH(Databackup!A118,Employee_Name,0))))</f>
        <v/>
      </c>
      <c r="M118" t="str">
        <f>IF(ISERROR(INDEX('Employee Data'!$N$4:$N$553,MATCH(Databackup!A118,Employee_Name,0),0)),"",(INDEX('Employee Data'!$N$4:$N$553,MATCH(Databackup!A118,Employee_Name,0))))</f>
        <v/>
      </c>
      <c r="N118" t="str">
        <f>IF(ISERROR(INDEX('Employee Data'!$O$4:$O$553,MATCH(Databackup!A118,Employee_Name,0),0)),"",(INDEX('Employee Data'!$O$4:$O$553,MATCH(Databackup!A118,Employee_Name,0))))</f>
        <v/>
      </c>
    </row>
    <row r="119" spans="1:14">
      <c r="A119" s="266" t="e">
        <f t="array" ref="A119">INDEX(Employee_Name,MATCH(SMALL(IF($A$1='Employee Data'!$I$4:$I$553,'Employee Data'!$B$4:$B$553,""),ROW('Employee Data'!A117)),IF($A$1='Employee Data'!$I$4:$I$553,'Employee Data'!$B$4:$B$553,""),0))</f>
        <v>#NUM!</v>
      </c>
      <c r="B119" t="str">
        <f>IF(ISERROR(INDEX('Employee Data'!$B$4:$B$553,MATCH(Databackup!A119,Employee_Name,0),0)),"",(INDEX('Employee Data'!$B$4:$B$553,MATCH(Databackup!A119,Employee_Name,0))))</f>
        <v/>
      </c>
      <c r="C119" t="str">
        <f>IF(ISERROR(INDEX('Employee Data'!$C$4:$C$553,MATCH(Databackup!A119,Employee_Name,0),0)),"",(INDEX('Employee Data'!$C$4:$C$553,MATCH(Databackup!A119,Employee_Name,0))))</f>
        <v/>
      </c>
      <c r="D119" t="str">
        <f>IF(ISERROR(INDEX('Employee Data'!$D$4:$D$553,MATCH(Databackup!A119,Employee_Name,0),0)),"",(INDEX('Employee Data'!$D$4:$D$553,MATCH(Databackup!A119,Employee_Name,0))))</f>
        <v/>
      </c>
      <c r="E119" t="str">
        <f>IF(ISERROR(INDEX('Employee Data'!$F$4:$F$553,MATCH(Databackup!A119,Employee_Name,0),0)),"",(INDEX('Employee Data'!$F$4:$F$553,MATCH(Databackup!A119,Employee_Name,0))))</f>
        <v/>
      </c>
      <c r="F119" s="226" t="str">
        <f>IF(ISERROR(INDEX('Employee Data'!$G$4:$G$553,MATCH(Databackup!A119,Employee_Name,0),0)),"",(INDEX('Employee Data'!$G$4:$G$553,MATCH(Databackup!A119,Employee_Name,0))))</f>
        <v/>
      </c>
      <c r="G119" s="226" t="str">
        <f>IF(ISERROR(INDEX('Employee Data'!$H$4:$H$553,MATCH(Databackup!A119,Employee_Name,0),0)),"",(INDEX('Employee Data'!$H$4:$H$553,MATCH(Databackup!A119,Employee_Name,0))))</f>
        <v/>
      </c>
      <c r="H119" t="str">
        <f>IF(ISERROR(INDEX('Employee Data'!$I$4:$I$553,MATCH(Databackup!A119,Employee_Name,0),0)),"",(INDEX('Employee Data'!$I$4:$I$553,MATCH(Databackup!A119,Employee_Name,0))))</f>
        <v/>
      </c>
      <c r="I119" t="str">
        <f>IF(ISERROR(INDEX('Employee Data'!$J$4:$J$553,MATCH(Databackup!A119,Employee_Name,0),0)),"",(INDEX('Employee Data'!J$4:$J$553,MATCH(Databackup!A119,Employee_Name,0))))</f>
        <v/>
      </c>
      <c r="J119" t="str">
        <f>IF(ISERROR(INDEX('Employee Data'!$K$4:$K$553,MATCH(Databackup!A119,Employee_Name,0),0)),"",(INDEX('Employee Data'!$K$4:$K$553,MATCH(Databackup!A119,Employee_Name,0))))</f>
        <v/>
      </c>
      <c r="K119" t="str">
        <f>IF(ISERROR(INDEX('Employee Data'!$L$4:$L$553,MATCH(Databackup!A119,Employee_Name,0),0)),"",(INDEX('Employee Data'!$L$4:$L$553,MATCH(Databackup!A119,Employee_Name,0))))</f>
        <v/>
      </c>
      <c r="L119" t="str">
        <f>IF(ISERROR(INDEX('Employee Data'!$M$4:$M$553,MATCH(Databackup!A119,Employee_Name,0),0)),"",(INDEX('Employee Data'!$M$4:$M$553,MATCH(Databackup!A119,Employee_Name,0))))</f>
        <v/>
      </c>
      <c r="M119" t="str">
        <f>IF(ISERROR(INDEX('Employee Data'!$N$4:$N$553,MATCH(Databackup!A119,Employee_Name,0),0)),"",(INDEX('Employee Data'!$N$4:$N$553,MATCH(Databackup!A119,Employee_Name,0))))</f>
        <v/>
      </c>
      <c r="N119" t="str">
        <f>IF(ISERROR(INDEX('Employee Data'!$O$4:$O$553,MATCH(Databackup!A119,Employee_Name,0),0)),"",(INDEX('Employee Data'!$O$4:$O$553,MATCH(Databackup!A119,Employee_Name,0))))</f>
        <v/>
      </c>
    </row>
    <row r="120" spans="1:14">
      <c r="A120" s="266" t="e">
        <f t="array" ref="A120">INDEX(Employee_Name,MATCH(SMALL(IF($A$1='Employee Data'!$I$4:$I$553,'Employee Data'!$B$4:$B$553,""),ROW('Employee Data'!A118)),IF($A$1='Employee Data'!$I$4:$I$553,'Employee Data'!$B$4:$B$553,""),0))</f>
        <v>#NUM!</v>
      </c>
      <c r="B120" t="str">
        <f>IF(ISERROR(INDEX('Employee Data'!$B$4:$B$553,MATCH(Databackup!A120,Employee_Name,0),0)),"",(INDEX('Employee Data'!$B$4:$B$553,MATCH(Databackup!A120,Employee_Name,0))))</f>
        <v/>
      </c>
      <c r="C120" t="str">
        <f>IF(ISERROR(INDEX('Employee Data'!$C$4:$C$553,MATCH(Databackup!A120,Employee_Name,0),0)),"",(INDEX('Employee Data'!$C$4:$C$553,MATCH(Databackup!A120,Employee_Name,0))))</f>
        <v/>
      </c>
      <c r="D120" t="str">
        <f>IF(ISERROR(INDEX('Employee Data'!$D$4:$D$553,MATCH(Databackup!A120,Employee_Name,0),0)),"",(INDEX('Employee Data'!$D$4:$D$553,MATCH(Databackup!A120,Employee_Name,0))))</f>
        <v/>
      </c>
      <c r="E120" t="str">
        <f>IF(ISERROR(INDEX('Employee Data'!$F$4:$F$553,MATCH(Databackup!A120,Employee_Name,0),0)),"",(INDEX('Employee Data'!$F$4:$F$553,MATCH(Databackup!A120,Employee_Name,0))))</f>
        <v/>
      </c>
      <c r="F120" s="226" t="str">
        <f>IF(ISERROR(INDEX('Employee Data'!$G$4:$G$553,MATCH(Databackup!A120,Employee_Name,0),0)),"",(INDEX('Employee Data'!$G$4:$G$553,MATCH(Databackup!A120,Employee_Name,0))))</f>
        <v/>
      </c>
      <c r="G120" s="226" t="str">
        <f>IF(ISERROR(INDEX('Employee Data'!$H$4:$H$553,MATCH(Databackup!A120,Employee_Name,0),0)),"",(INDEX('Employee Data'!$H$4:$H$553,MATCH(Databackup!A120,Employee_Name,0))))</f>
        <v/>
      </c>
      <c r="H120" t="str">
        <f>IF(ISERROR(INDEX('Employee Data'!$I$4:$I$553,MATCH(Databackup!A120,Employee_Name,0),0)),"",(INDEX('Employee Data'!$I$4:$I$553,MATCH(Databackup!A120,Employee_Name,0))))</f>
        <v/>
      </c>
      <c r="I120" t="str">
        <f>IF(ISERROR(INDEX('Employee Data'!$J$4:$J$553,MATCH(Databackup!A120,Employee_Name,0),0)),"",(INDEX('Employee Data'!J$4:$J$553,MATCH(Databackup!A120,Employee_Name,0))))</f>
        <v/>
      </c>
      <c r="J120" t="str">
        <f>IF(ISERROR(INDEX('Employee Data'!$K$4:$K$553,MATCH(Databackup!A120,Employee_Name,0),0)),"",(INDEX('Employee Data'!$K$4:$K$553,MATCH(Databackup!A120,Employee_Name,0))))</f>
        <v/>
      </c>
      <c r="K120" t="str">
        <f>IF(ISERROR(INDEX('Employee Data'!$L$4:$L$553,MATCH(Databackup!A120,Employee_Name,0),0)),"",(INDEX('Employee Data'!$L$4:$L$553,MATCH(Databackup!A120,Employee_Name,0))))</f>
        <v/>
      </c>
      <c r="L120" t="str">
        <f>IF(ISERROR(INDEX('Employee Data'!$M$4:$M$553,MATCH(Databackup!A120,Employee_Name,0),0)),"",(INDEX('Employee Data'!$M$4:$M$553,MATCH(Databackup!A120,Employee_Name,0))))</f>
        <v/>
      </c>
      <c r="M120" t="str">
        <f>IF(ISERROR(INDEX('Employee Data'!$N$4:$N$553,MATCH(Databackup!A120,Employee_Name,0),0)),"",(INDEX('Employee Data'!$N$4:$N$553,MATCH(Databackup!A120,Employee_Name,0))))</f>
        <v/>
      </c>
      <c r="N120" t="str">
        <f>IF(ISERROR(INDEX('Employee Data'!$O$4:$O$553,MATCH(Databackup!A120,Employee_Name,0),0)),"",(INDEX('Employee Data'!$O$4:$O$553,MATCH(Databackup!A120,Employee_Name,0))))</f>
        <v/>
      </c>
    </row>
    <row r="121" spans="1:14">
      <c r="A121" s="266" t="e">
        <f t="array" ref="A121">INDEX(Employee_Name,MATCH(SMALL(IF($A$1='Employee Data'!$I$4:$I$553,'Employee Data'!$B$4:$B$553,""),ROW('Employee Data'!A119)),IF($A$1='Employee Data'!$I$4:$I$553,'Employee Data'!$B$4:$B$553,""),0))</f>
        <v>#NUM!</v>
      </c>
      <c r="B121" t="str">
        <f>IF(ISERROR(INDEX('Employee Data'!$B$4:$B$553,MATCH(Databackup!A121,Employee_Name,0),0)),"",(INDEX('Employee Data'!$B$4:$B$553,MATCH(Databackup!A121,Employee_Name,0))))</f>
        <v/>
      </c>
      <c r="C121" t="str">
        <f>IF(ISERROR(INDEX('Employee Data'!$C$4:$C$553,MATCH(Databackup!A121,Employee_Name,0),0)),"",(INDEX('Employee Data'!$C$4:$C$553,MATCH(Databackup!A121,Employee_Name,0))))</f>
        <v/>
      </c>
      <c r="D121" t="str">
        <f>IF(ISERROR(INDEX('Employee Data'!$D$4:$D$553,MATCH(Databackup!A121,Employee_Name,0),0)),"",(INDEX('Employee Data'!$D$4:$D$553,MATCH(Databackup!A121,Employee_Name,0))))</f>
        <v/>
      </c>
      <c r="E121" t="str">
        <f>IF(ISERROR(INDEX('Employee Data'!$F$4:$F$553,MATCH(Databackup!A121,Employee_Name,0),0)),"",(INDEX('Employee Data'!$F$4:$F$553,MATCH(Databackup!A121,Employee_Name,0))))</f>
        <v/>
      </c>
      <c r="F121" s="226" t="str">
        <f>IF(ISERROR(INDEX('Employee Data'!$G$4:$G$553,MATCH(Databackup!A121,Employee_Name,0),0)),"",(INDEX('Employee Data'!$G$4:$G$553,MATCH(Databackup!A121,Employee_Name,0))))</f>
        <v/>
      </c>
      <c r="G121" s="226" t="str">
        <f>IF(ISERROR(INDEX('Employee Data'!$H$4:$H$553,MATCH(Databackup!A121,Employee_Name,0),0)),"",(INDEX('Employee Data'!$H$4:$H$553,MATCH(Databackup!A121,Employee_Name,0))))</f>
        <v/>
      </c>
      <c r="H121" t="str">
        <f>IF(ISERROR(INDEX('Employee Data'!$I$4:$I$553,MATCH(Databackup!A121,Employee_Name,0),0)),"",(INDEX('Employee Data'!$I$4:$I$553,MATCH(Databackup!A121,Employee_Name,0))))</f>
        <v/>
      </c>
      <c r="I121" t="str">
        <f>IF(ISERROR(INDEX('Employee Data'!$J$4:$J$553,MATCH(Databackup!A121,Employee_Name,0),0)),"",(INDEX('Employee Data'!J$4:$J$553,MATCH(Databackup!A121,Employee_Name,0))))</f>
        <v/>
      </c>
      <c r="J121" t="str">
        <f>IF(ISERROR(INDEX('Employee Data'!$K$4:$K$553,MATCH(Databackup!A121,Employee_Name,0),0)),"",(INDEX('Employee Data'!$K$4:$K$553,MATCH(Databackup!A121,Employee_Name,0))))</f>
        <v/>
      </c>
      <c r="K121" t="str">
        <f>IF(ISERROR(INDEX('Employee Data'!$L$4:$L$553,MATCH(Databackup!A121,Employee_Name,0),0)),"",(INDEX('Employee Data'!$L$4:$L$553,MATCH(Databackup!A121,Employee_Name,0))))</f>
        <v/>
      </c>
      <c r="L121" t="str">
        <f>IF(ISERROR(INDEX('Employee Data'!$M$4:$M$553,MATCH(Databackup!A121,Employee_Name,0),0)),"",(INDEX('Employee Data'!$M$4:$M$553,MATCH(Databackup!A121,Employee_Name,0))))</f>
        <v/>
      </c>
      <c r="M121" t="str">
        <f>IF(ISERROR(INDEX('Employee Data'!$N$4:$N$553,MATCH(Databackup!A121,Employee_Name,0),0)),"",(INDEX('Employee Data'!$N$4:$N$553,MATCH(Databackup!A121,Employee_Name,0))))</f>
        <v/>
      </c>
      <c r="N121" t="str">
        <f>IF(ISERROR(INDEX('Employee Data'!$O$4:$O$553,MATCH(Databackup!A121,Employee_Name,0),0)),"",(INDEX('Employee Data'!$O$4:$O$553,MATCH(Databackup!A121,Employee_Name,0))))</f>
        <v/>
      </c>
    </row>
    <row r="122" spans="1:14">
      <c r="A122" s="266" t="e">
        <f t="array" ref="A122">INDEX(Employee_Name,MATCH(SMALL(IF($A$1='Employee Data'!$I$4:$I$553,'Employee Data'!$B$4:$B$553,""),ROW('Employee Data'!A120)),IF($A$1='Employee Data'!$I$4:$I$553,'Employee Data'!$B$4:$B$553,""),0))</f>
        <v>#NUM!</v>
      </c>
      <c r="B122" t="str">
        <f>IF(ISERROR(INDEX('Employee Data'!$B$4:$B$553,MATCH(Databackup!A122,Employee_Name,0),0)),"",(INDEX('Employee Data'!$B$4:$B$553,MATCH(Databackup!A122,Employee_Name,0))))</f>
        <v/>
      </c>
      <c r="C122" t="str">
        <f>IF(ISERROR(INDEX('Employee Data'!$C$4:$C$553,MATCH(Databackup!A122,Employee_Name,0),0)),"",(INDEX('Employee Data'!$C$4:$C$553,MATCH(Databackup!A122,Employee_Name,0))))</f>
        <v/>
      </c>
      <c r="D122" t="str">
        <f>IF(ISERROR(INDEX('Employee Data'!$D$4:$D$553,MATCH(Databackup!A122,Employee_Name,0),0)),"",(INDEX('Employee Data'!$D$4:$D$553,MATCH(Databackup!A122,Employee_Name,0))))</f>
        <v/>
      </c>
      <c r="E122" t="str">
        <f>IF(ISERROR(INDEX('Employee Data'!$F$4:$F$553,MATCH(Databackup!A122,Employee_Name,0),0)),"",(INDEX('Employee Data'!$F$4:$F$553,MATCH(Databackup!A122,Employee_Name,0))))</f>
        <v/>
      </c>
      <c r="F122" s="226" t="str">
        <f>IF(ISERROR(INDEX('Employee Data'!$G$4:$G$553,MATCH(Databackup!A122,Employee_Name,0),0)),"",(INDEX('Employee Data'!$G$4:$G$553,MATCH(Databackup!A122,Employee_Name,0))))</f>
        <v/>
      </c>
      <c r="G122" s="226" t="str">
        <f>IF(ISERROR(INDEX('Employee Data'!$H$4:$H$553,MATCH(Databackup!A122,Employee_Name,0),0)),"",(INDEX('Employee Data'!$H$4:$H$553,MATCH(Databackup!A122,Employee_Name,0))))</f>
        <v/>
      </c>
      <c r="H122" t="str">
        <f>IF(ISERROR(INDEX('Employee Data'!$I$4:$I$553,MATCH(Databackup!A122,Employee_Name,0),0)),"",(INDEX('Employee Data'!$I$4:$I$553,MATCH(Databackup!A122,Employee_Name,0))))</f>
        <v/>
      </c>
      <c r="I122" t="str">
        <f>IF(ISERROR(INDEX('Employee Data'!$J$4:$J$553,MATCH(Databackup!A122,Employee_Name,0),0)),"",(INDEX('Employee Data'!J$4:$J$553,MATCH(Databackup!A122,Employee_Name,0))))</f>
        <v/>
      </c>
      <c r="J122" t="str">
        <f>IF(ISERROR(INDEX('Employee Data'!$K$4:$K$553,MATCH(Databackup!A122,Employee_Name,0),0)),"",(INDEX('Employee Data'!$K$4:$K$553,MATCH(Databackup!A122,Employee_Name,0))))</f>
        <v/>
      </c>
      <c r="K122" t="str">
        <f>IF(ISERROR(INDEX('Employee Data'!$L$4:$L$553,MATCH(Databackup!A122,Employee_Name,0),0)),"",(INDEX('Employee Data'!$L$4:$L$553,MATCH(Databackup!A122,Employee_Name,0))))</f>
        <v/>
      </c>
      <c r="L122" t="str">
        <f>IF(ISERROR(INDEX('Employee Data'!$M$4:$M$553,MATCH(Databackup!A122,Employee_Name,0),0)),"",(INDEX('Employee Data'!$M$4:$M$553,MATCH(Databackup!A122,Employee_Name,0))))</f>
        <v/>
      </c>
      <c r="M122" t="str">
        <f>IF(ISERROR(INDEX('Employee Data'!$N$4:$N$553,MATCH(Databackup!A122,Employee_Name,0),0)),"",(INDEX('Employee Data'!$N$4:$N$553,MATCH(Databackup!A122,Employee_Name,0))))</f>
        <v/>
      </c>
      <c r="N122" t="str">
        <f>IF(ISERROR(INDEX('Employee Data'!$O$4:$O$553,MATCH(Databackup!A122,Employee_Name,0),0)),"",(INDEX('Employee Data'!$O$4:$O$553,MATCH(Databackup!A122,Employee_Name,0))))</f>
        <v/>
      </c>
    </row>
    <row r="123" spans="1:14">
      <c r="A123" s="266" t="e">
        <f t="array" ref="A123">INDEX(Employee_Name,MATCH(SMALL(IF($A$1='Employee Data'!$I$4:$I$553,'Employee Data'!$B$4:$B$553,""),ROW('Employee Data'!A121)),IF($A$1='Employee Data'!$I$4:$I$553,'Employee Data'!$B$4:$B$553,""),0))</f>
        <v>#NUM!</v>
      </c>
      <c r="B123" t="str">
        <f>IF(ISERROR(INDEX('Employee Data'!$B$4:$B$553,MATCH(Databackup!A123,Employee_Name,0),0)),"",(INDEX('Employee Data'!$B$4:$B$553,MATCH(Databackup!A123,Employee_Name,0))))</f>
        <v/>
      </c>
      <c r="C123" t="str">
        <f>IF(ISERROR(INDEX('Employee Data'!$C$4:$C$553,MATCH(Databackup!A123,Employee_Name,0),0)),"",(INDEX('Employee Data'!$C$4:$C$553,MATCH(Databackup!A123,Employee_Name,0))))</f>
        <v/>
      </c>
      <c r="D123" t="str">
        <f>IF(ISERROR(INDEX('Employee Data'!$D$4:$D$553,MATCH(Databackup!A123,Employee_Name,0),0)),"",(INDEX('Employee Data'!$D$4:$D$553,MATCH(Databackup!A123,Employee_Name,0))))</f>
        <v/>
      </c>
      <c r="E123" t="str">
        <f>IF(ISERROR(INDEX('Employee Data'!$F$4:$F$553,MATCH(Databackup!A123,Employee_Name,0),0)),"",(INDEX('Employee Data'!$F$4:$F$553,MATCH(Databackup!A123,Employee_Name,0))))</f>
        <v/>
      </c>
      <c r="F123" s="226" t="str">
        <f>IF(ISERROR(INDEX('Employee Data'!$G$4:$G$553,MATCH(Databackup!A123,Employee_Name,0),0)),"",(INDEX('Employee Data'!$G$4:$G$553,MATCH(Databackup!A123,Employee_Name,0))))</f>
        <v/>
      </c>
      <c r="G123" s="226" t="str">
        <f>IF(ISERROR(INDEX('Employee Data'!$H$4:$H$553,MATCH(Databackup!A123,Employee_Name,0),0)),"",(INDEX('Employee Data'!$H$4:$H$553,MATCH(Databackup!A123,Employee_Name,0))))</f>
        <v/>
      </c>
      <c r="H123" t="str">
        <f>IF(ISERROR(INDEX('Employee Data'!$I$4:$I$553,MATCH(Databackup!A123,Employee_Name,0),0)),"",(INDEX('Employee Data'!$I$4:$I$553,MATCH(Databackup!A123,Employee_Name,0))))</f>
        <v/>
      </c>
      <c r="I123" t="str">
        <f>IF(ISERROR(INDEX('Employee Data'!$J$4:$J$553,MATCH(Databackup!A123,Employee_Name,0),0)),"",(INDEX('Employee Data'!J$4:$J$553,MATCH(Databackup!A123,Employee_Name,0))))</f>
        <v/>
      </c>
      <c r="J123" t="str">
        <f>IF(ISERROR(INDEX('Employee Data'!$K$4:$K$553,MATCH(Databackup!A123,Employee_Name,0),0)),"",(INDEX('Employee Data'!$K$4:$K$553,MATCH(Databackup!A123,Employee_Name,0))))</f>
        <v/>
      </c>
      <c r="K123" t="str">
        <f>IF(ISERROR(INDEX('Employee Data'!$L$4:$L$553,MATCH(Databackup!A123,Employee_Name,0),0)),"",(INDEX('Employee Data'!$L$4:$L$553,MATCH(Databackup!A123,Employee_Name,0))))</f>
        <v/>
      </c>
      <c r="L123" t="str">
        <f>IF(ISERROR(INDEX('Employee Data'!$M$4:$M$553,MATCH(Databackup!A123,Employee_Name,0),0)),"",(INDEX('Employee Data'!$M$4:$M$553,MATCH(Databackup!A123,Employee_Name,0))))</f>
        <v/>
      </c>
      <c r="M123" t="str">
        <f>IF(ISERROR(INDEX('Employee Data'!$N$4:$N$553,MATCH(Databackup!A123,Employee_Name,0),0)),"",(INDEX('Employee Data'!$N$4:$N$553,MATCH(Databackup!A123,Employee_Name,0))))</f>
        <v/>
      </c>
      <c r="N123" t="str">
        <f>IF(ISERROR(INDEX('Employee Data'!$O$4:$O$553,MATCH(Databackup!A123,Employee_Name,0),0)),"",(INDEX('Employee Data'!$O$4:$O$553,MATCH(Databackup!A123,Employee_Name,0))))</f>
        <v/>
      </c>
    </row>
    <row r="124" spans="1:14">
      <c r="A124" s="266" t="e">
        <f t="array" ref="A124">INDEX(Employee_Name,MATCH(SMALL(IF($A$1='Employee Data'!$I$4:$I$553,'Employee Data'!$B$4:$B$553,""),ROW('Employee Data'!A122)),IF($A$1='Employee Data'!$I$4:$I$553,'Employee Data'!$B$4:$B$553,""),0))</f>
        <v>#NUM!</v>
      </c>
      <c r="B124" t="str">
        <f>IF(ISERROR(INDEX('Employee Data'!$B$4:$B$553,MATCH(Databackup!A124,Employee_Name,0),0)),"",(INDEX('Employee Data'!$B$4:$B$553,MATCH(Databackup!A124,Employee_Name,0))))</f>
        <v/>
      </c>
      <c r="C124" t="str">
        <f>IF(ISERROR(INDEX('Employee Data'!$C$4:$C$553,MATCH(Databackup!A124,Employee_Name,0),0)),"",(INDEX('Employee Data'!$C$4:$C$553,MATCH(Databackup!A124,Employee_Name,0))))</f>
        <v/>
      </c>
      <c r="D124" t="str">
        <f>IF(ISERROR(INDEX('Employee Data'!$D$4:$D$553,MATCH(Databackup!A124,Employee_Name,0),0)),"",(INDEX('Employee Data'!$D$4:$D$553,MATCH(Databackup!A124,Employee_Name,0))))</f>
        <v/>
      </c>
      <c r="E124" t="str">
        <f>IF(ISERROR(INDEX('Employee Data'!$F$4:$F$553,MATCH(Databackup!A124,Employee_Name,0),0)),"",(INDEX('Employee Data'!$F$4:$F$553,MATCH(Databackup!A124,Employee_Name,0))))</f>
        <v/>
      </c>
      <c r="F124" s="226" t="str">
        <f>IF(ISERROR(INDEX('Employee Data'!$G$4:$G$553,MATCH(Databackup!A124,Employee_Name,0),0)),"",(INDEX('Employee Data'!$G$4:$G$553,MATCH(Databackup!A124,Employee_Name,0))))</f>
        <v/>
      </c>
      <c r="G124" s="226" t="str">
        <f>IF(ISERROR(INDEX('Employee Data'!$H$4:$H$553,MATCH(Databackup!A124,Employee_Name,0),0)),"",(INDEX('Employee Data'!$H$4:$H$553,MATCH(Databackup!A124,Employee_Name,0))))</f>
        <v/>
      </c>
      <c r="H124" t="str">
        <f>IF(ISERROR(INDEX('Employee Data'!$I$4:$I$553,MATCH(Databackup!A124,Employee_Name,0),0)),"",(INDEX('Employee Data'!$I$4:$I$553,MATCH(Databackup!A124,Employee_Name,0))))</f>
        <v/>
      </c>
      <c r="I124" t="str">
        <f>IF(ISERROR(INDEX('Employee Data'!$J$4:$J$553,MATCH(Databackup!A124,Employee_Name,0),0)),"",(INDEX('Employee Data'!J$4:$J$553,MATCH(Databackup!A124,Employee_Name,0))))</f>
        <v/>
      </c>
      <c r="J124" t="str">
        <f>IF(ISERROR(INDEX('Employee Data'!$K$4:$K$553,MATCH(Databackup!A124,Employee_Name,0),0)),"",(INDEX('Employee Data'!$K$4:$K$553,MATCH(Databackup!A124,Employee_Name,0))))</f>
        <v/>
      </c>
      <c r="K124" t="str">
        <f>IF(ISERROR(INDEX('Employee Data'!$L$4:$L$553,MATCH(Databackup!A124,Employee_Name,0),0)),"",(INDEX('Employee Data'!$L$4:$L$553,MATCH(Databackup!A124,Employee_Name,0))))</f>
        <v/>
      </c>
      <c r="L124" t="str">
        <f>IF(ISERROR(INDEX('Employee Data'!$M$4:$M$553,MATCH(Databackup!A124,Employee_Name,0),0)),"",(INDEX('Employee Data'!$M$4:$M$553,MATCH(Databackup!A124,Employee_Name,0))))</f>
        <v/>
      </c>
      <c r="M124" t="str">
        <f>IF(ISERROR(INDEX('Employee Data'!$N$4:$N$553,MATCH(Databackup!A124,Employee_Name,0),0)),"",(INDEX('Employee Data'!$N$4:$N$553,MATCH(Databackup!A124,Employee_Name,0))))</f>
        <v/>
      </c>
      <c r="N124" t="str">
        <f>IF(ISERROR(INDEX('Employee Data'!$O$4:$O$553,MATCH(Databackup!A124,Employee_Name,0),0)),"",(INDEX('Employee Data'!$O$4:$O$553,MATCH(Databackup!A124,Employee_Name,0))))</f>
        <v/>
      </c>
    </row>
    <row r="125" spans="1:14">
      <c r="A125" s="266" t="e">
        <f t="array" ref="A125">INDEX(Employee_Name,MATCH(SMALL(IF($A$1='Employee Data'!$I$4:$I$553,'Employee Data'!$B$4:$B$553,""),ROW('Employee Data'!A123)),IF($A$1='Employee Data'!$I$4:$I$553,'Employee Data'!$B$4:$B$553,""),0))</f>
        <v>#NUM!</v>
      </c>
      <c r="B125" t="str">
        <f>IF(ISERROR(INDEX('Employee Data'!$B$4:$B$553,MATCH(Databackup!A125,Employee_Name,0),0)),"",(INDEX('Employee Data'!$B$4:$B$553,MATCH(Databackup!A125,Employee_Name,0))))</f>
        <v/>
      </c>
      <c r="C125" t="str">
        <f>IF(ISERROR(INDEX('Employee Data'!$C$4:$C$553,MATCH(Databackup!A125,Employee_Name,0),0)),"",(INDEX('Employee Data'!$C$4:$C$553,MATCH(Databackup!A125,Employee_Name,0))))</f>
        <v/>
      </c>
      <c r="D125" t="str">
        <f>IF(ISERROR(INDEX('Employee Data'!$D$4:$D$553,MATCH(Databackup!A125,Employee_Name,0),0)),"",(INDEX('Employee Data'!$D$4:$D$553,MATCH(Databackup!A125,Employee_Name,0))))</f>
        <v/>
      </c>
      <c r="E125" t="str">
        <f>IF(ISERROR(INDEX('Employee Data'!$F$4:$F$553,MATCH(Databackup!A125,Employee_Name,0),0)),"",(INDEX('Employee Data'!$F$4:$F$553,MATCH(Databackup!A125,Employee_Name,0))))</f>
        <v/>
      </c>
      <c r="F125" s="226" t="str">
        <f>IF(ISERROR(INDEX('Employee Data'!$G$4:$G$553,MATCH(Databackup!A125,Employee_Name,0),0)),"",(INDEX('Employee Data'!$G$4:$G$553,MATCH(Databackup!A125,Employee_Name,0))))</f>
        <v/>
      </c>
      <c r="G125" s="226" t="str">
        <f>IF(ISERROR(INDEX('Employee Data'!$H$4:$H$553,MATCH(Databackup!A125,Employee_Name,0),0)),"",(INDEX('Employee Data'!$H$4:$H$553,MATCH(Databackup!A125,Employee_Name,0))))</f>
        <v/>
      </c>
      <c r="H125" t="str">
        <f>IF(ISERROR(INDEX('Employee Data'!$I$4:$I$553,MATCH(Databackup!A125,Employee_Name,0),0)),"",(INDEX('Employee Data'!$I$4:$I$553,MATCH(Databackup!A125,Employee_Name,0))))</f>
        <v/>
      </c>
      <c r="I125" t="str">
        <f>IF(ISERROR(INDEX('Employee Data'!$J$4:$J$553,MATCH(Databackup!A125,Employee_Name,0),0)),"",(INDEX('Employee Data'!J$4:$J$553,MATCH(Databackup!A125,Employee_Name,0))))</f>
        <v/>
      </c>
      <c r="J125" t="str">
        <f>IF(ISERROR(INDEX('Employee Data'!$K$4:$K$553,MATCH(Databackup!A125,Employee_Name,0),0)),"",(INDEX('Employee Data'!$K$4:$K$553,MATCH(Databackup!A125,Employee_Name,0))))</f>
        <v/>
      </c>
      <c r="K125" t="str">
        <f>IF(ISERROR(INDEX('Employee Data'!$L$4:$L$553,MATCH(Databackup!A125,Employee_Name,0),0)),"",(INDEX('Employee Data'!$L$4:$L$553,MATCH(Databackup!A125,Employee_Name,0))))</f>
        <v/>
      </c>
      <c r="L125" t="str">
        <f>IF(ISERROR(INDEX('Employee Data'!$M$4:$M$553,MATCH(Databackup!A125,Employee_Name,0),0)),"",(INDEX('Employee Data'!$M$4:$M$553,MATCH(Databackup!A125,Employee_Name,0))))</f>
        <v/>
      </c>
      <c r="M125" t="str">
        <f>IF(ISERROR(INDEX('Employee Data'!$N$4:$N$553,MATCH(Databackup!A125,Employee_Name,0),0)),"",(INDEX('Employee Data'!$N$4:$N$553,MATCH(Databackup!A125,Employee_Name,0))))</f>
        <v/>
      </c>
      <c r="N125" t="str">
        <f>IF(ISERROR(INDEX('Employee Data'!$O$4:$O$553,MATCH(Databackup!A125,Employee_Name,0),0)),"",(INDEX('Employee Data'!$O$4:$O$553,MATCH(Databackup!A125,Employee_Name,0))))</f>
        <v/>
      </c>
    </row>
    <row r="126" spans="1:14">
      <c r="A126" s="266" t="e">
        <f t="array" ref="A126">INDEX(Employee_Name,MATCH(SMALL(IF($A$1='Employee Data'!$I$4:$I$553,'Employee Data'!$B$4:$B$553,""),ROW('Employee Data'!A124)),IF($A$1='Employee Data'!$I$4:$I$553,'Employee Data'!$B$4:$B$553,""),0))</f>
        <v>#NUM!</v>
      </c>
      <c r="B126" t="str">
        <f>IF(ISERROR(INDEX('Employee Data'!$B$4:$B$553,MATCH(Databackup!A126,Employee_Name,0),0)),"",(INDEX('Employee Data'!$B$4:$B$553,MATCH(Databackup!A126,Employee_Name,0))))</f>
        <v/>
      </c>
      <c r="C126" t="str">
        <f>IF(ISERROR(INDEX('Employee Data'!$C$4:$C$553,MATCH(Databackup!A126,Employee_Name,0),0)),"",(INDEX('Employee Data'!$C$4:$C$553,MATCH(Databackup!A126,Employee_Name,0))))</f>
        <v/>
      </c>
      <c r="D126" t="str">
        <f>IF(ISERROR(INDEX('Employee Data'!$D$4:$D$553,MATCH(Databackup!A126,Employee_Name,0),0)),"",(INDEX('Employee Data'!$D$4:$D$553,MATCH(Databackup!A126,Employee_Name,0))))</f>
        <v/>
      </c>
      <c r="E126" t="str">
        <f>IF(ISERROR(INDEX('Employee Data'!$F$4:$F$553,MATCH(Databackup!A126,Employee_Name,0),0)),"",(INDEX('Employee Data'!$F$4:$F$553,MATCH(Databackup!A126,Employee_Name,0))))</f>
        <v/>
      </c>
      <c r="F126" s="226" t="str">
        <f>IF(ISERROR(INDEX('Employee Data'!$G$4:$G$553,MATCH(Databackup!A126,Employee_Name,0),0)),"",(INDEX('Employee Data'!$G$4:$G$553,MATCH(Databackup!A126,Employee_Name,0))))</f>
        <v/>
      </c>
      <c r="G126" s="226" t="str">
        <f>IF(ISERROR(INDEX('Employee Data'!$H$4:$H$553,MATCH(Databackup!A126,Employee_Name,0),0)),"",(INDEX('Employee Data'!$H$4:$H$553,MATCH(Databackup!A126,Employee_Name,0))))</f>
        <v/>
      </c>
      <c r="H126" t="str">
        <f>IF(ISERROR(INDEX('Employee Data'!$I$4:$I$553,MATCH(Databackup!A126,Employee_Name,0),0)),"",(INDEX('Employee Data'!$I$4:$I$553,MATCH(Databackup!A126,Employee_Name,0))))</f>
        <v/>
      </c>
      <c r="I126" t="str">
        <f>IF(ISERROR(INDEX('Employee Data'!$J$4:$J$553,MATCH(Databackup!A126,Employee_Name,0),0)),"",(INDEX('Employee Data'!J$4:$J$553,MATCH(Databackup!A126,Employee_Name,0))))</f>
        <v/>
      </c>
      <c r="J126" t="str">
        <f>IF(ISERROR(INDEX('Employee Data'!$K$4:$K$553,MATCH(Databackup!A126,Employee_Name,0),0)),"",(INDEX('Employee Data'!$K$4:$K$553,MATCH(Databackup!A126,Employee_Name,0))))</f>
        <v/>
      </c>
      <c r="K126" t="str">
        <f>IF(ISERROR(INDEX('Employee Data'!$L$4:$L$553,MATCH(Databackup!A126,Employee_Name,0),0)),"",(INDEX('Employee Data'!$L$4:$L$553,MATCH(Databackup!A126,Employee_Name,0))))</f>
        <v/>
      </c>
      <c r="L126" t="str">
        <f>IF(ISERROR(INDEX('Employee Data'!$M$4:$M$553,MATCH(Databackup!A126,Employee_Name,0),0)),"",(INDEX('Employee Data'!$M$4:$M$553,MATCH(Databackup!A126,Employee_Name,0))))</f>
        <v/>
      </c>
      <c r="M126" t="str">
        <f>IF(ISERROR(INDEX('Employee Data'!$N$4:$N$553,MATCH(Databackup!A126,Employee_Name,0),0)),"",(INDEX('Employee Data'!$N$4:$N$553,MATCH(Databackup!A126,Employee_Name,0))))</f>
        <v/>
      </c>
      <c r="N126" t="str">
        <f>IF(ISERROR(INDEX('Employee Data'!$O$4:$O$553,MATCH(Databackup!A126,Employee_Name,0),0)),"",(INDEX('Employee Data'!$O$4:$O$553,MATCH(Databackup!A126,Employee_Name,0))))</f>
        <v/>
      </c>
    </row>
    <row r="127" spans="1:14">
      <c r="A127" s="266" t="e">
        <f t="array" ref="A127">INDEX(Employee_Name,MATCH(SMALL(IF($A$1='Employee Data'!$I$4:$I$553,'Employee Data'!$B$4:$B$553,""),ROW('Employee Data'!A125)),IF($A$1='Employee Data'!$I$4:$I$553,'Employee Data'!$B$4:$B$553,""),0))</f>
        <v>#NUM!</v>
      </c>
      <c r="B127" t="str">
        <f>IF(ISERROR(INDEX('Employee Data'!$B$4:$B$553,MATCH(Databackup!A127,Employee_Name,0),0)),"",(INDEX('Employee Data'!$B$4:$B$553,MATCH(Databackup!A127,Employee_Name,0))))</f>
        <v/>
      </c>
      <c r="C127" t="str">
        <f>IF(ISERROR(INDEX('Employee Data'!$C$4:$C$553,MATCH(Databackup!A127,Employee_Name,0),0)),"",(INDEX('Employee Data'!$C$4:$C$553,MATCH(Databackup!A127,Employee_Name,0))))</f>
        <v/>
      </c>
      <c r="D127" t="str">
        <f>IF(ISERROR(INDEX('Employee Data'!$D$4:$D$553,MATCH(Databackup!A127,Employee_Name,0),0)),"",(INDEX('Employee Data'!$D$4:$D$553,MATCH(Databackup!A127,Employee_Name,0))))</f>
        <v/>
      </c>
      <c r="E127" t="str">
        <f>IF(ISERROR(INDEX('Employee Data'!$F$4:$F$553,MATCH(Databackup!A127,Employee_Name,0),0)),"",(INDEX('Employee Data'!$F$4:$F$553,MATCH(Databackup!A127,Employee_Name,0))))</f>
        <v/>
      </c>
      <c r="F127" s="226" t="str">
        <f>IF(ISERROR(INDEX('Employee Data'!$G$4:$G$553,MATCH(Databackup!A127,Employee_Name,0),0)),"",(INDEX('Employee Data'!$G$4:$G$553,MATCH(Databackup!A127,Employee_Name,0))))</f>
        <v/>
      </c>
      <c r="G127" s="226" t="str">
        <f>IF(ISERROR(INDEX('Employee Data'!$H$4:$H$553,MATCH(Databackup!A127,Employee_Name,0),0)),"",(INDEX('Employee Data'!$H$4:$H$553,MATCH(Databackup!A127,Employee_Name,0))))</f>
        <v/>
      </c>
      <c r="H127" t="str">
        <f>IF(ISERROR(INDEX('Employee Data'!$I$4:$I$553,MATCH(Databackup!A127,Employee_Name,0),0)),"",(INDEX('Employee Data'!$I$4:$I$553,MATCH(Databackup!A127,Employee_Name,0))))</f>
        <v/>
      </c>
      <c r="I127" t="str">
        <f>IF(ISERROR(INDEX('Employee Data'!$J$4:$J$553,MATCH(Databackup!A127,Employee_Name,0),0)),"",(INDEX('Employee Data'!J$4:$J$553,MATCH(Databackup!A127,Employee_Name,0))))</f>
        <v/>
      </c>
      <c r="J127" t="str">
        <f>IF(ISERROR(INDEX('Employee Data'!$K$4:$K$553,MATCH(Databackup!A127,Employee_Name,0),0)),"",(INDEX('Employee Data'!$K$4:$K$553,MATCH(Databackup!A127,Employee_Name,0))))</f>
        <v/>
      </c>
      <c r="K127" t="str">
        <f>IF(ISERROR(INDEX('Employee Data'!$L$4:$L$553,MATCH(Databackup!A127,Employee_Name,0),0)),"",(INDEX('Employee Data'!$L$4:$L$553,MATCH(Databackup!A127,Employee_Name,0))))</f>
        <v/>
      </c>
      <c r="L127" t="str">
        <f>IF(ISERROR(INDEX('Employee Data'!$M$4:$M$553,MATCH(Databackup!A127,Employee_Name,0),0)),"",(INDEX('Employee Data'!$M$4:$M$553,MATCH(Databackup!A127,Employee_Name,0))))</f>
        <v/>
      </c>
      <c r="M127" t="str">
        <f>IF(ISERROR(INDEX('Employee Data'!$N$4:$N$553,MATCH(Databackup!A127,Employee_Name,0),0)),"",(INDEX('Employee Data'!$N$4:$N$553,MATCH(Databackup!A127,Employee_Name,0))))</f>
        <v/>
      </c>
      <c r="N127" t="str">
        <f>IF(ISERROR(INDEX('Employee Data'!$O$4:$O$553,MATCH(Databackup!A127,Employee_Name,0),0)),"",(INDEX('Employee Data'!$O$4:$O$553,MATCH(Databackup!A127,Employee_Name,0))))</f>
        <v/>
      </c>
    </row>
    <row r="128" spans="1:14">
      <c r="A128" s="266" t="e">
        <f t="array" ref="A128">INDEX(Employee_Name,MATCH(SMALL(IF($A$1='Employee Data'!$I$4:$I$553,'Employee Data'!$B$4:$B$553,""),ROW('Employee Data'!A126)),IF($A$1='Employee Data'!$I$4:$I$553,'Employee Data'!$B$4:$B$553,""),0))</f>
        <v>#NUM!</v>
      </c>
      <c r="B128" t="str">
        <f>IF(ISERROR(INDEX('Employee Data'!$B$4:$B$553,MATCH(Databackup!A128,Employee_Name,0),0)),"",(INDEX('Employee Data'!$B$4:$B$553,MATCH(Databackup!A128,Employee_Name,0))))</f>
        <v/>
      </c>
      <c r="C128" t="str">
        <f>IF(ISERROR(INDEX('Employee Data'!$C$4:$C$553,MATCH(Databackup!A128,Employee_Name,0),0)),"",(INDEX('Employee Data'!$C$4:$C$553,MATCH(Databackup!A128,Employee_Name,0))))</f>
        <v/>
      </c>
      <c r="D128" t="str">
        <f>IF(ISERROR(INDEX('Employee Data'!$D$4:$D$553,MATCH(Databackup!A128,Employee_Name,0),0)),"",(INDEX('Employee Data'!$D$4:$D$553,MATCH(Databackup!A128,Employee_Name,0))))</f>
        <v/>
      </c>
      <c r="E128" t="str">
        <f>IF(ISERROR(INDEX('Employee Data'!$F$4:$F$553,MATCH(Databackup!A128,Employee_Name,0),0)),"",(INDEX('Employee Data'!$F$4:$F$553,MATCH(Databackup!A128,Employee_Name,0))))</f>
        <v/>
      </c>
      <c r="F128" s="226" t="str">
        <f>IF(ISERROR(INDEX('Employee Data'!$G$4:$G$553,MATCH(Databackup!A128,Employee_Name,0),0)),"",(INDEX('Employee Data'!$G$4:$G$553,MATCH(Databackup!A128,Employee_Name,0))))</f>
        <v/>
      </c>
      <c r="G128" s="226" t="str">
        <f>IF(ISERROR(INDEX('Employee Data'!$H$4:$H$553,MATCH(Databackup!A128,Employee_Name,0),0)),"",(INDEX('Employee Data'!$H$4:$H$553,MATCH(Databackup!A128,Employee_Name,0))))</f>
        <v/>
      </c>
      <c r="H128" t="str">
        <f>IF(ISERROR(INDEX('Employee Data'!$I$4:$I$553,MATCH(Databackup!A128,Employee_Name,0),0)),"",(INDEX('Employee Data'!$I$4:$I$553,MATCH(Databackup!A128,Employee_Name,0))))</f>
        <v/>
      </c>
      <c r="I128" t="str">
        <f>IF(ISERROR(INDEX('Employee Data'!$J$4:$J$553,MATCH(Databackup!A128,Employee_Name,0),0)),"",(INDEX('Employee Data'!J$4:$J$553,MATCH(Databackup!A128,Employee_Name,0))))</f>
        <v/>
      </c>
      <c r="J128" t="str">
        <f>IF(ISERROR(INDEX('Employee Data'!$K$4:$K$553,MATCH(Databackup!A128,Employee_Name,0),0)),"",(INDEX('Employee Data'!$K$4:$K$553,MATCH(Databackup!A128,Employee_Name,0))))</f>
        <v/>
      </c>
      <c r="K128" t="str">
        <f>IF(ISERROR(INDEX('Employee Data'!$L$4:$L$553,MATCH(Databackup!A128,Employee_Name,0),0)),"",(INDEX('Employee Data'!$L$4:$L$553,MATCH(Databackup!A128,Employee_Name,0))))</f>
        <v/>
      </c>
      <c r="L128" t="str">
        <f>IF(ISERROR(INDEX('Employee Data'!$M$4:$M$553,MATCH(Databackup!A128,Employee_Name,0),0)),"",(INDEX('Employee Data'!$M$4:$M$553,MATCH(Databackup!A128,Employee_Name,0))))</f>
        <v/>
      </c>
      <c r="M128" t="str">
        <f>IF(ISERROR(INDEX('Employee Data'!$N$4:$N$553,MATCH(Databackup!A128,Employee_Name,0),0)),"",(INDEX('Employee Data'!$N$4:$N$553,MATCH(Databackup!A128,Employee_Name,0))))</f>
        <v/>
      </c>
      <c r="N128" t="str">
        <f>IF(ISERROR(INDEX('Employee Data'!$O$4:$O$553,MATCH(Databackup!A128,Employee_Name,0),0)),"",(INDEX('Employee Data'!$O$4:$O$553,MATCH(Databackup!A128,Employee_Name,0))))</f>
        <v/>
      </c>
    </row>
    <row r="129" spans="1:14">
      <c r="A129" s="266" t="e">
        <f t="array" ref="A129">INDEX(Employee_Name,MATCH(SMALL(IF($A$1='Employee Data'!$I$4:$I$553,'Employee Data'!$B$4:$B$553,""),ROW('Employee Data'!A127)),IF($A$1='Employee Data'!$I$4:$I$553,'Employee Data'!$B$4:$B$553,""),0))</f>
        <v>#NUM!</v>
      </c>
      <c r="B129" t="str">
        <f>IF(ISERROR(INDEX('Employee Data'!$B$4:$B$553,MATCH(Databackup!A129,Employee_Name,0),0)),"",(INDEX('Employee Data'!$B$4:$B$553,MATCH(Databackup!A129,Employee_Name,0))))</f>
        <v/>
      </c>
      <c r="C129" t="str">
        <f>IF(ISERROR(INDEX('Employee Data'!$C$4:$C$553,MATCH(Databackup!A129,Employee_Name,0),0)),"",(INDEX('Employee Data'!$C$4:$C$553,MATCH(Databackup!A129,Employee_Name,0))))</f>
        <v/>
      </c>
      <c r="D129" t="str">
        <f>IF(ISERROR(INDEX('Employee Data'!$D$4:$D$553,MATCH(Databackup!A129,Employee_Name,0),0)),"",(INDEX('Employee Data'!$D$4:$D$553,MATCH(Databackup!A129,Employee_Name,0))))</f>
        <v/>
      </c>
      <c r="E129" t="str">
        <f>IF(ISERROR(INDEX('Employee Data'!$F$4:$F$553,MATCH(Databackup!A129,Employee_Name,0),0)),"",(INDEX('Employee Data'!$F$4:$F$553,MATCH(Databackup!A129,Employee_Name,0))))</f>
        <v/>
      </c>
      <c r="F129" s="226" t="str">
        <f>IF(ISERROR(INDEX('Employee Data'!$G$4:$G$553,MATCH(Databackup!A129,Employee_Name,0),0)),"",(INDEX('Employee Data'!$G$4:$G$553,MATCH(Databackup!A129,Employee_Name,0))))</f>
        <v/>
      </c>
      <c r="G129" s="226" t="str">
        <f>IF(ISERROR(INDEX('Employee Data'!$H$4:$H$553,MATCH(Databackup!A129,Employee_Name,0),0)),"",(INDEX('Employee Data'!$H$4:$H$553,MATCH(Databackup!A129,Employee_Name,0))))</f>
        <v/>
      </c>
      <c r="H129" t="str">
        <f>IF(ISERROR(INDEX('Employee Data'!$I$4:$I$553,MATCH(Databackup!A129,Employee_Name,0),0)),"",(INDEX('Employee Data'!$I$4:$I$553,MATCH(Databackup!A129,Employee_Name,0))))</f>
        <v/>
      </c>
      <c r="I129" t="str">
        <f>IF(ISERROR(INDEX('Employee Data'!$J$4:$J$553,MATCH(Databackup!A129,Employee_Name,0),0)),"",(INDEX('Employee Data'!J$4:$J$553,MATCH(Databackup!A129,Employee_Name,0))))</f>
        <v/>
      </c>
      <c r="J129" t="str">
        <f>IF(ISERROR(INDEX('Employee Data'!$K$4:$K$553,MATCH(Databackup!A129,Employee_Name,0),0)),"",(INDEX('Employee Data'!$K$4:$K$553,MATCH(Databackup!A129,Employee_Name,0))))</f>
        <v/>
      </c>
      <c r="K129" t="str">
        <f>IF(ISERROR(INDEX('Employee Data'!$L$4:$L$553,MATCH(Databackup!A129,Employee_Name,0),0)),"",(INDEX('Employee Data'!$L$4:$L$553,MATCH(Databackup!A129,Employee_Name,0))))</f>
        <v/>
      </c>
      <c r="L129" t="str">
        <f>IF(ISERROR(INDEX('Employee Data'!$M$4:$M$553,MATCH(Databackup!A129,Employee_Name,0),0)),"",(INDEX('Employee Data'!$M$4:$M$553,MATCH(Databackup!A129,Employee_Name,0))))</f>
        <v/>
      </c>
      <c r="M129" t="str">
        <f>IF(ISERROR(INDEX('Employee Data'!$N$4:$N$553,MATCH(Databackup!A129,Employee_Name,0),0)),"",(INDEX('Employee Data'!$N$4:$N$553,MATCH(Databackup!A129,Employee_Name,0))))</f>
        <v/>
      </c>
      <c r="N129" t="str">
        <f>IF(ISERROR(INDEX('Employee Data'!$O$4:$O$553,MATCH(Databackup!A129,Employee_Name,0),0)),"",(INDEX('Employee Data'!$O$4:$O$553,MATCH(Databackup!A129,Employee_Name,0))))</f>
        <v/>
      </c>
    </row>
    <row r="130" spans="1:14">
      <c r="A130" s="266" t="e">
        <f t="array" ref="A130">INDEX(Employee_Name,MATCH(SMALL(IF($A$1='Employee Data'!$I$4:$I$553,'Employee Data'!$B$4:$B$553,""),ROW('Employee Data'!A128)),IF($A$1='Employee Data'!$I$4:$I$553,'Employee Data'!$B$4:$B$553,""),0))</f>
        <v>#NUM!</v>
      </c>
      <c r="B130" t="str">
        <f>IF(ISERROR(INDEX('Employee Data'!$B$4:$B$553,MATCH(Databackup!A130,Employee_Name,0),0)),"",(INDEX('Employee Data'!$B$4:$B$553,MATCH(Databackup!A130,Employee_Name,0))))</f>
        <v/>
      </c>
      <c r="C130" t="str">
        <f>IF(ISERROR(INDEX('Employee Data'!$C$4:$C$553,MATCH(Databackup!A130,Employee_Name,0),0)),"",(INDEX('Employee Data'!$C$4:$C$553,MATCH(Databackup!A130,Employee_Name,0))))</f>
        <v/>
      </c>
      <c r="D130" t="str">
        <f>IF(ISERROR(INDEX('Employee Data'!$D$4:$D$553,MATCH(Databackup!A130,Employee_Name,0),0)),"",(INDEX('Employee Data'!$D$4:$D$553,MATCH(Databackup!A130,Employee_Name,0))))</f>
        <v/>
      </c>
      <c r="E130" t="str">
        <f>IF(ISERROR(INDEX('Employee Data'!$F$4:$F$553,MATCH(Databackup!A130,Employee_Name,0),0)),"",(INDEX('Employee Data'!$F$4:$F$553,MATCH(Databackup!A130,Employee_Name,0))))</f>
        <v/>
      </c>
      <c r="F130" s="226" t="str">
        <f>IF(ISERROR(INDEX('Employee Data'!$G$4:$G$553,MATCH(Databackup!A130,Employee_Name,0),0)),"",(INDEX('Employee Data'!$G$4:$G$553,MATCH(Databackup!A130,Employee_Name,0))))</f>
        <v/>
      </c>
      <c r="G130" s="226" t="str">
        <f>IF(ISERROR(INDEX('Employee Data'!$H$4:$H$553,MATCH(Databackup!A130,Employee_Name,0),0)),"",(INDEX('Employee Data'!$H$4:$H$553,MATCH(Databackup!A130,Employee_Name,0))))</f>
        <v/>
      </c>
      <c r="H130" t="str">
        <f>IF(ISERROR(INDEX('Employee Data'!$I$4:$I$553,MATCH(Databackup!A130,Employee_Name,0),0)),"",(INDEX('Employee Data'!$I$4:$I$553,MATCH(Databackup!A130,Employee_Name,0))))</f>
        <v/>
      </c>
      <c r="I130" t="str">
        <f>IF(ISERROR(INDEX('Employee Data'!$J$4:$J$553,MATCH(Databackup!A130,Employee_Name,0),0)),"",(INDEX('Employee Data'!J$4:$J$553,MATCH(Databackup!A130,Employee_Name,0))))</f>
        <v/>
      </c>
      <c r="J130" t="str">
        <f>IF(ISERROR(INDEX('Employee Data'!$K$4:$K$553,MATCH(Databackup!A130,Employee_Name,0),0)),"",(INDEX('Employee Data'!$K$4:$K$553,MATCH(Databackup!A130,Employee_Name,0))))</f>
        <v/>
      </c>
      <c r="K130" t="str">
        <f>IF(ISERROR(INDEX('Employee Data'!$L$4:$L$553,MATCH(Databackup!A130,Employee_Name,0),0)),"",(INDEX('Employee Data'!$L$4:$L$553,MATCH(Databackup!A130,Employee_Name,0))))</f>
        <v/>
      </c>
      <c r="L130" t="str">
        <f>IF(ISERROR(INDEX('Employee Data'!$M$4:$M$553,MATCH(Databackup!A130,Employee_Name,0),0)),"",(INDEX('Employee Data'!$M$4:$M$553,MATCH(Databackup!A130,Employee_Name,0))))</f>
        <v/>
      </c>
      <c r="M130" t="str">
        <f>IF(ISERROR(INDEX('Employee Data'!$N$4:$N$553,MATCH(Databackup!A130,Employee_Name,0),0)),"",(INDEX('Employee Data'!$N$4:$N$553,MATCH(Databackup!A130,Employee_Name,0))))</f>
        <v/>
      </c>
      <c r="N130" t="str">
        <f>IF(ISERROR(INDEX('Employee Data'!$O$4:$O$553,MATCH(Databackup!A130,Employee_Name,0),0)),"",(INDEX('Employee Data'!$O$4:$O$553,MATCH(Databackup!A130,Employee_Name,0))))</f>
        <v/>
      </c>
    </row>
    <row r="131" spans="1:14">
      <c r="A131" s="266" t="e">
        <f t="array" ref="A131">INDEX(Employee_Name,MATCH(SMALL(IF($A$1='Employee Data'!$I$4:$I$553,'Employee Data'!$B$4:$B$553,""),ROW('Employee Data'!A129)),IF($A$1='Employee Data'!$I$4:$I$553,'Employee Data'!$B$4:$B$553,""),0))</f>
        <v>#NUM!</v>
      </c>
      <c r="B131" t="str">
        <f>IF(ISERROR(INDEX('Employee Data'!$B$4:$B$553,MATCH(Databackup!A131,Employee_Name,0),0)),"",(INDEX('Employee Data'!$B$4:$B$553,MATCH(Databackup!A131,Employee_Name,0))))</f>
        <v/>
      </c>
      <c r="C131" t="str">
        <f>IF(ISERROR(INDEX('Employee Data'!$C$4:$C$553,MATCH(Databackup!A131,Employee_Name,0),0)),"",(INDEX('Employee Data'!$C$4:$C$553,MATCH(Databackup!A131,Employee_Name,0))))</f>
        <v/>
      </c>
      <c r="D131" t="str">
        <f>IF(ISERROR(INDEX('Employee Data'!$D$4:$D$553,MATCH(Databackup!A131,Employee_Name,0),0)),"",(INDEX('Employee Data'!$D$4:$D$553,MATCH(Databackup!A131,Employee_Name,0))))</f>
        <v/>
      </c>
      <c r="E131" t="str">
        <f>IF(ISERROR(INDEX('Employee Data'!$F$4:$F$553,MATCH(Databackup!A131,Employee_Name,0),0)),"",(INDEX('Employee Data'!$F$4:$F$553,MATCH(Databackup!A131,Employee_Name,0))))</f>
        <v/>
      </c>
      <c r="F131" s="226" t="str">
        <f>IF(ISERROR(INDEX('Employee Data'!$G$4:$G$553,MATCH(Databackup!A131,Employee_Name,0),0)),"",(INDEX('Employee Data'!$G$4:$G$553,MATCH(Databackup!A131,Employee_Name,0))))</f>
        <v/>
      </c>
      <c r="G131" s="226" t="str">
        <f>IF(ISERROR(INDEX('Employee Data'!$H$4:$H$553,MATCH(Databackup!A131,Employee_Name,0),0)),"",(INDEX('Employee Data'!$H$4:$H$553,MATCH(Databackup!A131,Employee_Name,0))))</f>
        <v/>
      </c>
      <c r="H131" t="str">
        <f>IF(ISERROR(INDEX('Employee Data'!$I$4:$I$553,MATCH(Databackup!A131,Employee_Name,0),0)),"",(INDEX('Employee Data'!$I$4:$I$553,MATCH(Databackup!A131,Employee_Name,0))))</f>
        <v/>
      </c>
      <c r="I131" t="str">
        <f>IF(ISERROR(INDEX('Employee Data'!$J$4:$J$553,MATCH(Databackup!A131,Employee_Name,0),0)),"",(INDEX('Employee Data'!J$4:$J$553,MATCH(Databackup!A131,Employee_Name,0))))</f>
        <v/>
      </c>
      <c r="J131" t="str">
        <f>IF(ISERROR(INDEX('Employee Data'!$K$4:$K$553,MATCH(Databackup!A131,Employee_Name,0),0)),"",(INDEX('Employee Data'!$K$4:$K$553,MATCH(Databackup!A131,Employee_Name,0))))</f>
        <v/>
      </c>
      <c r="K131" t="str">
        <f>IF(ISERROR(INDEX('Employee Data'!$L$4:$L$553,MATCH(Databackup!A131,Employee_Name,0),0)),"",(INDEX('Employee Data'!$L$4:$L$553,MATCH(Databackup!A131,Employee_Name,0))))</f>
        <v/>
      </c>
      <c r="L131" t="str">
        <f>IF(ISERROR(INDEX('Employee Data'!$M$4:$M$553,MATCH(Databackup!A131,Employee_Name,0),0)),"",(INDEX('Employee Data'!$M$4:$M$553,MATCH(Databackup!A131,Employee_Name,0))))</f>
        <v/>
      </c>
      <c r="M131" t="str">
        <f>IF(ISERROR(INDEX('Employee Data'!$N$4:$N$553,MATCH(Databackup!A131,Employee_Name,0),0)),"",(INDEX('Employee Data'!$N$4:$N$553,MATCH(Databackup!A131,Employee_Name,0))))</f>
        <v/>
      </c>
      <c r="N131" t="str">
        <f>IF(ISERROR(INDEX('Employee Data'!$O$4:$O$553,MATCH(Databackup!A131,Employee_Name,0),0)),"",(INDEX('Employee Data'!$O$4:$O$553,MATCH(Databackup!A131,Employee_Name,0))))</f>
        <v/>
      </c>
    </row>
    <row r="132" spans="1:14">
      <c r="A132" s="266" t="e">
        <f t="array" ref="A132">INDEX(Employee_Name,MATCH(SMALL(IF($A$1='Employee Data'!$I$4:$I$553,'Employee Data'!$B$4:$B$553,""),ROW('Employee Data'!A130)),IF($A$1='Employee Data'!$I$4:$I$553,'Employee Data'!$B$4:$B$553,""),0))</f>
        <v>#NUM!</v>
      </c>
      <c r="B132" t="str">
        <f>IF(ISERROR(INDEX('Employee Data'!$B$4:$B$553,MATCH(Databackup!A132,Employee_Name,0),0)),"",(INDEX('Employee Data'!$B$4:$B$553,MATCH(Databackup!A132,Employee_Name,0))))</f>
        <v/>
      </c>
      <c r="C132" t="str">
        <f>IF(ISERROR(INDEX('Employee Data'!$C$4:$C$553,MATCH(Databackup!A132,Employee_Name,0),0)),"",(INDEX('Employee Data'!$C$4:$C$553,MATCH(Databackup!A132,Employee_Name,0))))</f>
        <v/>
      </c>
      <c r="D132" t="str">
        <f>IF(ISERROR(INDEX('Employee Data'!$D$4:$D$553,MATCH(Databackup!A132,Employee_Name,0),0)),"",(INDEX('Employee Data'!$D$4:$D$553,MATCH(Databackup!A132,Employee_Name,0))))</f>
        <v/>
      </c>
      <c r="E132" t="str">
        <f>IF(ISERROR(INDEX('Employee Data'!$F$4:$F$553,MATCH(Databackup!A132,Employee_Name,0),0)),"",(INDEX('Employee Data'!$F$4:$F$553,MATCH(Databackup!A132,Employee_Name,0))))</f>
        <v/>
      </c>
      <c r="F132" s="226" t="str">
        <f>IF(ISERROR(INDEX('Employee Data'!$G$4:$G$553,MATCH(Databackup!A132,Employee_Name,0),0)),"",(INDEX('Employee Data'!$G$4:$G$553,MATCH(Databackup!A132,Employee_Name,0))))</f>
        <v/>
      </c>
      <c r="G132" s="226" t="str">
        <f>IF(ISERROR(INDEX('Employee Data'!$H$4:$H$553,MATCH(Databackup!A132,Employee_Name,0),0)),"",(INDEX('Employee Data'!$H$4:$H$553,MATCH(Databackup!A132,Employee_Name,0))))</f>
        <v/>
      </c>
      <c r="H132" t="str">
        <f>IF(ISERROR(INDEX('Employee Data'!$I$4:$I$553,MATCH(Databackup!A132,Employee_Name,0),0)),"",(INDEX('Employee Data'!$I$4:$I$553,MATCH(Databackup!A132,Employee_Name,0))))</f>
        <v/>
      </c>
      <c r="I132" t="str">
        <f>IF(ISERROR(INDEX('Employee Data'!$J$4:$J$553,MATCH(Databackup!A132,Employee_Name,0),0)),"",(INDEX('Employee Data'!J$4:$J$553,MATCH(Databackup!A132,Employee_Name,0))))</f>
        <v/>
      </c>
      <c r="J132" t="str">
        <f>IF(ISERROR(INDEX('Employee Data'!$K$4:$K$553,MATCH(Databackup!A132,Employee_Name,0),0)),"",(INDEX('Employee Data'!$K$4:$K$553,MATCH(Databackup!A132,Employee_Name,0))))</f>
        <v/>
      </c>
      <c r="K132" t="str">
        <f>IF(ISERROR(INDEX('Employee Data'!$L$4:$L$553,MATCH(Databackup!A132,Employee_Name,0),0)),"",(INDEX('Employee Data'!$L$4:$L$553,MATCH(Databackup!A132,Employee_Name,0))))</f>
        <v/>
      </c>
      <c r="L132" t="str">
        <f>IF(ISERROR(INDEX('Employee Data'!$M$4:$M$553,MATCH(Databackup!A132,Employee_Name,0),0)),"",(INDEX('Employee Data'!$M$4:$M$553,MATCH(Databackup!A132,Employee_Name,0))))</f>
        <v/>
      </c>
      <c r="M132" t="str">
        <f>IF(ISERROR(INDEX('Employee Data'!$N$4:$N$553,MATCH(Databackup!A132,Employee_Name,0),0)),"",(INDEX('Employee Data'!$N$4:$N$553,MATCH(Databackup!A132,Employee_Name,0))))</f>
        <v/>
      </c>
      <c r="N132" t="str">
        <f>IF(ISERROR(INDEX('Employee Data'!$O$4:$O$553,MATCH(Databackup!A132,Employee_Name,0),0)),"",(INDEX('Employee Data'!$O$4:$O$553,MATCH(Databackup!A132,Employee_Name,0))))</f>
        <v/>
      </c>
    </row>
    <row r="133" spans="1:14">
      <c r="A133" s="266" t="e">
        <f t="array" ref="A133">INDEX(Employee_Name,MATCH(SMALL(IF($A$1='Employee Data'!$I$4:$I$553,'Employee Data'!$B$4:$B$553,""),ROW('Employee Data'!A131)),IF($A$1='Employee Data'!$I$4:$I$553,'Employee Data'!$B$4:$B$553,""),0))</f>
        <v>#NUM!</v>
      </c>
      <c r="B133" t="str">
        <f>IF(ISERROR(INDEX('Employee Data'!$B$4:$B$553,MATCH(Databackup!A133,Employee_Name,0),0)),"",(INDEX('Employee Data'!$B$4:$B$553,MATCH(Databackup!A133,Employee_Name,0))))</f>
        <v/>
      </c>
      <c r="C133" t="str">
        <f>IF(ISERROR(INDEX('Employee Data'!$C$4:$C$553,MATCH(Databackup!A133,Employee_Name,0),0)),"",(INDEX('Employee Data'!$C$4:$C$553,MATCH(Databackup!A133,Employee_Name,0))))</f>
        <v/>
      </c>
      <c r="D133" t="str">
        <f>IF(ISERROR(INDEX('Employee Data'!$D$4:$D$553,MATCH(Databackup!A133,Employee_Name,0),0)),"",(INDEX('Employee Data'!$D$4:$D$553,MATCH(Databackup!A133,Employee_Name,0))))</f>
        <v/>
      </c>
      <c r="E133" t="str">
        <f>IF(ISERROR(INDEX('Employee Data'!$F$4:$F$553,MATCH(Databackup!A133,Employee_Name,0),0)),"",(INDEX('Employee Data'!$F$4:$F$553,MATCH(Databackup!A133,Employee_Name,0))))</f>
        <v/>
      </c>
      <c r="F133" s="226" t="str">
        <f>IF(ISERROR(INDEX('Employee Data'!$G$4:$G$553,MATCH(Databackup!A133,Employee_Name,0),0)),"",(INDEX('Employee Data'!$G$4:$G$553,MATCH(Databackup!A133,Employee_Name,0))))</f>
        <v/>
      </c>
      <c r="G133" s="226" t="str">
        <f>IF(ISERROR(INDEX('Employee Data'!$H$4:$H$553,MATCH(Databackup!A133,Employee_Name,0),0)),"",(INDEX('Employee Data'!$H$4:$H$553,MATCH(Databackup!A133,Employee_Name,0))))</f>
        <v/>
      </c>
      <c r="H133" t="str">
        <f>IF(ISERROR(INDEX('Employee Data'!$I$4:$I$553,MATCH(Databackup!A133,Employee_Name,0),0)),"",(INDEX('Employee Data'!$I$4:$I$553,MATCH(Databackup!A133,Employee_Name,0))))</f>
        <v/>
      </c>
      <c r="I133" t="str">
        <f>IF(ISERROR(INDEX('Employee Data'!$J$4:$J$553,MATCH(Databackup!A133,Employee_Name,0),0)),"",(INDEX('Employee Data'!J$4:$J$553,MATCH(Databackup!A133,Employee_Name,0))))</f>
        <v/>
      </c>
      <c r="J133" t="str">
        <f>IF(ISERROR(INDEX('Employee Data'!$K$4:$K$553,MATCH(Databackup!A133,Employee_Name,0),0)),"",(INDEX('Employee Data'!$K$4:$K$553,MATCH(Databackup!A133,Employee_Name,0))))</f>
        <v/>
      </c>
      <c r="K133" t="str">
        <f>IF(ISERROR(INDEX('Employee Data'!$L$4:$L$553,MATCH(Databackup!A133,Employee_Name,0),0)),"",(INDEX('Employee Data'!$L$4:$L$553,MATCH(Databackup!A133,Employee_Name,0))))</f>
        <v/>
      </c>
      <c r="L133" t="str">
        <f>IF(ISERROR(INDEX('Employee Data'!$M$4:$M$553,MATCH(Databackup!A133,Employee_Name,0),0)),"",(INDEX('Employee Data'!$M$4:$M$553,MATCH(Databackup!A133,Employee_Name,0))))</f>
        <v/>
      </c>
      <c r="M133" t="str">
        <f>IF(ISERROR(INDEX('Employee Data'!$N$4:$N$553,MATCH(Databackup!A133,Employee_Name,0),0)),"",(INDEX('Employee Data'!$N$4:$N$553,MATCH(Databackup!A133,Employee_Name,0))))</f>
        <v/>
      </c>
      <c r="N133" t="str">
        <f>IF(ISERROR(INDEX('Employee Data'!$O$4:$O$553,MATCH(Databackup!A133,Employee_Name,0),0)),"",(INDEX('Employee Data'!$O$4:$O$553,MATCH(Databackup!A133,Employee_Name,0))))</f>
        <v/>
      </c>
    </row>
    <row r="134" spans="1:14">
      <c r="A134" s="266" t="e">
        <f t="array" ref="A134">INDEX(Employee_Name,MATCH(SMALL(IF($A$1='Employee Data'!$I$4:$I$553,'Employee Data'!$B$4:$B$553,""),ROW('Employee Data'!A132)),IF($A$1='Employee Data'!$I$4:$I$553,'Employee Data'!$B$4:$B$553,""),0))</f>
        <v>#NUM!</v>
      </c>
      <c r="B134" t="str">
        <f>IF(ISERROR(INDEX('Employee Data'!$B$4:$B$553,MATCH(Databackup!A134,Employee_Name,0),0)),"",(INDEX('Employee Data'!$B$4:$B$553,MATCH(Databackup!A134,Employee_Name,0))))</f>
        <v/>
      </c>
      <c r="C134" t="str">
        <f>IF(ISERROR(INDEX('Employee Data'!$C$4:$C$553,MATCH(Databackup!A134,Employee_Name,0),0)),"",(INDEX('Employee Data'!$C$4:$C$553,MATCH(Databackup!A134,Employee_Name,0))))</f>
        <v/>
      </c>
      <c r="D134" t="str">
        <f>IF(ISERROR(INDEX('Employee Data'!$D$4:$D$553,MATCH(Databackup!A134,Employee_Name,0),0)),"",(INDEX('Employee Data'!$D$4:$D$553,MATCH(Databackup!A134,Employee_Name,0))))</f>
        <v/>
      </c>
      <c r="E134" t="str">
        <f>IF(ISERROR(INDEX('Employee Data'!$F$4:$F$553,MATCH(Databackup!A134,Employee_Name,0),0)),"",(INDEX('Employee Data'!$F$4:$F$553,MATCH(Databackup!A134,Employee_Name,0))))</f>
        <v/>
      </c>
      <c r="F134" s="226" t="str">
        <f>IF(ISERROR(INDEX('Employee Data'!$G$4:$G$553,MATCH(Databackup!A134,Employee_Name,0),0)),"",(INDEX('Employee Data'!$G$4:$G$553,MATCH(Databackup!A134,Employee_Name,0))))</f>
        <v/>
      </c>
      <c r="G134" s="226" t="str">
        <f>IF(ISERROR(INDEX('Employee Data'!$H$4:$H$553,MATCH(Databackup!A134,Employee_Name,0),0)),"",(INDEX('Employee Data'!$H$4:$H$553,MATCH(Databackup!A134,Employee_Name,0))))</f>
        <v/>
      </c>
      <c r="H134" t="str">
        <f>IF(ISERROR(INDEX('Employee Data'!$I$4:$I$553,MATCH(Databackup!A134,Employee_Name,0),0)),"",(INDEX('Employee Data'!$I$4:$I$553,MATCH(Databackup!A134,Employee_Name,0))))</f>
        <v/>
      </c>
      <c r="I134" t="str">
        <f>IF(ISERROR(INDEX('Employee Data'!$J$4:$J$553,MATCH(Databackup!A134,Employee_Name,0),0)),"",(INDEX('Employee Data'!J$4:$J$553,MATCH(Databackup!A134,Employee_Name,0))))</f>
        <v/>
      </c>
      <c r="J134" t="str">
        <f>IF(ISERROR(INDEX('Employee Data'!$K$4:$K$553,MATCH(Databackup!A134,Employee_Name,0),0)),"",(INDEX('Employee Data'!$K$4:$K$553,MATCH(Databackup!A134,Employee_Name,0))))</f>
        <v/>
      </c>
      <c r="K134" t="str">
        <f>IF(ISERROR(INDEX('Employee Data'!$L$4:$L$553,MATCH(Databackup!A134,Employee_Name,0),0)),"",(INDEX('Employee Data'!$L$4:$L$553,MATCH(Databackup!A134,Employee_Name,0))))</f>
        <v/>
      </c>
      <c r="L134" t="str">
        <f>IF(ISERROR(INDEX('Employee Data'!$M$4:$M$553,MATCH(Databackup!A134,Employee_Name,0),0)),"",(INDEX('Employee Data'!$M$4:$M$553,MATCH(Databackup!A134,Employee_Name,0))))</f>
        <v/>
      </c>
      <c r="M134" t="str">
        <f>IF(ISERROR(INDEX('Employee Data'!$N$4:$N$553,MATCH(Databackup!A134,Employee_Name,0),0)),"",(INDEX('Employee Data'!$N$4:$N$553,MATCH(Databackup!A134,Employee_Name,0))))</f>
        <v/>
      </c>
      <c r="N134" t="str">
        <f>IF(ISERROR(INDEX('Employee Data'!$O$4:$O$553,MATCH(Databackup!A134,Employee_Name,0),0)),"",(INDEX('Employee Data'!$O$4:$O$553,MATCH(Databackup!A134,Employee_Name,0))))</f>
        <v/>
      </c>
    </row>
    <row r="135" spans="1:14">
      <c r="A135" s="266" t="e">
        <f t="array" ref="A135">INDEX(Employee_Name,MATCH(SMALL(IF($A$1='Employee Data'!$I$4:$I$553,'Employee Data'!$B$4:$B$553,""),ROW('Employee Data'!A133)),IF($A$1='Employee Data'!$I$4:$I$553,'Employee Data'!$B$4:$B$553,""),0))</f>
        <v>#NUM!</v>
      </c>
      <c r="B135" t="str">
        <f>IF(ISERROR(INDEX('Employee Data'!$B$4:$B$553,MATCH(Databackup!A135,Employee_Name,0),0)),"",(INDEX('Employee Data'!$B$4:$B$553,MATCH(Databackup!A135,Employee_Name,0))))</f>
        <v/>
      </c>
      <c r="C135" t="str">
        <f>IF(ISERROR(INDEX('Employee Data'!$C$4:$C$553,MATCH(Databackup!A135,Employee_Name,0),0)),"",(INDEX('Employee Data'!$C$4:$C$553,MATCH(Databackup!A135,Employee_Name,0))))</f>
        <v/>
      </c>
      <c r="D135" t="str">
        <f>IF(ISERROR(INDEX('Employee Data'!$D$4:$D$553,MATCH(Databackup!A135,Employee_Name,0),0)),"",(INDEX('Employee Data'!$D$4:$D$553,MATCH(Databackup!A135,Employee_Name,0))))</f>
        <v/>
      </c>
      <c r="E135" t="str">
        <f>IF(ISERROR(INDEX('Employee Data'!$F$4:$F$553,MATCH(Databackup!A135,Employee_Name,0),0)),"",(INDEX('Employee Data'!$F$4:$F$553,MATCH(Databackup!A135,Employee_Name,0))))</f>
        <v/>
      </c>
      <c r="F135" s="226" t="str">
        <f>IF(ISERROR(INDEX('Employee Data'!$G$4:$G$553,MATCH(Databackup!A135,Employee_Name,0),0)),"",(INDEX('Employee Data'!$G$4:$G$553,MATCH(Databackup!A135,Employee_Name,0))))</f>
        <v/>
      </c>
      <c r="G135" s="226" t="str">
        <f>IF(ISERROR(INDEX('Employee Data'!$H$4:$H$553,MATCH(Databackup!A135,Employee_Name,0),0)),"",(INDEX('Employee Data'!$H$4:$H$553,MATCH(Databackup!A135,Employee_Name,0))))</f>
        <v/>
      </c>
      <c r="H135" t="str">
        <f>IF(ISERROR(INDEX('Employee Data'!$I$4:$I$553,MATCH(Databackup!A135,Employee_Name,0),0)),"",(INDEX('Employee Data'!$I$4:$I$553,MATCH(Databackup!A135,Employee_Name,0))))</f>
        <v/>
      </c>
      <c r="I135" t="str">
        <f>IF(ISERROR(INDEX('Employee Data'!$J$4:$J$553,MATCH(Databackup!A135,Employee_Name,0),0)),"",(INDEX('Employee Data'!J$4:$J$553,MATCH(Databackup!A135,Employee_Name,0))))</f>
        <v/>
      </c>
      <c r="J135" t="str">
        <f>IF(ISERROR(INDEX('Employee Data'!$K$4:$K$553,MATCH(Databackup!A135,Employee_Name,0),0)),"",(INDEX('Employee Data'!$K$4:$K$553,MATCH(Databackup!A135,Employee_Name,0))))</f>
        <v/>
      </c>
      <c r="K135" t="str">
        <f>IF(ISERROR(INDEX('Employee Data'!$L$4:$L$553,MATCH(Databackup!A135,Employee_Name,0),0)),"",(INDEX('Employee Data'!$L$4:$L$553,MATCH(Databackup!A135,Employee_Name,0))))</f>
        <v/>
      </c>
      <c r="L135" t="str">
        <f>IF(ISERROR(INDEX('Employee Data'!$M$4:$M$553,MATCH(Databackup!A135,Employee_Name,0),0)),"",(INDEX('Employee Data'!$M$4:$M$553,MATCH(Databackup!A135,Employee_Name,0))))</f>
        <v/>
      </c>
      <c r="M135" t="str">
        <f>IF(ISERROR(INDEX('Employee Data'!$N$4:$N$553,MATCH(Databackup!A135,Employee_Name,0),0)),"",(INDEX('Employee Data'!$N$4:$N$553,MATCH(Databackup!A135,Employee_Name,0))))</f>
        <v/>
      </c>
      <c r="N135" t="str">
        <f>IF(ISERROR(INDEX('Employee Data'!$O$4:$O$553,MATCH(Databackup!A135,Employee_Name,0),0)),"",(INDEX('Employee Data'!$O$4:$O$553,MATCH(Databackup!A135,Employee_Name,0))))</f>
        <v/>
      </c>
    </row>
    <row r="136" spans="1:14">
      <c r="A136" s="266" t="e">
        <f t="array" ref="A136">INDEX(Employee_Name,MATCH(SMALL(IF($A$1='Employee Data'!$I$4:$I$553,'Employee Data'!$B$4:$B$553,""),ROW('Employee Data'!A134)),IF($A$1='Employee Data'!$I$4:$I$553,'Employee Data'!$B$4:$B$553,""),0))</f>
        <v>#NUM!</v>
      </c>
      <c r="B136" t="str">
        <f>IF(ISERROR(INDEX('Employee Data'!$B$4:$B$553,MATCH(Databackup!A136,Employee_Name,0),0)),"",(INDEX('Employee Data'!$B$4:$B$553,MATCH(Databackup!A136,Employee_Name,0))))</f>
        <v/>
      </c>
      <c r="C136" t="str">
        <f>IF(ISERROR(INDEX('Employee Data'!$C$4:$C$553,MATCH(Databackup!A136,Employee_Name,0),0)),"",(INDEX('Employee Data'!$C$4:$C$553,MATCH(Databackup!A136,Employee_Name,0))))</f>
        <v/>
      </c>
      <c r="D136" t="str">
        <f>IF(ISERROR(INDEX('Employee Data'!$D$4:$D$553,MATCH(Databackup!A136,Employee_Name,0),0)),"",(INDEX('Employee Data'!$D$4:$D$553,MATCH(Databackup!A136,Employee_Name,0))))</f>
        <v/>
      </c>
      <c r="E136" t="str">
        <f>IF(ISERROR(INDEX('Employee Data'!$F$4:$F$553,MATCH(Databackup!A136,Employee_Name,0),0)),"",(INDEX('Employee Data'!$F$4:$F$553,MATCH(Databackup!A136,Employee_Name,0))))</f>
        <v/>
      </c>
      <c r="F136" s="226" t="str">
        <f>IF(ISERROR(INDEX('Employee Data'!$G$4:$G$553,MATCH(Databackup!A136,Employee_Name,0),0)),"",(INDEX('Employee Data'!$G$4:$G$553,MATCH(Databackup!A136,Employee_Name,0))))</f>
        <v/>
      </c>
      <c r="G136" s="226" t="str">
        <f>IF(ISERROR(INDEX('Employee Data'!$H$4:$H$553,MATCH(Databackup!A136,Employee_Name,0),0)),"",(INDEX('Employee Data'!$H$4:$H$553,MATCH(Databackup!A136,Employee_Name,0))))</f>
        <v/>
      </c>
      <c r="H136" t="str">
        <f>IF(ISERROR(INDEX('Employee Data'!$I$4:$I$553,MATCH(Databackup!A136,Employee_Name,0),0)),"",(INDEX('Employee Data'!$I$4:$I$553,MATCH(Databackup!A136,Employee_Name,0))))</f>
        <v/>
      </c>
      <c r="I136" t="str">
        <f>IF(ISERROR(INDEX('Employee Data'!$J$4:$J$553,MATCH(Databackup!A136,Employee_Name,0),0)),"",(INDEX('Employee Data'!J$4:$J$553,MATCH(Databackup!A136,Employee_Name,0))))</f>
        <v/>
      </c>
      <c r="J136" t="str">
        <f>IF(ISERROR(INDEX('Employee Data'!$K$4:$K$553,MATCH(Databackup!A136,Employee_Name,0),0)),"",(INDEX('Employee Data'!$K$4:$K$553,MATCH(Databackup!A136,Employee_Name,0))))</f>
        <v/>
      </c>
      <c r="K136" t="str">
        <f>IF(ISERROR(INDEX('Employee Data'!$L$4:$L$553,MATCH(Databackup!A136,Employee_Name,0),0)),"",(INDEX('Employee Data'!$L$4:$L$553,MATCH(Databackup!A136,Employee_Name,0))))</f>
        <v/>
      </c>
      <c r="L136" t="str">
        <f>IF(ISERROR(INDEX('Employee Data'!$M$4:$M$553,MATCH(Databackup!A136,Employee_Name,0),0)),"",(INDEX('Employee Data'!$M$4:$M$553,MATCH(Databackup!A136,Employee_Name,0))))</f>
        <v/>
      </c>
      <c r="M136" t="str">
        <f>IF(ISERROR(INDEX('Employee Data'!$N$4:$N$553,MATCH(Databackup!A136,Employee_Name,0),0)),"",(INDEX('Employee Data'!$N$4:$N$553,MATCH(Databackup!A136,Employee_Name,0))))</f>
        <v/>
      </c>
      <c r="N136" t="str">
        <f>IF(ISERROR(INDEX('Employee Data'!$O$4:$O$553,MATCH(Databackup!A136,Employee_Name,0),0)),"",(INDEX('Employee Data'!$O$4:$O$553,MATCH(Databackup!A136,Employee_Name,0))))</f>
        <v/>
      </c>
    </row>
    <row r="137" spans="1:14">
      <c r="A137" s="266" t="e">
        <f t="array" ref="A137">INDEX(Employee_Name,MATCH(SMALL(IF($A$1='Employee Data'!$I$4:$I$553,'Employee Data'!$B$4:$B$553,""),ROW('Employee Data'!A135)),IF($A$1='Employee Data'!$I$4:$I$553,'Employee Data'!$B$4:$B$553,""),0))</f>
        <v>#NUM!</v>
      </c>
      <c r="B137" t="str">
        <f>IF(ISERROR(INDEX('Employee Data'!$B$4:$B$553,MATCH(Databackup!A137,Employee_Name,0),0)),"",(INDEX('Employee Data'!$B$4:$B$553,MATCH(Databackup!A137,Employee_Name,0))))</f>
        <v/>
      </c>
      <c r="C137" t="str">
        <f>IF(ISERROR(INDEX('Employee Data'!$C$4:$C$553,MATCH(Databackup!A137,Employee_Name,0),0)),"",(INDEX('Employee Data'!$C$4:$C$553,MATCH(Databackup!A137,Employee_Name,0))))</f>
        <v/>
      </c>
      <c r="D137" t="str">
        <f>IF(ISERROR(INDEX('Employee Data'!$D$4:$D$553,MATCH(Databackup!A137,Employee_Name,0),0)),"",(INDEX('Employee Data'!$D$4:$D$553,MATCH(Databackup!A137,Employee_Name,0))))</f>
        <v/>
      </c>
      <c r="E137" t="str">
        <f>IF(ISERROR(INDEX('Employee Data'!$F$4:$F$553,MATCH(Databackup!A137,Employee_Name,0),0)),"",(INDEX('Employee Data'!$F$4:$F$553,MATCH(Databackup!A137,Employee_Name,0))))</f>
        <v/>
      </c>
      <c r="F137" s="226" t="str">
        <f>IF(ISERROR(INDEX('Employee Data'!$G$4:$G$553,MATCH(Databackup!A137,Employee_Name,0),0)),"",(INDEX('Employee Data'!$G$4:$G$553,MATCH(Databackup!A137,Employee_Name,0))))</f>
        <v/>
      </c>
      <c r="G137" s="226" t="str">
        <f>IF(ISERROR(INDEX('Employee Data'!$H$4:$H$553,MATCH(Databackup!A137,Employee_Name,0),0)),"",(INDEX('Employee Data'!$H$4:$H$553,MATCH(Databackup!A137,Employee_Name,0))))</f>
        <v/>
      </c>
      <c r="H137" t="str">
        <f>IF(ISERROR(INDEX('Employee Data'!$I$4:$I$553,MATCH(Databackup!A137,Employee_Name,0),0)),"",(INDEX('Employee Data'!$I$4:$I$553,MATCH(Databackup!A137,Employee_Name,0))))</f>
        <v/>
      </c>
      <c r="I137" t="str">
        <f>IF(ISERROR(INDEX('Employee Data'!$J$4:$J$553,MATCH(Databackup!A137,Employee_Name,0),0)),"",(INDEX('Employee Data'!J$4:$J$553,MATCH(Databackup!A137,Employee_Name,0))))</f>
        <v/>
      </c>
      <c r="J137" t="str">
        <f>IF(ISERROR(INDEX('Employee Data'!$K$4:$K$553,MATCH(Databackup!A137,Employee_Name,0),0)),"",(INDEX('Employee Data'!$K$4:$K$553,MATCH(Databackup!A137,Employee_Name,0))))</f>
        <v/>
      </c>
      <c r="K137" t="str">
        <f>IF(ISERROR(INDEX('Employee Data'!$L$4:$L$553,MATCH(Databackup!A137,Employee_Name,0),0)),"",(INDEX('Employee Data'!$L$4:$L$553,MATCH(Databackup!A137,Employee_Name,0))))</f>
        <v/>
      </c>
      <c r="L137" t="str">
        <f>IF(ISERROR(INDEX('Employee Data'!$M$4:$M$553,MATCH(Databackup!A137,Employee_Name,0),0)),"",(INDEX('Employee Data'!$M$4:$M$553,MATCH(Databackup!A137,Employee_Name,0))))</f>
        <v/>
      </c>
      <c r="M137" t="str">
        <f>IF(ISERROR(INDEX('Employee Data'!$N$4:$N$553,MATCH(Databackup!A137,Employee_Name,0),0)),"",(INDEX('Employee Data'!$N$4:$N$553,MATCH(Databackup!A137,Employee_Name,0))))</f>
        <v/>
      </c>
      <c r="N137" t="str">
        <f>IF(ISERROR(INDEX('Employee Data'!$O$4:$O$553,MATCH(Databackup!A137,Employee_Name,0),0)),"",(INDEX('Employee Data'!$O$4:$O$553,MATCH(Databackup!A137,Employee_Name,0))))</f>
        <v/>
      </c>
    </row>
    <row r="138" spans="1:14">
      <c r="A138" s="266" t="e">
        <f t="array" ref="A138">INDEX(Employee_Name,MATCH(SMALL(IF($A$1='Employee Data'!$I$4:$I$553,'Employee Data'!$B$4:$B$553,""),ROW('Employee Data'!A136)),IF($A$1='Employee Data'!$I$4:$I$553,'Employee Data'!$B$4:$B$553,""),0))</f>
        <v>#NUM!</v>
      </c>
      <c r="B138" t="str">
        <f>IF(ISERROR(INDEX('Employee Data'!$B$4:$B$553,MATCH(Databackup!A138,Employee_Name,0),0)),"",(INDEX('Employee Data'!$B$4:$B$553,MATCH(Databackup!A138,Employee_Name,0))))</f>
        <v/>
      </c>
      <c r="C138" t="str">
        <f>IF(ISERROR(INDEX('Employee Data'!$C$4:$C$553,MATCH(Databackup!A138,Employee_Name,0),0)),"",(INDEX('Employee Data'!$C$4:$C$553,MATCH(Databackup!A138,Employee_Name,0))))</f>
        <v/>
      </c>
      <c r="D138" t="str">
        <f>IF(ISERROR(INDEX('Employee Data'!$D$4:$D$553,MATCH(Databackup!A138,Employee_Name,0),0)),"",(INDEX('Employee Data'!$D$4:$D$553,MATCH(Databackup!A138,Employee_Name,0))))</f>
        <v/>
      </c>
      <c r="E138" t="str">
        <f>IF(ISERROR(INDEX('Employee Data'!$F$4:$F$553,MATCH(Databackup!A138,Employee_Name,0),0)),"",(INDEX('Employee Data'!$F$4:$F$553,MATCH(Databackup!A138,Employee_Name,0))))</f>
        <v/>
      </c>
      <c r="F138" s="226" t="str">
        <f>IF(ISERROR(INDEX('Employee Data'!$G$4:$G$553,MATCH(Databackup!A138,Employee_Name,0),0)),"",(INDEX('Employee Data'!$G$4:$G$553,MATCH(Databackup!A138,Employee_Name,0))))</f>
        <v/>
      </c>
      <c r="G138" s="226" t="str">
        <f>IF(ISERROR(INDEX('Employee Data'!$H$4:$H$553,MATCH(Databackup!A138,Employee_Name,0),0)),"",(INDEX('Employee Data'!$H$4:$H$553,MATCH(Databackup!A138,Employee_Name,0))))</f>
        <v/>
      </c>
      <c r="H138" t="str">
        <f>IF(ISERROR(INDEX('Employee Data'!$I$4:$I$553,MATCH(Databackup!A138,Employee_Name,0),0)),"",(INDEX('Employee Data'!$I$4:$I$553,MATCH(Databackup!A138,Employee_Name,0))))</f>
        <v/>
      </c>
      <c r="I138" t="str">
        <f>IF(ISERROR(INDEX('Employee Data'!$J$4:$J$553,MATCH(Databackup!A138,Employee_Name,0),0)),"",(INDEX('Employee Data'!J$4:$J$553,MATCH(Databackup!A138,Employee_Name,0))))</f>
        <v/>
      </c>
      <c r="J138" t="str">
        <f>IF(ISERROR(INDEX('Employee Data'!$K$4:$K$553,MATCH(Databackup!A138,Employee_Name,0),0)),"",(INDEX('Employee Data'!$K$4:$K$553,MATCH(Databackup!A138,Employee_Name,0))))</f>
        <v/>
      </c>
      <c r="K138" t="str">
        <f>IF(ISERROR(INDEX('Employee Data'!$L$4:$L$553,MATCH(Databackup!A138,Employee_Name,0),0)),"",(INDEX('Employee Data'!$L$4:$L$553,MATCH(Databackup!A138,Employee_Name,0))))</f>
        <v/>
      </c>
      <c r="L138" t="str">
        <f>IF(ISERROR(INDEX('Employee Data'!$M$4:$M$553,MATCH(Databackup!A138,Employee_Name,0),0)),"",(INDEX('Employee Data'!$M$4:$M$553,MATCH(Databackup!A138,Employee_Name,0))))</f>
        <v/>
      </c>
      <c r="M138" t="str">
        <f>IF(ISERROR(INDEX('Employee Data'!$N$4:$N$553,MATCH(Databackup!A138,Employee_Name,0),0)),"",(INDEX('Employee Data'!$N$4:$N$553,MATCH(Databackup!A138,Employee_Name,0))))</f>
        <v/>
      </c>
      <c r="N138" t="str">
        <f>IF(ISERROR(INDEX('Employee Data'!$O$4:$O$553,MATCH(Databackup!A138,Employee_Name,0),0)),"",(INDEX('Employee Data'!$O$4:$O$553,MATCH(Databackup!A138,Employee_Name,0))))</f>
        <v/>
      </c>
    </row>
    <row r="139" spans="1:14">
      <c r="A139" s="266" t="e">
        <f t="array" ref="A139">INDEX(Employee_Name,MATCH(SMALL(IF($A$1='Employee Data'!$I$4:$I$553,'Employee Data'!$B$4:$B$553,""),ROW('Employee Data'!A137)),IF($A$1='Employee Data'!$I$4:$I$553,'Employee Data'!$B$4:$B$553,""),0))</f>
        <v>#NUM!</v>
      </c>
      <c r="B139" t="str">
        <f>IF(ISERROR(INDEX('Employee Data'!$B$4:$B$553,MATCH(Databackup!A139,Employee_Name,0),0)),"",(INDEX('Employee Data'!$B$4:$B$553,MATCH(Databackup!A139,Employee_Name,0))))</f>
        <v/>
      </c>
      <c r="C139" t="str">
        <f>IF(ISERROR(INDEX('Employee Data'!$C$4:$C$553,MATCH(Databackup!A139,Employee_Name,0),0)),"",(INDEX('Employee Data'!$C$4:$C$553,MATCH(Databackup!A139,Employee_Name,0))))</f>
        <v/>
      </c>
      <c r="D139" t="str">
        <f>IF(ISERROR(INDEX('Employee Data'!$D$4:$D$553,MATCH(Databackup!A139,Employee_Name,0),0)),"",(INDEX('Employee Data'!$D$4:$D$553,MATCH(Databackup!A139,Employee_Name,0))))</f>
        <v/>
      </c>
      <c r="E139" t="str">
        <f>IF(ISERROR(INDEX('Employee Data'!$F$4:$F$553,MATCH(Databackup!A139,Employee_Name,0),0)),"",(INDEX('Employee Data'!$F$4:$F$553,MATCH(Databackup!A139,Employee_Name,0))))</f>
        <v/>
      </c>
      <c r="F139" s="226" t="str">
        <f>IF(ISERROR(INDEX('Employee Data'!$G$4:$G$553,MATCH(Databackup!A139,Employee_Name,0),0)),"",(INDEX('Employee Data'!$G$4:$G$553,MATCH(Databackup!A139,Employee_Name,0))))</f>
        <v/>
      </c>
      <c r="G139" s="226" t="str">
        <f>IF(ISERROR(INDEX('Employee Data'!$H$4:$H$553,MATCH(Databackup!A139,Employee_Name,0),0)),"",(INDEX('Employee Data'!$H$4:$H$553,MATCH(Databackup!A139,Employee_Name,0))))</f>
        <v/>
      </c>
      <c r="H139" t="str">
        <f>IF(ISERROR(INDEX('Employee Data'!$I$4:$I$553,MATCH(Databackup!A139,Employee_Name,0),0)),"",(INDEX('Employee Data'!$I$4:$I$553,MATCH(Databackup!A139,Employee_Name,0))))</f>
        <v/>
      </c>
      <c r="I139" t="str">
        <f>IF(ISERROR(INDEX('Employee Data'!$J$4:$J$553,MATCH(Databackup!A139,Employee_Name,0),0)),"",(INDEX('Employee Data'!J$4:$J$553,MATCH(Databackup!A139,Employee_Name,0))))</f>
        <v/>
      </c>
      <c r="J139" t="str">
        <f>IF(ISERROR(INDEX('Employee Data'!$K$4:$K$553,MATCH(Databackup!A139,Employee_Name,0),0)),"",(INDEX('Employee Data'!$K$4:$K$553,MATCH(Databackup!A139,Employee_Name,0))))</f>
        <v/>
      </c>
      <c r="K139" t="str">
        <f>IF(ISERROR(INDEX('Employee Data'!$L$4:$L$553,MATCH(Databackup!A139,Employee_Name,0),0)),"",(INDEX('Employee Data'!$L$4:$L$553,MATCH(Databackup!A139,Employee_Name,0))))</f>
        <v/>
      </c>
      <c r="L139" t="str">
        <f>IF(ISERROR(INDEX('Employee Data'!$M$4:$M$553,MATCH(Databackup!A139,Employee_Name,0),0)),"",(INDEX('Employee Data'!$M$4:$M$553,MATCH(Databackup!A139,Employee_Name,0))))</f>
        <v/>
      </c>
      <c r="M139" t="str">
        <f>IF(ISERROR(INDEX('Employee Data'!$N$4:$N$553,MATCH(Databackup!A139,Employee_Name,0),0)),"",(INDEX('Employee Data'!$N$4:$N$553,MATCH(Databackup!A139,Employee_Name,0))))</f>
        <v/>
      </c>
      <c r="N139" t="str">
        <f>IF(ISERROR(INDEX('Employee Data'!$O$4:$O$553,MATCH(Databackup!A139,Employee_Name,0),0)),"",(INDEX('Employee Data'!$O$4:$O$553,MATCH(Databackup!A139,Employee_Name,0))))</f>
        <v/>
      </c>
    </row>
    <row r="140" spans="1:14">
      <c r="A140" s="266" t="e">
        <f t="array" ref="A140">INDEX(Employee_Name,MATCH(SMALL(IF($A$1='Employee Data'!$I$4:$I$553,'Employee Data'!$B$4:$B$553,""),ROW('Employee Data'!A138)),IF($A$1='Employee Data'!$I$4:$I$553,'Employee Data'!$B$4:$B$553,""),0))</f>
        <v>#NUM!</v>
      </c>
      <c r="B140" t="str">
        <f>IF(ISERROR(INDEX('Employee Data'!$B$4:$B$553,MATCH(Databackup!A140,Employee_Name,0),0)),"",(INDEX('Employee Data'!$B$4:$B$553,MATCH(Databackup!A140,Employee_Name,0))))</f>
        <v/>
      </c>
      <c r="C140" t="str">
        <f>IF(ISERROR(INDEX('Employee Data'!$C$4:$C$553,MATCH(Databackup!A140,Employee_Name,0),0)),"",(INDEX('Employee Data'!$C$4:$C$553,MATCH(Databackup!A140,Employee_Name,0))))</f>
        <v/>
      </c>
      <c r="D140" t="str">
        <f>IF(ISERROR(INDEX('Employee Data'!$D$4:$D$553,MATCH(Databackup!A140,Employee_Name,0),0)),"",(INDEX('Employee Data'!$D$4:$D$553,MATCH(Databackup!A140,Employee_Name,0))))</f>
        <v/>
      </c>
      <c r="E140" t="str">
        <f>IF(ISERROR(INDEX('Employee Data'!$F$4:$F$553,MATCH(Databackup!A140,Employee_Name,0),0)),"",(INDEX('Employee Data'!$F$4:$F$553,MATCH(Databackup!A140,Employee_Name,0))))</f>
        <v/>
      </c>
      <c r="F140" s="226" t="str">
        <f>IF(ISERROR(INDEX('Employee Data'!$G$4:$G$553,MATCH(Databackup!A140,Employee_Name,0),0)),"",(INDEX('Employee Data'!$G$4:$G$553,MATCH(Databackup!A140,Employee_Name,0))))</f>
        <v/>
      </c>
      <c r="G140" s="226" t="str">
        <f>IF(ISERROR(INDEX('Employee Data'!$H$4:$H$553,MATCH(Databackup!A140,Employee_Name,0),0)),"",(INDEX('Employee Data'!$H$4:$H$553,MATCH(Databackup!A140,Employee_Name,0))))</f>
        <v/>
      </c>
      <c r="H140" t="str">
        <f>IF(ISERROR(INDEX('Employee Data'!$I$4:$I$553,MATCH(Databackup!A140,Employee_Name,0),0)),"",(INDEX('Employee Data'!$I$4:$I$553,MATCH(Databackup!A140,Employee_Name,0))))</f>
        <v/>
      </c>
      <c r="I140" t="str">
        <f>IF(ISERROR(INDEX('Employee Data'!$J$4:$J$553,MATCH(Databackup!A140,Employee_Name,0),0)),"",(INDEX('Employee Data'!J$4:$J$553,MATCH(Databackup!A140,Employee_Name,0))))</f>
        <v/>
      </c>
      <c r="J140" t="str">
        <f>IF(ISERROR(INDEX('Employee Data'!$K$4:$K$553,MATCH(Databackup!A140,Employee_Name,0),0)),"",(INDEX('Employee Data'!$K$4:$K$553,MATCH(Databackup!A140,Employee_Name,0))))</f>
        <v/>
      </c>
      <c r="K140" t="str">
        <f>IF(ISERROR(INDEX('Employee Data'!$L$4:$L$553,MATCH(Databackup!A140,Employee_Name,0),0)),"",(INDEX('Employee Data'!$L$4:$L$553,MATCH(Databackup!A140,Employee_Name,0))))</f>
        <v/>
      </c>
      <c r="L140" t="str">
        <f>IF(ISERROR(INDEX('Employee Data'!$M$4:$M$553,MATCH(Databackup!A140,Employee_Name,0),0)),"",(INDEX('Employee Data'!$M$4:$M$553,MATCH(Databackup!A140,Employee_Name,0))))</f>
        <v/>
      </c>
      <c r="M140" t="str">
        <f>IF(ISERROR(INDEX('Employee Data'!$N$4:$N$553,MATCH(Databackup!A140,Employee_Name,0),0)),"",(INDEX('Employee Data'!$N$4:$N$553,MATCH(Databackup!A140,Employee_Name,0))))</f>
        <v/>
      </c>
      <c r="N140" t="str">
        <f>IF(ISERROR(INDEX('Employee Data'!$O$4:$O$553,MATCH(Databackup!A140,Employee_Name,0),0)),"",(INDEX('Employee Data'!$O$4:$O$553,MATCH(Databackup!A140,Employee_Name,0))))</f>
        <v/>
      </c>
    </row>
    <row r="141" spans="1:14">
      <c r="A141" s="266" t="e">
        <f t="array" ref="A141">INDEX(Employee_Name,MATCH(SMALL(IF($A$1='Employee Data'!$I$4:$I$553,'Employee Data'!$B$4:$B$553,""),ROW('Employee Data'!A139)),IF($A$1='Employee Data'!$I$4:$I$553,'Employee Data'!$B$4:$B$553,""),0))</f>
        <v>#NUM!</v>
      </c>
      <c r="B141" t="str">
        <f>IF(ISERROR(INDEX('Employee Data'!$B$4:$B$553,MATCH(Databackup!A141,Employee_Name,0),0)),"",(INDEX('Employee Data'!$B$4:$B$553,MATCH(Databackup!A141,Employee_Name,0))))</f>
        <v/>
      </c>
      <c r="C141" t="str">
        <f>IF(ISERROR(INDEX('Employee Data'!$C$4:$C$553,MATCH(Databackup!A141,Employee_Name,0),0)),"",(INDEX('Employee Data'!$C$4:$C$553,MATCH(Databackup!A141,Employee_Name,0))))</f>
        <v/>
      </c>
      <c r="D141" t="str">
        <f>IF(ISERROR(INDEX('Employee Data'!$D$4:$D$553,MATCH(Databackup!A141,Employee_Name,0),0)),"",(INDEX('Employee Data'!$D$4:$D$553,MATCH(Databackup!A141,Employee_Name,0))))</f>
        <v/>
      </c>
      <c r="E141" t="str">
        <f>IF(ISERROR(INDEX('Employee Data'!$F$4:$F$553,MATCH(Databackup!A141,Employee_Name,0),0)),"",(INDEX('Employee Data'!$F$4:$F$553,MATCH(Databackup!A141,Employee_Name,0))))</f>
        <v/>
      </c>
      <c r="F141" s="226" t="str">
        <f>IF(ISERROR(INDEX('Employee Data'!$G$4:$G$553,MATCH(Databackup!A141,Employee_Name,0),0)),"",(INDEX('Employee Data'!$G$4:$G$553,MATCH(Databackup!A141,Employee_Name,0))))</f>
        <v/>
      </c>
      <c r="G141" s="226" t="str">
        <f>IF(ISERROR(INDEX('Employee Data'!$H$4:$H$553,MATCH(Databackup!A141,Employee_Name,0),0)),"",(INDEX('Employee Data'!$H$4:$H$553,MATCH(Databackup!A141,Employee_Name,0))))</f>
        <v/>
      </c>
      <c r="H141" t="str">
        <f>IF(ISERROR(INDEX('Employee Data'!$I$4:$I$553,MATCH(Databackup!A141,Employee_Name,0),0)),"",(INDEX('Employee Data'!$I$4:$I$553,MATCH(Databackup!A141,Employee_Name,0))))</f>
        <v/>
      </c>
      <c r="I141" t="str">
        <f>IF(ISERROR(INDEX('Employee Data'!$J$4:$J$553,MATCH(Databackup!A141,Employee_Name,0),0)),"",(INDEX('Employee Data'!J$4:$J$553,MATCH(Databackup!A141,Employee_Name,0))))</f>
        <v/>
      </c>
      <c r="J141" t="str">
        <f>IF(ISERROR(INDEX('Employee Data'!$K$4:$K$553,MATCH(Databackup!A141,Employee_Name,0),0)),"",(INDEX('Employee Data'!$K$4:$K$553,MATCH(Databackup!A141,Employee_Name,0))))</f>
        <v/>
      </c>
      <c r="K141" t="str">
        <f>IF(ISERROR(INDEX('Employee Data'!$L$4:$L$553,MATCH(Databackup!A141,Employee_Name,0),0)),"",(INDEX('Employee Data'!$L$4:$L$553,MATCH(Databackup!A141,Employee_Name,0))))</f>
        <v/>
      </c>
      <c r="L141" t="str">
        <f>IF(ISERROR(INDEX('Employee Data'!$M$4:$M$553,MATCH(Databackup!A141,Employee_Name,0),0)),"",(INDEX('Employee Data'!$M$4:$M$553,MATCH(Databackup!A141,Employee_Name,0))))</f>
        <v/>
      </c>
      <c r="M141" t="str">
        <f>IF(ISERROR(INDEX('Employee Data'!$N$4:$N$553,MATCH(Databackup!A141,Employee_Name,0),0)),"",(INDEX('Employee Data'!$N$4:$N$553,MATCH(Databackup!A141,Employee_Name,0))))</f>
        <v/>
      </c>
      <c r="N141" t="str">
        <f>IF(ISERROR(INDEX('Employee Data'!$O$4:$O$553,MATCH(Databackup!A141,Employee_Name,0),0)),"",(INDEX('Employee Data'!$O$4:$O$553,MATCH(Databackup!A141,Employee_Name,0))))</f>
        <v/>
      </c>
    </row>
    <row r="142" spans="1:14">
      <c r="A142" s="266" t="e">
        <f t="array" ref="A142">INDEX(Employee_Name,MATCH(SMALL(IF($A$1='Employee Data'!$I$4:$I$553,'Employee Data'!$B$4:$B$553,""),ROW('Employee Data'!A140)),IF($A$1='Employee Data'!$I$4:$I$553,'Employee Data'!$B$4:$B$553,""),0))</f>
        <v>#NUM!</v>
      </c>
      <c r="B142" t="str">
        <f>IF(ISERROR(INDEX('Employee Data'!$B$4:$B$553,MATCH(Databackup!A142,Employee_Name,0),0)),"",(INDEX('Employee Data'!$B$4:$B$553,MATCH(Databackup!A142,Employee_Name,0))))</f>
        <v/>
      </c>
      <c r="C142" t="str">
        <f>IF(ISERROR(INDEX('Employee Data'!$C$4:$C$553,MATCH(Databackup!A142,Employee_Name,0),0)),"",(INDEX('Employee Data'!$C$4:$C$553,MATCH(Databackup!A142,Employee_Name,0))))</f>
        <v/>
      </c>
      <c r="D142" t="str">
        <f>IF(ISERROR(INDEX('Employee Data'!$D$4:$D$553,MATCH(Databackup!A142,Employee_Name,0),0)),"",(INDEX('Employee Data'!$D$4:$D$553,MATCH(Databackup!A142,Employee_Name,0))))</f>
        <v/>
      </c>
      <c r="E142" t="str">
        <f>IF(ISERROR(INDEX('Employee Data'!$F$4:$F$553,MATCH(Databackup!A142,Employee_Name,0),0)),"",(INDEX('Employee Data'!$F$4:$F$553,MATCH(Databackup!A142,Employee_Name,0))))</f>
        <v/>
      </c>
      <c r="F142" s="226" t="str">
        <f>IF(ISERROR(INDEX('Employee Data'!$G$4:$G$553,MATCH(Databackup!A142,Employee_Name,0),0)),"",(INDEX('Employee Data'!$G$4:$G$553,MATCH(Databackup!A142,Employee_Name,0))))</f>
        <v/>
      </c>
      <c r="G142" s="226" t="str">
        <f>IF(ISERROR(INDEX('Employee Data'!$H$4:$H$553,MATCH(Databackup!A142,Employee_Name,0),0)),"",(INDEX('Employee Data'!$H$4:$H$553,MATCH(Databackup!A142,Employee_Name,0))))</f>
        <v/>
      </c>
      <c r="H142" t="str">
        <f>IF(ISERROR(INDEX('Employee Data'!$I$4:$I$553,MATCH(Databackup!A142,Employee_Name,0),0)),"",(INDEX('Employee Data'!$I$4:$I$553,MATCH(Databackup!A142,Employee_Name,0))))</f>
        <v/>
      </c>
      <c r="I142" t="str">
        <f>IF(ISERROR(INDEX('Employee Data'!$J$4:$J$553,MATCH(Databackup!A142,Employee_Name,0),0)),"",(INDEX('Employee Data'!J$4:$J$553,MATCH(Databackup!A142,Employee_Name,0))))</f>
        <v/>
      </c>
      <c r="J142" t="str">
        <f>IF(ISERROR(INDEX('Employee Data'!$K$4:$K$553,MATCH(Databackup!A142,Employee_Name,0),0)),"",(INDEX('Employee Data'!$K$4:$K$553,MATCH(Databackup!A142,Employee_Name,0))))</f>
        <v/>
      </c>
      <c r="K142" t="str">
        <f>IF(ISERROR(INDEX('Employee Data'!$L$4:$L$553,MATCH(Databackup!A142,Employee_Name,0),0)),"",(INDEX('Employee Data'!$L$4:$L$553,MATCH(Databackup!A142,Employee_Name,0))))</f>
        <v/>
      </c>
      <c r="L142" t="str">
        <f>IF(ISERROR(INDEX('Employee Data'!$M$4:$M$553,MATCH(Databackup!A142,Employee_Name,0),0)),"",(INDEX('Employee Data'!$M$4:$M$553,MATCH(Databackup!A142,Employee_Name,0))))</f>
        <v/>
      </c>
      <c r="M142" t="str">
        <f>IF(ISERROR(INDEX('Employee Data'!$N$4:$N$553,MATCH(Databackup!A142,Employee_Name,0),0)),"",(INDEX('Employee Data'!$N$4:$N$553,MATCH(Databackup!A142,Employee_Name,0))))</f>
        <v/>
      </c>
      <c r="N142" t="str">
        <f>IF(ISERROR(INDEX('Employee Data'!$O$4:$O$553,MATCH(Databackup!A142,Employee_Name,0),0)),"",(INDEX('Employee Data'!$O$4:$O$553,MATCH(Databackup!A142,Employee_Name,0))))</f>
        <v/>
      </c>
    </row>
    <row r="143" spans="1:14">
      <c r="A143" s="266" t="e">
        <f t="array" ref="A143">INDEX(Employee_Name,MATCH(SMALL(IF($A$1='Employee Data'!$I$4:$I$553,'Employee Data'!$B$4:$B$553,""),ROW('Employee Data'!A141)),IF($A$1='Employee Data'!$I$4:$I$553,'Employee Data'!$B$4:$B$553,""),0))</f>
        <v>#NUM!</v>
      </c>
      <c r="B143" t="str">
        <f>IF(ISERROR(INDEX('Employee Data'!$B$4:$B$553,MATCH(Databackup!A143,Employee_Name,0),0)),"",(INDEX('Employee Data'!$B$4:$B$553,MATCH(Databackup!A143,Employee_Name,0))))</f>
        <v/>
      </c>
      <c r="C143" t="str">
        <f>IF(ISERROR(INDEX('Employee Data'!$C$4:$C$553,MATCH(Databackup!A143,Employee_Name,0),0)),"",(INDEX('Employee Data'!$C$4:$C$553,MATCH(Databackup!A143,Employee_Name,0))))</f>
        <v/>
      </c>
      <c r="D143" t="str">
        <f>IF(ISERROR(INDEX('Employee Data'!$D$4:$D$553,MATCH(Databackup!A143,Employee_Name,0),0)),"",(INDEX('Employee Data'!$D$4:$D$553,MATCH(Databackup!A143,Employee_Name,0))))</f>
        <v/>
      </c>
      <c r="E143" t="str">
        <f>IF(ISERROR(INDEX('Employee Data'!$F$4:$F$553,MATCH(Databackup!A143,Employee_Name,0),0)),"",(INDEX('Employee Data'!$F$4:$F$553,MATCH(Databackup!A143,Employee_Name,0))))</f>
        <v/>
      </c>
      <c r="F143" s="226" t="str">
        <f>IF(ISERROR(INDEX('Employee Data'!$G$4:$G$553,MATCH(Databackup!A143,Employee_Name,0),0)),"",(INDEX('Employee Data'!$G$4:$G$553,MATCH(Databackup!A143,Employee_Name,0))))</f>
        <v/>
      </c>
      <c r="G143" s="226" t="str">
        <f>IF(ISERROR(INDEX('Employee Data'!$H$4:$H$553,MATCH(Databackup!A143,Employee_Name,0),0)),"",(INDEX('Employee Data'!$H$4:$H$553,MATCH(Databackup!A143,Employee_Name,0))))</f>
        <v/>
      </c>
      <c r="H143" t="str">
        <f>IF(ISERROR(INDEX('Employee Data'!$I$4:$I$553,MATCH(Databackup!A143,Employee_Name,0),0)),"",(INDEX('Employee Data'!$I$4:$I$553,MATCH(Databackup!A143,Employee_Name,0))))</f>
        <v/>
      </c>
      <c r="I143" t="str">
        <f>IF(ISERROR(INDEX('Employee Data'!$J$4:$J$553,MATCH(Databackup!A143,Employee_Name,0),0)),"",(INDEX('Employee Data'!J$4:$J$553,MATCH(Databackup!A143,Employee_Name,0))))</f>
        <v/>
      </c>
      <c r="J143" t="str">
        <f>IF(ISERROR(INDEX('Employee Data'!$K$4:$K$553,MATCH(Databackup!A143,Employee_Name,0),0)),"",(INDEX('Employee Data'!$K$4:$K$553,MATCH(Databackup!A143,Employee_Name,0))))</f>
        <v/>
      </c>
      <c r="K143" t="str">
        <f>IF(ISERROR(INDEX('Employee Data'!$L$4:$L$553,MATCH(Databackup!A143,Employee_Name,0),0)),"",(INDEX('Employee Data'!$L$4:$L$553,MATCH(Databackup!A143,Employee_Name,0))))</f>
        <v/>
      </c>
      <c r="L143" t="str">
        <f>IF(ISERROR(INDEX('Employee Data'!$M$4:$M$553,MATCH(Databackup!A143,Employee_Name,0),0)),"",(INDEX('Employee Data'!$M$4:$M$553,MATCH(Databackup!A143,Employee_Name,0))))</f>
        <v/>
      </c>
      <c r="M143" t="str">
        <f>IF(ISERROR(INDEX('Employee Data'!$N$4:$N$553,MATCH(Databackup!A143,Employee_Name,0),0)),"",(INDEX('Employee Data'!$N$4:$N$553,MATCH(Databackup!A143,Employee_Name,0))))</f>
        <v/>
      </c>
      <c r="N143" t="str">
        <f>IF(ISERROR(INDEX('Employee Data'!$O$4:$O$553,MATCH(Databackup!A143,Employee_Name,0),0)),"",(INDEX('Employee Data'!$O$4:$O$553,MATCH(Databackup!A143,Employee_Name,0))))</f>
        <v/>
      </c>
    </row>
    <row r="144" spans="1:14">
      <c r="A144" s="266" t="e">
        <f t="array" ref="A144">INDEX(Employee_Name,MATCH(SMALL(IF($A$1='Employee Data'!$I$4:$I$553,'Employee Data'!$B$4:$B$553,""),ROW('Employee Data'!A142)),IF($A$1='Employee Data'!$I$4:$I$553,'Employee Data'!$B$4:$B$553,""),0))</f>
        <v>#NUM!</v>
      </c>
      <c r="B144" t="str">
        <f>IF(ISERROR(INDEX('Employee Data'!$B$4:$B$553,MATCH(Databackup!A144,Employee_Name,0),0)),"",(INDEX('Employee Data'!$B$4:$B$553,MATCH(Databackup!A144,Employee_Name,0))))</f>
        <v/>
      </c>
      <c r="C144" t="str">
        <f>IF(ISERROR(INDEX('Employee Data'!$C$4:$C$553,MATCH(Databackup!A144,Employee_Name,0),0)),"",(INDEX('Employee Data'!$C$4:$C$553,MATCH(Databackup!A144,Employee_Name,0))))</f>
        <v/>
      </c>
      <c r="D144" t="str">
        <f>IF(ISERROR(INDEX('Employee Data'!$D$4:$D$553,MATCH(Databackup!A144,Employee_Name,0),0)),"",(INDEX('Employee Data'!$D$4:$D$553,MATCH(Databackup!A144,Employee_Name,0))))</f>
        <v/>
      </c>
      <c r="E144" t="str">
        <f>IF(ISERROR(INDEX('Employee Data'!$F$4:$F$553,MATCH(Databackup!A144,Employee_Name,0),0)),"",(INDEX('Employee Data'!$F$4:$F$553,MATCH(Databackup!A144,Employee_Name,0))))</f>
        <v/>
      </c>
      <c r="F144" s="226" t="str">
        <f>IF(ISERROR(INDEX('Employee Data'!$G$4:$G$553,MATCH(Databackup!A144,Employee_Name,0),0)),"",(INDEX('Employee Data'!$G$4:$G$553,MATCH(Databackup!A144,Employee_Name,0))))</f>
        <v/>
      </c>
      <c r="G144" s="226" t="str">
        <f>IF(ISERROR(INDEX('Employee Data'!$H$4:$H$553,MATCH(Databackup!A144,Employee_Name,0),0)),"",(INDEX('Employee Data'!$H$4:$H$553,MATCH(Databackup!A144,Employee_Name,0))))</f>
        <v/>
      </c>
      <c r="H144" t="str">
        <f>IF(ISERROR(INDEX('Employee Data'!$I$4:$I$553,MATCH(Databackup!A144,Employee_Name,0),0)),"",(INDEX('Employee Data'!$I$4:$I$553,MATCH(Databackup!A144,Employee_Name,0))))</f>
        <v/>
      </c>
      <c r="I144" t="str">
        <f>IF(ISERROR(INDEX('Employee Data'!$J$4:$J$553,MATCH(Databackup!A144,Employee_Name,0),0)),"",(INDEX('Employee Data'!J$4:$J$553,MATCH(Databackup!A144,Employee_Name,0))))</f>
        <v/>
      </c>
      <c r="J144" t="str">
        <f>IF(ISERROR(INDEX('Employee Data'!$K$4:$K$553,MATCH(Databackup!A144,Employee_Name,0),0)),"",(INDEX('Employee Data'!$K$4:$K$553,MATCH(Databackup!A144,Employee_Name,0))))</f>
        <v/>
      </c>
      <c r="K144" t="str">
        <f>IF(ISERROR(INDEX('Employee Data'!$L$4:$L$553,MATCH(Databackup!A144,Employee_Name,0),0)),"",(INDEX('Employee Data'!$L$4:$L$553,MATCH(Databackup!A144,Employee_Name,0))))</f>
        <v/>
      </c>
      <c r="L144" t="str">
        <f>IF(ISERROR(INDEX('Employee Data'!$M$4:$M$553,MATCH(Databackup!A144,Employee_Name,0),0)),"",(INDEX('Employee Data'!$M$4:$M$553,MATCH(Databackup!A144,Employee_Name,0))))</f>
        <v/>
      </c>
      <c r="M144" t="str">
        <f>IF(ISERROR(INDEX('Employee Data'!$N$4:$N$553,MATCH(Databackup!A144,Employee_Name,0),0)),"",(INDEX('Employee Data'!$N$4:$N$553,MATCH(Databackup!A144,Employee_Name,0))))</f>
        <v/>
      </c>
      <c r="N144" t="str">
        <f>IF(ISERROR(INDEX('Employee Data'!$O$4:$O$553,MATCH(Databackup!A144,Employee_Name,0),0)),"",(INDEX('Employee Data'!$O$4:$O$553,MATCH(Databackup!A144,Employee_Name,0))))</f>
        <v/>
      </c>
    </row>
    <row r="145" spans="1:14">
      <c r="A145" s="266" t="e">
        <f t="array" ref="A145">INDEX(Employee_Name,MATCH(SMALL(IF($A$1='Employee Data'!$I$4:$I$553,'Employee Data'!$B$4:$B$553,""),ROW('Employee Data'!A143)),IF($A$1='Employee Data'!$I$4:$I$553,'Employee Data'!$B$4:$B$553,""),0))</f>
        <v>#NUM!</v>
      </c>
      <c r="B145" t="str">
        <f>IF(ISERROR(INDEX('Employee Data'!$B$4:$B$553,MATCH(Databackup!A145,Employee_Name,0),0)),"",(INDEX('Employee Data'!$B$4:$B$553,MATCH(Databackup!A145,Employee_Name,0))))</f>
        <v/>
      </c>
      <c r="C145" t="str">
        <f>IF(ISERROR(INDEX('Employee Data'!$C$4:$C$553,MATCH(Databackup!A145,Employee_Name,0),0)),"",(INDEX('Employee Data'!$C$4:$C$553,MATCH(Databackup!A145,Employee_Name,0))))</f>
        <v/>
      </c>
      <c r="D145" t="str">
        <f>IF(ISERROR(INDEX('Employee Data'!$D$4:$D$553,MATCH(Databackup!A145,Employee_Name,0),0)),"",(INDEX('Employee Data'!$D$4:$D$553,MATCH(Databackup!A145,Employee_Name,0))))</f>
        <v/>
      </c>
      <c r="E145" t="str">
        <f>IF(ISERROR(INDEX('Employee Data'!$F$4:$F$553,MATCH(Databackup!A145,Employee_Name,0),0)),"",(INDEX('Employee Data'!$F$4:$F$553,MATCH(Databackup!A145,Employee_Name,0))))</f>
        <v/>
      </c>
      <c r="F145" s="226" t="str">
        <f>IF(ISERROR(INDEX('Employee Data'!$G$4:$G$553,MATCH(Databackup!A145,Employee_Name,0),0)),"",(INDEX('Employee Data'!$G$4:$G$553,MATCH(Databackup!A145,Employee_Name,0))))</f>
        <v/>
      </c>
      <c r="G145" s="226" t="str">
        <f>IF(ISERROR(INDEX('Employee Data'!$H$4:$H$553,MATCH(Databackup!A145,Employee_Name,0),0)),"",(INDEX('Employee Data'!$H$4:$H$553,MATCH(Databackup!A145,Employee_Name,0))))</f>
        <v/>
      </c>
      <c r="H145" t="str">
        <f>IF(ISERROR(INDEX('Employee Data'!$I$4:$I$553,MATCH(Databackup!A145,Employee_Name,0),0)),"",(INDEX('Employee Data'!$I$4:$I$553,MATCH(Databackup!A145,Employee_Name,0))))</f>
        <v/>
      </c>
      <c r="I145" t="str">
        <f>IF(ISERROR(INDEX('Employee Data'!$J$4:$J$553,MATCH(Databackup!A145,Employee_Name,0),0)),"",(INDEX('Employee Data'!J$4:$J$553,MATCH(Databackup!A145,Employee_Name,0))))</f>
        <v/>
      </c>
      <c r="J145" t="str">
        <f>IF(ISERROR(INDEX('Employee Data'!$K$4:$K$553,MATCH(Databackup!A145,Employee_Name,0),0)),"",(INDEX('Employee Data'!$K$4:$K$553,MATCH(Databackup!A145,Employee_Name,0))))</f>
        <v/>
      </c>
      <c r="K145" t="str">
        <f>IF(ISERROR(INDEX('Employee Data'!$L$4:$L$553,MATCH(Databackup!A145,Employee_Name,0),0)),"",(INDEX('Employee Data'!$L$4:$L$553,MATCH(Databackup!A145,Employee_Name,0))))</f>
        <v/>
      </c>
      <c r="L145" t="str">
        <f>IF(ISERROR(INDEX('Employee Data'!$M$4:$M$553,MATCH(Databackup!A145,Employee_Name,0),0)),"",(INDEX('Employee Data'!$M$4:$M$553,MATCH(Databackup!A145,Employee_Name,0))))</f>
        <v/>
      </c>
      <c r="M145" t="str">
        <f>IF(ISERROR(INDEX('Employee Data'!$N$4:$N$553,MATCH(Databackup!A145,Employee_Name,0),0)),"",(INDEX('Employee Data'!$N$4:$N$553,MATCH(Databackup!A145,Employee_Name,0))))</f>
        <v/>
      </c>
      <c r="N145" t="str">
        <f>IF(ISERROR(INDEX('Employee Data'!$O$4:$O$553,MATCH(Databackup!A145,Employee_Name,0),0)),"",(INDEX('Employee Data'!$O$4:$O$553,MATCH(Databackup!A145,Employee_Name,0))))</f>
        <v/>
      </c>
    </row>
    <row r="146" spans="1:14">
      <c r="A146" s="266" t="e">
        <f t="array" ref="A146">INDEX(Employee_Name,MATCH(SMALL(IF($A$1='Employee Data'!$I$4:$I$553,'Employee Data'!$B$4:$B$553,""),ROW('Employee Data'!A144)),IF($A$1='Employee Data'!$I$4:$I$553,'Employee Data'!$B$4:$B$553,""),0))</f>
        <v>#NUM!</v>
      </c>
      <c r="B146" t="str">
        <f>IF(ISERROR(INDEX('Employee Data'!$B$4:$B$553,MATCH(Databackup!A146,Employee_Name,0),0)),"",(INDEX('Employee Data'!$B$4:$B$553,MATCH(Databackup!A146,Employee_Name,0))))</f>
        <v/>
      </c>
      <c r="C146" t="str">
        <f>IF(ISERROR(INDEX('Employee Data'!$C$4:$C$553,MATCH(Databackup!A146,Employee_Name,0),0)),"",(INDEX('Employee Data'!$C$4:$C$553,MATCH(Databackup!A146,Employee_Name,0))))</f>
        <v/>
      </c>
      <c r="D146" t="str">
        <f>IF(ISERROR(INDEX('Employee Data'!$D$4:$D$553,MATCH(Databackup!A146,Employee_Name,0),0)),"",(INDEX('Employee Data'!$D$4:$D$553,MATCH(Databackup!A146,Employee_Name,0))))</f>
        <v/>
      </c>
      <c r="E146" t="str">
        <f>IF(ISERROR(INDEX('Employee Data'!$F$4:$F$553,MATCH(Databackup!A146,Employee_Name,0),0)),"",(INDEX('Employee Data'!$F$4:$F$553,MATCH(Databackup!A146,Employee_Name,0))))</f>
        <v/>
      </c>
      <c r="F146" s="226" t="str">
        <f>IF(ISERROR(INDEX('Employee Data'!$G$4:$G$553,MATCH(Databackup!A146,Employee_Name,0),0)),"",(INDEX('Employee Data'!$G$4:$G$553,MATCH(Databackup!A146,Employee_Name,0))))</f>
        <v/>
      </c>
      <c r="G146" s="226" t="str">
        <f>IF(ISERROR(INDEX('Employee Data'!$H$4:$H$553,MATCH(Databackup!A146,Employee_Name,0),0)),"",(INDEX('Employee Data'!$H$4:$H$553,MATCH(Databackup!A146,Employee_Name,0))))</f>
        <v/>
      </c>
      <c r="H146" t="str">
        <f>IF(ISERROR(INDEX('Employee Data'!$I$4:$I$553,MATCH(Databackup!A146,Employee_Name,0),0)),"",(INDEX('Employee Data'!$I$4:$I$553,MATCH(Databackup!A146,Employee_Name,0))))</f>
        <v/>
      </c>
      <c r="I146" t="str">
        <f>IF(ISERROR(INDEX('Employee Data'!$J$4:$J$553,MATCH(Databackup!A146,Employee_Name,0),0)),"",(INDEX('Employee Data'!J$4:$J$553,MATCH(Databackup!A146,Employee_Name,0))))</f>
        <v/>
      </c>
      <c r="J146" t="str">
        <f>IF(ISERROR(INDEX('Employee Data'!$K$4:$K$553,MATCH(Databackup!A146,Employee_Name,0),0)),"",(INDEX('Employee Data'!$K$4:$K$553,MATCH(Databackup!A146,Employee_Name,0))))</f>
        <v/>
      </c>
      <c r="K146" t="str">
        <f>IF(ISERROR(INDEX('Employee Data'!$L$4:$L$553,MATCH(Databackup!A146,Employee_Name,0),0)),"",(INDEX('Employee Data'!$L$4:$L$553,MATCH(Databackup!A146,Employee_Name,0))))</f>
        <v/>
      </c>
      <c r="L146" t="str">
        <f>IF(ISERROR(INDEX('Employee Data'!$M$4:$M$553,MATCH(Databackup!A146,Employee_Name,0),0)),"",(INDEX('Employee Data'!$M$4:$M$553,MATCH(Databackup!A146,Employee_Name,0))))</f>
        <v/>
      </c>
      <c r="M146" t="str">
        <f>IF(ISERROR(INDEX('Employee Data'!$N$4:$N$553,MATCH(Databackup!A146,Employee_Name,0),0)),"",(INDEX('Employee Data'!$N$4:$N$553,MATCH(Databackup!A146,Employee_Name,0))))</f>
        <v/>
      </c>
      <c r="N146" t="str">
        <f>IF(ISERROR(INDEX('Employee Data'!$O$4:$O$553,MATCH(Databackup!A146,Employee_Name,0),0)),"",(INDEX('Employee Data'!$O$4:$O$553,MATCH(Databackup!A146,Employee_Name,0))))</f>
        <v/>
      </c>
    </row>
    <row r="147" spans="1:14">
      <c r="A147" s="266" t="e">
        <f t="array" ref="A147">INDEX(Employee_Name,MATCH(SMALL(IF($A$1='Employee Data'!$I$4:$I$553,'Employee Data'!$B$4:$B$553,""),ROW('Employee Data'!A145)),IF($A$1='Employee Data'!$I$4:$I$553,'Employee Data'!$B$4:$B$553,""),0))</f>
        <v>#NUM!</v>
      </c>
      <c r="B147" t="str">
        <f>IF(ISERROR(INDEX('Employee Data'!$B$4:$B$553,MATCH(Databackup!A147,Employee_Name,0),0)),"",(INDEX('Employee Data'!$B$4:$B$553,MATCH(Databackup!A147,Employee_Name,0))))</f>
        <v/>
      </c>
      <c r="C147" t="str">
        <f>IF(ISERROR(INDEX('Employee Data'!$C$4:$C$553,MATCH(Databackup!A147,Employee_Name,0),0)),"",(INDEX('Employee Data'!$C$4:$C$553,MATCH(Databackup!A147,Employee_Name,0))))</f>
        <v/>
      </c>
      <c r="D147" t="str">
        <f>IF(ISERROR(INDEX('Employee Data'!$D$4:$D$553,MATCH(Databackup!A147,Employee_Name,0),0)),"",(INDEX('Employee Data'!$D$4:$D$553,MATCH(Databackup!A147,Employee_Name,0))))</f>
        <v/>
      </c>
      <c r="E147" t="str">
        <f>IF(ISERROR(INDEX('Employee Data'!$F$4:$F$553,MATCH(Databackup!A147,Employee_Name,0),0)),"",(INDEX('Employee Data'!$F$4:$F$553,MATCH(Databackup!A147,Employee_Name,0))))</f>
        <v/>
      </c>
      <c r="F147" s="226" t="str">
        <f>IF(ISERROR(INDEX('Employee Data'!$G$4:$G$553,MATCH(Databackup!A147,Employee_Name,0),0)),"",(INDEX('Employee Data'!$G$4:$G$553,MATCH(Databackup!A147,Employee_Name,0))))</f>
        <v/>
      </c>
      <c r="G147" s="226" t="str">
        <f>IF(ISERROR(INDEX('Employee Data'!$H$4:$H$553,MATCH(Databackup!A147,Employee_Name,0),0)),"",(INDEX('Employee Data'!$H$4:$H$553,MATCH(Databackup!A147,Employee_Name,0))))</f>
        <v/>
      </c>
      <c r="H147" t="str">
        <f>IF(ISERROR(INDEX('Employee Data'!$I$4:$I$553,MATCH(Databackup!A147,Employee_Name,0),0)),"",(INDEX('Employee Data'!$I$4:$I$553,MATCH(Databackup!A147,Employee_Name,0))))</f>
        <v/>
      </c>
      <c r="I147" t="str">
        <f>IF(ISERROR(INDEX('Employee Data'!$J$4:$J$553,MATCH(Databackup!A147,Employee_Name,0),0)),"",(INDEX('Employee Data'!J$4:$J$553,MATCH(Databackup!A147,Employee_Name,0))))</f>
        <v/>
      </c>
      <c r="J147" t="str">
        <f>IF(ISERROR(INDEX('Employee Data'!$K$4:$K$553,MATCH(Databackup!A147,Employee_Name,0),0)),"",(INDEX('Employee Data'!$K$4:$K$553,MATCH(Databackup!A147,Employee_Name,0))))</f>
        <v/>
      </c>
      <c r="K147" t="str">
        <f>IF(ISERROR(INDEX('Employee Data'!$L$4:$L$553,MATCH(Databackup!A147,Employee_Name,0),0)),"",(INDEX('Employee Data'!$L$4:$L$553,MATCH(Databackup!A147,Employee_Name,0))))</f>
        <v/>
      </c>
      <c r="L147" t="str">
        <f>IF(ISERROR(INDEX('Employee Data'!$M$4:$M$553,MATCH(Databackup!A147,Employee_Name,0),0)),"",(INDEX('Employee Data'!$M$4:$M$553,MATCH(Databackup!A147,Employee_Name,0))))</f>
        <v/>
      </c>
      <c r="M147" t="str">
        <f>IF(ISERROR(INDEX('Employee Data'!$N$4:$N$553,MATCH(Databackup!A147,Employee_Name,0),0)),"",(INDEX('Employee Data'!$N$4:$N$553,MATCH(Databackup!A147,Employee_Name,0))))</f>
        <v/>
      </c>
      <c r="N147" t="str">
        <f>IF(ISERROR(INDEX('Employee Data'!$O$4:$O$553,MATCH(Databackup!A147,Employee_Name,0),0)),"",(INDEX('Employee Data'!$O$4:$O$553,MATCH(Databackup!A147,Employee_Name,0))))</f>
        <v/>
      </c>
    </row>
    <row r="148" spans="1:14">
      <c r="A148" s="266" t="e">
        <f t="array" ref="A148">INDEX(Employee_Name,MATCH(SMALL(IF($A$1='Employee Data'!$I$4:$I$553,'Employee Data'!$B$4:$B$553,""),ROW('Employee Data'!A146)),IF($A$1='Employee Data'!$I$4:$I$553,'Employee Data'!$B$4:$B$553,""),0))</f>
        <v>#NUM!</v>
      </c>
      <c r="B148" t="str">
        <f>IF(ISERROR(INDEX('Employee Data'!$B$4:$B$553,MATCH(Databackup!A148,Employee_Name,0),0)),"",(INDEX('Employee Data'!$B$4:$B$553,MATCH(Databackup!A148,Employee_Name,0))))</f>
        <v/>
      </c>
      <c r="C148" t="str">
        <f>IF(ISERROR(INDEX('Employee Data'!$C$4:$C$553,MATCH(Databackup!A148,Employee_Name,0),0)),"",(INDEX('Employee Data'!$C$4:$C$553,MATCH(Databackup!A148,Employee_Name,0))))</f>
        <v/>
      </c>
      <c r="D148" t="str">
        <f>IF(ISERROR(INDEX('Employee Data'!$D$4:$D$553,MATCH(Databackup!A148,Employee_Name,0),0)),"",(INDEX('Employee Data'!$D$4:$D$553,MATCH(Databackup!A148,Employee_Name,0))))</f>
        <v/>
      </c>
      <c r="E148" t="str">
        <f>IF(ISERROR(INDEX('Employee Data'!$F$4:$F$553,MATCH(Databackup!A148,Employee_Name,0),0)),"",(INDEX('Employee Data'!$F$4:$F$553,MATCH(Databackup!A148,Employee_Name,0))))</f>
        <v/>
      </c>
      <c r="F148" s="226" t="str">
        <f>IF(ISERROR(INDEX('Employee Data'!$G$4:$G$553,MATCH(Databackup!A148,Employee_Name,0),0)),"",(INDEX('Employee Data'!$G$4:$G$553,MATCH(Databackup!A148,Employee_Name,0))))</f>
        <v/>
      </c>
      <c r="G148" s="226" t="str">
        <f>IF(ISERROR(INDEX('Employee Data'!$H$4:$H$553,MATCH(Databackup!A148,Employee_Name,0),0)),"",(INDEX('Employee Data'!$H$4:$H$553,MATCH(Databackup!A148,Employee_Name,0))))</f>
        <v/>
      </c>
      <c r="H148" t="str">
        <f>IF(ISERROR(INDEX('Employee Data'!$I$4:$I$553,MATCH(Databackup!A148,Employee_Name,0),0)),"",(INDEX('Employee Data'!$I$4:$I$553,MATCH(Databackup!A148,Employee_Name,0))))</f>
        <v/>
      </c>
      <c r="I148" t="str">
        <f>IF(ISERROR(INDEX('Employee Data'!$J$4:$J$553,MATCH(Databackup!A148,Employee_Name,0),0)),"",(INDEX('Employee Data'!J$4:$J$553,MATCH(Databackup!A148,Employee_Name,0))))</f>
        <v/>
      </c>
      <c r="J148" t="str">
        <f>IF(ISERROR(INDEX('Employee Data'!$K$4:$K$553,MATCH(Databackup!A148,Employee_Name,0),0)),"",(INDEX('Employee Data'!$K$4:$K$553,MATCH(Databackup!A148,Employee_Name,0))))</f>
        <v/>
      </c>
      <c r="K148" t="str">
        <f>IF(ISERROR(INDEX('Employee Data'!$L$4:$L$553,MATCH(Databackup!A148,Employee_Name,0),0)),"",(INDEX('Employee Data'!$L$4:$L$553,MATCH(Databackup!A148,Employee_Name,0))))</f>
        <v/>
      </c>
      <c r="L148" t="str">
        <f>IF(ISERROR(INDEX('Employee Data'!$M$4:$M$553,MATCH(Databackup!A148,Employee_Name,0),0)),"",(INDEX('Employee Data'!$M$4:$M$553,MATCH(Databackup!A148,Employee_Name,0))))</f>
        <v/>
      </c>
      <c r="M148" t="str">
        <f>IF(ISERROR(INDEX('Employee Data'!$N$4:$N$553,MATCH(Databackup!A148,Employee_Name,0),0)),"",(INDEX('Employee Data'!$N$4:$N$553,MATCH(Databackup!A148,Employee_Name,0))))</f>
        <v/>
      </c>
      <c r="N148" t="str">
        <f>IF(ISERROR(INDEX('Employee Data'!$O$4:$O$553,MATCH(Databackup!A148,Employee_Name,0),0)),"",(INDEX('Employee Data'!$O$4:$O$553,MATCH(Databackup!A148,Employee_Name,0))))</f>
        <v/>
      </c>
    </row>
    <row r="149" spans="1:14">
      <c r="A149" s="266" t="e">
        <f t="array" ref="A149">INDEX(Employee_Name,MATCH(SMALL(IF($A$1='Employee Data'!$I$4:$I$553,'Employee Data'!$B$4:$B$553,""),ROW('Employee Data'!A147)),IF($A$1='Employee Data'!$I$4:$I$553,'Employee Data'!$B$4:$B$553,""),0))</f>
        <v>#NUM!</v>
      </c>
      <c r="B149" t="str">
        <f>IF(ISERROR(INDEX('Employee Data'!$B$4:$B$553,MATCH(Databackup!A149,Employee_Name,0),0)),"",(INDEX('Employee Data'!$B$4:$B$553,MATCH(Databackup!A149,Employee_Name,0))))</f>
        <v/>
      </c>
      <c r="C149" t="str">
        <f>IF(ISERROR(INDEX('Employee Data'!$C$4:$C$553,MATCH(Databackup!A149,Employee_Name,0),0)),"",(INDEX('Employee Data'!$C$4:$C$553,MATCH(Databackup!A149,Employee_Name,0))))</f>
        <v/>
      </c>
      <c r="D149" t="str">
        <f>IF(ISERROR(INDEX('Employee Data'!$D$4:$D$553,MATCH(Databackup!A149,Employee_Name,0),0)),"",(INDEX('Employee Data'!$D$4:$D$553,MATCH(Databackup!A149,Employee_Name,0))))</f>
        <v/>
      </c>
      <c r="E149" t="str">
        <f>IF(ISERROR(INDEX('Employee Data'!$F$4:$F$553,MATCH(Databackup!A149,Employee_Name,0),0)),"",(INDEX('Employee Data'!$F$4:$F$553,MATCH(Databackup!A149,Employee_Name,0))))</f>
        <v/>
      </c>
      <c r="F149" s="226" t="str">
        <f>IF(ISERROR(INDEX('Employee Data'!$G$4:$G$553,MATCH(Databackup!A149,Employee_Name,0),0)),"",(INDEX('Employee Data'!$G$4:$G$553,MATCH(Databackup!A149,Employee_Name,0))))</f>
        <v/>
      </c>
      <c r="G149" s="226" t="str">
        <f>IF(ISERROR(INDEX('Employee Data'!$H$4:$H$553,MATCH(Databackup!A149,Employee_Name,0),0)),"",(INDEX('Employee Data'!$H$4:$H$553,MATCH(Databackup!A149,Employee_Name,0))))</f>
        <v/>
      </c>
      <c r="H149" t="str">
        <f>IF(ISERROR(INDEX('Employee Data'!$I$4:$I$553,MATCH(Databackup!A149,Employee_Name,0),0)),"",(INDEX('Employee Data'!$I$4:$I$553,MATCH(Databackup!A149,Employee_Name,0))))</f>
        <v/>
      </c>
      <c r="I149" t="str">
        <f>IF(ISERROR(INDEX('Employee Data'!$J$4:$J$553,MATCH(Databackup!A149,Employee_Name,0),0)),"",(INDEX('Employee Data'!J$4:$J$553,MATCH(Databackup!A149,Employee_Name,0))))</f>
        <v/>
      </c>
      <c r="J149" t="str">
        <f>IF(ISERROR(INDEX('Employee Data'!$K$4:$K$553,MATCH(Databackup!A149,Employee_Name,0),0)),"",(INDEX('Employee Data'!$K$4:$K$553,MATCH(Databackup!A149,Employee_Name,0))))</f>
        <v/>
      </c>
      <c r="K149" t="str">
        <f>IF(ISERROR(INDEX('Employee Data'!$L$4:$L$553,MATCH(Databackup!A149,Employee_Name,0),0)),"",(INDEX('Employee Data'!$L$4:$L$553,MATCH(Databackup!A149,Employee_Name,0))))</f>
        <v/>
      </c>
      <c r="L149" t="str">
        <f>IF(ISERROR(INDEX('Employee Data'!$M$4:$M$553,MATCH(Databackup!A149,Employee_Name,0),0)),"",(INDEX('Employee Data'!$M$4:$M$553,MATCH(Databackup!A149,Employee_Name,0))))</f>
        <v/>
      </c>
      <c r="M149" t="str">
        <f>IF(ISERROR(INDEX('Employee Data'!$N$4:$N$553,MATCH(Databackup!A149,Employee_Name,0),0)),"",(INDEX('Employee Data'!$N$4:$N$553,MATCH(Databackup!A149,Employee_Name,0))))</f>
        <v/>
      </c>
      <c r="N149" t="str">
        <f>IF(ISERROR(INDEX('Employee Data'!$O$4:$O$553,MATCH(Databackup!A149,Employee_Name,0),0)),"",(INDEX('Employee Data'!$O$4:$O$553,MATCH(Databackup!A149,Employee_Name,0))))</f>
        <v/>
      </c>
    </row>
    <row r="150" spans="1:14">
      <c r="A150" s="266" t="e">
        <f t="array" ref="A150">INDEX(Employee_Name,MATCH(SMALL(IF($A$1='Employee Data'!$I$4:$I$553,'Employee Data'!$B$4:$B$553,""),ROW('Employee Data'!A148)),IF($A$1='Employee Data'!$I$4:$I$553,'Employee Data'!$B$4:$B$553,""),0))</f>
        <v>#NUM!</v>
      </c>
      <c r="B150" t="str">
        <f>IF(ISERROR(INDEX('Employee Data'!$B$4:$B$553,MATCH(Databackup!A150,Employee_Name,0),0)),"",(INDEX('Employee Data'!$B$4:$B$553,MATCH(Databackup!A150,Employee_Name,0))))</f>
        <v/>
      </c>
      <c r="C150" t="str">
        <f>IF(ISERROR(INDEX('Employee Data'!$C$4:$C$553,MATCH(Databackup!A150,Employee_Name,0),0)),"",(INDEX('Employee Data'!$C$4:$C$553,MATCH(Databackup!A150,Employee_Name,0))))</f>
        <v/>
      </c>
      <c r="D150" t="str">
        <f>IF(ISERROR(INDEX('Employee Data'!$D$4:$D$553,MATCH(Databackup!A150,Employee_Name,0),0)),"",(INDEX('Employee Data'!$D$4:$D$553,MATCH(Databackup!A150,Employee_Name,0))))</f>
        <v/>
      </c>
      <c r="E150" t="str">
        <f>IF(ISERROR(INDEX('Employee Data'!$F$4:$F$553,MATCH(Databackup!A150,Employee_Name,0),0)),"",(INDEX('Employee Data'!$F$4:$F$553,MATCH(Databackup!A150,Employee_Name,0))))</f>
        <v/>
      </c>
      <c r="F150" s="226" t="str">
        <f>IF(ISERROR(INDEX('Employee Data'!$G$4:$G$553,MATCH(Databackup!A150,Employee_Name,0),0)),"",(INDEX('Employee Data'!$G$4:$G$553,MATCH(Databackup!A150,Employee_Name,0))))</f>
        <v/>
      </c>
      <c r="G150" s="226" t="str">
        <f>IF(ISERROR(INDEX('Employee Data'!$H$4:$H$553,MATCH(Databackup!A150,Employee_Name,0),0)),"",(INDEX('Employee Data'!$H$4:$H$553,MATCH(Databackup!A150,Employee_Name,0))))</f>
        <v/>
      </c>
      <c r="H150" t="str">
        <f>IF(ISERROR(INDEX('Employee Data'!$I$4:$I$553,MATCH(Databackup!A150,Employee_Name,0),0)),"",(INDEX('Employee Data'!$I$4:$I$553,MATCH(Databackup!A150,Employee_Name,0))))</f>
        <v/>
      </c>
      <c r="I150" t="str">
        <f>IF(ISERROR(INDEX('Employee Data'!$J$4:$J$553,MATCH(Databackup!A150,Employee_Name,0),0)),"",(INDEX('Employee Data'!J$4:$J$553,MATCH(Databackup!A150,Employee_Name,0))))</f>
        <v/>
      </c>
      <c r="J150" t="str">
        <f>IF(ISERROR(INDEX('Employee Data'!$K$4:$K$553,MATCH(Databackup!A150,Employee_Name,0),0)),"",(INDEX('Employee Data'!$K$4:$K$553,MATCH(Databackup!A150,Employee_Name,0))))</f>
        <v/>
      </c>
      <c r="K150" t="str">
        <f>IF(ISERROR(INDEX('Employee Data'!$L$4:$L$553,MATCH(Databackup!A150,Employee_Name,0),0)),"",(INDEX('Employee Data'!$L$4:$L$553,MATCH(Databackup!A150,Employee_Name,0))))</f>
        <v/>
      </c>
      <c r="L150" t="str">
        <f>IF(ISERROR(INDEX('Employee Data'!$M$4:$M$553,MATCH(Databackup!A150,Employee_Name,0),0)),"",(INDEX('Employee Data'!$M$4:$M$553,MATCH(Databackup!A150,Employee_Name,0))))</f>
        <v/>
      </c>
      <c r="M150" t="str">
        <f>IF(ISERROR(INDEX('Employee Data'!$N$4:$N$553,MATCH(Databackup!A150,Employee_Name,0),0)),"",(INDEX('Employee Data'!$N$4:$N$553,MATCH(Databackup!A150,Employee_Name,0))))</f>
        <v/>
      </c>
      <c r="N150" t="str">
        <f>IF(ISERROR(INDEX('Employee Data'!$O$4:$O$553,MATCH(Databackup!A150,Employee_Name,0),0)),"",(INDEX('Employee Data'!$O$4:$O$553,MATCH(Databackup!A150,Employee_Name,0))))</f>
        <v/>
      </c>
    </row>
    <row r="151" spans="1:14">
      <c r="A151" s="266" t="e">
        <f t="array" ref="A151">INDEX(Employee_Name,MATCH(SMALL(IF($A$1='Employee Data'!$I$4:$I$553,'Employee Data'!$B$4:$B$553,""),ROW('Employee Data'!A149)),IF($A$1='Employee Data'!$I$4:$I$553,'Employee Data'!$B$4:$B$553,""),0))</f>
        <v>#NUM!</v>
      </c>
      <c r="B151" t="str">
        <f>IF(ISERROR(INDEX('Employee Data'!$B$4:$B$553,MATCH(Databackup!A151,Employee_Name,0),0)),"",(INDEX('Employee Data'!$B$4:$B$553,MATCH(Databackup!A151,Employee_Name,0))))</f>
        <v/>
      </c>
      <c r="C151" t="str">
        <f>IF(ISERROR(INDEX('Employee Data'!$C$4:$C$553,MATCH(Databackup!A151,Employee_Name,0),0)),"",(INDEX('Employee Data'!$C$4:$C$553,MATCH(Databackup!A151,Employee_Name,0))))</f>
        <v/>
      </c>
      <c r="D151" t="str">
        <f>IF(ISERROR(INDEX('Employee Data'!$D$4:$D$553,MATCH(Databackup!A151,Employee_Name,0),0)),"",(INDEX('Employee Data'!$D$4:$D$553,MATCH(Databackup!A151,Employee_Name,0))))</f>
        <v/>
      </c>
      <c r="E151" t="str">
        <f>IF(ISERROR(INDEX('Employee Data'!$F$4:$F$553,MATCH(Databackup!A151,Employee_Name,0),0)),"",(INDEX('Employee Data'!$F$4:$F$553,MATCH(Databackup!A151,Employee_Name,0))))</f>
        <v/>
      </c>
      <c r="F151" s="226" t="str">
        <f>IF(ISERROR(INDEX('Employee Data'!$G$4:$G$553,MATCH(Databackup!A151,Employee_Name,0),0)),"",(INDEX('Employee Data'!$G$4:$G$553,MATCH(Databackup!A151,Employee_Name,0))))</f>
        <v/>
      </c>
      <c r="G151" s="226" t="str">
        <f>IF(ISERROR(INDEX('Employee Data'!$H$4:$H$553,MATCH(Databackup!A151,Employee_Name,0),0)),"",(INDEX('Employee Data'!$H$4:$H$553,MATCH(Databackup!A151,Employee_Name,0))))</f>
        <v/>
      </c>
      <c r="H151" t="str">
        <f>IF(ISERROR(INDEX('Employee Data'!$I$4:$I$553,MATCH(Databackup!A151,Employee_Name,0),0)),"",(INDEX('Employee Data'!$I$4:$I$553,MATCH(Databackup!A151,Employee_Name,0))))</f>
        <v/>
      </c>
      <c r="I151" t="str">
        <f>IF(ISERROR(INDEX('Employee Data'!$J$4:$J$553,MATCH(Databackup!A151,Employee_Name,0),0)),"",(INDEX('Employee Data'!J$4:$J$553,MATCH(Databackup!A151,Employee_Name,0))))</f>
        <v/>
      </c>
      <c r="J151" t="str">
        <f>IF(ISERROR(INDEX('Employee Data'!$K$4:$K$553,MATCH(Databackup!A151,Employee_Name,0),0)),"",(INDEX('Employee Data'!$K$4:$K$553,MATCH(Databackup!A151,Employee_Name,0))))</f>
        <v/>
      </c>
      <c r="K151" t="str">
        <f>IF(ISERROR(INDEX('Employee Data'!$L$4:$L$553,MATCH(Databackup!A151,Employee_Name,0),0)),"",(INDEX('Employee Data'!$L$4:$L$553,MATCH(Databackup!A151,Employee_Name,0))))</f>
        <v/>
      </c>
      <c r="L151" t="str">
        <f>IF(ISERROR(INDEX('Employee Data'!$M$4:$M$553,MATCH(Databackup!A151,Employee_Name,0),0)),"",(INDEX('Employee Data'!$M$4:$M$553,MATCH(Databackup!A151,Employee_Name,0))))</f>
        <v/>
      </c>
      <c r="M151" t="str">
        <f>IF(ISERROR(INDEX('Employee Data'!$N$4:$N$553,MATCH(Databackup!A151,Employee_Name,0),0)),"",(INDEX('Employee Data'!$N$4:$N$553,MATCH(Databackup!A151,Employee_Name,0))))</f>
        <v/>
      </c>
      <c r="N151" t="str">
        <f>IF(ISERROR(INDEX('Employee Data'!$O$4:$O$553,MATCH(Databackup!A151,Employee_Name,0),0)),"",(INDEX('Employee Data'!$O$4:$O$553,MATCH(Databackup!A151,Employee_Name,0))))</f>
        <v/>
      </c>
    </row>
    <row r="152" spans="1:14">
      <c r="A152" s="266" t="e">
        <f t="array" ref="A152">INDEX(Employee_Name,MATCH(SMALL(IF($A$1='Employee Data'!$I$4:$I$553,'Employee Data'!$B$4:$B$553,""),ROW('Employee Data'!A150)),IF($A$1='Employee Data'!$I$4:$I$553,'Employee Data'!$B$4:$B$553,""),0))</f>
        <v>#NUM!</v>
      </c>
      <c r="B152" t="str">
        <f>IF(ISERROR(INDEX('Employee Data'!$B$4:$B$553,MATCH(Databackup!A152,Employee_Name,0),0)),"",(INDEX('Employee Data'!$B$4:$B$553,MATCH(Databackup!A152,Employee_Name,0))))</f>
        <v/>
      </c>
      <c r="C152" t="str">
        <f>IF(ISERROR(INDEX('Employee Data'!$C$4:$C$553,MATCH(Databackup!A152,Employee_Name,0),0)),"",(INDEX('Employee Data'!$C$4:$C$553,MATCH(Databackup!A152,Employee_Name,0))))</f>
        <v/>
      </c>
      <c r="D152" t="str">
        <f>IF(ISERROR(INDEX('Employee Data'!$D$4:$D$553,MATCH(Databackup!A152,Employee_Name,0),0)),"",(INDEX('Employee Data'!$D$4:$D$553,MATCH(Databackup!A152,Employee_Name,0))))</f>
        <v/>
      </c>
      <c r="E152" t="str">
        <f>IF(ISERROR(INDEX('Employee Data'!$F$4:$F$553,MATCH(Databackup!A152,Employee_Name,0),0)),"",(INDEX('Employee Data'!$F$4:$F$553,MATCH(Databackup!A152,Employee_Name,0))))</f>
        <v/>
      </c>
      <c r="F152" s="226" t="str">
        <f>IF(ISERROR(INDEX('Employee Data'!$G$4:$G$553,MATCH(Databackup!A152,Employee_Name,0),0)),"",(INDEX('Employee Data'!$G$4:$G$553,MATCH(Databackup!A152,Employee_Name,0))))</f>
        <v/>
      </c>
      <c r="G152" s="226" t="str">
        <f>IF(ISERROR(INDEX('Employee Data'!$H$4:$H$553,MATCH(Databackup!A152,Employee_Name,0),0)),"",(INDEX('Employee Data'!$H$4:$H$553,MATCH(Databackup!A152,Employee_Name,0))))</f>
        <v/>
      </c>
      <c r="H152" t="str">
        <f>IF(ISERROR(INDEX('Employee Data'!$I$4:$I$553,MATCH(Databackup!A152,Employee_Name,0),0)),"",(INDEX('Employee Data'!$I$4:$I$553,MATCH(Databackup!A152,Employee_Name,0))))</f>
        <v/>
      </c>
      <c r="I152" t="str">
        <f>IF(ISERROR(INDEX('Employee Data'!$J$4:$J$553,MATCH(Databackup!A152,Employee_Name,0),0)),"",(INDEX('Employee Data'!J$4:$J$553,MATCH(Databackup!A152,Employee_Name,0))))</f>
        <v/>
      </c>
      <c r="J152" t="str">
        <f>IF(ISERROR(INDEX('Employee Data'!$K$4:$K$553,MATCH(Databackup!A152,Employee_Name,0),0)),"",(INDEX('Employee Data'!$K$4:$K$553,MATCH(Databackup!A152,Employee_Name,0))))</f>
        <v/>
      </c>
      <c r="K152" t="str">
        <f>IF(ISERROR(INDEX('Employee Data'!$L$4:$L$553,MATCH(Databackup!A152,Employee_Name,0),0)),"",(INDEX('Employee Data'!$L$4:$L$553,MATCH(Databackup!A152,Employee_Name,0))))</f>
        <v/>
      </c>
      <c r="L152" t="str">
        <f>IF(ISERROR(INDEX('Employee Data'!$M$4:$M$553,MATCH(Databackup!A152,Employee_Name,0),0)),"",(INDEX('Employee Data'!$M$4:$M$553,MATCH(Databackup!A152,Employee_Name,0))))</f>
        <v/>
      </c>
      <c r="M152" t="str">
        <f>IF(ISERROR(INDEX('Employee Data'!$N$4:$N$553,MATCH(Databackup!A152,Employee_Name,0),0)),"",(INDEX('Employee Data'!$N$4:$N$553,MATCH(Databackup!A152,Employee_Name,0))))</f>
        <v/>
      </c>
      <c r="N152" t="str">
        <f>IF(ISERROR(INDEX('Employee Data'!$O$4:$O$553,MATCH(Databackup!A152,Employee_Name,0),0)),"",(INDEX('Employee Data'!$O$4:$O$553,MATCH(Databackup!A152,Employee_Name,0))))</f>
        <v/>
      </c>
    </row>
    <row r="153" spans="1:14">
      <c r="A153" s="266" t="e">
        <f t="array" ref="A153">INDEX(Employee_Name,MATCH(SMALL(IF($A$1='Employee Data'!$I$4:$I$553,'Employee Data'!$B$4:$B$553,""),ROW('Employee Data'!A151)),IF($A$1='Employee Data'!$I$4:$I$553,'Employee Data'!$B$4:$B$553,""),0))</f>
        <v>#NUM!</v>
      </c>
      <c r="B153" t="str">
        <f>IF(ISERROR(INDEX('Employee Data'!$B$4:$B$553,MATCH(Databackup!A153,Employee_Name,0),0)),"",(INDEX('Employee Data'!$B$4:$B$553,MATCH(Databackup!A153,Employee_Name,0))))</f>
        <v/>
      </c>
      <c r="C153" t="str">
        <f>IF(ISERROR(INDEX('Employee Data'!$C$4:$C$553,MATCH(Databackup!A153,Employee_Name,0),0)),"",(INDEX('Employee Data'!$C$4:$C$553,MATCH(Databackup!A153,Employee_Name,0))))</f>
        <v/>
      </c>
      <c r="D153" t="str">
        <f>IF(ISERROR(INDEX('Employee Data'!$D$4:$D$553,MATCH(Databackup!A153,Employee_Name,0),0)),"",(INDEX('Employee Data'!$D$4:$D$553,MATCH(Databackup!A153,Employee_Name,0))))</f>
        <v/>
      </c>
      <c r="E153" t="str">
        <f>IF(ISERROR(INDEX('Employee Data'!$F$4:$F$553,MATCH(Databackup!A153,Employee_Name,0),0)),"",(INDEX('Employee Data'!$F$4:$F$553,MATCH(Databackup!A153,Employee_Name,0))))</f>
        <v/>
      </c>
      <c r="F153" s="226" t="str">
        <f>IF(ISERROR(INDEX('Employee Data'!$G$4:$G$553,MATCH(Databackup!A153,Employee_Name,0),0)),"",(INDEX('Employee Data'!$G$4:$G$553,MATCH(Databackup!A153,Employee_Name,0))))</f>
        <v/>
      </c>
      <c r="G153" s="226" t="str">
        <f>IF(ISERROR(INDEX('Employee Data'!$H$4:$H$553,MATCH(Databackup!A153,Employee_Name,0),0)),"",(INDEX('Employee Data'!$H$4:$H$553,MATCH(Databackup!A153,Employee_Name,0))))</f>
        <v/>
      </c>
      <c r="H153" t="str">
        <f>IF(ISERROR(INDEX('Employee Data'!$I$4:$I$553,MATCH(Databackup!A153,Employee_Name,0),0)),"",(INDEX('Employee Data'!$I$4:$I$553,MATCH(Databackup!A153,Employee_Name,0))))</f>
        <v/>
      </c>
      <c r="I153" t="str">
        <f>IF(ISERROR(INDEX('Employee Data'!$J$4:$J$553,MATCH(Databackup!A153,Employee_Name,0),0)),"",(INDEX('Employee Data'!J$4:$J$553,MATCH(Databackup!A153,Employee_Name,0))))</f>
        <v/>
      </c>
      <c r="J153" t="str">
        <f>IF(ISERROR(INDEX('Employee Data'!$K$4:$K$553,MATCH(Databackup!A153,Employee_Name,0),0)),"",(INDEX('Employee Data'!$K$4:$K$553,MATCH(Databackup!A153,Employee_Name,0))))</f>
        <v/>
      </c>
      <c r="K153" t="str">
        <f>IF(ISERROR(INDEX('Employee Data'!$L$4:$L$553,MATCH(Databackup!A153,Employee_Name,0),0)),"",(INDEX('Employee Data'!$L$4:$L$553,MATCH(Databackup!A153,Employee_Name,0))))</f>
        <v/>
      </c>
      <c r="L153" t="str">
        <f>IF(ISERROR(INDEX('Employee Data'!$M$4:$M$553,MATCH(Databackup!A153,Employee_Name,0),0)),"",(INDEX('Employee Data'!$M$4:$M$553,MATCH(Databackup!A153,Employee_Name,0))))</f>
        <v/>
      </c>
      <c r="M153" t="str">
        <f>IF(ISERROR(INDEX('Employee Data'!$N$4:$N$553,MATCH(Databackup!A153,Employee_Name,0),0)),"",(INDEX('Employee Data'!$N$4:$N$553,MATCH(Databackup!A153,Employee_Name,0))))</f>
        <v/>
      </c>
      <c r="N153" t="str">
        <f>IF(ISERROR(INDEX('Employee Data'!$O$4:$O$553,MATCH(Databackup!A153,Employee_Name,0),0)),"",(INDEX('Employee Data'!$O$4:$O$553,MATCH(Databackup!A153,Employee_Name,0))))</f>
        <v/>
      </c>
    </row>
    <row r="154" spans="1:14">
      <c r="A154" s="266" t="e">
        <f t="array" ref="A154">INDEX(Employee_Name,MATCH(SMALL(IF($A$1='Employee Data'!$I$4:$I$553,'Employee Data'!$B$4:$B$553,""),ROW('Employee Data'!A152)),IF($A$1='Employee Data'!$I$4:$I$553,'Employee Data'!$B$4:$B$553,""),0))</f>
        <v>#NUM!</v>
      </c>
      <c r="B154" t="str">
        <f>IF(ISERROR(INDEX('Employee Data'!$B$4:$B$553,MATCH(Databackup!A154,Employee_Name,0),0)),"",(INDEX('Employee Data'!$B$4:$B$553,MATCH(Databackup!A154,Employee_Name,0))))</f>
        <v/>
      </c>
      <c r="C154" t="str">
        <f>IF(ISERROR(INDEX('Employee Data'!$C$4:$C$553,MATCH(Databackup!A154,Employee_Name,0),0)),"",(INDEX('Employee Data'!$C$4:$C$553,MATCH(Databackup!A154,Employee_Name,0))))</f>
        <v/>
      </c>
      <c r="D154" t="str">
        <f>IF(ISERROR(INDEX('Employee Data'!$D$4:$D$553,MATCH(Databackup!A154,Employee_Name,0),0)),"",(INDEX('Employee Data'!$D$4:$D$553,MATCH(Databackup!A154,Employee_Name,0))))</f>
        <v/>
      </c>
      <c r="E154" t="str">
        <f>IF(ISERROR(INDEX('Employee Data'!$F$4:$F$553,MATCH(Databackup!A154,Employee_Name,0),0)),"",(INDEX('Employee Data'!$F$4:$F$553,MATCH(Databackup!A154,Employee_Name,0))))</f>
        <v/>
      </c>
      <c r="F154" s="226" t="str">
        <f>IF(ISERROR(INDEX('Employee Data'!$G$4:$G$553,MATCH(Databackup!A154,Employee_Name,0),0)),"",(INDEX('Employee Data'!$G$4:$G$553,MATCH(Databackup!A154,Employee_Name,0))))</f>
        <v/>
      </c>
      <c r="G154" s="226" t="str">
        <f>IF(ISERROR(INDEX('Employee Data'!$H$4:$H$553,MATCH(Databackup!A154,Employee_Name,0),0)),"",(INDEX('Employee Data'!$H$4:$H$553,MATCH(Databackup!A154,Employee_Name,0))))</f>
        <v/>
      </c>
      <c r="H154" t="str">
        <f>IF(ISERROR(INDEX('Employee Data'!$I$4:$I$553,MATCH(Databackup!A154,Employee_Name,0),0)),"",(INDEX('Employee Data'!$I$4:$I$553,MATCH(Databackup!A154,Employee_Name,0))))</f>
        <v/>
      </c>
      <c r="I154" t="str">
        <f>IF(ISERROR(INDEX('Employee Data'!$J$4:$J$553,MATCH(Databackup!A154,Employee_Name,0),0)),"",(INDEX('Employee Data'!J$4:$J$553,MATCH(Databackup!A154,Employee_Name,0))))</f>
        <v/>
      </c>
      <c r="J154" t="str">
        <f>IF(ISERROR(INDEX('Employee Data'!$K$4:$K$553,MATCH(Databackup!A154,Employee_Name,0),0)),"",(INDEX('Employee Data'!$K$4:$K$553,MATCH(Databackup!A154,Employee_Name,0))))</f>
        <v/>
      </c>
      <c r="K154" t="str">
        <f>IF(ISERROR(INDEX('Employee Data'!$L$4:$L$553,MATCH(Databackup!A154,Employee_Name,0),0)),"",(INDEX('Employee Data'!$L$4:$L$553,MATCH(Databackup!A154,Employee_Name,0))))</f>
        <v/>
      </c>
      <c r="L154" t="str">
        <f>IF(ISERROR(INDEX('Employee Data'!$M$4:$M$553,MATCH(Databackup!A154,Employee_Name,0),0)),"",(INDEX('Employee Data'!$M$4:$M$553,MATCH(Databackup!A154,Employee_Name,0))))</f>
        <v/>
      </c>
      <c r="M154" t="str">
        <f>IF(ISERROR(INDEX('Employee Data'!$N$4:$N$553,MATCH(Databackup!A154,Employee_Name,0),0)),"",(INDEX('Employee Data'!$N$4:$N$553,MATCH(Databackup!A154,Employee_Name,0))))</f>
        <v/>
      </c>
      <c r="N154" t="str">
        <f>IF(ISERROR(INDEX('Employee Data'!$O$4:$O$553,MATCH(Databackup!A154,Employee_Name,0),0)),"",(INDEX('Employee Data'!$O$4:$O$553,MATCH(Databackup!A154,Employee_Name,0))))</f>
        <v/>
      </c>
    </row>
    <row r="155" spans="1:14">
      <c r="A155" s="266" t="e">
        <f t="array" ref="A155">INDEX(Employee_Name,MATCH(SMALL(IF($A$1='Employee Data'!$I$4:$I$553,'Employee Data'!$B$4:$B$553,""),ROW('Employee Data'!A153)),IF($A$1='Employee Data'!$I$4:$I$553,'Employee Data'!$B$4:$B$553,""),0))</f>
        <v>#NUM!</v>
      </c>
      <c r="B155" t="str">
        <f>IF(ISERROR(INDEX('Employee Data'!$B$4:$B$553,MATCH(Databackup!A155,Employee_Name,0),0)),"",(INDEX('Employee Data'!$B$4:$B$553,MATCH(Databackup!A155,Employee_Name,0))))</f>
        <v/>
      </c>
      <c r="C155" t="str">
        <f>IF(ISERROR(INDEX('Employee Data'!$C$4:$C$553,MATCH(Databackup!A155,Employee_Name,0),0)),"",(INDEX('Employee Data'!$C$4:$C$553,MATCH(Databackup!A155,Employee_Name,0))))</f>
        <v/>
      </c>
      <c r="D155" t="str">
        <f>IF(ISERROR(INDEX('Employee Data'!$D$4:$D$553,MATCH(Databackup!A155,Employee_Name,0),0)),"",(INDEX('Employee Data'!$D$4:$D$553,MATCH(Databackup!A155,Employee_Name,0))))</f>
        <v/>
      </c>
      <c r="E155" t="str">
        <f>IF(ISERROR(INDEX('Employee Data'!$F$4:$F$553,MATCH(Databackup!A155,Employee_Name,0),0)),"",(INDEX('Employee Data'!$F$4:$F$553,MATCH(Databackup!A155,Employee_Name,0))))</f>
        <v/>
      </c>
      <c r="F155" s="226" t="str">
        <f>IF(ISERROR(INDEX('Employee Data'!$G$4:$G$553,MATCH(Databackup!A155,Employee_Name,0),0)),"",(INDEX('Employee Data'!$G$4:$G$553,MATCH(Databackup!A155,Employee_Name,0))))</f>
        <v/>
      </c>
      <c r="G155" s="226" t="str">
        <f>IF(ISERROR(INDEX('Employee Data'!$H$4:$H$553,MATCH(Databackup!A155,Employee_Name,0),0)),"",(INDEX('Employee Data'!$H$4:$H$553,MATCH(Databackup!A155,Employee_Name,0))))</f>
        <v/>
      </c>
      <c r="H155" t="str">
        <f>IF(ISERROR(INDEX('Employee Data'!$I$4:$I$553,MATCH(Databackup!A155,Employee_Name,0),0)),"",(INDEX('Employee Data'!$I$4:$I$553,MATCH(Databackup!A155,Employee_Name,0))))</f>
        <v/>
      </c>
      <c r="I155" t="str">
        <f>IF(ISERROR(INDEX('Employee Data'!$J$4:$J$553,MATCH(Databackup!A155,Employee_Name,0),0)),"",(INDEX('Employee Data'!J$4:$J$553,MATCH(Databackup!A155,Employee_Name,0))))</f>
        <v/>
      </c>
      <c r="J155" t="str">
        <f>IF(ISERROR(INDEX('Employee Data'!$K$4:$K$553,MATCH(Databackup!A155,Employee_Name,0),0)),"",(INDEX('Employee Data'!$K$4:$K$553,MATCH(Databackup!A155,Employee_Name,0))))</f>
        <v/>
      </c>
      <c r="K155" t="str">
        <f>IF(ISERROR(INDEX('Employee Data'!$L$4:$L$553,MATCH(Databackup!A155,Employee_Name,0),0)),"",(INDEX('Employee Data'!$L$4:$L$553,MATCH(Databackup!A155,Employee_Name,0))))</f>
        <v/>
      </c>
      <c r="L155" t="str">
        <f>IF(ISERROR(INDEX('Employee Data'!$M$4:$M$553,MATCH(Databackup!A155,Employee_Name,0),0)),"",(INDEX('Employee Data'!$M$4:$M$553,MATCH(Databackup!A155,Employee_Name,0))))</f>
        <v/>
      </c>
      <c r="M155" t="str">
        <f>IF(ISERROR(INDEX('Employee Data'!$N$4:$N$553,MATCH(Databackup!A155,Employee_Name,0),0)),"",(INDEX('Employee Data'!$N$4:$N$553,MATCH(Databackup!A155,Employee_Name,0))))</f>
        <v/>
      </c>
      <c r="N155" t="str">
        <f>IF(ISERROR(INDEX('Employee Data'!$O$4:$O$553,MATCH(Databackup!A155,Employee_Name,0),0)),"",(INDEX('Employee Data'!$O$4:$O$553,MATCH(Databackup!A155,Employee_Name,0))))</f>
        <v/>
      </c>
    </row>
    <row r="156" spans="1:14">
      <c r="A156" s="266" t="e">
        <f t="array" ref="A156">INDEX(Employee_Name,MATCH(SMALL(IF($A$1='Employee Data'!$I$4:$I$553,'Employee Data'!$B$4:$B$553,""),ROW('Employee Data'!A154)),IF($A$1='Employee Data'!$I$4:$I$553,'Employee Data'!$B$4:$B$553,""),0))</f>
        <v>#NUM!</v>
      </c>
      <c r="B156" t="str">
        <f>IF(ISERROR(INDEX('Employee Data'!$B$4:$B$553,MATCH(Databackup!A156,Employee_Name,0),0)),"",(INDEX('Employee Data'!$B$4:$B$553,MATCH(Databackup!A156,Employee_Name,0))))</f>
        <v/>
      </c>
      <c r="C156" t="str">
        <f>IF(ISERROR(INDEX('Employee Data'!$C$4:$C$553,MATCH(Databackup!A156,Employee_Name,0),0)),"",(INDEX('Employee Data'!$C$4:$C$553,MATCH(Databackup!A156,Employee_Name,0))))</f>
        <v/>
      </c>
      <c r="D156" t="str">
        <f>IF(ISERROR(INDEX('Employee Data'!$D$4:$D$553,MATCH(Databackup!A156,Employee_Name,0),0)),"",(INDEX('Employee Data'!$D$4:$D$553,MATCH(Databackup!A156,Employee_Name,0))))</f>
        <v/>
      </c>
      <c r="E156" t="str">
        <f>IF(ISERROR(INDEX('Employee Data'!$F$4:$F$553,MATCH(Databackup!A156,Employee_Name,0),0)),"",(INDEX('Employee Data'!$F$4:$F$553,MATCH(Databackup!A156,Employee_Name,0))))</f>
        <v/>
      </c>
      <c r="F156" s="226" t="str">
        <f>IF(ISERROR(INDEX('Employee Data'!$G$4:$G$553,MATCH(Databackup!A156,Employee_Name,0),0)),"",(INDEX('Employee Data'!$G$4:$G$553,MATCH(Databackup!A156,Employee_Name,0))))</f>
        <v/>
      </c>
      <c r="G156" s="226" t="str">
        <f>IF(ISERROR(INDEX('Employee Data'!$H$4:$H$553,MATCH(Databackup!A156,Employee_Name,0),0)),"",(INDEX('Employee Data'!$H$4:$H$553,MATCH(Databackup!A156,Employee_Name,0))))</f>
        <v/>
      </c>
      <c r="H156" t="str">
        <f>IF(ISERROR(INDEX('Employee Data'!$I$4:$I$553,MATCH(Databackup!A156,Employee_Name,0),0)),"",(INDEX('Employee Data'!$I$4:$I$553,MATCH(Databackup!A156,Employee_Name,0))))</f>
        <v/>
      </c>
      <c r="I156" t="str">
        <f>IF(ISERROR(INDEX('Employee Data'!$J$4:$J$553,MATCH(Databackup!A156,Employee_Name,0),0)),"",(INDEX('Employee Data'!J$4:$J$553,MATCH(Databackup!A156,Employee_Name,0))))</f>
        <v/>
      </c>
      <c r="J156" t="str">
        <f>IF(ISERROR(INDEX('Employee Data'!$K$4:$K$553,MATCH(Databackup!A156,Employee_Name,0),0)),"",(INDEX('Employee Data'!$K$4:$K$553,MATCH(Databackup!A156,Employee_Name,0))))</f>
        <v/>
      </c>
      <c r="K156" t="str">
        <f>IF(ISERROR(INDEX('Employee Data'!$L$4:$L$553,MATCH(Databackup!A156,Employee_Name,0),0)),"",(INDEX('Employee Data'!$L$4:$L$553,MATCH(Databackup!A156,Employee_Name,0))))</f>
        <v/>
      </c>
      <c r="L156" t="str">
        <f>IF(ISERROR(INDEX('Employee Data'!$M$4:$M$553,MATCH(Databackup!A156,Employee_Name,0),0)),"",(INDEX('Employee Data'!$M$4:$M$553,MATCH(Databackup!A156,Employee_Name,0))))</f>
        <v/>
      </c>
      <c r="M156" t="str">
        <f>IF(ISERROR(INDEX('Employee Data'!$N$4:$N$553,MATCH(Databackup!A156,Employee_Name,0),0)),"",(INDEX('Employee Data'!$N$4:$N$553,MATCH(Databackup!A156,Employee_Name,0))))</f>
        <v/>
      </c>
      <c r="N156" t="str">
        <f>IF(ISERROR(INDEX('Employee Data'!$O$4:$O$553,MATCH(Databackup!A156,Employee_Name,0),0)),"",(INDEX('Employee Data'!$O$4:$O$553,MATCH(Databackup!A156,Employee_Name,0))))</f>
        <v/>
      </c>
    </row>
    <row r="157" spans="1:14">
      <c r="A157" s="266" t="e">
        <f t="array" ref="A157">INDEX(Employee_Name,MATCH(SMALL(IF($A$1='Employee Data'!$I$4:$I$553,'Employee Data'!$B$4:$B$553,""),ROW('Employee Data'!A155)),IF($A$1='Employee Data'!$I$4:$I$553,'Employee Data'!$B$4:$B$553,""),0))</f>
        <v>#NUM!</v>
      </c>
      <c r="B157" t="str">
        <f>IF(ISERROR(INDEX('Employee Data'!$B$4:$B$553,MATCH(Databackup!A157,Employee_Name,0),0)),"",(INDEX('Employee Data'!$B$4:$B$553,MATCH(Databackup!A157,Employee_Name,0))))</f>
        <v/>
      </c>
      <c r="C157" t="str">
        <f>IF(ISERROR(INDEX('Employee Data'!$C$4:$C$553,MATCH(Databackup!A157,Employee_Name,0),0)),"",(INDEX('Employee Data'!$C$4:$C$553,MATCH(Databackup!A157,Employee_Name,0))))</f>
        <v/>
      </c>
      <c r="D157" t="str">
        <f>IF(ISERROR(INDEX('Employee Data'!$D$4:$D$553,MATCH(Databackup!A157,Employee_Name,0),0)),"",(INDEX('Employee Data'!$D$4:$D$553,MATCH(Databackup!A157,Employee_Name,0))))</f>
        <v/>
      </c>
      <c r="E157" t="str">
        <f>IF(ISERROR(INDEX('Employee Data'!$F$4:$F$553,MATCH(Databackup!A157,Employee_Name,0),0)),"",(INDEX('Employee Data'!$F$4:$F$553,MATCH(Databackup!A157,Employee_Name,0))))</f>
        <v/>
      </c>
      <c r="F157" s="226" t="str">
        <f>IF(ISERROR(INDEX('Employee Data'!$G$4:$G$553,MATCH(Databackup!A157,Employee_Name,0),0)),"",(INDEX('Employee Data'!$G$4:$G$553,MATCH(Databackup!A157,Employee_Name,0))))</f>
        <v/>
      </c>
      <c r="G157" s="226" t="str">
        <f>IF(ISERROR(INDEX('Employee Data'!$H$4:$H$553,MATCH(Databackup!A157,Employee_Name,0),0)),"",(INDEX('Employee Data'!$H$4:$H$553,MATCH(Databackup!A157,Employee_Name,0))))</f>
        <v/>
      </c>
      <c r="H157" t="str">
        <f>IF(ISERROR(INDEX('Employee Data'!$I$4:$I$553,MATCH(Databackup!A157,Employee_Name,0),0)),"",(INDEX('Employee Data'!$I$4:$I$553,MATCH(Databackup!A157,Employee_Name,0))))</f>
        <v/>
      </c>
      <c r="I157" t="str">
        <f>IF(ISERROR(INDEX('Employee Data'!$J$4:$J$553,MATCH(Databackup!A157,Employee_Name,0),0)),"",(INDEX('Employee Data'!J$4:$J$553,MATCH(Databackup!A157,Employee_Name,0))))</f>
        <v/>
      </c>
      <c r="J157" t="str">
        <f>IF(ISERROR(INDEX('Employee Data'!$K$4:$K$553,MATCH(Databackup!A157,Employee_Name,0),0)),"",(INDEX('Employee Data'!$K$4:$K$553,MATCH(Databackup!A157,Employee_Name,0))))</f>
        <v/>
      </c>
      <c r="K157" t="str">
        <f>IF(ISERROR(INDEX('Employee Data'!$L$4:$L$553,MATCH(Databackup!A157,Employee_Name,0),0)),"",(INDEX('Employee Data'!$L$4:$L$553,MATCH(Databackup!A157,Employee_Name,0))))</f>
        <v/>
      </c>
      <c r="L157" t="str">
        <f>IF(ISERROR(INDEX('Employee Data'!$M$4:$M$553,MATCH(Databackup!A157,Employee_Name,0),0)),"",(INDEX('Employee Data'!$M$4:$M$553,MATCH(Databackup!A157,Employee_Name,0))))</f>
        <v/>
      </c>
      <c r="M157" t="str">
        <f>IF(ISERROR(INDEX('Employee Data'!$N$4:$N$553,MATCH(Databackup!A157,Employee_Name,0),0)),"",(INDEX('Employee Data'!$N$4:$N$553,MATCH(Databackup!A157,Employee_Name,0))))</f>
        <v/>
      </c>
      <c r="N157" t="str">
        <f>IF(ISERROR(INDEX('Employee Data'!$O$4:$O$553,MATCH(Databackup!A157,Employee_Name,0),0)),"",(INDEX('Employee Data'!$O$4:$O$553,MATCH(Databackup!A157,Employee_Name,0))))</f>
        <v/>
      </c>
    </row>
    <row r="158" spans="1:14">
      <c r="A158" s="266" t="e">
        <f t="array" ref="A158">INDEX(Employee_Name,MATCH(SMALL(IF($A$1='Employee Data'!$I$4:$I$553,'Employee Data'!$B$4:$B$553,""),ROW('Employee Data'!A156)),IF($A$1='Employee Data'!$I$4:$I$553,'Employee Data'!$B$4:$B$553,""),0))</f>
        <v>#NUM!</v>
      </c>
      <c r="B158" t="str">
        <f>IF(ISERROR(INDEX('Employee Data'!$B$4:$B$553,MATCH(Databackup!A158,Employee_Name,0),0)),"",(INDEX('Employee Data'!$B$4:$B$553,MATCH(Databackup!A158,Employee_Name,0))))</f>
        <v/>
      </c>
      <c r="C158" t="str">
        <f>IF(ISERROR(INDEX('Employee Data'!$C$4:$C$553,MATCH(Databackup!A158,Employee_Name,0),0)),"",(INDEX('Employee Data'!$C$4:$C$553,MATCH(Databackup!A158,Employee_Name,0))))</f>
        <v/>
      </c>
      <c r="D158" t="str">
        <f>IF(ISERROR(INDEX('Employee Data'!$D$4:$D$553,MATCH(Databackup!A158,Employee_Name,0),0)),"",(INDEX('Employee Data'!$D$4:$D$553,MATCH(Databackup!A158,Employee_Name,0))))</f>
        <v/>
      </c>
      <c r="E158" t="str">
        <f>IF(ISERROR(INDEX('Employee Data'!$F$4:$F$553,MATCH(Databackup!A158,Employee_Name,0),0)),"",(INDEX('Employee Data'!$F$4:$F$553,MATCH(Databackup!A158,Employee_Name,0))))</f>
        <v/>
      </c>
      <c r="F158" s="226" t="str">
        <f>IF(ISERROR(INDEX('Employee Data'!$G$4:$G$553,MATCH(Databackup!A158,Employee_Name,0),0)),"",(INDEX('Employee Data'!$G$4:$G$553,MATCH(Databackup!A158,Employee_Name,0))))</f>
        <v/>
      </c>
      <c r="G158" s="226" t="str">
        <f>IF(ISERROR(INDEX('Employee Data'!$H$4:$H$553,MATCH(Databackup!A158,Employee_Name,0),0)),"",(INDEX('Employee Data'!$H$4:$H$553,MATCH(Databackup!A158,Employee_Name,0))))</f>
        <v/>
      </c>
      <c r="H158" t="str">
        <f>IF(ISERROR(INDEX('Employee Data'!$I$4:$I$553,MATCH(Databackup!A158,Employee_Name,0),0)),"",(INDEX('Employee Data'!$I$4:$I$553,MATCH(Databackup!A158,Employee_Name,0))))</f>
        <v/>
      </c>
      <c r="I158" t="str">
        <f>IF(ISERROR(INDEX('Employee Data'!$J$4:$J$553,MATCH(Databackup!A158,Employee_Name,0),0)),"",(INDEX('Employee Data'!J$4:$J$553,MATCH(Databackup!A158,Employee_Name,0))))</f>
        <v/>
      </c>
      <c r="J158" t="str">
        <f>IF(ISERROR(INDEX('Employee Data'!$K$4:$K$553,MATCH(Databackup!A158,Employee_Name,0),0)),"",(INDEX('Employee Data'!$K$4:$K$553,MATCH(Databackup!A158,Employee_Name,0))))</f>
        <v/>
      </c>
      <c r="K158" t="str">
        <f>IF(ISERROR(INDEX('Employee Data'!$L$4:$L$553,MATCH(Databackup!A158,Employee_Name,0),0)),"",(INDEX('Employee Data'!$L$4:$L$553,MATCH(Databackup!A158,Employee_Name,0))))</f>
        <v/>
      </c>
      <c r="L158" t="str">
        <f>IF(ISERROR(INDEX('Employee Data'!$M$4:$M$553,MATCH(Databackup!A158,Employee_Name,0),0)),"",(INDEX('Employee Data'!$M$4:$M$553,MATCH(Databackup!A158,Employee_Name,0))))</f>
        <v/>
      </c>
      <c r="M158" t="str">
        <f>IF(ISERROR(INDEX('Employee Data'!$N$4:$N$553,MATCH(Databackup!A158,Employee_Name,0),0)),"",(INDEX('Employee Data'!$N$4:$N$553,MATCH(Databackup!A158,Employee_Name,0))))</f>
        <v/>
      </c>
      <c r="N158" t="str">
        <f>IF(ISERROR(INDEX('Employee Data'!$O$4:$O$553,MATCH(Databackup!A158,Employee_Name,0),0)),"",(INDEX('Employee Data'!$O$4:$O$553,MATCH(Databackup!A158,Employee_Name,0))))</f>
        <v/>
      </c>
    </row>
    <row r="159" spans="1:14">
      <c r="A159" s="266" t="e">
        <f t="array" ref="A159">INDEX(Employee_Name,MATCH(SMALL(IF($A$1='Employee Data'!$I$4:$I$553,'Employee Data'!$B$4:$B$553,""),ROW('Employee Data'!A157)),IF($A$1='Employee Data'!$I$4:$I$553,'Employee Data'!$B$4:$B$553,""),0))</f>
        <v>#NUM!</v>
      </c>
      <c r="B159" t="str">
        <f>IF(ISERROR(INDEX('Employee Data'!$B$4:$B$553,MATCH(Databackup!A159,Employee_Name,0),0)),"",(INDEX('Employee Data'!$B$4:$B$553,MATCH(Databackup!A159,Employee_Name,0))))</f>
        <v/>
      </c>
      <c r="C159" t="str">
        <f>IF(ISERROR(INDEX('Employee Data'!$C$4:$C$553,MATCH(Databackup!A159,Employee_Name,0),0)),"",(INDEX('Employee Data'!$C$4:$C$553,MATCH(Databackup!A159,Employee_Name,0))))</f>
        <v/>
      </c>
      <c r="D159" t="str">
        <f>IF(ISERROR(INDEX('Employee Data'!$D$4:$D$553,MATCH(Databackup!A159,Employee_Name,0),0)),"",(INDEX('Employee Data'!$D$4:$D$553,MATCH(Databackup!A159,Employee_Name,0))))</f>
        <v/>
      </c>
      <c r="E159" t="str">
        <f>IF(ISERROR(INDEX('Employee Data'!$F$4:$F$553,MATCH(Databackup!A159,Employee_Name,0),0)),"",(INDEX('Employee Data'!$F$4:$F$553,MATCH(Databackup!A159,Employee_Name,0))))</f>
        <v/>
      </c>
      <c r="F159" s="226" t="str">
        <f>IF(ISERROR(INDEX('Employee Data'!$G$4:$G$553,MATCH(Databackup!A159,Employee_Name,0),0)),"",(INDEX('Employee Data'!$G$4:$G$553,MATCH(Databackup!A159,Employee_Name,0))))</f>
        <v/>
      </c>
      <c r="G159" s="226" t="str">
        <f>IF(ISERROR(INDEX('Employee Data'!$H$4:$H$553,MATCH(Databackup!A159,Employee_Name,0),0)),"",(INDEX('Employee Data'!$H$4:$H$553,MATCH(Databackup!A159,Employee_Name,0))))</f>
        <v/>
      </c>
      <c r="H159" t="str">
        <f>IF(ISERROR(INDEX('Employee Data'!$I$4:$I$553,MATCH(Databackup!A159,Employee_Name,0),0)),"",(INDEX('Employee Data'!$I$4:$I$553,MATCH(Databackup!A159,Employee_Name,0))))</f>
        <v/>
      </c>
      <c r="I159" t="str">
        <f>IF(ISERROR(INDEX('Employee Data'!$J$4:$J$553,MATCH(Databackup!A159,Employee_Name,0),0)),"",(INDEX('Employee Data'!J$4:$J$553,MATCH(Databackup!A159,Employee_Name,0))))</f>
        <v/>
      </c>
      <c r="J159" t="str">
        <f>IF(ISERROR(INDEX('Employee Data'!$K$4:$K$553,MATCH(Databackup!A159,Employee_Name,0),0)),"",(INDEX('Employee Data'!$K$4:$K$553,MATCH(Databackup!A159,Employee_Name,0))))</f>
        <v/>
      </c>
      <c r="K159" t="str">
        <f>IF(ISERROR(INDEX('Employee Data'!$L$4:$L$553,MATCH(Databackup!A159,Employee_Name,0),0)),"",(INDEX('Employee Data'!$L$4:$L$553,MATCH(Databackup!A159,Employee_Name,0))))</f>
        <v/>
      </c>
      <c r="L159" t="str">
        <f>IF(ISERROR(INDEX('Employee Data'!$M$4:$M$553,MATCH(Databackup!A159,Employee_Name,0),0)),"",(INDEX('Employee Data'!$M$4:$M$553,MATCH(Databackup!A159,Employee_Name,0))))</f>
        <v/>
      </c>
      <c r="M159" t="str">
        <f>IF(ISERROR(INDEX('Employee Data'!$N$4:$N$553,MATCH(Databackup!A159,Employee_Name,0),0)),"",(INDEX('Employee Data'!$N$4:$N$553,MATCH(Databackup!A159,Employee_Name,0))))</f>
        <v/>
      </c>
      <c r="N159" t="str">
        <f>IF(ISERROR(INDEX('Employee Data'!$O$4:$O$553,MATCH(Databackup!A159,Employee_Name,0),0)),"",(INDEX('Employee Data'!$O$4:$O$553,MATCH(Databackup!A159,Employee_Name,0))))</f>
        <v/>
      </c>
    </row>
    <row r="160" spans="1:14">
      <c r="A160" s="266" t="e">
        <f t="array" ref="A160">INDEX(Employee_Name,MATCH(SMALL(IF($A$1='Employee Data'!$I$4:$I$553,'Employee Data'!$B$4:$B$553,""),ROW('Employee Data'!A158)),IF($A$1='Employee Data'!$I$4:$I$553,'Employee Data'!$B$4:$B$553,""),0))</f>
        <v>#NUM!</v>
      </c>
      <c r="B160" t="str">
        <f>IF(ISERROR(INDEX('Employee Data'!$B$4:$B$553,MATCH(Databackup!A160,Employee_Name,0),0)),"",(INDEX('Employee Data'!$B$4:$B$553,MATCH(Databackup!A160,Employee_Name,0))))</f>
        <v/>
      </c>
      <c r="C160" t="str">
        <f>IF(ISERROR(INDEX('Employee Data'!$C$4:$C$553,MATCH(Databackup!A160,Employee_Name,0),0)),"",(INDEX('Employee Data'!$C$4:$C$553,MATCH(Databackup!A160,Employee_Name,0))))</f>
        <v/>
      </c>
      <c r="D160" t="str">
        <f>IF(ISERROR(INDEX('Employee Data'!$D$4:$D$553,MATCH(Databackup!A160,Employee_Name,0),0)),"",(INDEX('Employee Data'!$D$4:$D$553,MATCH(Databackup!A160,Employee_Name,0))))</f>
        <v/>
      </c>
      <c r="E160" t="str">
        <f>IF(ISERROR(INDEX('Employee Data'!$F$4:$F$553,MATCH(Databackup!A160,Employee_Name,0),0)),"",(INDEX('Employee Data'!$F$4:$F$553,MATCH(Databackup!A160,Employee_Name,0))))</f>
        <v/>
      </c>
      <c r="F160" s="226" t="str">
        <f>IF(ISERROR(INDEX('Employee Data'!$G$4:$G$553,MATCH(Databackup!A160,Employee_Name,0),0)),"",(INDEX('Employee Data'!$G$4:$G$553,MATCH(Databackup!A160,Employee_Name,0))))</f>
        <v/>
      </c>
      <c r="G160" s="226" t="str">
        <f>IF(ISERROR(INDEX('Employee Data'!$H$4:$H$553,MATCH(Databackup!A160,Employee_Name,0),0)),"",(INDEX('Employee Data'!$H$4:$H$553,MATCH(Databackup!A160,Employee_Name,0))))</f>
        <v/>
      </c>
      <c r="H160" t="str">
        <f>IF(ISERROR(INDEX('Employee Data'!$I$4:$I$553,MATCH(Databackup!A160,Employee_Name,0),0)),"",(INDEX('Employee Data'!$I$4:$I$553,MATCH(Databackup!A160,Employee_Name,0))))</f>
        <v/>
      </c>
      <c r="I160" t="str">
        <f>IF(ISERROR(INDEX('Employee Data'!$J$4:$J$553,MATCH(Databackup!A160,Employee_Name,0),0)),"",(INDEX('Employee Data'!J$4:$J$553,MATCH(Databackup!A160,Employee_Name,0))))</f>
        <v/>
      </c>
      <c r="J160" t="str">
        <f>IF(ISERROR(INDEX('Employee Data'!$K$4:$K$553,MATCH(Databackup!A160,Employee_Name,0),0)),"",(INDEX('Employee Data'!$K$4:$K$553,MATCH(Databackup!A160,Employee_Name,0))))</f>
        <v/>
      </c>
      <c r="K160" t="str">
        <f>IF(ISERROR(INDEX('Employee Data'!$L$4:$L$553,MATCH(Databackup!A160,Employee_Name,0),0)),"",(INDEX('Employee Data'!$L$4:$L$553,MATCH(Databackup!A160,Employee_Name,0))))</f>
        <v/>
      </c>
      <c r="L160" t="str">
        <f>IF(ISERROR(INDEX('Employee Data'!$M$4:$M$553,MATCH(Databackup!A160,Employee_Name,0),0)),"",(INDEX('Employee Data'!$M$4:$M$553,MATCH(Databackup!A160,Employee_Name,0))))</f>
        <v/>
      </c>
      <c r="M160" t="str">
        <f>IF(ISERROR(INDEX('Employee Data'!$N$4:$N$553,MATCH(Databackup!A160,Employee_Name,0),0)),"",(INDEX('Employee Data'!$N$4:$N$553,MATCH(Databackup!A160,Employee_Name,0))))</f>
        <v/>
      </c>
      <c r="N160" t="str">
        <f>IF(ISERROR(INDEX('Employee Data'!$O$4:$O$553,MATCH(Databackup!A160,Employee_Name,0),0)),"",(INDEX('Employee Data'!$O$4:$O$553,MATCH(Databackup!A160,Employee_Name,0))))</f>
        <v/>
      </c>
    </row>
    <row r="161" spans="1:14">
      <c r="A161" s="266" t="e">
        <f t="array" ref="A161">INDEX(Employee_Name,MATCH(SMALL(IF($A$1='Employee Data'!$I$4:$I$553,'Employee Data'!$B$4:$B$553,""),ROW('Employee Data'!A159)),IF($A$1='Employee Data'!$I$4:$I$553,'Employee Data'!$B$4:$B$553,""),0))</f>
        <v>#NUM!</v>
      </c>
      <c r="B161" t="str">
        <f>IF(ISERROR(INDEX('Employee Data'!$B$4:$B$553,MATCH(Databackup!A161,Employee_Name,0),0)),"",(INDEX('Employee Data'!$B$4:$B$553,MATCH(Databackup!A161,Employee_Name,0))))</f>
        <v/>
      </c>
      <c r="C161" t="str">
        <f>IF(ISERROR(INDEX('Employee Data'!$C$4:$C$553,MATCH(Databackup!A161,Employee_Name,0),0)),"",(INDEX('Employee Data'!$C$4:$C$553,MATCH(Databackup!A161,Employee_Name,0))))</f>
        <v/>
      </c>
      <c r="D161" t="str">
        <f>IF(ISERROR(INDEX('Employee Data'!$D$4:$D$553,MATCH(Databackup!A161,Employee_Name,0),0)),"",(INDEX('Employee Data'!$D$4:$D$553,MATCH(Databackup!A161,Employee_Name,0))))</f>
        <v/>
      </c>
      <c r="E161" t="str">
        <f>IF(ISERROR(INDEX('Employee Data'!$F$4:$F$553,MATCH(Databackup!A161,Employee_Name,0),0)),"",(INDEX('Employee Data'!$F$4:$F$553,MATCH(Databackup!A161,Employee_Name,0))))</f>
        <v/>
      </c>
      <c r="F161" s="226" t="str">
        <f>IF(ISERROR(INDEX('Employee Data'!$G$4:$G$553,MATCH(Databackup!A161,Employee_Name,0),0)),"",(INDEX('Employee Data'!$G$4:$G$553,MATCH(Databackup!A161,Employee_Name,0))))</f>
        <v/>
      </c>
      <c r="G161" s="226" t="str">
        <f>IF(ISERROR(INDEX('Employee Data'!$H$4:$H$553,MATCH(Databackup!A161,Employee_Name,0),0)),"",(INDEX('Employee Data'!$H$4:$H$553,MATCH(Databackup!A161,Employee_Name,0))))</f>
        <v/>
      </c>
      <c r="H161" t="str">
        <f>IF(ISERROR(INDEX('Employee Data'!$I$4:$I$553,MATCH(Databackup!A161,Employee_Name,0),0)),"",(INDEX('Employee Data'!$I$4:$I$553,MATCH(Databackup!A161,Employee_Name,0))))</f>
        <v/>
      </c>
      <c r="I161" t="str">
        <f>IF(ISERROR(INDEX('Employee Data'!$J$4:$J$553,MATCH(Databackup!A161,Employee_Name,0),0)),"",(INDEX('Employee Data'!J$4:$J$553,MATCH(Databackup!A161,Employee_Name,0))))</f>
        <v/>
      </c>
      <c r="J161" t="str">
        <f>IF(ISERROR(INDEX('Employee Data'!$K$4:$K$553,MATCH(Databackup!A161,Employee_Name,0),0)),"",(INDEX('Employee Data'!$K$4:$K$553,MATCH(Databackup!A161,Employee_Name,0))))</f>
        <v/>
      </c>
      <c r="K161" t="str">
        <f>IF(ISERROR(INDEX('Employee Data'!$L$4:$L$553,MATCH(Databackup!A161,Employee_Name,0),0)),"",(INDEX('Employee Data'!$L$4:$L$553,MATCH(Databackup!A161,Employee_Name,0))))</f>
        <v/>
      </c>
      <c r="L161" t="str">
        <f>IF(ISERROR(INDEX('Employee Data'!$M$4:$M$553,MATCH(Databackup!A161,Employee_Name,0),0)),"",(INDEX('Employee Data'!$M$4:$M$553,MATCH(Databackup!A161,Employee_Name,0))))</f>
        <v/>
      </c>
      <c r="M161" t="str">
        <f>IF(ISERROR(INDEX('Employee Data'!$N$4:$N$553,MATCH(Databackup!A161,Employee_Name,0),0)),"",(INDEX('Employee Data'!$N$4:$N$553,MATCH(Databackup!A161,Employee_Name,0))))</f>
        <v/>
      </c>
      <c r="N161" t="str">
        <f>IF(ISERROR(INDEX('Employee Data'!$O$4:$O$553,MATCH(Databackup!A161,Employee_Name,0),0)),"",(INDEX('Employee Data'!$O$4:$O$553,MATCH(Databackup!A161,Employee_Name,0))))</f>
        <v/>
      </c>
    </row>
    <row r="162" spans="1:14">
      <c r="A162" s="266" t="e">
        <f t="array" ref="A162">INDEX(Employee_Name,MATCH(SMALL(IF($A$1='Employee Data'!$I$4:$I$553,'Employee Data'!$B$4:$B$553,""),ROW('Employee Data'!A160)),IF($A$1='Employee Data'!$I$4:$I$553,'Employee Data'!$B$4:$B$553,""),0))</f>
        <v>#NUM!</v>
      </c>
      <c r="B162" t="str">
        <f>IF(ISERROR(INDEX('Employee Data'!$B$4:$B$553,MATCH(Databackup!A162,Employee_Name,0),0)),"",(INDEX('Employee Data'!$B$4:$B$553,MATCH(Databackup!A162,Employee_Name,0))))</f>
        <v/>
      </c>
      <c r="C162" t="str">
        <f>IF(ISERROR(INDEX('Employee Data'!$C$4:$C$553,MATCH(Databackup!A162,Employee_Name,0),0)),"",(INDEX('Employee Data'!$C$4:$C$553,MATCH(Databackup!A162,Employee_Name,0))))</f>
        <v/>
      </c>
      <c r="D162" t="str">
        <f>IF(ISERROR(INDEX('Employee Data'!$D$4:$D$553,MATCH(Databackup!A162,Employee_Name,0),0)),"",(INDEX('Employee Data'!$D$4:$D$553,MATCH(Databackup!A162,Employee_Name,0))))</f>
        <v/>
      </c>
      <c r="E162" t="str">
        <f>IF(ISERROR(INDEX('Employee Data'!$F$4:$F$553,MATCH(Databackup!A162,Employee_Name,0),0)),"",(INDEX('Employee Data'!$F$4:$F$553,MATCH(Databackup!A162,Employee_Name,0))))</f>
        <v/>
      </c>
      <c r="F162" s="226" t="str">
        <f>IF(ISERROR(INDEX('Employee Data'!$G$4:$G$553,MATCH(Databackup!A162,Employee_Name,0),0)),"",(INDEX('Employee Data'!$G$4:$G$553,MATCH(Databackup!A162,Employee_Name,0))))</f>
        <v/>
      </c>
      <c r="G162" s="226" t="str">
        <f>IF(ISERROR(INDEX('Employee Data'!$H$4:$H$553,MATCH(Databackup!A162,Employee_Name,0),0)),"",(INDEX('Employee Data'!$H$4:$H$553,MATCH(Databackup!A162,Employee_Name,0))))</f>
        <v/>
      </c>
      <c r="H162" t="str">
        <f>IF(ISERROR(INDEX('Employee Data'!$I$4:$I$553,MATCH(Databackup!A162,Employee_Name,0),0)),"",(INDEX('Employee Data'!$I$4:$I$553,MATCH(Databackup!A162,Employee_Name,0))))</f>
        <v/>
      </c>
      <c r="I162" t="str">
        <f>IF(ISERROR(INDEX('Employee Data'!$J$4:$J$553,MATCH(Databackup!A162,Employee_Name,0),0)),"",(INDEX('Employee Data'!J$4:$J$553,MATCH(Databackup!A162,Employee_Name,0))))</f>
        <v/>
      </c>
      <c r="J162" t="str">
        <f>IF(ISERROR(INDEX('Employee Data'!$K$4:$K$553,MATCH(Databackup!A162,Employee_Name,0),0)),"",(INDEX('Employee Data'!$K$4:$K$553,MATCH(Databackup!A162,Employee_Name,0))))</f>
        <v/>
      </c>
      <c r="K162" t="str">
        <f>IF(ISERROR(INDEX('Employee Data'!$L$4:$L$553,MATCH(Databackup!A162,Employee_Name,0),0)),"",(INDEX('Employee Data'!$L$4:$L$553,MATCH(Databackup!A162,Employee_Name,0))))</f>
        <v/>
      </c>
      <c r="L162" t="str">
        <f>IF(ISERROR(INDEX('Employee Data'!$M$4:$M$553,MATCH(Databackup!A162,Employee_Name,0),0)),"",(INDEX('Employee Data'!$M$4:$M$553,MATCH(Databackup!A162,Employee_Name,0))))</f>
        <v/>
      </c>
      <c r="M162" t="str">
        <f>IF(ISERROR(INDEX('Employee Data'!$N$4:$N$553,MATCH(Databackup!A162,Employee_Name,0),0)),"",(INDEX('Employee Data'!$N$4:$N$553,MATCH(Databackup!A162,Employee_Name,0))))</f>
        <v/>
      </c>
      <c r="N162" t="str">
        <f>IF(ISERROR(INDEX('Employee Data'!$O$4:$O$553,MATCH(Databackup!A162,Employee_Name,0),0)),"",(INDEX('Employee Data'!$O$4:$O$553,MATCH(Databackup!A162,Employee_Name,0))))</f>
        <v/>
      </c>
    </row>
    <row r="163" spans="1:14">
      <c r="A163" s="266" t="e">
        <f t="array" ref="A163">INDEX(Employee_Name,MATCH(SMALL(IF($A$1='Employee Data'!$I$4:$I$553,'Employee Data'!$B$4:$B$553,""),ROW('Employee Data'!A161)),IF($A$1='Employee Data'!$I$4:$I$553,'Employee Data'!$B$4:$B$553,""),0))</f>
        <v>#NUM!</v>
      </c>
      <c r="B163" t="str">
        <f>IF(ISERROR(INDEX('Employee Data'!$B$4:$B$553,MATCH(Databackup!A163,Employee_Name,0),0)),"",(INDEX('Employee Data'!$B$4:$B$553,MATCH(Databackup!A163,Employee_Name,0))))</f>
        <v/>
      </c>
      <c r="C163" t="str">
        <f>IF(ISERROR(INDEX('Employee Data'!$C$4:$C$553,MATCH(Databackup!A163,Employee_Name,0),0)),"",(INDEX('Employee Data'!$C$4:$C$553,MATCH(Databackup!A163,Employee_Name,0))))</f>
        <v/>
      </c>
      <c r="D163" t="str">
        <f>IF(ISERROR(INDEX('Employee Data'!$D$4:$D$553,MATCH(Databackup!A163,Employee_Name,0),0)),"",(INDEX('Employee Data'!$D$4:$D$553,MATCH(Databackup!A163,Employee_Name,0))))</f>
        <v/>
      </c>
      <c r="E163" t="str">
        <f>IF(ISERROR(INDEX('Employee Data'!$F$4:$F$553,MATCH(Databackup!A163,Employee_Name,0),0)),"",(INDEX('Employee Data'!$F$4:$F$553,MATCH(Databackup!A163,Employee_Name,0))))</f>
        <v/>
      </c>
      <c r="F163" s="226" t="str">
        <f>IF(ISERROR(INDEX('Employee Data'!$G$4:$G$553,MATCH(Databackup!A163,Employee_Name,0),0)),"",(INDEX('Employee Data'!$G$4:$G$553,MATCH(Databackup!A163,Employee_Name,0))))</f>
        <v/>
      </c>
      <c r="G163" s="226" t="str">
        <f>IF(ISERROR(INDEX('Employee Data'!$H$4:$H$553,MATCH(Databackup!A163,Employee_Name,0),0)),"",(INDEX('Employee Data'!$H$4:$H$553,MATCH(Databackup!A163,Employee_Name,0))))</f>
        <v/>
      </c>
      <c r="H163" t="str">
        <f>IF(ISERROR(INDEX('Employee Data'!$I$4:$I$553,MATCH(Databackup!A163,Employee_Name,0),0)),"",(INDEX('Employee Data'!$I$4:$I$553,MATCH(Databackup!A163,Employee_Name,0))))</f>
        <v/>
      </c>
      <c r="I163" t="str">
        <f>IF(ISERROR(INDEX('Employee Data'!$J$4:$J$553,MATCH(Databackup!A163,Employee_Name,0),0)),"",(INDEX('Employee Data'!J$4:$J$553,MATCH(Databackup!A163,Employee_Name,0))))</f>
        <v/>
      </c>
      <c r="J163" t="str">
        <f>IF(ISERROR(INDEX('Employee Data'!$K$4:$K$553,MATCH(Databackup!A163,Employee_Name,0),0)),"",(INDEX('Employee Data'!$K$4:$K$553,MATCH(Databackup!A163,Employee_Name,0))))</f>
        <v/>
      </c>
      <c r="K163" t="str">
        <f>IF(ISERROR(INDEX('Employee Data'!$L$4:$L$553,MATCH(Databackup!A163,Employee_Name,0),0)),"",(INDEX('Employee Data'!$L$4:$L$553,MATCH(Databackup!A163,Employee_Name,0))))</f>
        <v/>
      </c>
      <c r="L163" t="str">
        <f>IF(ISERROR(INDEX('Employee Data'!$M$4:$M$553,MATCH(Databackup!A163,Employee_Name,0),0)),"",(INDEX('Employee Data'!$M$4:$M$553,MATCH(Databackup!A163,Employee_Name,0))))</f>
        <v/>
      </c>
      <c r="M163" t="str">
        <f>IF(ISERROR(INDEX('Employee Data'!$N$4:$N$553,MATCH(Databackup!A163,Employee_Name,0),0)),"",(INDEX('Employee Data'!$N$4:$N$553,MATCH(Databackup!A163,Employee_Name,0))))</f>
        <v/>
      </c>
      <c r="N163" t="str">
        <f>IF(ISERROR(INDEX('Employee Data'!$O$4:$O$553,MATCH(Databackup!A163,Employee_Name,0),0)),"",(INDEX('Employee Data'!$O$4:$O$553,MATCH(Databackup!A163,Employee_Name,0))))</f>
        <v/>
      </c>
    </row>
    <row r="164" spans="1:14">
      <c r="A164" s="266" t="e">
        <f t="array" ref="A164">INDEX(Employee_Name,MATCH(SMALL(IF($A$1='Employee Data'!$I$4:$I$553,'Employee Data'!$B$4:$B$553,""),ROW('Employee Data'!A162)),IF($A$1='Employee Data'!$I$4:$I$553,'Employee Data'!$B$4:$B$553,""),0))</f>
        <v>#NUM!</v>
      </c>
      <c r="B164" t="str">
        <f>IF(ISERROR(INDEX('Employee Data'!$B$4:$B$553,MATCH(Databackup!A164,Employee_Name,0),0)),"",(INDEX('Employee Data'!$B$4:$B$553,MATCH(Databackup!A164,Employee_Name,0))))</f>
        <v/>
      </c>
      <c r="C164" t="str">
        <f>IF(ISERROR(INDEX('Employee Data'!$C$4:$C$553,MATCH(Databackup!A164,Employee_Name,0),0)),"",(INDEX('Employee Data'!$C$4:$C$553,MATCH(Databackup!A164,Employee_Name,0))))</f>
        <v/>
      </c>
      <c r="D164" t="str">
        <f>IF(ISERROR(INDEX('Employee Data'!$D$4:$D$553,MATCH(Databackup!A164,Employee_Name,0),0)),"",(INDEX('Employee Data'!$D$4:$D$553,MATCH(Databackup!A164,Employee_Name,0))))</f>
        <v/>
      </c>
      <c r="E164" t="str">
        <f>IF(ISERROR(INDEX('Employee Data'!$F$4:$F$553,MATCH(Databackup!A164,Employee_Name,0),0)),"",(INDEX('Employee Data'!$F$4:$F$553,MATCH(Databackup!A164,Employee_Name,0))))</f>
        <v/>
      </c>
      <c r="F164" s="226" t="str">
        <f>IF(ISERROR(INDEX('Employee Data'!$G$4:$G$553,MATCH(Databackup!A164,Employee_Name,0),0)),"",(INDEX('Employee Data'!$G$4:$G$553,MATCH(Databackup!A164,Employee_Name,0))))</f>
        <v/>
      </c>
      <c r="G164" s="226" t="str">
        <f>IF(ISERROR(INDEX('Employee Data'!$H$4:$H$553,MATCH(Databackup!A164,Employee_Name,0),0)),"",(INDEX('Employee Data'!$H$4:$H$553,MATCH(Databackup!A164,Employee_Name,0))))</f>
        <v/>
      </c>
      <c r="H164" t="str">
        <f>IF(ISERROR(INDEX('Employee Data'!$I$4:$I$553,MATCH(Databackup!A164,Employee_Name,0),0)),"",(INDEX('Employee Data'!$I$4:$I$553,MATCH(Databackup!A164,Employee_Name,0))))</f>
        <v/>
      </c>
      <c r="I164" t="str">
        <f>IF(ISERROR(INDEX('Employee Data'!$J$4:$J$553,MATCH(Databackup!A164,Employee_Name,0),0)),"",(INDEX('Employee Data'!J$4:$J$553,MATCH(Databackup!A164,Employee_Name,0))))</f>
        <v/>
      </c>
      <c r="J164" t="str">
        <f>IF(ISERROR(INDEX('Employee Data'!$K$4:$K$553,MATCH(Databackup!A164,Employee_Name,0),0)),"",(INDEX('Employee Data'!$K$4:$K$553,MATCH(Databackup!A164,Employee_Name,0))))</f>
        <v/>
      </c>
      <c r="K164" t="str">
        <f>IF(ISERROR(INDEX('Employee Data'!$L$4:$L$553,MATCH(Databackup!A164,Employee_Name,0),0)),"",(INDEX('Employee Data'!$L$4:$L$553,MATCH(Databackup!A164,Employee_Name,0))))</f>
        <v/>
      </c>
      <c r="L164" t="str">
        <f>IF(ISERROR(INDEX('Employee Data'!$M$4:$M$553,MATCH(Databackup!A164,Employee_Name,0),0)),"",(INDEX('Employee Data'!$M$4:$M$553,MATCH(Databackup!A164,Employee_Name,0))))</f>
        <v/>
      </c>
      <c r="M164" t="str">
        <f>IF(ISERROR(INDEX('Employee Data'!$N$4:$N$553,MATCH(Databackup!A164,Employee_Name,0),0)),"",(INDEX('Employee Data'!$N$4:$N$553,MATCH(Databackup!A164,Employee_Name,0))))</f>
        <v/>
      </c>
      <c r="N164" t="str">
        <f>IF(ISERROR(INDEX('Employee Data'!$O$4:$O$553,MATCH(Databackup!A164,Employee_Name,0),0)),"",(INDEX('Employee Data'!$O$4:$O$553,MATCH(Databackup!A164,Employee_Name,0))))</f>
        <v/>
      </c>
    </row>
    <row r="165" spans="1:14">
      <c r="A165" s="266" t="e">
        <f t="array" ref="A165">INDEX(Employee_Name,MATCH(SMALL(IF($A$1='Employee Data'!$I$4:$I$553,'Employee Data'!$B$4:$B$553,""),ROW('Employee Data'!A163)),IF($A$1='Employee Data'!$I$4:$I$553,'Employee Data'!$B$4:$B$553,""),0))</f>
        <v>#NUM!</v>
      </c>
      <c r="B165" t="str">
        <f>IF(ISERROR(INDEX('Employee Data'!$B$4:$B$553,MATCH(Databackup!A165,Employee_Name,0),0)),"",(INDEX('Employee Data'!$B$4:$B$553,MATCH(Databackup!A165,Employee_Name,0))))</f>
        <v/>
      </c>
      <c r="C165" t="str">
        <f>IF(ISERROR(INDEX('Employee Data'!$C$4:$C$553,MATCH(Databackup!A165,Employee_Name,0),0)),"",(INDEX('Employee Data'!$C$4:$C$553,MATCH(Databackup!A165,Employee_Name,0))))</f>
        <v/>
      </c>
      <c r="D165" t="str">
        <f>IF(ISERROR(INDEX('Employee Data'!$D$4:$D$553,MATCH(Databackup!A165,Employee_Name,0),0)),"",(INDEX('Employee Data'!$D$4:$D$553,MATCH(Databackup!A165,Employee_Name,0))))</f>
        <v/>
      </c>
      <c r="E165" t="str">
        <f>IF(ISERROR(INDEX('Employee Data'!$F$4:$F$553,MATCH(Databackup!A165,Employee_Name,0),0)),"",(INDEX('Employee Data'!$F$4:$F$553,MATCH(Databackup!A165,Employee_Name,0))))</f>
        <v/>
      </c>
      <c r="F165" s="226" t="str">
        <f>IF(ISERROR(INDEX('Employee Data'!$G$4:$G$553,MATCH(Databackup!A165,Employee_Name,0),0)),"",(INDEX('Employee Data'!$G$4:$G$553,MATCH(Databackup!A165,Employee_Name,0))))</f>
        <v/>
      </c>
      <c r="G165" s="226" t="str">
        <f>IF(ISERROR(INDEX('Employee Data'!$H$4:$H$553,MATCH(Databackup!A165,Employee_Name,0),0)),"",(INDEX('Employee Data'!$H$4:$H$553,MATCH(Databackup!A165,Employee_Name,0))))</f>
        <v/>
      </c>
      <c r="H165" t="str">
        <f>IF(ISERROR(INDEX('Employee Data'!$I$4:$I$553,MATCH(Databackup!A165,Employee_Name,0),0)),"",(INDEX('Employee Data'!$I$4:$I$553,MATCH(Databackup!A165,Employee_Name,0))))</f>
        <v/>
      </c>
      <c r="I165" t="str">
        <f>IF(ISERROR(INDEX('Employee Data'!$J$4:$J$553,MATCH(Databackup!A165,Employee_Name,0),0)),"",(INDEX('Employee Data'!J$4:$J$553,MATCH(Databackup!A165,Employee_Name,0))))</f>
        <v/>
      </c>
      <c r="J165" t="str">
        <f>IF(ISERROR(INDEX('Employee Data'!$K$4:$K$553,MATCH(Databackup!A165,Employee_Name,0),0)),"",(INDEX('Employee Data'!$K$4:$K$553,MATCH(Databackup!A165,Employee_Name,0))))</f>
        <v/>
      </c>
      <c r="K165" t="str">
        <f>IF(ISERROR(INDEX('Employee Data'!$L$4:$L$553,MATCH(Databackup!A165,Employee_Name,0),0)),"",(INDEX('Employee Data'!$L$4:$L$553,MATCH(Databackup!A165,Employee_Name,0))))</f>
        <v/>
      </c>
      <c r="L165" t="str">
        <f>IF(ISERROR(INDEX('Employee Data'!$M$4:$M$553,MATCH(Databackup!A165,Employee_Name,0),0)),"",(INDEX('Employee Data'!$M$4:$M$553,MATCH(Databackup!A165,Employee_Name,0))))</f>
        <v/>
      </c>
      <c r="M165" t="str">
        <f>IF(ISERROR(INDEX('Employee Data'!$N$4:$N$553,MATCH(Databackup!A165,Employee_Name,0),0)),"",(INDEX('Employee Data'!$N$4:$N$553,MATCH(Databackup!A165,Employee_Name,0))))</f>
        <v/>
      </c>
      <c r="N165" t="str">
        <f>IF(ISERROR(INDEX('Employee Data'!$O$4:$O$553,MATCH(Databackup!A165,Employee_Name,0),0)),"",(INDEX('Employee Data'!$O$4:$O$553,MATCH(Databackup!A165,Employee_Name,0))))</f>
        <v/>
      </c>
    </row>
    <row r="166" spans="1:14">
      <c r="A166" s="266" t="e">
        <f t="array" ref="A166">INDEX(Employee_Name,MATCH(SMALL(IF($A$1='Employee Data'!$I$4:$I$553,'Employee Data'!$B$4:$B$553,""),ROW('Employee Data'!A164)),IF($A$1='Employee Data'!$I$4:$I$553,'Employee Data'!$B$4:$B$553,""),0))</f>
        <v>#NUM!</v>
      </c>
      <c r="B166" t="str">
        <f>IF(ISERROR(INDEX('Employee Data'!$B$4:$B$553,MATCH(Databackup!A166,Employee_Name,0),0)),"",(INDEX('Employee Data'!$B$4:$B$553,MATCH(Databackup!A166,Employee_Name,0))))</f>
        <v/>
      </c>
      <c r="C166" t="str">
        <f>IF(ISERROR(INDEX('Employee Data'!$C$4:$C$553,MATCH(Databackup!A166,Employee_Name,0),0)),"",(INDEX('Employee Data'!$C$4:$C$553,MATCH(Databackup!A166,Employee_Name,0))))</f>
        <v/>
      </c>
      <c r="D166" t="str">
        <f>IF(ISERROR(INDEX('Employee Data'!$D$4:$D$553,MATCH(Databackup!A166,Employee_Name,0),0)),"",(INDEX('Employee Data'!$D$4:$D$553,MATCH(Databackup!A166,Employee_Name,0))))</f>
        <v/>
      </c>
      <c r="E166" t="str">
        <f>IF(ISERROR(INDEX('Employee Data'!$F$4:$F$553,MATCH(Databackup!A166,Employee_Name,0),0)),"",(INDEX('Employee Data'!$F$4:$F$553,MATCH(Databackup!A166,Employee_Name,0))))</f>
        <v/>
      </c>
      <c r="F166" s="226" t="str">
        <f>IF(ISERROR(INDEX('Employee Data'!$G$4:$G$553,MATCH(Databackup!A166,Employee_Name,0),0)),"",(INDEX('Employee Data'!$G$4:$G$553,MATCH(Databackup!A166,Employee_Name,0))))</f>
        <v/>
      </c>
      <c r="G166" s="226" t="str">
        <f>IF(ISERROR(INDEX('Employee Data'!$H$4:$H$553,MATCH(Databackup!A166,Employee_Name,0),0)),"",(INDEX('Employee Data'!$H$4:$H$553,MATCH(Databackup!A166,Employee_Name,0))))</f>
        <v/>
      </c>
      <c r="H166" t="str">
        <f>IF(ISERROR(INDEX('Employee Data'!$I$4:$I$553,MATCH(Databackup!A166,Employee_Name,0),0)),"",(INDEX('Employee Data'!$I$4:$I$553,MATCH(Databackup!A166,Employee_Name,0))))</f>
        <v/>
      </c>
      <c r="I166" t="str">
        <f>IF(ISERROR(INDEX('Employee Data'!$J$4:$J$553,MATCH(Databackup!A166,Employee_Name,0),0)),"",(INDEX('Employee Data'!J$4:$J$553,MATCH(Databackup!A166,Employee_Name,0))))</f>
        <v/>
      </c>
      <c r="J166" t="str">
        <f>IF(ISERROR(INDEX('Employee Data'!$K$4:$K$553,MATCH(Databackup!A166,Employee_Name,0),0)),"",(INDEX('Employee Data'!$K$4:$K$553,MATCH(Databackup!A166,Employee_Name,0))))</f>
        <v/>
      </c>
      <c r="K166" t="str">
        <f>IF(ISERROR(INDEX('Employee Data'!$L$4:$L$553,MATCH(Databackup!A166,Employee_Name,0),0)),"",(INDEX('Employee Data'!$L$4:$L$553,MATCH(Databackup!A166,Employee_Name,0))))</f>
        <v/>
      </c>
      <c r="L166" t="str">
        <f>IF(ISERROR(INDEX('Employee Data'!$M$4:$M$553,MATCH(Databackup!A166,Employee_Name,0),0)),"",(INDEX('Employee Data'!$M$4:$M$553,MATCH(Databackup!A166,Employee_Name,0))))</f>
        <v/>
      </c>
      <c r="M166" t="str">
        <f>IF(ISERROR(INDEX('Employee Data'!$N$4:$N$553,MATCH(Databackup!A166,Employee_Name,0),0)),"",(INDEX('Employee Data'!$N$4:$N$553,MATCH(Databackup!A166,Employee_Name,0))))</f>
        <v/>
      </c>
      <c r="N166" t="str">
        <f>IF(ISERROR(INDEX('Employee Data'!$O$4:$O$553,MATCH(Databackup!A166,Employee_Name,0),0)),"",(INDEX('Employee Data'!$O$4:$O$553,MATCH(Databackup!A166,Employee_Name,0))))</f>
        <v/>
      </c>
    </row>
    <row r="167" spans="1:14">
      <c r="A167" s="266" t="e">
        <f t="array" ref="A167">INDEX(Employee_Name,MATCH(SMALL(IF($A$1='Employee Data'!$I$4:$I$553,'Employee Data'!$B$4:$B$553,""),ROW('Employee Data'!A165)),IF($A$1='Employee Data'!$I$4:$I$553,'Employee Data'!$B$4:$B$553,""),0))</f>
        <v>#NUM!</v>
      </c>
      <c r="B167" t="str">
        <f>IF(ISERROR(INDEX('Employee Data'!$B$4:$B$553,MATCH(Databackup!A167,Employee_Name,0),0)),"",(INDEX('Employee Data'!$B$4:$B$553,MATCH(Databackup!A167,Employee_Name,0))))</f>
        <v/>
      </c>
      <c r="C167" t="str">
        <f>IF(ISERROR(INDEX('Employee Data'!$C$4:$C$553,MATCH(Databackup!A167,Employee_Name,0),0)),"",(INDEX('Employee Data'!$C$4:$C$553,MATCH(Databackup!A167,Employee_Name,0))))</f>
        <v/>
      </c>
      <c r="D167" t="str">
        <f>IF(ISERROR(INDEX('Employee Data'!$D$4:$D$553,MATCH(Databackup!A167,Employee_Name,0),0)),"",(INDEX('Employee Data'!$D$4:$D$553,MATCH(Databackup!A167,Employee_Name,0))))</f>
        <v/>
      </c>
      <c r="E167" t="str">
        <f>IF(ISERROR(INDEX('Employee Data'!$F$4:$F$553,MATCH(Databackup!A167,Employee_Name,0),0)),"",(INDEX('Employee Data'!$F$4:$F$553,MATCH(Databackup!A167,Employee_Name,0))))</f>
        <v/>
      </c>
      <c r="F167" s="226" t="str">
        <f>IF(ISERROR(INDEX('Employee Data'!$G$4:$G$553,MATCH(Databackup!A167,Employee_Name,0),0)),"",(INDEX('Employee Data'!$G$4:$G$553,MATCH(Databackup!A167,Employee_Name,0))))</f>
        <v/>
      </c>
      <c r="G167" s="226" t="str">
        <f>IF(ISERROR(INDEX('Employee Data'!$H$4:$H$553,MATCH(Databackup!A167,Employee_Name,0),0)),"",(INDEX('Employee Data'!$H$4:$H$553,MATCH(Databackup!A167,Employee_Name,0))))</f>
        <v/>
      </c>
      <c r="H167" t="str">
        <f>IF(ISERROR(INDEX('Employee Data'!$I$4:$I$553,MATCH(Databackup!A167,Employee_Name,0),0)),"",(INDEX('Employee Data'!$I$4:$I$553,MATCH(Databackup!A167,Employee_Name,0))))</f>
        <v/>
      </c>
      <c r="I167" t="str">
        <f>IF(ISERROR(INDEX('Employee Data'!$J$4:$J$553,MATCH(Databackup!A167,Employee_Name,0),0)),"",(INDEX('Employee Data'!J$4:$J$553,MATCH(Databackup!A167,Employee_Name,0))))</f>
        <v/>
      </c>
      <c r="J167" t="str">
        <f>IF(ISERROR(INDEX('Employee Data'!$K$4:$K$553,MATCH(Databackup!A167,Employee_Name,0),0)),"",(INDEX('Employee Data'!$K$4:$K$553,MATCH(Databackup!A167,Employee_Name,0))))</f>
        <v/>
      </c>
      <c r="K167" t="str">
        <f>IF(ISERROR(INDEX('Employee Data'!$L$4:$L$553,MATCH(Databackup!A167,Employee_Name,0),0)),"",(INDEX('Employee Data'!$L$4:$L$553,MATCH(Databackup!A167,Employee_Name,0))))</f>
        <v/>
      </c>
      <c r="L167" t="str">
        <f>IF(ISERROR(INDEX('Employee Data'!$M$4:$M$553,MATCH(Databackup!A167,Employee_Name,0),0)),"",(INDEX('Employee Data'!$M$4:$M$553,MATCH(Databackup!A167,Employee_Name,0))))</f>
        <v/>
      </c>
      <c r="M167" t="str">
        <f>IF(ISERROR(INDEX('Employee Data'!$N$4:$N$553,MATCH(Databackup!A167,Employee_Name,0),0)),"",(INDEX('Employee Data'!$N$4:$N$553,MATCH(Databackup!A167,Employee_Name,0))))</f>
        <v/>
      </c>
      <c r="N167" t="str">
        <f>IF(ISERROR(INDEX('Employee Data'!$O$4:$O$553,MATCH(Databackup!A167,Employee_Name,0),0)),"",(INDEX('Employee Data'!$O$4:$O$553,MATCH(Databackup!A167,Employee_Name,0))))</f>
        <v/>
      </c>
    </row>
    <row r="168" spans="1:14">
      <c r="A168" s="266" t="e">
        <f t="array" ref="A168">INDEX(Employee_Name,MATCH(SMALL(IF($A$1='Employee Data'!$I$4:$I$553,'Employee Data'!$B$4:$B$553,""),ROW('Employee Data'!A166)),IF($A$1='Employee Data'!$I$4:$I$553,'Employee Data'!$B$4:$B$553,""),0))</f>
        <v>#NUM!</v>
      </c>
      <c r="B168" t="str">
        <f>IF(ISERROR(INDEX('Employee Data'!$B$4:$B$553,MATCH(Databackup!A168,Employee_Name,0),0)),"",(INDEX('Employee Data'!$B$4:$B$553,MATCH(Databackup!A168,Employee_Name,0))))</f>
        <v/>
      </c>
      <c r="C168" t="str">
        <f>IF(ISERROR(INDEX('Employee Data'!$C$4:$C$553,MATCH(Databackup!A168,Employee_Name,0),0)),"",(INDEX('Employee Data'!$C$4:$C$553,MATCH(Databackup!A168,Employee_Name,0))))</f>
        <v/>
      </c>
      <c r="D168" t="str">
        <f>IF(ISERROR(INDEX('Employee Data'!$D$4:$D$553,MATCH(Databackup!A168,Employee_Name,0),0)),"",(INDEX('Employee Data'!$D$4:$D$553,MATCH(Databackup!A168,Employee_Name,0))))</f>
        <v/>
      </c>
      <c r="E168" t="str">
        <f>IF(ISERROR(INDEX('Employee Data'!$F$4:$F$553,MATCH(Databackup!A168,Employee_Name,0),0)),"",(INDEX('Employee Data'!$F$4:$F$553,MATCH(Databackup!A168,Employee_Name,0))))</f>
        <v/>
      </c>
      <c r="F168" s="226" t="str">
        <f>IF(ISERROR(INDEX('Employee Data'!$G$4:$G$553,MATCH(Databackup!A168,Employee_Name,0),0)),"",(INDEX('Employee Data'!$G$4:$G$553,MATCH(Databackup!A168,Employee_Name,0))))</f>
        <v/>
      </c>
      <c r="G168" s="226" t="str">
        <f>IF(ISERROR(INDEX('Employee Data'!$H$4:$H$553,MATCH(Databackup!A168,Employee_Name,0),0)),"",(INDEX('Employee Data'!$H$4:$H$553,MATCH(Databackup!A168,Employee_Name,0))))</f>
        <v/>
      </c>
      <c r="H168" t="str">
        <f>IF(ISERROR(INDEX('Employee Data'!$I$4:$I$553,MATCH(Databackup!A168,Employee_Name,0),0)),"",(INDEX('Employee Data'!$I$4:$I$553,MATCH(Databackup!A168,Employee_Name,0))))</f>
        <v/>
      </c>
      <c r="I168" t="str">
        <f>IF(ISERROR(INDEX('Employee Data'!$J$4:$J$553,MATCH(Databackup!A168,Employee_Name,0),0)),"",(INDEX('Employee Data'!J$4:$J$553,MATCH(Databackup!A168,Employee_Name,0))))</f>
        <v/>
      </c>
      <c r="J168" t="str">
        <f>IF(ISERROR(INDEX('Employee Data'!$K$4:$K$553,MATCH(Databackup!A168,Employee_Name,0),0)),"",(INDEX('Employee Data'!$K$4:$K$553,MATCH(Databackup!A168,Employee_Name,0))))</f>
        <v/>
      </c>
      <c r="K168" t="str">
        <f>IF(ISERROR(INDEX('Employee Data'!$L$4:$L$553,MATCH(Databackup!A168,Employee_Name,0),0)),"",(INDEX('Employee Data'!$L$4:$L$553,MATCH(Databackup!A168,Employee_Name,0))))</f>
        <v/>
      </c>
      <c r="L168" t="str">
        <f>IF(ISERROR(INDEX('Employee Data'!$M$4:$M$553,MATCH(Databackup!A168,Employee_Name,0),0)),"",(INDEX('Employee Data'!$M$4:$M$553,MATCH(Databackup!A168,Employee_Name,0))))</f>
        <v/>
      </c>
      <c r="M168" t="str">
        <f>IF(ISERROR(INDEX('Employee Data'!$N$4:$N$553,MATCH(Databackup!A168,Employee_Name,0),0)),"",(INDEX('Employee Data'!$N$4:$N$553,MATCH(Databackup!A168,Employee_Name,0))))</f>
        <v/>
      </c>
      <c r="N168" t="str">
        <f>IF(ISERROR(INDEX('Employee Data'!$O$4:$O$553,MATCH(Databackup!A168,Employee_Name,0),0)),"",(INDEX('Employee Data'!$O$4:$O$553,MATCH(Databackup!A168,Employee_Name,0))))</f>
        <v/>
      </c>
    </row>
    <row r="169" spans="1:14">
      <c r="A169" s="266" t="e">
        <f t="array" ref="A169">INDEX(Employee_Name,MATCH(SMALL(IF($A$1='Employee Data'!$I$4:$I$553,'Employee Data'!$B$4:$B$553,""),ROW('Employee Data'!A167)),IF($A$1='Employee Data'!$I$4:$I$553,'Employee Data'!$B$4:$B$553,""),0))</f>
        <v>#NUM!</v>
      </c>
      <c r="B169" t="str">
        <f>IF(ISERROR(INDEX('Employee Data'!$B$4:$B$553,MATCH(Databackup!A169,Employee_Name,0),0)),"",(INDEX('Employee Data'!$B$4:$B$553,MATCH(Databackup!A169,Employee_Name,0))))</f>
        <v/>
      </c>
      <c r="C169" t="str">
        <f>IF(ISERROR(INDEX('Employee Data'!$C$4:$C$553,MATCH(Databackup!A169,Employee_Name,0),0)),"",(INDEX('Employee Data'!$C$4:$C$553,MATCH(Databackup!A169,Employee_Name,0))))</f>
        <v/>
      </c>
      <c r="D169" t="str">
        <f>IF(ISERROR(INDEX('Employee Data'!$D$4:$D$553,MATCH(Databackup!A169,Employee_Name,0),0)),"",(INDEX('Employee Data'!$D$4:$D$553,MATCH(Databackup!A169,Employee_Name,0))))</f>
        <v/>
      </c>
      <c r="E169" t="str">
        <f>IF(ISERROR(INDEX('Employee Data'!$F$4:$F$553,MATCH(Databackup!A169,Employee_Name,0),0)),"",(INDEX('Employee Data'!$F$4:$F$553,MATCH(Databackup!A169,Employee_Name,0))))</f>
        <v/>
      </c>
      <c r="F169" s="226" t="str">
        <f>IF(ISERROR(INDEX('Employee Data'!$G$4:$G$553,MATCH(Databackup!A169,Employee_Name,0),0)),"",(INDEX('Employee Data'!$G$4:$G$553,MATCH(Databackup!A169,Employee_Name,0))))</f>
        <v/>
      </c>
      <c r="G169" s="226" t="str">
        <f>IF(ISERROR(INDEX('Employee Data'!$H$4:$H$553,MATCH(Databackup!A169,Employee_Name,0),0)),"",(INDEX('Employee Data'!$H$4:$H$553,MATCH(Databackup!A169,Employee_Name,0))))</f>
        <v/>
      </c>
      <c r="H169" t="str">
        <f>IF(ISERROR(INDEX('Employee Data'!$I$4:$I$553,MATCH(Databackup!A169,Employee_Name,0),0)),"",(INDEX('Employee Data'!$I$4:$I$553,MATCH(Databackup!A169,Employee_Name,0))))</f>
        <v/>
      </c>
      <c r="I169" t="str">
        <f>IF(ISERROR(INDEX('Employee Data'!$J$4:$J$553,MATCH(Databackup!A169,Employee_Name,0),0)),"",(INDEX('Employee Data'!J$4:$J$553,MATCH(Databackup!A169,Employee_Name,0))))</f>
        <v/>
      </c>
      <c r="J169" t="str">
        <f>IF(ISERROR(INDEX('Employee Data'!$K$4:$K$553,MATCH(Databackup!A169,Employee_Name,0),0)),"",(INDEX('Employee Data'!$K$4:$K$553,MATCH(Databackup!A169,Employee_Name,0))))</f>
        <v/>
      </c>
      <c r="K169" t="str">
        <f>IF(ISERROR(INDEX('Employee Data'!$L$4:$L$553,MATCH(Databackup!A169,Employee_Name,0),0)),"",(INDEX('Employee Data'!$L$4:$L$553,MATCH(Databackup!A169,Employee_Name,0))))</f>
        <v/>
      </c>
      <c r="L169" t="str">
        <f>IF(ISERROR(INDEX('Employee Data'!$M$4:$M$553,MATCH(Databackup!A169,Employee_Name,0),0)),"",(INDEX('Employee Data'!$M$4:$M$553,MATCH(Databackup!A169,Employee_Name,0))))</f>
        <v/>
      </c>
      <c r="M169" t="str">
        <f>IF(ISERROR(INDEX('Employee Data'!$N$4:$N$553,MATCH(Databackup!A169,Employee_Name,0),0)),"",(INDEX('Employee Data'!$N$4:$N$553,MATCH(Databackup!A169,Employee_Name,0))))</f>
        <v/>
      </c>
      <c r="N169" t="str">
        <f>IF(ISERROR(INDEX('Employee Data'!$O$4:$O$553,MATCH(Databackup!A169,Employee_Name,0),0)),"",(INDEX('Employee Data'!$O$4:$O$553,MATCH(Databackup!A169,Employee_Name,0))))</f>
        <v/>
      </c>
    </row>
    <row r="170" spans="1:14">
      <c r="A170" s="266" t="e">
        <f t="array" ref="A170">INDEX(Employee_Name,MATCH(SMALL(IF($A$1='Employee Data'!$I$4:$I$553,'Employee Data'!$B$4:$B$553,""),ROW('Employee Data'!A168)),IF($A$1='Employee Data'!$I$4:$I$553,'Employee Data'!$B$4:$B$553,""),0))</f>
        <v>#NUM!</v>
      </c>
      <c r="B170" t="str">
        <f>IF(ISERROR(INDEX('Employee Data'!$B$4:$B$553,MATCH(Databackup!A170,Employee_Name,0),0)),"",(INDEX('Employee Data'!$B$4:$B$553,MATCH(Databackup!A170,Employee_Name,0))))</f>
        <v/>
      </c>
      <c r="C170" t="str">
        <f>IF(ISERROR(INDEX('Employee Data'!$C$4:$C$553,MATCH(Databackup!A170,Employee_Name,0),0)),"",(INDEX('Employee Data'!$C$4:$C$553,MATCH(Databackup!A170,Employee_Name,0))))</f>
        <v/>
      </c>
      <c r="D170" t="str">
        <f>IF(ISERROR(INDEX('Employee Data'!$D$4:$D$553,MATCH(Databackup!A170,Employee_Name,0),0)),"",(INDEX('Employee Data'!$D$4:$D$553,MATCH(Databackup!A170,Employee_Name,0))))</f>
        <v/>
      </c>
      <c r="E170" t="str">
        <f>IF(ISERROR(INDEX('Employee Data'!$F$4:$F$553,MATCH(Databackup!A170,Employee_Name,0),0)),"",(INDEX('Employee Data'!$F$4:$F$553,MATCH(Databackup!A170,Employee_Name,0))))</f>
        <v/>
      </c>
      <c r="F170" s="226" t="str">
        <f>IF(ISERROR(INDEX('Employee Data'!$G$4:$G$553,MATCH(Databackup!A170,Employee_Name,0),0)),"",(INDEX('Employee Data'!$G$4:$G$553,MATCH(Databackup!A170,Employee_Name,0))))</f>
        <v/>
      </c>
      <c r="G170" s="226" t="str">
        <f>IF(ISERROR(INDEX('Employee Data'!$H$4:$H$553,MATCH(Databackup!A170,Employee_Name,0),0)),"",(INDEX('Employee Data'!$H$4:$H$553,MATCH(Databackup!A170,Employee_Name,0))))</f>
        <v/>
      </c>
      <c r="H170" t="str">
        <f>IF(ISERROR(INDEX('Employee Data'!$I$4:$I$553,MATCH(Databackup!A170,Employee_Name,0),0)),"",(INDEX('Employee Data'!$I$4:$I$553,MATCH(Databackup!A170,Employee_Name,0))))</f>
        <v/>
      </c>
      <c r="I170" t="str">
        <f>IF(ISERROR(INDEX('Employee Data'!$J$4:$J$553,MATCH(Databackup!A170,Employee_Name,0),0)),"",(INDEX('Employee Data'!J$4:$J$553,MATCH(Databackup!A170,Employee_Name,0))))</f>
        <v/>
      </c>
      <c r="J170" t="str">
        <f>IF(ISERROR(INDEX('Employee Data'!$K$4:$K$553,MATCH(Databackup!A170,Employee_Name,0),0)),"",(INDEX('Employee Data'!$K$4:$K$553,MATCH(Databackup!A170,Employee_Name,0))))</f>
        <v/>
      </c>
      <c r="K170" t="str">
        <f>IF(ISERROR(INDEX('Employee Data'!$L$4:$L$553,MATCH(Databackup!A170,Employee_Name,0),0)),"",(INDEX('Employee Data'!$L$4:$L$553,MATCH(Databackup!A170,Employee_Name,0))))</f>
        <v/>
      </c>
      <c r="L170" t="str">
        <f>IF(ISERROR(INDEX('Employee Data'!$M$4:$M$553,MATCH(Databackup!A170,Employee_Name,0),0)),"",(INDEX('Employee Data'!$M$4:$M$553,MATCH(Databackup!A170,Employee_Name,0))))</f>
        <v/>
      </c>
      <c r="M170" t="str">
        <f>IF(ISERROR(INDEX('Employee Data'!$N$4:$N$553,MATCH(Databackup!A170,Employee_Name,0),0)),"",(INDEX('Employee Data'!$N$4:$N$553,MATCH(Databackup!A170,Employee_Name,0))))</f>
        <v/>
      </c>
      <c r="N170" t="str">
        <f>IF(ISERROR(INDEX('Employee Data'!$O$4:$O$553,MATCH(Databackup!A170,Employee_Name,0),0)),"",(INDEX('Employee Data'!$O$4:$O$553,MATCH(Databackup!A170,Employee_Name,0))))</f>
        <v/>
      </c>
    </row>
    <row r="171" spans="1:14">
      <c r="A171" s="266" t="e">
        <f t="array" ref="A171">INDEX(Employee_Name,MATCH(SMALL(IF($A$1='Employee Data'!$I$4:$I$553,'Employee Data'!$B$4:$B$553,""),ROW('Employee Data'!A169)),IF($A$1='Employee Data'!$I$4:$I$553,'Employee Data'!$B$4:$B$553,""),0))</f>
        <v>#NUM!</v>
      </c>
      <c r="B171" t="str">
        <f>IF(ISERROR(INDEX('Employee Data'!$B$4:$B$553,MATCH(Databackup!A171,Employee_Name,0),0)),"",(INDEX('Employee Data'!$B$4:$B$553,MATCH(Databackup!A171,Employee_Name,0))))</f>
        <v/>
      </c>
      <c r="C171" t="str">
        <f>IF(ISERROR(INDEX('Employee Data'!$C$4:$C$553,MATCH(Databackup!A171,Employee_Name,0),0)),"",(INDEX('Employee Data'!$C$4:$C$553,MATCH(Databackup!A171,Employee_Name,0))))</f>
        <v/>
      </c>
      <c r="D171" t="str">
        <f>IF(ISERROR(INDEX('Employee Data'!$D$4:$D$553,MATCH(Databackup!A171,Employee_Name,0),0)),"",(INDEX('Employee Data'!$D$4:$D$553,MATCH(Databackup!A171,Employee_Name,0))))</f>
        <v/>
      </c>
      <c r="E171" t="str">
        <f>IF(ISERROR(INDEX('Employee Data'!$F$4:$F$553,MATCH(Databackup!A171,Employee_Name,0),0)),"",(INDEX('Employee Data'!$F$4:$F$553,MATCH(Databackup!A171,Employee_Name,0))))</f>
        <v/>
      </c>
      <c r="F171" s="226" t="str">
        <f>IF(ISERROR(INDEX('Employee Data'!$G$4:$G$553,MATCH(Databackup!A171,Employee_Name,0),0)),"",(INDEX('Employee Data'!$G$4:$G$553,MATCH(Databackup!A171,Employee_Name,0))))</f>
        <v/>
      </c>
      <c r="G171" s="226" t="str">
        <f>IF(ISERROR(INDEX('Employee Data'!$H$4:$H$553,MATCH(Databackup!A171,Employee_Name,0),0)),"",(INDEX('Employee Data'!$H$4:$H$553,MATCH(Databackup!A171,Employee_Name,0))))</f>
        <v/>
      </c>
      <c r="H171" t="str">
        <f>IF(ISERROR(INDEX('Employee Data'!$I$4:$I$553,MATCH(Databackup!A171,Employee_Name,0),0)),"",(INDEX('Employee Data'!$I$4:$I$553,MATCH(Databackup!A171,Employee_Name,0))))</f>
        <v/>
      </c>
      <c r="I171" t="str">
        <f>IF(ISERROR(INDEX('Employee Data'!$J$4:$J$553,MATCH(Databackup!A171,Employee_Name,0),0)),"",(INDEX('Employee Data'!J$4:$J$553,MATCH(Databackup!A171,Employee_Name,0))))</f>
        <v/>
      </c>
      <c r="J171" t="str">
        <f>IF(ISERROR(INDEX('Employee Data'!$K$4:$K$553,MATCH(Databackup!A171,Employee_Name,0),0)),"",(INDEX('Employee Data'!$K$4:$K$553,MATCH(Databackup!A171,Employee_Name,0))))</f>
        <v/>
      </c>
      <c r="K171" t="str">
        <f>IF(ISERROR(INDEX('Employee Data'!$L$4:$L$553,MATCH(Databackup!A171,Employee_Name,0),0)),"",(INDEX('Employee Data'!$L$4:$L$553,MATCH(Databackup!A171,Employee_Name,0))))</f>
        <v/>
      </c>
      <c r="L171" t="str">
        <f>IF(ISERROR(INDEX('Employee Data'!$M$4:$M$553,MATCH(Databackup!A171,Employee_Name,0),0)),"",(INDEX('Employee Data'!$M$4:$M$553,MATCH(Databackup!A171,Employee_Name,0))))</f>
        <v/>
      </c>
      <c r="M171" t="str">
        <f>IF(ISERROR(INDEX('Employee Data'!$N$4:$N$553,MATCH(Databackup!A171,Employee_Name,0),0)),"",(INDEX('Employee Data'!$N$4:$N$553,MATCH(Databackup!A171,Employee_Name,0))))</f>
        <v/>
      </c>
      <c r="N171" t="str">
        <f>IF(ISERROR(INDEX('Employee Data'!$O$4:$O$553,MATCH(Databackup!A171,Employee_Name,0),0)),"",(INDEX('Employee Data'!$O$4:$O$553,MATCH(Databackup!A171,Employee_Name,0))))</f>
        <v/>
      </c>
    </row>
    <row r="172" spans="1:14">
      <c r="A172" s="266" t="e">
        <f t="array" ref="A172">INDEX(Employee_Name,MATCH(SMALL(IF($A$1='Employee Data'!$I$4:$I$553,'Employee Data'!$B$4:$B$553,""),ROW('Employee Data'!A170)),IF($A$1='Employee Data'!$I$4:$I$553,'Employee Data'!$B$4:$B$553,""),0))</f>
        <v>#NUM!</v>
      </c>
      <c r="B172" t="str">
        <f>IF(ISERROR(INDEX('Employee Data'!$B$4:$B$553,MATCH(Databackup!A172,Employee_Name,0),0)),"",(INDEX('Employee Data'!$B$4:$B$553,MATCH(Databackup!A172,Employee_Name,0))))</f>
        <v/>
      </c>
      <c r="C172" t="str">
        <f>IF(ISERROR(INDEX('Employee Data'!$C$4:$C$553,MATCH(Databackup!A172,Employee_Name,0),0)),"",(INDEX('Employee Data'!$C$4:$C$553,MATCH(Databackup!A172,Employee_Name,0))))</f>
        <v/>
      </c>
      <c r="D172" t="str">
        <f>IF(ISERROR(INDEX('Employee Data'!$D$4:$D$553,MATCH(Databackup!A172,Employee_Name,0),0)),"",(INDEX('Employee Data'!$D$4:$D$553,MATCH(Databackup!A172,Employee_Name,0))))</f>
        <v/>
      </c>
      <c r="E172" t="str">
        <f>IF(ISERROR(INDEX('Employee Data'!$F$4:$F$553,MATCH(Databackup!A172,Employee_Name,0),0)),"",(INDEX('Employee Data'!$F$4:$F$553,MATCH(Databackup!A172,Employee_Name,0))))</f>
        <v/>
      </c>
      <c r="F172" s="226" t="str">
        <f>IF(ISERROR(INDEX('Employee Data'!$G$4:$G$553,MATCH(Databackup!A172,Employee_Name,0),0)),"",(INDEX('Employee Data'!$G$4:$G$553,MATCH(Databackup!A172,Employee_Name,0))))</f>
        <v/>
      </c>
      <c r="G172" s="226" t="str">
        <f>IF(ISERROR(INDEX('Employee Data'!$H$4:$H$553,MATCH(Databackup!A172,Employee_Name,0),0)),"",(INDEX('Employee Data'!$H$4:$H$553,MATCH(Databackup!A172,Employee_Name,0))))</f>
        <v/>
      </c>
      <c r="H172" t="str">
        <f>IF(ISERROR(INDEX('Employee Data'!$I$4:$I$553,MATCH(Databackup!A172,Employee_Name,0),0)),"",(INDEX('Employee Data'!$I$4:$I$553,MATCH(Databackup!A172,Employee_Name,0))))</f>
        <v/>
      </c>
      <c r="I172" t="str">
        <f>IF(ISERROR(INDEX('Employee Data'!$J$4:$J$553,MATCH(Databackup!A172,Employee_Name,0),0)),"",(INDEX('Employee Data'!J$4:$J$553,MATCH(Databackup!A172,Employee_Name,0))))</f>
        <v/>
      </c>
      <c r="J172" t="str">
        <f>IF(ISERROR(INDEX('Employee Data'!$K$4:$K$553,MATCH(Databackup!A172,Employee_Name,0),0)),"",(INDEX('Employee Data'!$K$4:$K$553,MATCH(Databackup!A172,Employee_Name,0))))</f>
        <v/>
      </c>
      <c r="K172" t="str">
        <f>IF(ISERROR(INDEX('Employee Data'!$L$4:$L$553,MATCH(Databackup!A172,Employee_Name,0),0)),"",(INDEX('Employee Data'!$L$4:$L$553,MATCH(Databackup!A172,Employee_Name,0))))</f>
        <v/>
      </c>
      <c r="L172" t="str">
        <f>IF(ISERROR(INDEX('Employee Data'!$M$4:$M$553,MATCH(Databackup!A172,Employee_Name,0),0)),"",(INDEX('Employee Data'!$M$4:$M$553,MATCH(Databackup!A172,Employee_Name,0))))</f>
        <v/>
      </c>
      <c r="M172" t="str">
        <f>IF(ISERROR(INDEX('Employee Data'!$N$4:$N$553,MATCH(Databackup!A172,Employee_Name,0),0)),"",(INDEX('Employee Data'!$N$4:$N$553,MATCH(Databackup!A172,Employee_Name,0))))</f>
        <v/>
      </c>
      <c r="N172" t="str">
        <f>IF(ISERROR(INDEX('Employee Data'!$O$4:$O$553,MATCH(Databackup!A172,Employee_Name,0),0)),"",(INDEX('Employee Data'!$O$4:$O$553,MATCH(Databackup!A172,Employee_Name,0))))</f>
        <v/>
      </c>
    </row>
    <row r="173" spans="1:14">
      <c r="A173" s="266" t="e">
        <f t="array" ref="A173">INDEX(Employee_Name,MATCH(SMALL(IF($A$1='Employee Data'!$I$4:$I$553,'Employee Data'!$B$4:$B$553,""),ROW('Employee Data'!A171)),IF($A$1='Employee Data'!$I$4:$I$553,'Employee Data'!$B$4:$B$553,""),0))</f>
        <v>#NUM!</v>
      </c>
      <c r="B173" t="str">
        <f>IF(ISERROR(INDEX('Employee Data'!$B$4:$B$553,MATCH(Databackup!A173,Employee_Name,0),0)),"",(INDEX('Employee Data'!$B$4:$B$553,MATCH(Databackup!A173,Employee_Name,0))))</f>
        <v/>
      </c>
      <c r="C173" t="str">
        <f>IF(ISERROR(INDEX('Employee Data'!$C$4:$C$553,MATCH(Databackup!A173,Employee_Name,0),0)),"",(INDEX('Employee Data'!$C$4:$C$553,MATCH(Databackup!A173,Employee_Name,0))))</f>
        <v/>
      </c>
      <c r="D173" t="str">
        <f>IF(ISERROR(INDEX('Employee Data'!$D$4:$D$553,MATCH(Databackup!A173,Employee_Name,0),0)),"",(INDEX('Employee Data'!$D$4:$D$553,MATCH(Databackup!A173,Employee_Name,0))))</f>
        <v/>
      </c>
      <c r="E173" t="str">
        <f>IF(ISERROR(INDEX('Employee Data'!$F$4:$F$553,MATCH(Databackup!A173,Employee_Name,0),0)),"",(INDEX('Employee Data'!$F$4:$F$553,MATCH(Databackup!A173,Employee_Name,0))))</f>
        <v/>
      </c>
      <c r="F173" s="226" t="str">
        <f>IF(ISERROR(INDEX('Employee Data'!$G$4:$G$553,MATCH(Databackup!A173,Employee_Name,0),0)),"",(INDEX('Employee Data'!$G$4:$G$553,MATCH(Databackup!A173,Employee_Name,0))))</f>
        <v/>
      </c>
      <c r="G173" s="226" t="str">
        <f>IF(ISERROR(INDEX('Employee Data'!$H$4:$H$553,MATCH(Databackup!A173,Employee_Name,0),0)),"",(INDEX('Employee Data'!$H$4:$H$553,MATCH(Databackup!A173,Employee_Name,0))))</f>
        <v/>
      </c>
      <c r="H173" t="str">
        <f>IF(ISERROR(INDEX('Employee Data'!$I$4:$I$553,MATCH(Databackup!A173,Employee_Name,0),0)),"",(INDEX('Employee Data'!$I$4:$I$553,MATCH(Databackup!A173,Employee_Name,0))))</f>
        <v/>
      </c>
      <c r="I173" t="str">
        <f>IF(ISERROR(INDEX('Employee Data'!$J$4:$J$553,MATCH(Databackup!A173,Employee_Name,0),0)),"",(INDEX('Employee Data'!J$4:$J$553,MATCH(Databackup!A173,Employee_Name,0))))</f>
        <v/>
      </c>
      <c r="J173" t="str">
        <f>IF(ISERROR(INDEX('Employee Data'!$K$4:$K$553,MATCH(Databackup!A173,Employee_Name,0),0)),"",(INDEX('Employee Data'!$K$4:$K$553,MATCH(Databackup!A173,Employee_Name,0))))</f>
        <v/>
      </c>
      <c r="K173" t="str">
        <f>IF(ISERROR(INDEX('Employee Data'!$L$4:$L$553,MATCH(Databackup!A173,Employee_Name,0),0)),"",(INDEX('Employee Data'!$L$4:$L$553,MATCH(Databackup!A173,Employee_Name,0))))</f>
        <v/>
      </c>
      <c r="L173" t="str">
        <f>IF(ISERROR(INDEX('Employee Data'!$M$4:$M$553,MATCH(Databackup!A173,Employee_Name,0),0)),"",(INDEX('Employee Data'!$M$4:$M$553,MATCH(Databackup!A173,Employee_Name,0))))</f>
        <v/>
      </c>
      <c r="M173" t="str">
        <f>IF(ISERROR(INDEX('Employee Data'!$N$4:$N$553,MATCH(Databackup!A173,Employee_Name,0),0)),"",(INDEX('Employee Data'!$N$4:$N$553,MATCH(Databackup!A173,Employee_Name,0))))</f>
        <v/>
      </c>
      <c r="N173" t="str">
        <f>IF(ISERROR(INDEX('Employee Data'!$O$4:$O$553,MATCH(Databackup!A173,Employee_Name,0),0)),"",(INDEX('Employee Data'!$O$4:$O$553,MATCH(Databackup!A173,Employee_Name,0))))</f>
        <v/>
      </c>
    </row>
    <row r="174" spans="1:14">
      <c r="A174" s="266" t="e">
        <f t="array" ref="A174">INDEX(Employee_Name,MATCH(SMALL(IF($A$1='Employee Data'!$I$4:$I$553,'Employee Data'!$B$4:$B$553,""),ROW('Employee Data'!A172)),IF($A$1='Employee Data'!$I$4:$I$553,'Employee Data'!$B$4:$B$553,""),0))</f>
        <v>#NUM!</v>
      </c>
      <c r="B174" t="str">
        <f>IF(ISERROR(INDEX('Employee Data'!$B$4:$B$553,MATCH(Databackup!A174,Employee_Name,0),0)),"",(INDEX('Employee Data'!$B$4:$B$553,MATCH(Databackup!A174,Employee_Name,0))))</f>
        <v/>
      </c>
      <c r="C174" t="str">
        <f>IF(ISERROR(INDEX('Employee Data'!$C$4:$C$553,MATCH(Databackup!A174,Employee_Name,0),0)),"",(INDEX('Employee Data'!$C$4:$C$553,MATCH(Databackup!A174,Employee_Name,0))))</f>
        <v/>
      </c>
      <c r="D174" t="str">
        <f>IF(ISERROR(INDEX('Employee Data'!$D$4:$D$553,MATCH(Databackup!A174,Employee_Name,0),0)),"",(INDEX('Employee Data'!$D$4:$D$553,MATCH(Databackup!A174,Employee_Name,0))))</f>
        <v/>
      </c>
      <c r="E174" t="str">
        <f>IF(ISERROR(INDEX('Employee Data'!$F$4:$F$553,MATCH(Databackup!A174,Employee_Name,0),0)),"",(INDEX('Employee Data'!$F$4:$F$553,MATCH(Databackup!A174,Employee_Name,0))))</f>
        <v/>
      </c>
      <c r="F174" s="226" t="str">
        <f>IF(ISERROR(INDEX('Employee Data'!$G$4:$G$553,MATCH(Databackup!A174,Employee_Name,0),0)),"",(INDEX('Employee Data'!$G$4:$G$553,MATCH(Databackup!A174,Employee_Name,0))))</f>
        <v/>
      </c>
      <c r="G174" s="226" t="str">
        <f>IF(ISERROR(INDEX('Employee Data'!$H$4:$H$553,MATCH(Databackup!A174,Employee_Name,0),0)),"",(INDEX('Employee Data'!$H$4:$H$553,MATCH(Databackup!A174,Employee_Name,0))))</f>
        <v/>
      </c>
      <c r="H174" t="str">
        <f>IF(ISERROR(INDEX('Employee Data'!$I$4:$I$553,MATCH(Databackup!A174,Employee_Name,0),0)),"",(INDEX('Employee Data'!$I$4:$I$553,MATCH(Databackup!A174,Employee_Name,0))))</f>
        <v/>
      </c>
      <c r="I174" t="str">
        <f>IF(ISERROR(INDEX('Employee Data'!$J$4:$J$553,MATCH(Databackup!A174,Employee_Name,0),0)),"",(INDEX('Employee Data'!J$4:$J$553,MATCH(Databackup!A174,Employee_Name,0))))</f>
        <v/>
      </c>
      <c r="J174" t="str">
        <f>IF(ISERROR(INDEX('Employee Data'!$K$4:$K$553,MATCH(Databackup!A174,Employee_Name,0),0)),"",(INDEX('Employee Data'!$K$4:$K$553,MATCH(Databackup!A174,Employee_Name,0))))</f>
        <v/>
      </c>
      <c r="K174" t="str">
        <f>IF(ISERROR(INDEX('Employee Data'!$L$4:$L$553,MATCH(Databackup!A174,Employee_Name,0),0)),"",(INDEX('Employee Data'!$L$4:$L$553,MATCH(Databackup!A174,Employee_Name,0))))</f>
        <v/>
      </c>
      <c r="L174" t="str">
        <f>IF(ISERROR(INDEX('Employee Data'!$M$4:$M$553,MATCH(Databackup!A174,Employee_Name,0),0)),"",(INDEX('Employee Data'!$M$4:$M$553,MATCH(Databackup!A174,Employee_Name,0))))</f>
        <v/>
      </c>
      <c r="M174" t="str">
        <f>IF(ISERROR(INDEX('Employee Data'!$N$4:$N$553,MATCH(Databackup!A174,Employee_Name,0),0)),"",(INDEX('Employee Data'!$N$4:$N$553,MATCH(Databackup!A174,Employee_Name,0))))</f>
        <v/>
      </c>
      <c r="N174" t="str">
        <f>IF(ISERROR(INDEX('Employee Data'!$O$4:$O$553,MATCH(Databackup!A174,Employee_Name,0),0)),"",(INDEX('Employee Data'!$O$4:$O$553,MATCH(Databackup!A174,Employee_Name,0))))</f>
        <v/>
      </c>
    </row>
    <row r="175" spans="1:14">
      <c r="A175" s="266" t="e">
        <f t="array" ref="A175">INDEX(Employee_Name,MATCH(SMALL(IF($A$1='Employee Data'!$I$4:$I$553,'Employee Data'!$B$4:$B$553,""),ROW('Employee Data'!A173)),IF($A$1='Employee Data'!$I$4:$I$553,'Employee Data'!$B$4:$B$553,""),0))</f>
        <v>#NUM!</v>
      </c>
      <c r="B175" t="str">
        <f>IF(ISERROR(INDEX('Employee Data'!$B$4:$B$553,MATCH(Databackup!A175,Employee_Name,0),0)),"",(INDEX('Employee Data'!$B$4:$B$553,MATCH(Databackup!A175,Employee_Name,0))))</f>
        <v/>
      </c>
      <c r="C175" t="str">
        <f>IF(ISERROR(INDEX('Employee Data'!$C$4:$C$553,MATCH(Databackup!A175,Employee_Name,0),0)),"",(INDEX('Employee Data'!$C$4:$C$553,MATCH(Databackup!A175,Employee_Name,0))))</f>
        <v/>
      </c>
      <c r="D175" t="str">
        <f>IF(ISERROR(INDEX('Employee Data'!$D$4:$D$553,MATCH(Databackup!A175,Employee_Name,0),0)),"",(INDEX('Employee Data'!$D$4:$D$553,MATCH(Databackup!A175,Employee_Name,0))))</f>
        <v/>
      </c>
      <c r="E175" t="str">
        <f>IF(ISERROR(INDEX('Employee Data'!$F$4:$F$553,MATCH(Databackup!A175,Employee_Name,0),0)),"",(INDEX('Employee Data'!$F$4:$F$553,MATCH(Databackup!A175,Employee_Name,0))))</f>
        <v/>
      </c>
      <c r="F175" s="226" t="str">
        <f>IF(ISERROR(INDEX('Employee Data'!$G$4:$G$553,MATCH(Databackup!A175,Employee_Name,0),0)),"",(INDEX('Employee Data'!$G$4:$G$553,MATCH(Databackup!A175,Employee_Name,0))))</f>
        <v/>
      </c>
      <c r="G175" s="226" t="str">
        <f>IF(ISERROR(INDEX('Employee Data'!$H$4:$H$553,MATCH(Databackup!A175,Employee_Name,0),0)),"",(INDEX('Employee Data'!$H$4:$H$553,MATCH(Databackup!A175,Employee_Name,0))))</f>
        <v/>
      </c>
      <c r="H175" t="str">
        <f>IF(ISERROR(INDEX('Employee Data'!$I$4:$I$553,MATCH(Databackup!A175,Employee_Name,0),0)),"",(INDEX('Employee Data'!$I$4:$I$553,MATCH(Databackup!A175,Employee_Name,0))))</f>
        <v/>
      </c>
      <c r="I175" t="str">
        <f>IF(ISERROR(INDEX('Employee Data'!$J$4:$J$553,MATCH(Databackup!A175,Employee_Name,0),0)),"",(INDEX('Employee Data'!J$4:$J$553,MATCH(Databackup!A175,Employee_Name,0))))</f>
        <v/>
      </c>
      <c r="J175" t="str">
        <f>IF(ISERROR(INDEX('Employee Data'!$K$4:$K$553,MATCH(Databackup!A175,Employee_Name,0),0)),"",(INDEX('Employee Data'!$K$4:$K$553,MATCH(Databackup!A175,Employee_Name,0))))</f>
        <v/>
      </c>
      <c r="K175" t="str">
        <f>IF(ISERROR(INDEX('Employee Data'!$L$4:$L$553,MATCH(Databackup!A175,Employee_Name,0),0)),"",(INDEX('Employee Data'!$L$4:$L$553,MATCH(Databackup!A175,Employee_Name,0))))</f>
        <v/>
      </c>
      <c r="L175" t="str">
        <f>IF(ISERROR(INDEX('Employee Data'!$M$4:$M$553,MATCH(Databackup!A175,Employee_Name,0),0)),"",(INDEX('Employee Data'!$M$4:$M$553,MATCH(Databackup!A175,Employee_Name,0))))</f>
        <v/>
      </c>
      <c r="M175" t="str">
        <f>IF(ISERROR(INDEX('Employee Data'!$N$4:$N$553,MATCH(Databackup!A175,Employee_Name,0),0)),"",(INDEX('Employee Data'!$N$4:$N$553,MATCH(Databackup!A175,Employee_Name,0))))</f>
        <v/>
      </c>
      <c r="N175" t="str">
        <f>IF(ISERROR(INDEX('Employee Data'!$O$4:$O$553,MATCH(Databackup!A175,Employee_Name,0),0)),"",(INDEX('Employee Data'!$O$4:$O$553,MATCH(Databackup!A175,Employee_Name,0))))</f>
        <v/>
      </c>
    </row>
    <row r="176" spans="1:14">
      <c r="A176" s="266" t="e">
        <f t="array" ref="A176">INDEX(Employee_Name,MATCH(SMALL(IF($A$1='Employee Data'!$I$4:$I$553,'Employee Data'!$B$4:$B$553,""),ROW('Employee Data'!A174)),IF($A$1='Employee Data'!$I$4:$I$553,'Employee Data'!$B$4:$B$553,""),0))</f>
        <v>#NUM!</v>
      </c>
      <c r="B176" t="str">
        <f>IF(ISERROR(INDEX('Employee Data'!$B$4:$B$553,MATCH(Databackup!A176,Employee_Name,0),0)),"",(INDEX('Employee Data'!$B$4:$B$553,MATCH(Databackup!A176,Employee_Name,0))))</f>
        <v/>
      </c>
      <c r="C176" t="str">
        <f>IF(ISERROR(INDEX('Employee Data'!$C$4:$C$553,MATCH(Databackup!A176,Employee_Name,0),0)),"",(INDEX('Employee Data'!$C$4:$C$553,MATCH(Databackup!A176,Employee_Name,0))))</f>
        <v/>
      </c>
      <c r="D176" t="str">
        <f>IF(ISERROR(INDEX('Employee Data'!$D$4:$D$553,MATCH(Databackup!A176,Employee_Name,0),0)),"",(INDEX('Employee Data'!$D$4:$D$553,MATCH(Databackup!A176,Employee_Name,0))))</f>
        <v/>
      </c>
      <c r="E176" t="str">
        <f>IF(ISERROR(INDEX('Employee Data'!$F$4:$F$553,MATCH(Databackup!A176,Employee_Name,0),0)),"",(INDEX('Employee Data'!$F$4:$F$553,MATCH(Databackup!A176,Employee_Name,0))))</f>
        <v/>
      </c>
      <c r="F176" s="226" t="str">
        <f>IF(ISERROR(INDEX('Employee Data'!$G$4:$G$553,MATCH(Databackup!A176,Employee_Name,0),0)),"",(INDEX('Employee Data'!$G$4:$G$553,MATCH(Databackup!A176,Employee_Name,0))))</f>
        <v/>
      </c>
      <c r="G176" s="226" t="str">
        <f>IF(ISERROR(INDEX('Employee Data'!$H$4:$H$553,MATCH(Databackup!A176,Employee_Name,0),0)),"",(INDEX('Employee Data'!$H$4:$H$553,MATCH(Databackup!A176,Employee_Name,0))))</f>
        <v/>
      </c>
      <c r="H176" t="str">
        <f>IF(ISERROR(INDEX('Employee Data'!$I$4:$I$553,MATCH(Databackup!A176,Employee_Name,0),0)),"",(INDEX('Employee Data'!$I$4:$I$553,MATCH(Databackup!A176,Employee_Name,0))))</f>
        <v/>
      </c>
      <c r="I176" t="str">
        <f>IF(ISERROR(INDEX('Employee Data'!$J$4:$J$553,MATCH(Databackup!A176,Employee_Name,0),0)),"",(INDEX('Employee Data'!J$4:$J$553,MATCH(Databackup!A176,Employee_Name,0))))</f>
        <v/>
      </c>
      <c r="J176" t="str">
        <f>IF(ISERROR(INDEX('Employee Data'!$K$4:$K$553,MATCH(Databackup!A176,Employee_Name,0),0)),"",(INDEX('Employee Data'!$K$4:$K$553,MATCH(Databackup!A176,Employee_Name,0))))</f>
        <v/>
      </c>
      <c r="K176" t="str">
        <f>IF(ISERROR(INDEX('Employee Data'!$L$4:$L$553,MATCH(Databackup!A176,Employee_Name,0),0)),"",(INDEX('Employee Data'!$L$4:$L$553,MATCH(Databackup!A176,Employee_Name,0))))</f>
        <v/>
      </c>
      <c r="L176" t="str">
        <f>IF(ISERROR(INDEX('Employee Data'!$M$4:$M$553,MATCH(Databackup!A176,Employee_Name,0),0)),"",(INDEX('Employee Data'!$M$4:$M$553,MATCH(Databackup!A176,Employee_Name,0))))</f>
        <v/>
      </c>
      <c r="M176" t="str">
        <f>IF(ISERROR(INDEX('Employee Data'!$N$4:$N$553,MATCH(Databackup!A176,Employee_Name,0),0)),"",(INDEX('Employee Data'!$N$4:$N$553,MATCH(Databackup!A176,Employee_Name,0))))</f>
        <v/>
      </c>
      <c r="N176" t="str">
        <f>IF(ISERROR(INDEX('Employee Data'!$O$4:$O$553,MATCH(Databackup!A176,Employee_Name,0),0)),"",(INDEX('Employee Data'!$O$4:$O$553,MATCH(Databackup!A176,Employee_Name,0))))</f>
        <v/>
      </c>
    </row>
    <row r="177" spans="1:14">
      <c r="A177" s="266" t="e">
        <f t="array" ref="A177">INDEX(Employee_Name,MATCH(SMALL(IF($A$1='Employee Data'!$I$4:$I$553,'Employee Data'!$B$4:$B$553,""),ROW('Employee Data'!A175)),IF($A$1='Employee Data'!$I$4:$I$553,'Employee Data'!$B$4:$B$553,""),0))</f>
        <v>#NUM!</v>
      </c>
      <c r="B177" t="str">
        <f>IF(ISERROR(INDEX('Employee Data'!$B$4:$B$553,MATCH(Databackup!A177,Employee_Name,0),0)),"",(INDEX('Employee Data'!$B$4:$B$553,MATCH(Databackup!A177,Employee_Name,0))))</f>
        <v/>
      </c>
      <c r="C177" t="str">
        <f>IF(ISERROR(INDEX('Employee Data'!$C$4:$C$553,MATCH(Databackup!A177,Employee_Name,0),0)),"",(INDEX('Employee Data'!$C$4:$C$553,MATCH(Databackup!A177,Employee_Name,0))))</f>
        <v/>
      </c>
      <c r="D177" t="str">
        <f>IF(ISERROR(INDEX('Employee Data'!$D$4:$D$553,MATCH(Databackup!A177,Employee_Name,0),0)),"",(INDEX('Employee Data'!$D$4:$D$553,MATCH(Databackup!A177,Employee_Name,0))))</f>
        <v/>
      </c>
      <c r="E177" t="str">
        <f>IF(ISERROR(INDEX('Employee Data'!$F$4:$F$553,MATCH(Databackup!A177,Employee_Name,0),0)),"",(INDEX('Employee Data'!$F$4:$F$553,MATCH(Databackup!A177,Employee_Name,0))))</f>
        <v/>
      </c>
      <c r="F177" s="226" t="str">
        <f>IF(ISERROR(INDEX('Employee Data'!$G$4:$G$553,MATCH(Databackup!A177,Employee_Name,0),0)),"",(INDEX('Employee Data'!$G$4:$G$553,MATCH(Databackup!A177,Employee_Name,0))))</f>
        <v/>
      </c>
      <c r="G177" s="226" t="str">
        <f>IF(ISERROR(INDEX('Employee Data'!$H$4:$H$553,MATCH(Databackup!A177,Employee_Name,0),0)),"",(INDEX('Employee Data'!$H$4:$H$553,MATCH(Databackup!A177,Employee_Name,0))))</f>
        <v/>
      </c>
      <c r="H177" t="str">
        <f>IF(ISERROR(INDEX('Employee Data'!$I$4:$I$553,MATCH(Databackup!A177,Employee_Name,0),0)),"",(INDEX('Employee Data'!$I$4:$I$553,MATCH(Databackup!A177,Employee_Name,0))))</f>
        <v/>
      </c>
      <c r="I177" t="str">
        <f>IF(ISERROR(INDEX('Employee Data'!$J$4:$J$553,MATCH(Databackup!A177,Employee_Name,0),0)),"",(INDEX('Employee Data'!J$4:$J$553,MATCH(Databackup!A177,Employee_Name,0))))</f>
        <v/>
      </c>
      <c r="J177" t="str">
        <f>IF(ISERROR(INDEX('Employee Data'!$K$4:$K$553,MATCH(Databackup!A177,Employee_Name,0),0)),"",(INDEX('Employee Data'!$K$4:$K$553,MATCH(Databackup!A177,Employee_Name,0))))</f>
        <v/>
      </c>
      <c r="K177" t="str">
        <f>IF(ISERROR(INDEX('Employee Data'!$L$4:$L$553,MATCH(Databackup!A177,Employee_Name,0),0)),"",(INDEX('Employee Data'!$L$4:$L$553,MATCH(Databackup!A177,Employee_Name,0))))</f>
        <v/>
      </c>
      <c r="L177" t="str">
        <f>IF(ISERROR(INDEX('Employee Data'!$M$4:$M$553,MATCH(Databackup!A177,Employee_Name,0),0)),"",(INDEX('Employee Data'!$M$4:$M$553,MATCH(Databackup!A177,Employee_Name,0))))</f>
        <v/>
      </c>
      <c r="M177" t="str">
        <f>IF(ISERROR(INDEX('Employee Data'!$N$4:$N$553,MATCH(Databackup!A177,Employee_Name,0),0)),"",(INDEX('Employee Data'!$N$4:$N$553,MATCH(Databackup!A177,Employee_Name,0))))</f>
        <v/>
      </c>
      <c r="N177" t="str">
        <f>IF(ISERROR(INDEX('Employee Data'!$O$4:$O$553,MATCH(Databackup!A177,Employee_Name,0),0)),"",(INDEX('Employee Data'!$O$4:$O$553,MATCH(Databackup!A177,Employee_Name,0))))</f>
        <v/>
      </c>
    </row>
    <row r="178" spans="1:14">
      <c r="A178" s="266" t="e">
        <f t="array" ref="A178">INDEX(Employee_Name,MATCH(SMALL(IF($A$1='Employee Data'!$I$4:$I$553,'Employee Data'!$B$4:$B$553,""),ROW('Employee Data'!A176)),IF($A$1='Employee Data'!$I$4:$I$553,'Employee Data'!$B$4:$B$553,""),0))</f>
        <v>#NUM!</v>
      </c>
      <c r="B178" t="str">
        <f>IF(ISERROR(INDEX('Employee Data'!$B$4:$B$553,MATCH(Databackup!A178,Employee_Name,0),0)),"",(INDEX('Employee Data'!$B$4:$B$553,MATCH(Databackup!A178,Employee_Name,0))))</f>
        <v/>
      </c>
      <c r="C178" t="str">
        <f>IF(ISERROR(INDEX('Employee Data'!$C$4:$C$553,MATCH(Databackup!A178,Employee_Name,0),0)),"",(INDEX('Employee Data'!$C$4:$C$553,MATCH(Databackup!A178,Employee_Name,0))))</f>
        <v/>
      </c>
      <c r="D178" t="str">
        <f>IF(ISERROR(INDEX('Employee Data'!$D$4:$D$553,MATCH(Databackup!A178,Employee_Name,0),0)),"",(INDEX('Employee Data'!$D$4:$D$553,MATCH(Databackup!A178,Employee_Name,0))))</f>
        <v/>
      </c>
      <c r="E178" t="str">
        <f>IF(ISERROR(INDEX('Employee Data'!$F$4:$F$553,MATCH(Databackup!A178,Employee_Name,0),0)),"",(INDEX('Employee Data'!$F$4:$F$553,MATCH(Databackup!A178,Employee_Name,0))))</f>
        <v/>
      </c>
      <c r="F178" s="226" t="str">
        <f>IF(ISERROR(INDEX('Employee Data'!$G$4:$G$553,MATCH(Databackup!A178,Employee_Name,0),0)),"",(INDEX('Employee Data'!$G$4:$G$553,MATCH(Databackup!A178,Employee_Name,0))))</f>
        <v/>
      </c>
      <c r="G178" s="226" t="str">
        <f>IF(ISERROR(INDEX('Employee Data'!$H$4:$H$553,MATCH(Databackup!A178,Employee_Name,0),0)),"",(INDEX('Employee Data'!$H$4:$H$553,MATCH(Databackup!A178,Employee_Name,0))))</f>
        <v/>
      </c>
      <c r="H178" t="str">
        <f>IF(ISERROR(INDEX('Employee Data'!$I$4:$I$553,MATCH(Databackup!A178,Employee_Name,0),0)),"",(INDEX('Employee Data'!$I$4:$I$553,MATCH(Databackup!A178,Employee_Name,0))))</f>
        <v/>
      </c>
      <c r="I178" t="str">
        <f>IF(ISERROR(INDEX('Employee Data'!$J$4:$J$553,MATCH(Databackup!A178,Employee_Name,0),0)),"",(INDEX('Employee Data'!J$4:$J$553,MATCH(Databackup!A178,Employee_Name,0))))</f>
        <v/>
      </c>
      <c r="J178" t="str">
        <f>IF(ISERROR(INDEX('Employee Data'!$K$4:$K$553,MATCH(Databackup!A178,Employee_Name,0),0)),"",(INDEX('Employee Data'!$K$4:$K$553,MATCH(Databackup!A178,Employee_Name,0))))</f>
        <v/>
      </c>
      <c r="K178" t="str">
        <f>IF(ISERROR(INDEX('Employee Data'!$L$4:$L$553,MATCH(Databackup!A178,Employee_Name,0),0)),"",(INDEX('Employee Data'!$L$4:$L$553,MATCH(Databackup!A178,Employee_Name,0))))</f>
        <v/>
      </c>
      <c r="L178" t="str">
        <f>IF(ISERROR(INDEX('Employee Data'!$M$4:$M$553,MATCH(Databackup!A178,Employee_Name,0),0)),"",(INDEX('Employee Data'!$M$4:$M$553,MATCH(Databackup!A178,Employee_Name,0))))</f>
        <v/>
      </c>
      <c r="M178" t="str">
        <f>IF(ISERROR(INDEX('Employee Data'!$N$4:$N$553,MATCH(Databackup!A178,Employee_Name,0),0)),"",(INDEX('Employee Data'!$N$4:$N$553,MATCH(Databackup!A178,Employee_Name,0))))</f>
        <v/>
      </c>
      <c r="N178" t="str">
        <f>IF(ISERROR(INDEX('Employee Data'!$O$4:$O$553,MATCH(Databackup!A178,Employee_Name,0),0)),"",(INDEX('Employee Data'!$O$4:$O$553,MATCH(Databackup!A178,Employee_Name,0))))</f>
        <v/>
      </c>
    </row>
    <row r="179" spans="1:14">
      <c r="A179" s="266" t="e">
        <f t="array" ref="A179">INDEX(Employee_Name,MATCH(SMALL(IF($A$1='Employee Data'!$I$4:$I$553,'Employee Data'!$B$4:$B$553,""),ROW('Employee Data'!A177)),IF($A$1='Employee Data'!$I$4:$I$553,'Employee Data'!$B$4:$B$553,""),0))</f>
        <v>#NUM!</v>
      </c>
      <c r="B179" t="str">
        <f>IF(ISERROR(INDEX('Employee Data'!$B$4:$B$553,MATCH(Databackup!A179,Employee_Name,0),0)),"",(INDEX('Employee Data'!$B$4:$B$553,MATCH(Databackup!A179,Employee_Name,0))))</f>
        <v/>
      </c>
      <c r="C179" t="str">
        <f>IF(ISERROR(INDEX('Employee Data'!$C$4:$C$553,MATCH(Databackup!A179,Employee_Name,0),0)),"",(INDEX('Employee Data'!$C$4:$C$553,MATCH(Databackup!A179,Employee_Name,0))))</f>
        <v/>
      </c>
      <c r="D179" t="str">
        <f>IF(ISERROR(INDEX('Employee Data'!$D$4:$D$553,MATCH(Databackup!A179,Employee_Name,0),0)),"",(INDEX('Employee Data'!$D$4:$D$553,MATCH(Databackup!A179,Employee_Name,0))))</f>
        <v/>
      </c>
      <c r="E179" t="str">
        <f>IF(ISERROR(INDEX('Employee Data'!$F$4:$F$553,MATCH(Databackup!A179,Employee_Name,0),0)),"",(INDEX('Employee Data'!$F$4:$F$553,MATCH(Databackup!A179,Employee_Name,0))))</f>
        <v/>
      </c>
      <c r="F179" s="226" t="str">
        <f>IF(ISERROR(INDEX('Employee Data'!$G$4:$G$553,MATCH(Databackup!A179,Employee_Name,0),0)),"",(INDEX('Employee Data'!$G$4:$G$553,MATCH(Databackup!A179,Employee_Name,0))))</f>
        <v/>
      </c>
      <c r="G179" s="226" t="str">
        <f>IF(ISERROR(INDEX('Employee Data'!$H$4:$H$553,MATCH(Databackup!A179,Employee_Name,0),0)),"",(INDEX('Employee Data'!$H$4:$H$553,MATCH(Databackup!A179,Employee_Name,0))))</f>
        <v/>
      </c>
      <c r="H179" t="str">
        <f>IF(ISERROR(INDEX('Employee Data'!$I$4:$I$553,MATCH(Databackup!A179,Employee_Name,0),0)),"",(INDEX('Employee Data'!$I$4:$I$553,MATCH(Databackup!A179,Employee_Name,0))))</f>
        <v/>
      </c>
      <c r="I179" t="str">
        <f>IF(ISERROR(INDEX('Employee Data'!$J$4:$J$553,MATCH(Databackup!A179,Employee_Name,0),0)),"",(INDEX('Employee Data'!J$4:$J$553,MATCH(Databackup!A179,Employee_Name,0))))</f>
        <v/>
      </c>
      <c r="J179" t="str">
        <f>IF(ISERROR(INDEX('Employee Data'!$K$4:$K$553,MATCH(Databackup!A179,Employee_Name,0),0)),"",(INDEX('Employee Data'!$K$4:$K$553,MATCH(Databackup!A179,Employee_Name,0))))</f>
        <v/>
      </c>
      <c r="K179" t="str">
        <f>IF(ISERROR(INDEX('Employee Data'!$L$4:$L$553,MATCH(Databackup!A179,Employee_Name,0),0)),"",(INDEX('Employee Data'!$L$4:$L$553,MATCH(Databackup!A179,Employee_Name,0))))</f>
        <v/>
      </c>
      <c r="L179" t="str">
        <f>IF(ISERROR(INDEX('Employee Data'!$M$4:$M$553,MATCH(Databackup!A179,Employee_Name,0),0)),"",(INDEX('Employee Data'!$M$4:$M$553,MATCH(Databackup!A179,Employee_Name,0))))</f>
        <v/>
      </c>
      <c r="M179" t="str">
        <f>IF(ISERROR(INDEX('Employee Data'!$N$4:$N$553,MATCH(Databackup!A179,Employee_Name,0),0)),"",(INDEX('Employee Data'!$N$4:$N$553,MATCH(Databackup!A179,Employee_Name,0))))</f>
        <v/>
      </c>
      <c r="N179" t="str">
        <f>IF(ISERROR(INDEX('Employee Data'!$O$4:$O$553,MATCH(Databackup!A179,Employee_Name,0),0)),"",(INDEX('Employee Data'!$O$4:$O$553,MATCH(Databackup!A179,Employee_Name,0))))</f>
        <v/>
      </c>
    </row>
    <row r="180" spans="1:14">
      <c r="A180" s="266" t="e">
        <f t="array" ref="A180">INDEX(Employee_Name,MATCH(SMALL(IF($A$1='Employee Data'!$I$4:$I$553,'Employee Data'!$B$4:$B$553,""),ROW('Employee Data'!A178)),IF($A$1='Employee Data'!$I$4:$I$553,'Employee Data'!$B$4:$B$553,""),0))</f>
        <v>#NUM!</v>
      </c>
      <c r="B180" t="str">
        <f>IF(ISERROR(INDEX('Employee Data'!$B$4:$B$553,MATCH(Databackup!A180,Employee_Name,0),0)),"",(INDEX('Employee Data'!$B$4:$B$553,MATCH(Databackup!A180,Employee_Name,0))))</f>
        <v/>
      </c>
      <c r="C180" t="str">
        <f>IF(ISERROR(INDEX('Employee Data'!$C$4:$C$553,MATCH(Databackup!A180,Employee_Name,0),0)),"",(INDEX('Employee Data'!$C$4:$C$553,MATCH(Databackup!A180,Employee_Name,0))))</f>
        <v/>
      </c>
      <c r="D180" t="str">
        <f>IF(ISERROR(INDEX('Employee Data'!$D$4:$D$553,MATCH(Databackup!A180,Employee_Name,0),0)),"",(INDEX('Employee Data'!$D$4:$D$553,MATCH(Databackup!A180,Employee_Name,0))))</f>
        <v/>
      </c>
      <c r="E180" t="str">
        <f>IF(ISERROR(INDEX('Employee Data'!$F$4:$F$553,MATCH(Databackup!A180,Employee_Name,0),0)),"",(INDEX('Employee Data'!$F$4:$F$553,MATCH(Databackup!A180,Employee_Name,0))))</f>
        <v/>
      </c>
      <c r="F180" s="226" t="str">
        <f>IF(ISERROR(INDEX('Employee Data'!$G$4:$G$553,MATCH(Databackup!A180,Employee_Name,0),0)),"",(INDEX('Employee Data'!$G$4:$G$553,MATCH(Databackup!A180,Employee_Name,0))))</f>
        <v/>
      </c>
      <c r="G180" s="226" t="str">
        <f>IF(ISERROR(INDEX('Employee Data'!$H$4:$H$553,MATCH(Databackup!A180,Employee_Name,0),0)),"",(INDEX('Employee Data'!$H$4:$H$553,MATCH(Databackup!A180,Employee_Name,0))))</f>
        <v/>
      </c>
      <c r="H180" t="str">
        <f>IF(ISERROR(INDEX('Employee Data'!$I$4:$I$553,MATCH(Databackup!A180,Employee_Name,0),0)),"",(INDEX('Employee Data'!$I$4:$I$553,MATCH(Databackup!A180,Employee_Name,0))))</f>
        <v/>
      </c>
      <c r="I180" t="str">
        <f>IF(ISERROR(INDEX('Employee Data'!$J$4:$J$553,MATCH(Databackup!A180,Employee_Name,0),0)),"",(INDEX('Employee Data'!J$4:$J$553,MATCH(Databackup!A180,Employee_Name,0))))</f>
        <v/>
      </c>
      <c r="J180" t="str">
        <f>IF(ISERROR(INDEX('Employee Data'!$K$4:$K$553,MATCH(Databackup!A180,Employee_Name,0),0)),"",(INDEX('Employee Data'!$K$4:$K$553,MATCH(Databackup!A180,Employee_Name,0))))</f>
        <v/>
      </c>
      <c r="K180" t="str">
        <f>IF(ISERROR(INDEX('Employee Data'!$L$4:$L$553,MATCH(Databackup!A180,Employee_Name,0),0)),"",(INDEX('Employee Data'!$L$4:$L$553,MATCH(Databackup!A180,Employee_Name,0))))</f>
        <v/>
      </c>
      <c r="L180" t="str">
        <f>IF(ISERROR(INDEX('Employee Data'!$M$4:$M$553,MATCH(Databackup!A180,Employee_Name,0),0)),"",(INDEX('Employee Data'!$M$4:$M$553,MATCH(Databackup!A180,Employee_Name,0))))</f>
        <v/>
      </c>
      <c r="M180" t="str">
        <f>IF(ISERROR(INDEX('Employee Data'!$N$4:$N$553,MATCH(Databackup!A180,Employee_Name,0),0)),"",(INDEX('Employee Data'!$N$4:$N$553,MATCH(Databackup!A180,Employee_Name,0))))</f>
        <v/>
      </c>
      <c r="N180" t="str">
        <f>IF(ISERROR(INDEX('Employee Data'!$O$4:$O$553,MATCH(Databackup!A180,Employee_Name,0),0)),"",(INDEX('Employee Data'!$O$4:$O$553,MATCH(Databackup!A180,Employee_Name,0))))</f>
        <v/>
      </c>
    </row>
    <row r="181" spans="1:14">
      <c r="A181" s="266" t="e">
        <f t="array" ref="A181">INDEX(Employee_Name,MATCH(SMALL(IF($A$1='Employee Data'!$I$4:$I$553,'Employee Data'!$B$4:$B$553,""),ROW('Employee Data'!A179)),IF($A$1='Employee Data'!$I$4:$I$553,'Employee Data'!$B$4:$B$553,""),0))</f>
        <v>#NUM!</v>
      </c>
      <c r="B181" t="str">
        <f>IF(ISERROR(INDEX('Employee Data'!$B$4:$B$553,MATCH(Databackup!A181,Employee_Name,0),0)),"",(INDEX('Employee Data'!$B$4:$B$553,MATCH(Databackup!A181,Employee_Name,0))))</f>
        <v/>
      </c>
      <c r="C181" t="str">
        <f>IF(ISERROR(INDEX('Employee Data'!$C$4:$C$553,MATCH(Databackup!A181,Employee_Name,0),0)),"",(INDEX('Employee Data'!$C$4:$C$553,MATCH(Databackup!A181,Employee_Name,0))))</f>
        <v/>
      </c>
      <c r="D181" t="str">
        <f>IF(ISERROR(INDEX('Employee Data'!$D$4:$D$553,MATCH(Databackup!A181,Employee_Name,0),0)),"",(INDEX('Employee Data'!$D$4:$D$553,MATCH(Databackup!A181,Employee_Name,0))))</f>
        <v/>
      </c>
      <c r="E181" t="str">
        <f>IF(ISERROR(INDEX('Employee Data'!$F$4:$F$553,MATCH(Databackup!A181,Employee_Name,0),0)),"",(INDEX('Employee Data'!$F$4:$F$553,MATCH(Databackup!A181,Employee_Name,0))))</f>
        <v/>
      </c>
      <c r="F181" s="226" t="str">
        <f>IF(ISERROR(INDEX('Employee Data'!$G$4:$G$553,MATCH(Databackup!A181,Employee_Name,0),0)),"",(INDEX('Employee Data'!$G$4:$G$553,MATCH(Databackup!A181,Employee_Name,0))))</f>
        <v/>
      </c>
      <c r="G181" s="226" t="str">
        <f>IF(ISERROR(INDEX('Employee Data'!$H$4:$H$553,MATCH(Databackup!A181,Employee_Name,0),0)),"",(INDEX('Employee Data'!$H$4:$H$553,MATCH(Databackup!A181,Employee_Name,0))))</f>
        <v/>
      </c>
      <c r="H181" t="str">
        <f>IF(ISERROR(INDEX('Employee Data'!$I$4:$I$553,MATCH(Databackup!A181,Employee_Name,0),0)),"",(INDEX('Employee Data'!$I$4:$I$553,MATCH(Databackup!A181,Employee_Name,0))))</f>
        <v/>
      </c>
      <c r="I181" t="str">
        <f>IF(ISERROR(INDEX('Employee Data'!$J$4:$J$553,MATCH(Databackup!A181,Employee_Name,0),0)),"",(INDEX('Employee Data'!J$4:$J$553,MATCH(Databackup!A181,Employee_Name,0))))</f>
        <v/>
      </c>
      <c r="J181" t="str">
        <f>IF(ISERROR(INDEX('Employee Data'!$K$4:$K$553,MATCH(Databackup!A181,Employee_Name,0),0)),"",(INDEX('Employee Data'!$K$4:$K$553,MATCH(Databackup!A181,Employee_Name,0))))</f>
        <v/>
      </c>
      <c r="K181" t="str">
        <f>IF(ISERROR(INDEX('Employee Data'!$L$4:$L$553,MATCH(Databackup!A181,Employee_Name,0),0)),"",(INDEX('Employee Data'!$L$4:$L$553,MATCH(Databackup!A181,Employee_Name,0))))</f>
        <v/>
      </c>
      <c r="L181" t="str">
        <f>IF(ISERROR(INDEX('Employee Data'!$M$4:$M$553,MATCH(Databackup!A181,Employee_Name,0),0)),"",(INDEX('Employee Data'!$M$4:$M$553,MATCH(Databackup!A181,Employee_Name,0))))</f>
        <v/>
      </c>
      <c r="M181" t="str">
        <f>IF(ISERROR(INDEX('Employee Data'!$N$4:$N$553,MATCH(Databackup!A181,Employee_Name,0),0)),"",(INDEX('Employee Data'!$N$4:$N$553,MATCH(Databackup!A181,Employee_Name,0))))</f>
        <v/>
      </c>
      <c r="N181" t="str">
        <f>IF(ISERROR(INDEX('Employee Data'!$O$4:$O$553,MATCH(Databackup!A181,Employee_Name,0),0)),"",(INDEX('Employee Data'!$O$4:$O$553,MATCH(Databackup!A181,Employee_Name,0))))</f>
        <v/>
      </c>
    </row>
    <row r="182" spans="1:14">
      <c r="A182" s="266" t="e">
        <f t="array" ref="A182">INDEX(Employee_Name,MATCH(SMALL(IF($A$1='Employee Data'!$I$4:$I$553,'Employee Data'!$B$4:$B$553,""),ROW('Employee Data'!A180)),IF($A$1='Employee Data'!$I$4:$I$553,'Employee Data'!$B$4:$B$553,""),0))</f>
        <v>#NUM!</v>
      </c>
      <c r="B182" t="str">
        <f>IF(ISERROR(INDEX('Employee Data'!$B$4:$B$553,MATCH(Databackup!A182,Employee_Name,0),0)),"",(INDEX('Employee Data'!$B$4:$B$553,MATCH(Databackup!A182,Employee_Name,0))))</f>
        <v/>
      </c>
      <c r="C182" t="str">
        <f>IF(ISERROR(INDEX('Employee Data'!$C$4:$C$553,MATCH(Databackup!A182,Employee_Name,0),0)),"",(INDEX('Employee Data'!$C$4:$C$553,MATCH(Databackup!A182,Employee_Name,0))))</f>
        <v/>
      </c>
      <c r="D182" t="str">
        <f>IF(ISERROR(INDEX('Employee Data'!$D$4:$D$553,MATCH(Databackup!A182,Employee_Name,0),0)),"",(INDEX('Employee Data'!$D$4:$D$553,MATCH(Databackup!A182,Employee_Name,0))))</f>
        <v/>
      </c>
      <c r="E182" t="str">
        <f>IF(ISERROR(INDEX('Employee Data'!$F$4:$F$553,MATCH(Databackup!A182,Employee_Name,0),0)),"",(INDEX('Employee Data'!$F$4:$F$553,MATCH(Databackup!A182,Employee_Name,0))))</f>
        <v/>
      </c>
      <c r="F182" s="226" t="str">
        <f>IF(ISERROR(INDEX('Employee Data'!$G$4:$G$553,MATCH(Databackup!A182,Employee_Name,0),0)),"",(INDEX('Employee Data'!$G$4:$G$553,MATCH(Databackup!A182,Employee_Name,0))))</f>
        <v/>
      </c>
      <c r="G182" s="226" t="str">
        <f>IF(ISERROR(INDEX('Employee Data'!$H$4:$H$553,MATCH(Databackup!A182,Employee_Name,0),0)),"",(INDEX('Employee Data'!$H$4:$H$553,MATCH(Databackup!A182,Employee_Name,0))))</f>
        <v/>
      </c>
      <c r="H182" t="str">
        <f>IF(ISERROR(INDEX('Employee Data'!$I$4:$I$553,MATCH(Databackup!A182,Employee_Name,0),0)),"",(INDEX('Employee Data'!$I$4:$I$553,MATCH(Databackup!A182,Employee_Name,0))))</f>
        <v/>
      </c>
      <c r="I182" t="str">
        <f>IF(ISERROR(INDEX('Employee Data'!$J$4:$J$553,MATCH(Databackup!A182,Employee_Name,0),0)),"",(INDEX('Employee Data'!J$4:$J$553,MATCH(Databackup!A182,Employee_Name,0))))</f>
        <v/>
      </c>
      <c r="J182" t="str">
        <f>IF(ISERROR(INDEX('Employee Data'!$K$4:$K$553,MATCH(Databackup!A182,Employee_Name,0),0)),"",(INDEX('Employee Data'!$K$4:$K$553,MATCH(Databackup!A182,Employee_Name,0))))</f>
        <v/>
      </c>
      <c r="K182" t="str">
        <f>IF(ISERROR(INDEX('Employee Data'!$L$4:$L$553,MATCH(Databackup!A182,Employee_Name,0),0)),"",(INDEX('Employee Data'!$L$4:$L$553,MATCH(Databackup!A182,Employee_Name,0))))</f>
        <v/>
      </c>
      <c r="L182" t="str">
        <f>IF(ISERROR(INDEX('Employee Data'!$M$4:$M$553,MATCH(Databackup!A182,Employee_Name,0),0)),"",(INDEX('Employee Data'!$M$4:$M$553,MATCH(Databackup!A182,Employee_Name,0))))</f>
        <v/>
      </c>
      <c r="M182" t="str">
        <f>IF(ISERROR(INDEX('Employee Data'!$N$4:$N$553,MATCH(Databackup!A182,Employee_Name,0),0)),"",(INDEX('Employee Data'!$N$4:$N$553,MATCH(Databackup!A182,Employee_Name,0))))</f>
        <v/>
      </c>
      <c r="N182" t="str">
        <f>IF(ISERROR(INDEX('Employee Data'!$O$4:$O$553,MATCH(Databackup!A182,Employee_Name,0),0)),"",(INDEX('Employee Data'!$O$4:$O$553,MATCH(Databackup!A182,Employee_Name,0))))</f>
        <v/>
      </c>
    </row>
    <row r="183" spans="1:14">
      <c r="A183" s="266" t="e">
        <f t="array" ref="A183">INDEX(Employee_Name,MATCH(SMALL(IF($A$1='Employee Data'!$I$4:$I$553,'Employee Data'!$B$4:$B$553,""),ROW('Employee Data'!A181)),IF($A$1='Employee Data'!$I$4:$I$553,'Employee Data'!$B$4:$B$553,""),0))</f>
        <v>#NUM!</v>
      </c>
      <c r="B183" t="str">
        <f>IF(ISERROR(INDEX('Employee Data'!$B$4:$B$553,MATCH(Databackup!A183,Employee_Name,0),0)),"",(INDEX('Employee Data'!$B$4:$B$553,MATCH(Databackup!A183,Employee_Name,0))))</f>
        <v/>
      </c>
      <c r="C183" t="str">
        <f>IF(ISERROR(INDEX('Employee Data'!$C$4:$C$553,MATCH(Databackup!A183,Employee_Name,0),0)),"",(INDEX('Employee Data'!$C$4:$C$553,MATCH(Databackup!A183,Employee_Name,0))))</f>
        <v/>
      </c>
      <c r="D183" t="str">
        <f>IF(ISERROR(INDEX('Employee Data'!$D$4:$D$553,MATCH(Databackup!A183,Employee_Name,0),0)),"",(INDEX('Employee Data'!$D$4:$D$553,MATCH(Databackup!A183,Employee_Name,0))))</f>
        <v/>
      </c>
      <c r="E183" t="str">
        <f>IF(ISERROR(INDEX('Employee Data'!$F$4:$F$553,MATCH(Databackup!A183,Employee_Name,0),0)),"",(INDEX('Employee Data'!$F$4:$F$553,MATCH(Databackup!A183,Employee_Name,0))))</f>
        <v/>
      </c>
      <c r="F183" s="226" t="str">
        <f>IF(ISERROR(INDEX('Employee Data'!$G$4:$G$553,MATCH(Databackup!A183,Employee_Name,0),0)),"",(INDEX('Employee Data'!$G$4:$G$553,MATCH(Databackup!A183,Employee_Name,0))))</f>
        <v/>
      </c>
      <c r="G183" s="226" t="str">
        <f>IF(ISERROR(INDEX('Employee Data'!$H$4:$H$553,MATCH(Databackup!A183,Employee_Name,0),0)),"",(INDEX('Employee Data'!$H$4:$H$553,MATCH(Databackup!A183,Employee_Name,0))))</f>
        <v/>
      </c>
      <c r="H183" t="str">
        <f>IF(ISERROR(INDEX('Employee Data'!$I$4:$I$553,MATCH(Databackup!A183,Employee_Name,0),0)),"",(INDEX('Employee Data'!$I$4:$I$553,MATCH(Databackup!A183,Employee_Name,0))))</f>
        <v/>
      </c>
      <c r="I183" t="str">
        <f>IF(ISERROR(INDEX('Employee Data'!$J$4:$J$553,MATCH(Databackup!A183,Employee_Name,0),0)),"",(INDEX('Employee Data'!J$4:$J$553,MATCH(Databackup!A183,Employee_Name,0))))</f>
        <v/>
      </c>
      <c r="J183" t="str">
        <f>IF(ISERROR(INDEX('Employee Data'!$K$4:$K$553,MATCH(Databackup!A183,Employee_Name,0),0)),"",(INDEX('Employee Data'!$K$4:$K$553,MATCH(Databackup!A183,Employee_Name,0))))</f>
        <v/>
      </c>
      <c r="K183" t="str">
        <f>IF(ISERROR(INDEX('Employee Data'!$L$4:$L$553,MATCH(Databackup!A183,Employee_Name,0),0)),"",(INDEX('Employee Data'!$L$4:$L$553,MATCH(Databackup!A183,Employee_Name,0))))</f>
        <v/>
      </c>
      <c r="L183" t="str">
        <f>IF(ISERROR(INDEX('Employee Data'!$M$4:$M$553,MATCH(Databackup!A183,Employee_Name,0),0)),"",(INDEX('Employee Data'!$M$4:$M$553,MATCH(Databackup!A183,Employee_Name,0))))</f>
        <v/>
      </c>
      <c r="M183" t="str">
        <f>IF(ISERROR(INDEX('Employee Data'!$N$4:$N$553,MATCH(Databackup!A183,Employee_Name,0),0)),"",(INDEX('Employee Data'!$N$4:$N$553,MATCH(Databackup!A183,Employee_Name,0))))</f>
        <v/>
      </c>
      <c r="N183" t="str">
        <f>IF(ISERROR(INDEX('Employee Data'!$O$4:$O$553,MATCH(Databackup!A183,Employee_Name,0),0)),"",(INDEX('Employee Data'!$O$4:$O$553,MATCH(Databackup!A183,Employee_Name,0))))</f>
        <v/>
      </c>
    </row>
    <row r="184" spans="1:14">
      <c r="A184" s="266" t="e">
        <f t="array" ref="A184">INDEX(Employee_Name,MATCH(SMALL(IF($A$1='Employee Data'!$I$4:$I$553,'Employee Data'!$B$4:$B$553,""),ROW('Employee Data'!A182)),IF($A$1='Employee Data'!$I$4:$I$553,'Employee Data'!$B$4:$B$553,""),0))</f>
        <v>#NUM!</v>
      </c>
      <c r="B184" t="str">
        <f>IF(ISERROR(INDEX('Employee Data'!$B$4:$B$553,MATCH(Databackup!A184,Employee_Name,0),0)),"",(INDEX('Employee Data'!$B$4:$B$553,MATCH(Databackup!A184,Employee_Name,0))))</f>
        <v/>
      </c>
      <c r="C184" t="str">
        <f>IF(ISERROR(INDEX('Employee Data'!$C$4:$C$553,MATCH(Databackup!A184,Employee_Name,0),0)),"",(INDEX('Employee Data'!$C$4:$C$553,MATCH(Databackup!A184,Employee_Name,0))))</f>
        <v/>
      </c>
      <c r="D184" t="str">
        <f>IF(ISERROR(INDEX('Employee Data'!$D$4:$D$553,MATCH(Databackup!A184,Employee_Name,0),0)),"",(INDEX('Employee Data'!$D$4:$D$553,MATCH(Databackup!A184,Employee_Name,0))))</f>
        <v/>
      </c>
      <c r="E184" t="str">
        <f>IF(ISERROR(INDEX('Employee Data'!$F$4:$F$553,MATCH(Databackup!A184,Employee_Name,0),0)),"",(INDEX('Employee Data'!$F$4:$F$553,MATCH(Databackup!A184,Employee_Name,0))))</f>
        <v/>
      </c>
      <c r="F184" s="226" t="str">
        <f>IF(ISERROR(INDEX('Employee Data'!$G$4:$G$553,MATCH(Databackup!A184,Employee_Name,0),0)),"",(INDEX('Employee Data'!$G$4:$G$553,MATCH(Databackup!A184,Employee_Name,0))))</f>
        <v/>
      </c>
      <c r="G184" s="226" t="str">
        <f>IF(ISERROR(INDEX('Employee Data'!$H$4:$H$553,MATCH(Databackup!A184,Employee_Name,0),0)),"",(INDEX('Employee Data'!$H$4:$H$553,MATCH(Databackup!A184,Employee_Name,0))))</f>
        <v/>
      </c>
      <c r="H184" t="str">
        <f>IF(ISERROR(INDEX('Employee Data'!$I$4:$I$553,MATCH(Databackup!A184,Employee_Name,0),0)),"",(INDEX('Employee Data'!$I$4:$I$553,MATCH(Databackup!A184,Employee_Name,0))))</f>
        <v/>
      </c>
      <c r="I184" t="str">
        <f>IF(ISERROR(INDEX('Employee Data'!$J$4:$J$553,MATCH(Databackup!A184,Employee_Name,0),0)),"",(INDEX('Employee Data'!J$4:$J$553,MATCH(Databackup!A184,Employee_Name,0))))</f>
        <v/>
      </c>
      <c r="J184" t="str">
        <f>IF(ISERROR(INDEX('Employee Data'!$K$4:$K$553,MATCH(Databackup!A184,Employee_Name,0),0)),"",(INDEX('Employee Data'!$K$4:$K$553,MATCH(Databackup!A184,Employee_Name,0))))</f>
        <v/>
      </c>
      <c r="K184" t="str">
        <f>IF(ISERROR(INDEX('Employee Data'!$L$4:$L$553,MATCH(Databackup!A184,Employee_Name,0),0)),"",(INDEX('Employee Data'!$L$4:$L$553,MATCH(Databackup!A184,Employee_Name,0))))</f>
        <v/>
      </c>
      <c r="L184" t="str">
        <f>IF(ISERROR(INDEX('Employee Data'!$M$4:$M$553,MATCH(Databackup!A184,Employee_Name,0),0)),"",(INDEX('Employee Data'!$M$4:$M$553,MATCH(Databackup!A184,Employee_Name,0))))</f>
        <v/>
      </c>
      <c r="M184" t="str">
        <f>IF(ISERROR(INDEX('Employee Data'!$N$4:$N$553,MATCH(Databackup!A184,Employee_Name,0),0)),"",(INDEX('Employee Data'!$N$4:$N$553,MATCH(Databackup!A184,Employee_Name,0))))</f>
        <v/>
      </c>
      <c r="N184" t="str">
        <f>IF(ISERROR(INDEX('Employee Data'!$O$4:$O$553,MATCH(Databackup!A184,Employee_Name,0),0)),"",(INDEX('Employee Data'!$O$4:$O$553,MATCH(Databackup!A184,Employee_Name,0))))</f>
        <v/>
      </c>
    </row>
    <row r="185" spans="1:14">
      <c r="A185" s="266" t="e">
        <f t="array" ref="A185">INDEX(Employee_Name,MATCH(SMALL(IF($A$1='Employee Data'!$I$4:$I$553,'Employee Data'!$B$4:$B$553,""),ROW('Employee Data'!A183)),IF($A$1='Employee Data'!$I$4:$I$553,'Employee Data'!$B$4:$B$553,""),0))</f>
        <v>#NUM!</v>
      </c>
      <c r="B185" t="str">
        <f>IF(ISERROR(INDEX('Employee Data'!$B$4:$B$553,MATCH(Databackup!A185,Employee_Name,0),0)),"",(INDEX('Employee Data'!$B$4:$B$553,MATCH(Databackup!A185,Employee_Name,0))))</f>
        <v/>
      </c>
      <c r="C185" t="str">
        <f>IF(ISERROR(INDEX('Employee Data'!$C$4:$C$553,MATCH(Databackup!A185,Employee_Name,0),0)),"",(INDEX('Employee Data'!$C$4:$C$553,MATCH(Databackup!A185,Employee_Name,0))))</f>
        <v/>
      </c>
      <c r="D185" t="str">
        <f>IF(ISERROR(INDEX('Employee Data'!$D$4:$D$553,MATCH(Databackup!A185,Employee_Name,0),0)),"",(INDEX('Employee Data'!$D$4:$D$553,MATCH(Databackup!A185,Employee_Name,0))))</f>
        <v/>
      </c>
      <c r="E185" t="str">
        <f>IF(ISERROR(INDEX('Employee Data'!$F$4:$F$553,MATCH(Databackup!A185,Employee_Name,0),0)),"",(INDEX('Employee Data'!$F$4:$F$553,MATCH(Databackup!A185,Employee_Name,0))))</f>
        <v/>
      </c>
      <c r="F185" s="226" t="str">
        <f>IF(ISERROR(INDEX('Employee Data'!$G$4:$G$553,MATCH(Databackup!A185,Employee_Name,0),0)),"",(INDEX('Employee Data'!$G$4:$G$553,MATCH(Databackup!A185,Employee_Name,0))))</f>
        <v/>
      </c>
      <c r="G185" s="226" t="str">
        <f>IF(ISERROR(INDEX('Employee Data'!$H$4:$H$553,MATCH(Databackup!A185,Employee_Name,0),0)),"",(INDEX('Employee Data'!$H$4:$H$553,MATCH(Databackup!A185,Employee_Name,0))))</f>
        <v/>
      </c>
      <c r="H185" t="str">
        <f>IF(ISERROR(INDEX('Employee Data'!$I$4:$I$553,MATCH(Databackup!A185,Employee_Name,0),0)),"",(INDEX('Employee Data'!$I$4:$I$553,MATCH(Databackup!A185,Employee_Name,0))))</f>
        <v/>
      </c>
      <c r="I185" t="str">
        <f>IF(ISERROR(INDEX('Employee Data'!$J$4:$J$553,MATCH(Databackup!A185,Employee_Name,0),0)),"",(INDEX('Employee Data'!J$4:$J$553,MATCH(Databackup!A185,Employee_Name,0))))</f>
        <v/>
      </c>
      <c r="J185" t="str">
        <f>IF(ISERROR(INDEX('Employee Data'!$K$4:$K$553,MATCH(Databackup!A185,Employee_Name,0),0)),"",(INDEX('Employee Data'!$K$4:$K$553,MATCH(Databackup!A185,Employee_Name,0))))</f>
        <v/>
      </c>
      <c r="K185" t="str">
        <f>IF(ISERROR(INDEX('Employee Data'!$L$4:$L$553,MATCH(Databackup!A185,Employee_Name,0),0)),"",(INDEX('Employee Data'!$L$4:$L$553,MATCH(Databackup!A185,Employee_Name,0))))</f>
        <v/>
      </c>
      <c r="L185" t="str">
        <f>IF(ISERROR(INDEX('Employee Data'!$M$4:$M$553,MATCH(Databackup!A185,Employee_Name,0),0)),"",(INDEX('Employee Data'!$M$4:$M$553,MATCH(Databackup!A185,Employee_Name,0))))</f>
        <v/>
      </c>
      <c r="M185" t="str">
        <f>IF(ISERROR(INDEX('Employee Data'!$N$4:$N$553,MATCH(Databackup!A185,Employee_Name,0),0)),"",(INDEX('Employee Data'!$N$4:$N$553,MATCH(Databackup!A185,Employee_Name,0))))</f>
        <v/>
      </c>
      <c r="N185" t="str">
        <f>IF(ISERROR(INDEX('Employee Data'!$O$4:$O$553,MATCH(Databackup!A185,Employee_Name,0),0)),"",(INDEX('Employee Data'!$O$4:$O$553,MATCH(Databackup!A185,Employee_Name,0))))</f>
        <v/>
      </c>
    </row>
    <row r="186" spans="1:14">
      <c r="A186" s="266" t="e">
        <f t="array" ref="A186">INDEX(Employee_Name,MATCH(SMALL(IF($A$1='Employee Data'!$I$4:$I$553,'Employee Data'!$B$4:$B$553,""),ROW('Employee Data'!A184)),IF($A$1='Employee Data'!$I$4:$I$553,'Employee Data'!$B$4:$B$553,""),0))</f>
        <v>#NUM!</v>
      </c>
      <c r="B186" t="str">
        <f>IF(ISERROR(INDEX('Employee Data'!$B$4:$B$553,MATCH(Databackup!A186,Employee_Name,0),0)),"",(INDEX('Employee Data'!$B$4:$B$553,MATCH(Databackup!A186,Employee_Name,0))))</f>
        <v/>
      </c>
      <c r="C186" t="str">
        <f>IF(ISERROR(INDEX('Employee Data'!$C$4:$C$553,MATCH(Databackup!A186,Employee_Name,0),0)),"",(INDEX('Employee Data'!$C$4:$C$553,MATCH(Databackup!A186,Employee_Name,0))))</f>
        <v/>
      </c>
      <c r="D186" t="str">
        <f>IF(ISERROR(INDEX('Employee Data'!$D$4:$D$553,MATCH(Databackup!A186,Employee_Name,0),0)),"",(INDEX('Employee Data'!$D$4:$D$553,MATCH(Databackup!A186,Employee_Name,0))))</f>
        <v/>
      </c>
      <c r="E186" t="str">
        <f>IF(ISERROR(INDEX('Employee Data'!$F$4:$F$553,MATCH(Databackup!A186,Employee_Name,0),0)),"",(INDEX('Employee Data'!$F$4:$F$553,MATCH(Databackup!A186,Employee_Name,0))))</f>
        <v/>
      </c>
      <c r="F186" s="226" t="str">
        <f>IF(ISERROR(INDEX('Employee Data'!$G$4:$G$553,MATCH(Databackup!A186,Employee_Name,0),0)),"",(INDEX('Employee Data'!$G$4:$G$553,MATCH(Databackup!A186,Employee_Name,0))))</f>
        <v/>
      </c>
      <c r="G186" s="226" t="str">
        <f>IF(ISERROR(INDEX('Employee Data'!$H$4:$H$553,MATCH(Databackup!A186,Employee_Name,0),0)),"",(INDEX('Employee Data'!$H$4:$H$553,MATCH(Databackup!A186,Employee_Name,0))))</f>
        <v/>
      </c>
      <c r="H186" t="str">
        <f>IF(ISERROR(INDEX('Employee Data'!$I$4:$I$553,MATCH(Databackup!A186,Employee_Name,0),0)),"",(INDEX('Employee Data'!$I$4:$I$553,MATCH(Databackup!A186,Employee_Name,0))))</f>
        <v/>
      </c>
      <c r="I186" t="str">
        <f>IF(ISERROR(INDEX('Employee Data'!$J$4:$J$553,MATCH(Databackup!A186,Employee_Name,0),0)),"",(INDEX('Employee Data'!J$4:$J$553,MATCH(Databackup!A186,Employee_Name,0))))</f>
        <v/>
      </c>
      <c r="J186" t="str">
        <f>IF(ISERROR(INDEX('Employee Data'!$K$4:$K$553,MATCH(Databackup!A186,Employee_Name,0),0)),"",(INDEX('Employee Data'!$K$4:$K$553,MATCH(Databackup!A186,Employee_Name,0))))</f>
        <v/>
      </c>
      <c r="K186" t="str">
        <f>IF(ISERROR(INDEX('Employee Data'!$L$4:$L$553,MATCH(Databackup!A186,Employee_Name,0),0)),"",(INDEX('Employee Data'!$L$4:$L$553,MATCH(Databackup!A186,Employee_Name,0))))</f>
        <v/>
      </c>
      <c r="L186" t="str">
        <f>IF(ISERROR(INDEX('Employee Data'!$M$4:$M$553,MATCH(Databackup!A186,Employee_Name,0),0)),"",(INDEX('Employee Data'!$M$4:$M$553,MATCH(Databackup!A186,Employee_Name,0))))</f>
        <v/>
      </c>
      <c r="M186" t="str">
        <f>IF(ISERROR(INDEX('Employee Data'!$N$4:$N$553,MATCH(Databackup!A186,Employee_Name,0),0)),"",(INDEX('Employee Data'!$N$4:$N$553,MATCH(Databackup!A186,Employee_Name,0))))</f>
        <v/>
      </c>
      <c r="N186" t="str">
        <f>IF(ISERROR(INDEX('Employee Data'!$O$4:$O$553,MATCH(Databackup!A186,Employee_Name,0),0)),"",(INDEX('Employee Data'!$O$4:$O$553,MATCH(Databackup!A186,Employee_Name,0))))</f>
        <v/>
      </c>
    </row>
    <row r="187" spans="1:14">
      <c r="A187" s="266" t="e">
        <f t="array" ref="A187">INDEX(Employee_Name,MATCH(SMALL(IF($A$1='Employee Data'!$I$4:$I$553,'Employee Data'!$B$4:$B$553,""),ROW('Employee Data'!A185)),IF($A$1='Employee Data'!$I$4:$I$553,'Employee Data'!$B$4:$B$553,""),0))</f>
        <v>#NUM!</v>
      </c>
      <c r="B187" t="str">
        <f>IF(ISERROR(INDEX('Employee Data'!$B$4:$B$553,MATCH(Databackup!A187,Employee_Name,0),0)),"",(INDEX('Employee Data'!$B$4:$B$553,MATCH(Databackup!A187,Employee_Name,0))))</f>
        <v/>
      </c>
      <c r="C187" t="str">
        <f>IF(ISERROR(INDEX('Employee Data'!$C$4:$C$553,MATCH(Databackup!A187,Employee_Name,0),0)),"",(INDEX('Employee Data'!$C$4:$C$553,MATCH(Databackup!A187,Employee_Name,0))))</f>
        <v/>
      </c>
      <c r="D187" t="str">
        <f>IF(ISERROR(INDEX('Employee Data'!$D$4:$D$553,MATCH(Databackup!A187,Employee_Name,0),0)),"",(INDEX('Employee Data'!$D$4:$D$553,MATCH(Databackup!A187,Employee_Name,0))))</f>
        <v/>
      </c>
      <c r="E187" t="str">
        <f>IF(ISERROR(INDEX('Employee Data'!$F$4:$F$553,MATCH(Databackup!A187,Employee_Name,0),0)),"",(INDEX('Employee Data'!$F$4:$F$553,MATCH(Databackup!A187,Employee_Name,0))))</f>
        <v/>
      </c>
      <c r="F187" s="226" t="str">
        <f>IF(ISERROR(INDEX('Employee Data'!$G$4:$G$553,MATCH(Databackup!A187,Employee_Name,0),0)),"",(INDEX('Employee Data'!$G$4:$G$553,MATCH(Databackup!A187,Employee_Name,0))))</f>
        <v/>
      </c>
      <c r="G187" s="226" t="str">
        <f>IF(ISERROR(INDEX('Employee Data'!$H$4:$H$553,MATCH(Databackup!A187,Employee_Name,0),0)),"",(INDEX('Employee Data'!$H$4:$H$553,MATCH(Databackup!A187,Employee_Name,0))))</f>
        <v/>
      </c>
      <c r="H187" t="str">
        <f>IF(ISERROR(INDEX('Employee Data'!$I$4:$I$553,MATCH(Databackup!A187,Employee_Name,0),0)),"",(INDEX('Employee Data'!$I$4:$I$553,MATCH(Databackup!A187,Employee_Name,0))))</f>
        <v/>
      </c>
      <c r="I187" t="str">
        <f>IF(ISERROR(INDEX('Employee Data'!$J$4:$J$553,MATCH(Databackup!A187,Employee_Name,0),0)),"",(INDEX('Employee Data'!J$4:$J$553,MATCH(Databackup!A187,Employee_Name,0))))</f>
        <v/>
      </c>
      <c r="J187" t="str">
        <f>IF(ISERROR(INDEX('Employee Data'!$K$4:$K$553,MATCH(Databackup!A187,Employee_Name,0),0)),"",(INDEX('Employee Data'!$K$4:$K$553,MATCH(Databackup!A187,Employee_Name,0))))</f>
        <v/>
      </c>
      <c r="K187" t="str">
        <f>IF(ISERROR(INDEX('Employee Data'!$L$4:$L$553,MATCH(Databackup!A187,Employee_Name,0),0)),"",(INDEX('Employee Data'!$L$4:$L$553,MATCH(Databackup!A187,Employee_Name,0))))</f>
        <v/>
      </c>
      <c r="L187" t="str">
        <f>IF(ISERROR(INDEX('Employee Data'!$M$4:$M$553,MATCH(Databackup!A187,Employee_Name,0),0)),"",(INDEX('Employee Data'!$M$4:$M$553,MATCH(Databackup!A187,Employee_Name,0))))</f>
        <v/>
      </c>
      <c r="M187" t="str">
        <f>IF(ISERROR(INDEX('Employee Data'!$N$4:$N$553,MATCH(Databackup!A187,Employee_Name,0),0)),"",(INDEX('Employee Data'!$N$4:$N$553,MATCH(Databackup!A187,Employee_Name,0))))</f>
        <v/>
      </c>
      <c r="N187" t="str">
        <f>IF(ISERROR(INDEX('Employee Data'!$O$4:$O$553,MATCH(Databackup!A187,Employee_Name,0),0)),"",(INDEX('Employee Data'!$O$4:$O$553,MATCH(Databackup!A187,Employee_Name,0))))</f>
        <v/>
      </c>
    </row>
    <row r="188" spans="1:14">
      <c r="A188" s="266" t="e">
        <f t="array" ref="A188">INDEX(Employee_Name,MATCH(SMALL(IF($A$1='Employee Data'!$I$4:$I$553,'Employee Data'!$B$4:$B$553,""),ROW('Employee Data'!A186)),IF($A$1='Employee Data'!$I$4:$I$553,'Employee Data'!$B$4:$B$553,""),0))</f>
        <v>#NUM!</v>
      </c>
      <c r="B188" t="str">
        <f>IF(ISERROR(INDEX('Employee Data'!$B$4:$B$553,MATCH(Databackup!A188,Employee_Name,0),0)),"",(INDEX('Employee Data'!$B$4:$B$553,MATCH(Databackup!A188,Employee_Name,0))))</f>
        <v/>
      </c>
      <c r="C188" t="str">
        <f>IF(ISERROR(INDEX('Employee Data'!$C$4:$C$553,MATCH(Databackup!A188,Employee_Name,0),0)),"",(INDEX('Employee Data'!$C$4:$C$553,MATCH(Databackup!A188,Employee_Name,0))))</f>
        <v/>
      </c>
      <c r="D188" t="str">
        <f>IF(ISERROR(INDEX('Employee Data'!$D$4:$D$553,MATCH(Databackup!A188,Employee_Name,0),0)),"",(INDEX('Employee Data'!$D$4:$D$553,MATCH(Databackup!A188,Employee_Name,0))))</f>
        <v/>
      </c>
      <c r="E188" t="str">
        <f>IF(ISERROR(INDEX('Employee Data'!$F$4:$F$553,MATCH(Databackup!A188,Employee_Name,0),0)),"",(INDEX('Employee Data'!$F$4:$F$553,MATCH(Databackup!A188,Employee_Name,0))))</f>
        <v/>
      </c>
      <c r="F188" s="226" t="str">
        <f>IF(ISERROR(INDEX('Employee Data'!$G$4:$G$553,MATCH(Databackup!A188,Employee_Name,0),0)),"",(INDEX('Employee Data'!$G$4:$G$553,MATCH(Databackup!A188,Employee_Name,0))))</f>
        <v/>
      </c>
      <c r="G188" s="226" t="str">
        <f>IF(ISERROR(INDEX('Employee Data'!$H$4:$H$553,MATCH(Databackup!A188,Employee_Name,0),0)),"",(INDEX('Employee Data'!$H$4:$H$553,MATCH(Databackup!A188,Employee_Name,0))))</f>
        <v/>
      </c>
      <c r="H188" t="str">
        <f>IF(ISERROR(INDEX('Employee Data'!$I$4:$I$553,MATCH(Databackup!A188,Employee_Name,0),0)),"",(INDEX('Employee Data'!$I$4:$I$553,MATCH(Databackup!A188,Employee_Name,0))))</f>
        <v/>
      </c>
      <c r="I188" t="str">
        <f>IF(ISERROR(INDEX('Employee Data'!$J$4:$J$553,MATCH(Databackup!A188,Employee_Name,0),0)),"",(INDEX('Employee Data'!J$4:$J$553,MATCH(Databackup!A188,Employee_Name,0))))</f>
        <v/>
      </c>
      <c r="J188" t="str">
        <f>IF(ISERROR(INDEX('Employee Data'!$K$4:$K$553,MATCH(Databackup!A188,Employee_Name,0),0)),"",(INDEX('Employee Data'!$K$4:$K$553,MATCH(Databackup!A188,Employee_Name,0))))</f>
        <v/>
      </c>
      <c r="K188" t="str">
        <f>IF(ISERROR(INDEX('Employee Data'!$L$4:$L$553,MATCH(Databackup!A188,Employee_Name,0),0)),"",(INDEX('Employee Data'!$L$4:$L$553,MATCH(Databackup!A188,Employee_Name,0))))</f>
        <v/>
      </c>
      <c r="L188" t="str">
        <f>IF(ISERROR(INDEX('Employee Data'!$M$4:$M$553,MATCH(Databackup!A188,Employee_Name,0),0)),"",(INDEX('Employee Data'!$M$4:$M$553,MATCH(Databackup!A188,Employee_Name,0))))</f>
        <v/>
      </c>
      <c r="M188" t="str">
        <f>IF(ISERROR(INDEX('Employee Data'!$N$4:$N$553,MATCH(Databackup!A188,Employee_Name,0),0)),"",(INDEX('Employee Data'!$N$4:$N$553,MATCH(Databackup!A188,Employee_Name,0))))</f>
        <v/>
      </c>
      <c r="N188" t="str">
        <f>IF(ISERROR(INDEX('Employee Data'!$O$4:$O$553,MATCH(Databackup!A188,Employee_Name,0),0)),"",(INDEX('Employee Data'!$O$4:$O$553,MATCH(Databackup!A188,Employee_Name,0))))</f>
        <v/>
      </c>
    </row>
    <row r="189" spans="1:14">
      <c r="A189" s="266" t="e">
        <f t="array" ref="A189">INDEX(Employee_Name,MATCH(SMALL(IF($A$1='Employee Data'!$I$4:$I$553,'Employee Data'!$B$4:$B$553,""),ROW('Employee Data'!A187)),IF($A$1='Employee Data'!$I$4:$I$553,'Employee Data'!$B$4:$B$553,""),0))</f>
        <v>#NUM!</v>
      </c>
      <c r="B189" t="str">
        <f>IF(ISERROR(INDEX('Employee Data'!$B$4:$B$553,MATCH(Databackup!A189,Employee_Name,0),0)),"",(INDEX('Employee Data'!$B$4:$B$553,MATCH(Databackup!A189,Employee_Name,0))))</f>
        <v/>
      </c>
      <c r="C189" t="str">
        <f>IF(ISERROR(INDEX('Employee Data'!$C$4:$C$553,MATCH(Databackup!A189,Employee_Name,0),0)),"",(INDEX('Employee Data'!$C$4:$C$553,MATCH(Databackup!A189,Employee_Name,0))))</f>
        <v/>
      </c>
      <c r="D189" t="str">
        <f>IF(ISERROR(INDEX('Employee Data'!$D$4:$D$553,MATCH(Databackup!A189,Employee_Name,0),0)),"",(INDEX('Employee Data'!$D$4:$D$553,MATCH(Databackup!A189,Employee_Name,0))))</f>
        <v/>
      </c>
      <c r="E189" t="str">
        <f>IF(ISERROR(INDEX('Employee Data'!$F$4:$F$553,MATCH(Databackup!A189,Employee_Name,0),0)),"",(INDEX('Employee Data'!$F$4:$F$553,MATCH(Databackup!A189,Employee_Name,0))))</f>
        <v/>
      </c>
      <c r="F189" s="226" t="str">
        <f>IF(ISERROR(INDEX('Employee Data'!$G$4:$G$553,MATCH(Databackup!A189,Employee_Name,0),0)),"",(INDEX('Employee Data'!$G$4:$G$553,MATCH(Databackup!A189,Employee_Name,0))))</f>
        <v/>
      </c>
      <c r="G189" s="226" t="str">
        <f>IF(ISERROR(INDEX('Employee Data'!$H$4:$H$553,MATCH(Databackup!A189,Employee_Name,0),0)),"",(INDEX('Employee Data'!$H$4:$H$553,MATCH(Databackup!A189,Employee_Name,0))))</f>
        <v/>
      </c>
      <c r="H189" t="str">
        <f>IF(ISERROR(INDEX('Employee Data'!$I$4:$I$553,MATCH(Databackup!A189,Employee_Name,0),0)),"",(INDEX('Employee Data'!$I$4:$I$553,MATCH(Databackup!A189,Employee_Name,0))))</f>
        <v/>
      </c>
      <c r="I189" t="str">
        <f>IF(ISERROR(INDEX('Employee Data'!$J$4:$J$553,MATCH(Databackup!A189,Employee_Name,0),0)),"",(INDEX('Employee Data'!J$4:$J$553,MATCH(Databackup!A189,Employee_Name,0))))</f>
        <v/>
      </c>
      <c r="J189" t="str">
        <f>IF(ISERROR(INDEX('Employee Data'!$K$4:$K$553,MATCH(Databackup!A189,Employee_Name,0),0)),"",(INDEX('Employee Data'!$K$4:$K$553,MATCH(Databackup!A189,Employee_Name,0))))</f>
        <v/>
      </c>
      <c r="K189" t="str">
        <f>IF(ISERROR(INDEX('Employee Data'!$L$4:$L$553,MATCH(Databackup!A189,Employee_Name,0),0)),"",(INDEX('Employee Data'!$L$4:$L$553,MATCH(Databackup!A189,Employee_Name,0))))</f>
        <v/>
      </c>
      <c r="L189" t="str">
        <f>IF(ISERROR(INDEX('Employee Data'!$M$4:$M$553,MATCH(Databackup!A189,Employee_Name,0),0)),"",(INDEX('Employee Data'!$M$4:$M$553,MATCH(Databackup!A189,Employee_Name,0))))</f>
        <v/>
      </c>
      <c r="M189" t="str">
        <f>IF(ISERROR(INDEX('Employee Data'!$N$4:$N$553,MATCH(Databackup!A189,Employee_Name,0),0)),"",(INDEX('Employee Data'!$N$4:$N$553,MATCH(Databackup!A189,Employee_Name,0))))</f>
        <v/>
      </c>
      <c r="N189" t="str">
        <f>IF(ISERROR(INDEX('Employee Data'!$O$4:$O$553,MATCH(Databackup!A189,Employee_Name,0),0)),"",(INDEX('Employee Data'!$O$4:$O$553,MATCH(Databackup!A189,Employee_Name,0))))</f>
        <v/>
      </c>
    </row>
    <row r="190" spans="1:14">
      <c r="A190" s="266" t="e">
        <f t="array" ref="A190">INDEX(Employee_Name,MATCH(SMALL(IF($A$1='Employee Data'!$I$4:$I$553,'Employee Data'!$B$4:$B$553,""),ROW('Employee Data'!A188)),IF($A$1='Employee Data'!$I$4:$I$553,'Employee Data'!$B$4:$B$553,""),0))</f>
        <v>#NUM!</v>
      </c>
      <c r="B190" t="str">
        <f>IF(ISERROR(INDEX('Employee Data'!$B$4:$B$553,MATCH(Databackup!A190,Employee_Name,0),0)),"",(INDEX('Employee Data'!$B$4:$B$553,MATCH(Databackup!A190,Employee_Name,0))))</f>
        <v/>
      </c>
      <c r="C190" t="str">
        <f>IF(ISERROR(INDEX('Employee Data'!$C$4:$C$553,MATCH(Databackup!A190,Employee_Name,0),0)),"",(INDEX('Employee Data'!$C$4:$C$553,MATCH(Databackup!A190,Employee_Name,0))))</f>
        <v/>
      </c>
      <c r="D190" t="str">
        <f>IF(ISERROR(INDEX('Employee Data'!$D$4:$D$553,MATCH(Databackup!A190,Employee_Name,0),0)),"",(INDEX('Employee Data'!$D$4:$D$553,MATCH(Databackup!A190,Employee_Name,0))))</f>
        <v/>
      </c>
      <c r="E190" t="str">
        <f>IF(ISERROR(INDEX('Employee Data'!$F$4:$F$553,MATCH(Databackup!A190,Employee_Name,0),0)),"",(INDEX('Employee Data'!$F$4:$F$553,MATCH(Databackup!A190,Employee_Name,0))))</f>
        <v/>
      </c>
      <c r="F190" s="226" t="str">
        <f>IF(ISERROR(INDEX('Employee Data'!$G$4:$G$553,MATCH(Databackup!A190,Employee_Name,0),0)),"",(INDEX('Employee Data'!$G$4:$G$553,MATCH(Databackup!A190,Employee_Name,0))))</f>
        <v/>
      </c>
      <c r="G190" s="226" t="str">
        <f>IF(ISERROR(INDEX('Employee Data'!$H$4:$H$553,MATCH(Databackup!A190,Employee_Name,0),0)),"",(INDEX('Employee Data'!$H$4:$H$553,MATCH(Databackup!A190,Employee_Name,0))))</f>
        <v/>
      </c>
      <c r="H190" t="str">
        <f>IF(ISERROR(INDEX('Employee Data'!$I$4:$I$553,MATCH(Databackup!A190,Employee_Name,0),0)),"",(INDEX('Employee Data'!$I$4:$I$553,MATCH(Databackup!A190,Employee_Name,0))))</f>
        <v/>
      </c>
      <c r="I190" t="str">
        <f>IF(ISERROR(INDEX('Employee Data'!$J$4:$J$553,MATCH(Databackup!A190,Employee_Name,0),0)),"",(INDEX('Employee Data'!J$4:$J$553,MATCH(Databackup!A190,Employee_Name,0))))</f>
        <v/>
      </c>
      <c r="J190" t="str">
        <f>IF(ISERROR(INDEX('Employee Data'!$K$4:$K$553,MATCH(Databackup!A190,Employee_Name,0),0)),"",(INDEX('Employee Data'!$K$4:$K$553,MATCH(Databackup!A190,Employee_Name,0))))</f>
        <v/>
      </c>
      <c r="K190" t="str">
        <f>IF(ISERROR(INDEX('Employee Data'!$L$4:$L$553,MATCH(Databackup!A190,Employee_Name,0),0)),"",(INDEX('Employee Data'!$L$4:$L$553,MATCH(Databackup!A190,Employee_Name,0))))</f>
        <v/>
      </c>
      <c r="L190" t="str">
        <f>IF(ISERROR(INDEX('Employee Data'!$M$4:$M$553,MATCH(Databackup!A190,Employee_Name,0),0)),"",(INDEX('Employee Data'!$M$4:$M$553,MATCH(Databackup!A190,Employee_Name,0))))</f>
        <v/>
      </c>
      <c r="M190" t="str">
        <f>IF(ISERROR(INDEX('Employee Data'!$N$4:$N$553,MATCH(Databackup!A190,Employee_Name,0),0)),"",(INDEX('Employee Data'!$N$4:$N$553,MATCH(Databackup!A190,Employee_Name,0))))</f>
        <v/>
      </c>
      <c r="N190" t="str">
        <f>IF(ISERROR(INDEX('Employee Data'!$O$4:$O$553,MATCH(Databackup!A190,Employee_Name,0),0)),"",(INDEX('Employee Data'!$O$4:$O$553,MATCH(Databackup!A190,Employee_Name,0))))</f>
        <v/>
      </c>
    </row>
    <row r="191" spans="1:14">
      <c r="A191" s="266" t="e">
        <f t="array" ref="A191">INDEX(Employee_Name,MATCH(SMALL(IF($A$1='Employee Data'!$I$4:$I$553,'Employee Data'!$B$4:$B$553,""),ROW('Employee Data'!A189)),IF($A$1='Employee Data'!$I$4:$I$553,'Employee Data'!$B$4:$B$553,""),0))</f>
        <v>#NUM!</v>
      </c>
      <c r="B191" t="str">
        <f>IF(ISERROR(INDEX('Employee Data'!$B$4:$B$553,MATCH(Databackup!A191,Employee_Name,0),0)),"",(INDEX('Employee Data'!$B$4:$B$553,MATCH(Databackup!A191,Employee_Name,0))))</f>
        <v/>
      </c>
      <c r="C191" t="str">
        <f>IF(ISERROR(INDEX('Employee Data'!$C$4:$C$553,MATCH(Databackup!A191,Employee_Name,0),0)),"",(INDEX('Employee Data'!$C$4:$C$553,MATCH(Databackup!A191,Employee_Name,0))))</f>
        <v/>
      </c>
      <c r="D191" t="str">
        <f>IF(ISERROR(INDEX('Employee Data'!$D$4:$D$553,MATCH(Databackup!A191,Employee_Name,0),0)),"",(INDEX('Employee Data'!$D$4:$D$553,MATCH(Databackup!A191,Employee_Name,0))))</f>
        <v/>
      </c>
      <c r="E191" t="str">
        <f>IF(ISERROR(INDEX('Employee Data'!$F$4:$F$553,MATCH(Databackup!A191,Employee_Name,0),0)),"",(INDEX('Employee Data'!$F$4:$F$553,MATCH(Databackup!A191,Employee_Name,0))))</f>
        <v/>
      </c>
      <c r="F191" s="226" t="str">
        <f>IF(ISERROR(INDEX('Employee Data'!$G$4:$G$553,MATCH(Databackup!A191,Employee_Name,0),0)),"",(INDEX('Employee Data'!$G$4:$G$553,MATCH(Databackup!A191,Employee_Name,0))))</f>
        <v/>
      </c>
      <c r="G191" s="226" t="str">
        <f>IF(ISERROR(INDEX('Employee Data'!$H$4:$H$553,MATCH(Databackup!A191,Employee_Name,0),0)),"",(INDEX('Employee Data'!$H$4:$H$553,MATCH(Databackup!A191,Employee_Name,0))))</f>
        <v/>
      </c>
      <c r="H191" t="str">
        <f>IF(ISERROR(INDEX('Employee Data'!$I$4:$I$553,MATCH(Databackup!A191,Employee_Name,0),0)),"",(INDEX('Employee Data'!$I$4:$I$553,MATCH(Databackup!A191,Employee_Name,0))))</f>
        <v/>
      </c>
      <c r="I191" t="str">
        <f>IF(ISERROR(INDEX('Employee Data'!$J$4:$J$553,MATCH(Databackup!A191,Employee_Name,0),0)),"",(INDEX('Employee Data'!J$4:$J$553,MATCH(Databackup!A191,Employee_Name,0))))</f>
        <v/>
      </c>
      <c r="J191" t="str">
        <f>IF(ISERROR(INDEX('Employee Data'!$K$4:$K$553,MATCH(Databackup!A191,Employee_Name,0),0)),"",(INDEX('Employee Data'!$K$4:$K$553,MATCH(Databackup!A191,Employee_Name,0))))</f>
        <v/>
      </c>
      <c r="K191" t="str">
        <f>IF(ISERROR(INDEX('Employee Data'!$L$4:$L$553,MATCH(Databackup!A191,Employee_Name,0),0)),"",(INDEX('Employee Data'!$L$4:$L$553,MATCH(Databackup!A191,Employee_Name,0))))</f>
        <v/>
      </c>
      <c r="L191" t="str">
        <f>IF(ISERROR(INDEX('Employee Data'!$M$4:$M$553,MATCH(Databackup!A191,Employee_Name,0),0)),"",(INDEX('Employee Data'!$M$4:$M$553,MATCH(Databackup!A191,Employee_Name,0))))</f>
        <v/>
      </c>
      <c r="M191" t="str">
        <f>IF(ISERROR(INDEX('Employee Data'!$N$4:$N$553,MATCH(Databackup!A191,Employee_Name,0),0)),"",(INDEX('Employee Data'!$N$4:$N$553,MATCH(Databackup!A191,Employee_Name,0))))</f>
        <v/>
      </c>
      <c r="N191" t="str">
        <f>IF(ISERROR(INDEX('Employee Data'!$O$4:$O$553,MATCH(Databackup!A191,Employee_Name,0),0)),"",(INDEX('Employee Data'!$O$4:$O$553,MATCH(Databackup!A191,Employee_Name,0))))</f>
        <v/>
      </c>
    </row>
    <row r="192" spans="1:14">
      <c r="A192" s="266" t="e">
        <f t="array" ref="A192">INDEX(Employee_Name,MATCH(SMALL(IF($A$1='Employee Data'!$I$4:$I$553,'Employee Data'!$B$4:$B$553,""),ROW('Employee Data'!A190)),IF($A$1='Employee Data'!$I$4:$I$553,'Employee Data'!$B$4:$B$553,""),0))</f>
        <v>#NUM!</v>
      </c>
      <c r="B192" t="str">
        <f>IF(ISERROR(INDEX('Employee Data'!$B$4:$B$553,MATCH(Databackup!A192,Employee_Name,0),0)),"",(INDEX('Employee Data'!$B$4:$B$553,MATCH(Databackup!A192,Employee_Name,0))))</f>
        <v/>
      </c>
      <c r="C192" t="str">
        <f>IF(ISERROR(INDEX('Employee Data'!$C$4:$C$553,MATCH(Databackup!A192,Employee_Name,0),0)),"",(INDEX('Employee Data'!$C$4:$C$553,MATCH(Databackup!A192,Employee_Name,0))))</f>
        <v/>
      </c>
      <c r="D192" t="str">
        <f>IF(ISERROR(INDEX('Employee Data'!$D$4:$D$553,MATCH(Databackup!A192,Employee_Name,0),0)),"",(INDEX('Employee Data'!$D$4:$D$553,MATCH(Databackup!A192,Employee_Name,0))))</f>
        <v/>
      </c>
      <c r="E192" t="str">
        <f>IF(ISERROR(INDEX('Employee Data'!$F$4:$F$553,MATCH(Databackup!A192,Employee_Name,0),0)),"",(INDEX('Employee Data'!$F$4:$F$553,MATCH(Databackup!A192,Employee_Name,0))))</f>
        <v/>
      </c>
      <c r="F192" s="226" t="str">
        <f>IF(ISERROR(INDEX('Employee Data'!$G$4:$G$553,MATCH(Databackup!A192,Employee_Name,0),0)),"",(INDEX('Employee Data'!$G$4:$G$553,MATCH(Databackup!A192,Employee_Name,0))))</f>
        <v/>
      </c>
      <c r="G192" s="226" t="str">
        <f>IF(ISERROR(INDEX('Employee Data'!$H$4:$H$553,MATCH(Databackup!A192,Employee_Name,0),0)),"",(INDEX('Employee Data'!$H$4:$H$553,MATCH(Databackup!A192,Employee_Name,0))))</f>
        <v/>
      </c>
      <c r="H192" t="str">
        <f>IF(ISERROR(INDEX('Employee Data'!$I$4:$I$553,MATCH(Databackup!A192,Employee_Name,0),0)),"",(INDEX('Employee Data'!$I$4:$I$553,MATCH(Databackup!A192,Employee_Name,0))))</f>
        <v/>
      </c>
      <c r="I192" t="str">
        <f>IF(ISERROR(INDEX('Employee Data'!$J$4:$J$553,MATCH(Databackup!A192,Employee_Name,0),0)),"",(INDEX('Employee Data'!J$4:$J$553,MATCH(Databackup!A192,Employee_Name,0))))</f>
        <v/>
      </c>
      <c r="J192" t="str">
        <f>IF(ISERROR(INDEX('Employee Data'!$K$4:$K$553,MATCH(Databackup!A192,Employee_Name,0),0)),"",(INDEX('Employee Data'!$K$4:$K$553,MATCH(Databackup!A192,Employee_Name,0))))</f>
        <v/>
      </c>
      <c r="K192" t="str">
        <f>IF(ISERROR(INDEX('Employee Data'!$L$4:$L$553,MATCH(Databackup!A192,Employee_Name,0),0)),"",(INDEX('Employee Data'!$L$4:$L$553,MATCH(Databackup!A192,Employee_Name,0))))</f>
        <v/>
      </c>
      <c r="L192" t="str">
        <f>IF(ISERROR(INDEX('Employee Data'!$M$4:$M$553,MATCH(Databackup!A192,Employee_Name,0),0)),"",(INDEX('Employee Data'!$M$4:$M$553,MATCH(Databackup!A192,Employee_Name,0))))</f>
        <v/>
      </c>
      <c r="M192" t="str">
        <f>IF(ISERROR(INDEX('Employee Data'!$N$4:$N$553,MATCH(Databackup!A192,Employee_Name,0),0)),"",(INDEX('Employee Data'!$N$4:$N$553,MATCH(Databackup!A192,Employee_Name,0))))</f>
        <v/>
      </c>
      <c r="N192" t="str">
        <f>IF(ISERROR(INDEX('Employee Data'!$O$4:$O$553,MATCH(Databackup!A192,Employee_Name,0),0)),"",(INDEX('Employee Data'!$O$4:$O$553,MATCH(Databackup!A192,Employee_Name,0))))</f>
        <v/>
      </c>
    </row>
    <row r="193" spans="1:14">
      <c r="A193" s="266" t="e">
        <f t="array" ref="A193">INDEX(Employee_Name,MATCH(SMALL(IF($A$1='Employee Data'!$I$4:$I$553,'Employee Data'!$B$4:$B$553,""),ROW('Employee Data'!A191)),IF($A$1='Employee Data'!$I$4:$I$553,'Employee Data'!$B$4:$B$553,""),0))</f>
        <v>#NUM!</v>
      </c>
      <c r="B193" t="str">
        <f>IF(ISERROR(INDEX('Employee Data'!$B$4:$B$553,MATCH(Databackup!A193,Employee_Name,0),0)),"",(INDEX('Employee Data'!$B$4:$B$553,MATCH(Databackup!A193,Employee_Name,0))))</f>
        <v/>
      </c>
      <c r="C193" t="str">
        <f>IF(ISERROR(INDEX('Employee Data'!$C$4:$C$553,MATCH(Databackup!A193,Employee_Name,0),0)),"",(INDEX('Employee Data'!$C$4:$C$553,MATCH(Databackup!A193,Employee_Name,0))))</f>
        <v/>
      </c>
      <c r="D193" t="str">
        <f>IF(ISERROR(INDEX('Employee Data'!$D$4:$D$553,MATCH(Databackup!A193,Employee_Name,0),0)),"",(INDEX('Employee Data'!$D$4:$D$553,MATCH(Databackup!A193,Employee_Name,0))))</f>
        <v/>
      </c>
      <c r="E193" t="str">
        <f>IF(ISERROR(INDEX('Employee Data'!$F$4:$F$553,MATCH(Databackup!A193,Employee_Name,0),0)),"",(INDEX('Employee Data'!$F$4:$F$553,MATCH(Databackup!A193,Employee_Name,0))))</f>
        <v/>
      </c>
      <c r="F193" s="226" t="str">
        <f>IF(ISERROR(INDEX('Employee Data'!$G$4:$G$553,MATCH(Databackup!A193,Employee_Name,0),0)),"",(INDEX('Employee Data'!$G$4:$G$553,MATCH(Databackup!A193,Employee_Name,0))))</f>
        <v/>
      </c>
      <c r="G193" s="226" t="str">
        <f>IF(ISERROR(INDEX('Employee Data'!$H$4:$H$553,MATCH(Databackup!A193,Employee_Name,0),0)),"",(INDEX('Employee Data'!$H$4:$H$553,MATCH(Databackup!A193,Employee_Name,0))))</f>
        <v/>
      </c>
      <c r="H193" t="str">
        <f>IF(ISERROR(INDEX('Employee Data'!$I$4:$I$553,MATCH(Databackup!A193,Employee_Name,0),0)),"",(INDEX('Employee Data'!$I$4:$I$553,MATCH(Databackup!A193,Employee_Name,0))))</f>
        <v/>
      </c>
      <c r="I193" t="str">
        <f>IF(ISERROR(INDEX('Employee Data'!$J$4:$J$553,MATCH(Databackup!A193,Employee_Name,0),0)),"",(INDEX('Employee Data'!J$4:$J$553,MATCH(Databackup!A193,Employee_Name,0))))</f>
        <v/>
      </c>
      <c r="J193" t="str">
        <f>IF(ISERROR(INDEX('Employee Data'!$K$4:$K$553,MATCH(Databackup!A193,Employee_Name,0),0)),"",(INDEX('Employee Data'!$K$4:$K$553,MATCH(Databackup!A193,Employee_Name,0))))</f>
        <v/>
      </c>
      <c r="K193" t="str">
        <f>IF(ISERROR(INDEX('Employee Data'!$L$4:$L$553,MATCH(Databackup!A193,Employee_Name,0),0)),"",(INDEX('Employee Data'!$L$4:$L$553,MATCH(Databackup!A193,Employee_Name,0))))</f>
        <v/>
      </c>
      <c r="L193" t="str">
        <f>IF(ISERROR(INDEX('Employee Data'!$M$4:$M$553,MATCH(Databackup!A193,Employee_Name,0),0)),"",(INDEX('Employee Data'!$M$4:$M$553,MATCH(Databackup!A193,Employee_Name,0))))</f>
        <v/>
      </c>
      <c r="M193" t="str">
        <f>IF(ISERROR(INDEX('Employee Data'!$N$4:$N$553,MATCH(Databackup!A193,Employee_Name,0),0)),"",(INDEX('Employee Data'!$N$4:$N$553,MATCH(Databackup!A193,Employee_Name,0))))</f>
        <v/>
      </c>
      <c r="N193" t="str">
        <f>IF(ISERROR(INDEX('Employee Data'!$O$4:$O$553,MATCH(Databackup!A193,Employee_Name,0),0)),"",(INDEX('Employee Data'!$O$4:$O$553,MATCH(Databackup!A193,Employee_Name,0))))</f>
        <v/>
      </c>
    </row>
    <row r="194" spans="1:14">
      <c r="A194" s="266" t="e">
        <f t="array" ref="A194">INDEX(Employee_Name,MATCH(SMALL(IF($A$1='Employee Data'!$I$4:$I$553,'Employee Data'!$B$4:$B$553,""),ROW('Employee Data'!A192)),IF($A$1='Employee Data'!$I$4:$I$553,'Employee Data'!$B$4:$B$553,""),0))</f>
        <v>#NUM!</v>
      </c>
      <c r="B194" t="str">
        <f>IF(ISERROR(INDEX('Employee Data'!$B$4:$B$553,MATCH(Databackup!A194,Employee_Name,0),0)),"",(INDEX('Employee Data'!$B$4:$B$553,MATCH(Databackup!A194,Employee_Name,0))))</f>
        <v/>
      </c>
      <c r="C194" t="str">
        <f>IF(ISERROR(INDEX('Employee Data'!$C$4:$C$553,MATCH(Databackup!A194,Employee_Name,0),0)),"",(INDEX('Employee Data'!$C$4:$C$553,MATCH(Databackup!A194,Employee_Name,0))))</f>
        <v/>
      </c>
      <c r="D194" t="str">
        <f>IF(ISERROR(INDEX('Employee Data'!$D$4:$D$553,MATCH(Databackup!A194,Employee_Name,0),0)),"",(INDEX('Employee Data'!$D$4:$D$553,MATCH(Databackup!A194,Employee_Name,0))))</f>
        <v/>
      </c>
      <c r="E194" t="str">
        <f>IF(ISERROR(INDEX('Employee Data'!$F$4:$F$553,MATCH(Databackup!A194,Employee_Name,0),0)),"",(INDEX('Employee Data'!$F$4:$F$553,MATCH(Databackup!A194,Employee_Name,0))))</f>
        <v/>
      </c>
      <c r="F194" s="226" t="str">
        <f>IF(ISERROR(INDEX('Employee Data'!$G$4:$G$553,MATCH(Databackup!A194,Employee_Name,0),0)),"",(INDEX('Employee Data'!$G$4:$G$553,MATCH(Databackup!A194,Employee_Name,0))))</f>
        <v/>
      </c>
      <c r="G194" s="226" t="str">
        <f>IF(ISERROR(INDEX('Employee Data'!$H$4:$H$553,MATCH(Databackup!A194,Employee_Name,0),0)),"",(INDEX('Employee Data'!$H$4:$H$553,MATCH(Databackup!A194,Employee_Name,0))))</f>
        <v/>
      </c>
      <c r="H194" t="str">
        <f>IF(ISERROR(INDEX('Employee Data'!$I$4:$I$553,MATCH(Databackup!A194,Employee_Name,0),0)),"",(INDEX('Employee Data'!$I$4:$I$553,MATCH(Databackup!A194,Employee_Name,0))))</f>
        <v/>
      </c>
      <c r="I194" t="str">
        <f>IF(ISERROR(INDEX('Employee Data'!$J$4:$J$553,MATCH(Databackup!A194,Employee_Name,0),0)),"",(INDEX('Employee Data'!J$4:$J$553,MATCH(Databackup!A194,Employee_Name,0))))</f>
        <v/>
      </c>
      <c r="J194" t="str">
        <f>IF(ISERROR(INDEX('Employee Data'!$K$4:$K$553,MATCH(Databackup!A194,Employee_Name,0),0)),"",(INDEX('Employee Data'!$K$4:$K$553,MATCH(Databackup!A194,Employee_Name,0))))</f>
        <v/>
      </c>
      <c r="K194" t="str">
        <f>IF(ISERROR(INDEX('Employee Data'!$L$4:$L$553,MATCH(Databackup!A194,Employee_Name,0),0)),"",(INDEX('Employee Data'!$L$4:$L$553,MATCH(Databackup!A194,Employee_Name,0))))</f>
        <v/>
      </c>
      <c r="L194" t="str">
        <f>IF(ISERROR(INDEX('Employee Data'!$M$4:$M$553,MATCH(Databackup!A194,Employee_Name,0),0)),"",(INDEX('Employee Data'!$M$4:$M$553,MATCH(Databackup!A194,Employee_Name,0))))</f>
        <v/>
      </c>
      <c r="M194" t="str">
        <f>IF(ISERROR(INDEX('Employee Data'!$N$4:$N$553,MATCH(Databackup!A194,Employee_Name,0),0)),"",(INDEX('Employee Data'!$N$4:$N$553,MATCH(Databackup!A194,Employee_Name,0))))</f>
        <v/>
      </c>
      <c r="N194" t="str">
        <f>IF(ISERROR(INDEX('Employee Data'!$O$4:$O$553,MATCH(Databackup!A194,Employee_Name,0),0)),"",(INDEX('Employee Data'!$O$4:$O$553,MATCH(Databackup!A194,Employee_Name,0))))</f>
        <v/>
      </c>
    </row>
    <row r="195" spans="1:14">
      <c r="A195" s="266" t="e">
        <f t="array" ref="A195">INDEX(Employee_Name,MATCH(SMALL(IF($A$1='Employee Data'!$I$4:$I$553,'Employee Data'!$B$4:$B$553,""),ROW('Employee Data'!A193)),IF($A$1='Employee Data'!$I$4:$I$553,'Employee Data'!$B$4:$B$553,""),0))</f>
        <v>#NUM!</v>
      </c>
      <c r="B195" t="str">
        <f>IF(ISERROR(INDEX('Employee Data'!$B$4:$B$553,MATCH(Databackup!A195,Employee_Name,0),0)),"",(INDEX('Employee Data'!$B$4:$B$553,MATCH(Databackup!A195,Employee_Name,0))))</f>
        <v/>
      </c>
      <c r="C195" t="str">
        <f>IF(ISERROR(INDEX('Employee Data'!$C$4:$C$553,MATCH(Databackup!A195,Employee_Name,0),0)),"",(INDEX('Employee Data'!$C$4:$C$553,MATCH(Databackup!A195,Employee_Name,0))))</f>
        <v/>
      </c>
      <c r="D195" t="str">
        <f>IF(ISERROR(INDEX('Employee Data'!$D$4:$D$553,MATCH(Databackup!A195,Employee_Name,0),0)),"",(INDEX('Employee Data'!$D$4:$D$553,MATCH(Databackup!A195,Employee_Name,0))))</f>
        <v/>
      </c>
      <c r="E195" t="str">
        <f>IF(ISERROR(INDEX('Employee Data'!$F$4:$F$553,MATCH(Databackup!A195,Employee_Name,0),0)),"",(INDEX('Employee Data'!$F$4:$F$553,MATCH(Databackup!A195,Employee_Name,0))))</f>
        <v/>
      </c>
      <c r="F195" s="226" t="str">
        <f>IF(ISERROR(INDEX('Employee Data'!$G$4:$G$553,MATCH(Databackup!A195,Employee_Name,0),0)),"",(INDEX('Employee Data'!$G$4:$G$553,MATCH(Databackup!A195,Employee_Name,0))))</f>
        <v/>
      </c>
      <c r="G195" s="226" t="str">
        <f>IF(ISERROR(INDEX('Employee Data'!$H$4:$H$553,MATCH(Databackup!A195,Employee_Name,0),0)),"",(INDEX('Employee Data'!$H$4:$H$553,MATCH(Databackup!A195,Employee_Name,0))))</f>
        <v/>
      </c>
      <c r="H195" t="str">
        <f>IF(ISERROR(INDEX('Employee Data'!$I$4:$I$553,MATCH(Databackup!A195,Employee_Name,0),0)),"",(INDEX('Employee Data'!$I$4:$I$553,MATCH(Databackup!A195,Employee_Name,0))))</f>
        <v/>
      </c>
      <c r="I195" t="str">
        <f>IF(ISERROR(INDEX('Employee Data'!$J$4:$J$553,MATCH(Databackup!A195,Employee_Name,0),0)),"",(INDEX('Employee Data'!J$4:$J$553,MATCH(Databackup!A195,Employee_Name,0))))</f>
        <v/>
      </c>
      <c r="J195" t="str">
        <f>IF(ISERROR(INDEX('Employee Data'!$K$4:$K$553,MATCH(Databackup!A195,Employee_Name,0),0)),"",(INDEX('Employee Data'!$K$4:$K$553,MATCH(Databackup!A195,Employee_Name,0))))</f>
        <v/>
      </c>
      <c r="K195" t="str">
        <f>IF(ISERROR(INDEX('Employee Data'!$L$4:$L$553,MATCH(Databackup!A195,Employee_Name,0),0)),"",(INDEX('Employee Data'!$L$4:$L$553,MATCH(Databackup!A195,Employee_Name,0))))</f>
        <v/>
      </c>
      <c r="L195" t="str">
        <f>IF(ISERROR(INDEX('Employee Data'!$M$4:$M$553,MATCH(Databackup!A195,Employee_Name,0),0)),"",(INDEX('Employee Data'!$M$4:$M$553,MATCH(Databackup!A195,Employee_Name,0))))</f>
        <v/>
      </c>
      <c r="M195" t="str">
        <f>IF(ISERROR(INDEX('Employee Data'!$N$4:$N$553,MATCH(Databackup!A195,Employee_Name,0),0)),"",(INDEX('Employee Data'!$N$4:$N$553,MATCH(Databackup!A195,Employee_Name,0))))</f>
        <v/>
      </c>
      <c r="N195" t="str">
        <f>IF(ISERROR(INDEX('Employee Data'!$O$4:$O$553,MATCH(Databackup!A195,Employee_Name,0),0)),"",(INDEX('Employee Data'!$O$4:$O$553,MATCH(Databackup!A195,Employee_Name,0))))</f>
        <v/>
      </c>
    </row>
    <row r="196" spans="1:14">
      <c r="A196" s="266" t="e">
        <f t="array" ref="A196">INDEX(Employee_Name,MATCH(SMALL(IF($A$1='Employee Data'!$I$4:$I$553,'Employee Data'!$B$4:$B$553,""),ROW('Employee Data'!A194)),IF($A$1='Employee Data'!$I$4:$I$553,'Employee Data'!$B$4:$B$553,""),0))</f>
        <v>#NUM!</v>
      </c>
      <c r="B196" t="str">
        <f>IF(ISERROR(INDEX('Employee Data'!$B$4:$B$553,MATCH(Databackup!A196,Employee_Name,0),0)),"",(INDEX('Employee Data'!$B$4:$B$553,MATCH(Databackup!A196,Employee_Name,0))))</f>
        <v/>
      </c>
      <c r="C196" t="str">
        <f>IF(ISERROR(INDEX('Employee Data'!$C$4:$C$553,MATCH(Databackup!A196,Employee_Name,0),0)),"",(INDEX('Employee Data'!$C$4:$C$553,MATCH(Databackup!A196,Employee_Name,0))))</f>
        <v/>
      </c>
      <c r="D196" t="str">
        <f>IF(ISERROR(INDEX('Employee Data'!$D$4:$D$553,MATCH(Databackup!A196,Employee_Name,0),0)),"",(INDEX('Employee Data'!$D$4:$D$553,MATCH(Databackup!A196,Employee_Name,0))))</f>
        <v/>
      </c>
      <c r="E196" t="str">
        <f>IF(ISERROR(INDEX('Employee Data'!$F$4:$F$553,MATCH(Databackup!A196,Employee_Name,0),0)),"",(INDEX('Employee Data'!$F$4:$F$553,MATCH(Databackup!A196,Employee_Name,0))))</f>
        <v/>
      </c>
      <c r="F196" s="226" t="str">
        <f>IF(ISERROR(INDEX('Employee Data'!$G$4:$G$553,MATCH(Databackup!A196,Employee_Name,0),0)),"",(INDEX('Employee Data'!$G$4:$G$553,MATCH(Databackup!A196,Employee_Name,0))))</f>
        <v/>
      </c>
      <c r="G196" s="226" t="str">
        <f>IF(ISERROR(INDEX('Employee Data'!$H$4:$H$553,MATCH(Databackup!A196,Employee_Name,0),0)),"",(INDEX('Employee Data'!$H$4:$H$553,MATCH(Databackup!A196,Employee_Name,0))))</f>
        <v/>
      </c>
      <c r="H196" t="str">
        <f>IF(ISERROR(INDEX('Employee Data'!$I$4:$I$553,MATCH(Databackup!A196,Employee_Name,0),0)),"",(INDEX('Employee Data'!$I$4:$I$553,MATCH(Databackup!A196,Employee_Name,0))))</f>
        <v/>
      </c>
      <c r="I196" t="str">
        <f>IF(ISERROR(INDEX('Employee Data'!$J$4:$J$553,MATCH(Databackup!A196,Employee_Name,0),0)),"",(INDEX('Employee Data'!J$4:$J$553,MATCH(Databackup!A196,Employee_Name,0))))</f>
        <v/>
      </c>
      <c r="J196" t="str">
        <f>IF(ISERROR(INDEX('Employee Data'!$K$4:$K$553,MATCH(Databackup!A196,Employee_Name,0),0)),"",(INDEX('Employee Data'!$K$4:$K$553,MATCH(Databackup!A196,Employee_Name,0))))</f>
        <v/>
      </c>
      <c r="K196" t="str">
        <f>IF(ISERROR(INDEX('Employee Data'!$L$4:$L$553,MATCH(Databackup!A196,Employee_Name,0),0)),"",(INDEX('Employee Data'!$L$4:$L$553,MATCH(Databackup!A196,Employee_Name,0))))</f>
        <v/>
      </c>
      <c r="L196" t="str">
        <f>IF(ISERROR(INDEX('Employee Data'!$M$4:$M$553,MATCH(Databackup!A196,Employee_Name,0),0)),"",(INDEX('Employee Data'!$M$4:$M$553,MATCH(Databackup!A196,Employee_Name,0))))</f>
        <v/>
      </c>
      <c r="M196" t="str">
        <f>IF(ISERROR(INDEX('Employee Data'!$N$4:$N$553,MATCH(Databackup!A196,Employee_Name,0),0)),"",(INDEX('Employee Data'!$N$4:$N$553,MATCH(Databackup!A196,Employee_Name,0))))</f>
        <v/>
      </c>
      <c r="N196" t="str">
        <f>IF(ISERROR(INDEX('Employee Data'!$O$4:$O$553,MATCH(Databackup!A196,Employee_Name,0),0)),"",(INDEX('Employee Data'!$O$4:$O$553,MATCH(Databackup!A196,Employee_Name,0))))</f>
        <v/>
      </c>
    </row>
    <row r="197" spans="1:14">
      <c r="A197" s="266" t="e">
        <f t="array" ref="A197">INDEX(Employee_Name,MATCH(SMALL(IF($A$1='Employee Data'!$I$4:$I$553,'Employee Data'!$B$4:$B$553,""),ROW('Employee Data'!A195)),IF($A$1='Employee Data'!$I$4:$I$553,'Employee Data'!$B$4:$B$553,""),0))</f>
        <v>#NUM!</v>
      </c>
      <c r="B197" t="str">
        <f>IF(ISERROR(INDEX('Employee Data'!$B$4:$B$553,MATCH(Databackup!A197,Employee_Name,0),0)),"",(INDEX('Employee Data'!$B$4:$B$553,MATCH(Databackup!A197,Employee_Name,0))))</f>
        <v/>
      </c>
      <c r="C197" t="str">
        <f>IF(ISERROR(INDEX('Employee Data'!$C$4:$C$553,MATCH(Databackup!A197,Employee_Name,0),0)),"",(INDEX('Employee Data'!$C$4:$C$553,MATCH(Databackup!A197,Employee_Name,0))))</f>
        <v/>
      </c>
      <c r="D197" t="str">
        <f>IF(ISERROR(INDEX('Employee Data'!$D$4:$D$553,MATCH(Databackup!A197,Employee_Name,0),0)),"",(INDEX('Employee Data'!$D$4:$D$553,MATCH(Databackup!A197,Employee_Name,0))))</f>
        <v/>
      </c>
      <c r="E197" t="str">
        <f>IF(ISERROR(INDEX('Employee Data'!$F$4:$F$553,MATCH(Databackup!A197,Employee_Name,0),0)),"",(INDEX('Employee Data'!$F$4:$F$553,MATCH(Databackup!A197,Employee_Name,0))))</f>
        <v/>
      </c>
      <c r="F197" s="226" t="str">
        <f>IF(ISERROR(INDEX('Employee Data'!$G$4:$G$553,MATCH(Databackup!A197,Employee_Name,0),0)),"",(INDEX('Employee Data'!$G$4:$G$553,MATCH(Databackup!A197,Employee_Name,0))))</f>
        <v/>
      </c>
      <c r="G197" s="226" t="str">
        <f>IF(ISERROR(INDEX('Employee Data'!$H$4:$H$553,MATCH(Databackup!A197,Employee_Name,0),0)),"",(INDEX('Employee Data'!$H$4:$H$553,MATCH(Databackup!A197,Employee_Name,0))))</f>
        <v/>
      </c>
      <c r="H197" t="str">
        <f>IF(ISERROR(INDEX('Employee Data'!$I$4:$I$553,MATCH(Databackup!A197,Employee_Name,0),0)),"",(INDEX('Employee Data'!$I$4:$I$553,MATCH(Databackup!A197,Employee_Name,0))))</f>
        <v/>
      </c>
      <c r="I197" t="str">
        <f>IF(ISERROR(INDEX('Employee Data'!$J$4:$J$553,MATCH(Databackup!A197,Employee_Name,0),0)),"",(INDEX('Employee Data'!J$4:$J$553,MATCH(Databackup!A197,Employee_Name,0))))</f>
        <v/>
      </c>
      <c r="J197" t="str">
        <f>IF(ISERROR(INDEX('Employee Data'!$K$4:$K$553,MATCH(Databackup!A197,Employee_Name,0),0)),"",(INDEX('Employee Data'!$K$4:$K$553,MATCH(Databackup!A197,Employee_Name,0))))</f>
        <v/>
      </c>
      <c r="K197" t="str">
        <f>IF(ISERROR(INDEX('Employee Data'!$L$4:$L$553,MATCH(Databackup!A197,Employee_Name,0),0)),"",(INDEX('Employee Data'!$L$4:$L$553,MATCH(Databackup!A197,Employee_Name,0))))</f>
        <v/>
      </c>
      <c r="L197" t="str">
        <f>IF(ISERROR(INDEX('Employee Data'!$M$4:$M$553,MATCH(Databackup!A197,Employee_Name,0),0)),"",(INDEX('Employee Data'!$M$4:$M$553,MATCH(Databackup!A197,Employee_Name,0))))</f>
        <v/>
      </c>
      <c r="M197" t="str">
        <f>IF(ISERROR(INDEX('Employee Data'!$N$4:$N$553,MATCH(Databackup!A197,Employee_Name,0),0)),"",(INDEX('Employee Data'!$N$4:$N$553,MATCH(Databackup!A197,Employee_Name,0))))</f>
        <v/>
      </c>
      <c r="N197" t="str">
        <f>IF(ISERROR(INDEX('Employee Data'!$O$4:$O$553,MATCH(Databackup!A197,Employee_Name,0),0)),"",(INDEX('Employee Data'!$O$4:$O$553,MATCH(Databackup!A197,Employee_Name,0))))</f>
        <v/>
      </c>
    </row>
    <row r="198" spans="1:14">
      <c r="A198" s="266" t="e">
        <f t="array" ref="A198">INDEX(Employee_Name,MATCH(SMALL(IF($A$1='Employee Data'!$I$4:$I$553,'Employee Data'!$B$4:$B$553,""),ROW('Employee Data'!A196)),IF($A$1='Employee Data'!$I$4:$I$553,'Employee Data'!$B$4:$B$553,""),0))</f>
        <v>#NUM!</v>
      </c>
      <c r="B198" t="str">
        <f>IF(ISERROR(INDEX('Employee Data'!$B$4:$B$553,MATCH(Databackup!A198,Employee_Name,0),0)),"",(INDEX('Employee Data'!$B$4:$B$553,MATCH(Databackup!A198,Employee_Name,0))))</f>
        <v/>
      </c>
      <c r="C198" t="str">
        <f>IF(ISERROR(INDEX('Employee Data'!$C$4:$C$553,MATCH(Databackup!A198,Employee_Name,0),0)),"",(INDEX('Employee Data'!$C$4:$C$553,MATCH(Databackup!A198,Employee_Name,0))))</f>
        <v/>
      </c>
      <c r="D198" t="str">
        <f>IF(ISERROR(INDEX('Employee Data'!$D$4:$D$553,MATCH(Databackup!A198,Employee_Name,0),0)),"",(INDEX('Employee Data'!$D$4:$D$553,MATCH(Databackup!A198,Employee_Name,0))))</f>
        <v/>
      </c>
      <c r="E198" t="str">
        <f>IF(ISERROR(INDEX('Employee Data'!$F$4:$F$553,MATCH(Databackup!A198,Employee_Name,0),0)),"",(INDEX('Employee Data'!$F$4:$F$553,MATCH(Databackup!A198,Employee_Name,0))))</f>
        <v/>
      </c>
      <c r="F198" s="226" t="str">
        <f>IF(ISERROR(INDEX('Employee Data'!$G$4:$G$553,MATCH(Databackup!A198,Employee_Name,0),0)),"",(INDEX('Employee Data'!$G$4:$G$553,MATCH(Databackup!A198,Employee_Name,0))))</f>
        <v/>
      </c>
      <c r="G198" s="226" t="str">
        <f>IF(ISERROR(INDEX('Employee Data'!$H$4:$H$553,MATCH(Databackup!A198,Employee_Name,0),0)),"",(INDEX('Employee Data'!$H$4:$H$553,MATCH(Databackup!A198,Employee_Name,0))))</f>
        <v/>
      </c>
      <c r="H198" t="str">
        <f>IF(ISERROR(INDEX('Employee Data'!$I$4:$I$553,MATCH(Databackup!A198,Employee_Name,0),0)),"",(INDEX('Employee Data'!$I$4:$I$553,MATCH(Databackup!A198,Employee_Name,0))))</f>
        <v/>
      </c>
      <c r="I198" t="str">
        <f>IF(ISERROR(INDEX('Employee Data'!$J$4:$J$553,MATCH(Databackup!A198,Employee_Name,0),0)),"",(INDEX('Employee Data'!J$4:$J$553,MATCH(Databackup!A198,Employee_Name,0))))</f>
        <v/>
      </c>
      <c r="J198" t="str">
        <f>IF(ISERROR(INDEX('Employee Data'!$K$4:$K$553,MATCH(Databackup!A198,Employee_Name,0),0)),"",(INDEX('Employee Data'!$K$4:$K$553,MATCH(Databackup!A198,Employee_Name,0))))</f>
        <v/>
      </c>
      <c r="K198" t="str">
        <f>IF(ISERROR(INDEX('Employee Data'!$L$4:$L$553,MATCH(Databackup!A198,Employee_Name,0),0)),"",(INDEX('Employee Data'!$L$4:$L$553,MATCH(Databackup!A198,Employee_Name,0))))</f>
        <v/>
      </c>
      <c r="L198" t="str">
        <f>IF(ISERROR(INDEX('Employee Data'!$M$4:$M$553,MATCH(Databackup!A198,Employee_Name,0),0)),"",(INDEX('Employee Data'!$M$4:$M$553,MATCH(Databackup!A198,Employee_Name,0))))</f>
        <v/>
      </c>
      <c r="M198" t="str">
        <f>IF(ISERROR(INDEX('Employee Data'!$N$4:$N$553,MATCH(Databackup!A198,Employee_Name,0),0)),"",(INDEX('Employee Data'!$N$4:$N$553,MATCH(Databackup!A198,Employee_Name,0))))</f>
        <v/>
      </c>
      <c r="N198" t="str">
        <f>IF(ISERROR(INDEX('Employee Data'!$O$4:$O$553,MATCH(Databackup!A198,Employee_Name,0),0)),"",(INDEX('Employee Data'!$O$4:$O$553,MATCH(Databackup!A198,Employee_Name,0))))</f>
        <v/>
      </c>
    </row>
    <row r="199" spans="1:14">
      <c r="A199" s="266" t="e">
        <f t="array" ref="A199">INDEX(Employee_Name,MATCH(SMALL(IF($A$1='Employee Data'!$I$4:$I$553,'Employee Data'!$B$4:$B$553,""),ROW('Employee Data'!A197)),IF($A$1='Employee Data'!$I$4:$I$553,'Employee Data'!$B$4:$B$553,""),0))</f>
        <v>#NUM!</v>
      </c>
      <c r="B199" t="str">
        <f>IF(ISERROR(INDEX('Employee Data'!$B$4:$B$553,MATCH(Databackup!A199,Employee_Name,0),0)),"",(INDEX('Employee Data'!$B$4:$B$553,MATCH(Databackup!A199,Employee_Name,0))))</f>
        <v/>
      </c>
      <c r="C199" t="str">
        <f>IF(ISERROR(INDEX('Employee Data'!$C$4:$C$553,MATCH(Databackup!A199,Employee_Name,0),0)),"",(INDEX('Employee Data'!$C$4:$C$553,MATCH(Databackup!A199,Employee_Name,0))))</f>
        <v/>
      </c>
      <c r="D199" t="str">
        <f>IF(ISERROR(INDEX('Employee Data'!$D$4:$D$553,MATCH(Databackup!A199,Employee_Name,0),0)),"",(INDEX('Employee Data'!$D$4:$D$553,MATCH(Databackup!A199,Employee_Name,0))))</f>
        <v/>
      </c>
      <c r="E199" t="str">
        <f>IF(ISERROR(INDEX('Employee Data'!$F$4:$F$553,MATCH(Databackup!A199,Employee_Name,0),0)),"",(INDEX('Employee Data'!$F$4:$F$553,MATCH(Databackup!A199,Employee_Name,0))))</f>
        <v/>
      </c>
      <c r="F199" s="226" t="str">
        <f>IF(ISERROR(INDEX('Employee Data'!$G$4:$G$553,MATCH(Databackup!A199,Employee_Name,0),0)),"",(INDEX('Employee Data'!$G$4:$G$553,MATCH(Databackup!A199,Employee_Name,0))))</f>
        <v/>
      </c>
      <c r="G199" s="226" t="str">
        <f>IF(ISERROR(INDEX('Employee Data'!$H$4:$H$553,MATCH(Databackup!A199,Employee_Name,0),0)),"",(INDEX('Employee Data'!$H$4:$H$553,MATCH(Databackup!A199,Employee_Name,0))))</f>
        <v/>
      </c>
      <c r="H199" t="str">
        <f>IF(ISERROR(INDEX('Employee Data'!$I$4:$I$553,MATCH(Databackup!A199,Employee_Name,0),0)),"",(INDEX('Employee Data'!$I$4:$I$553,MATCH(Databackup!A199,Employee_Name,0))))</f>
        <v/>
      </c>
      <c r="I199" t="str">
        <f>IF(ISERROR(INDEX('Employee Data'!$J$4:$J$553,MATCH(Databackup!A199,Employee_Name,0),0)),"",(INDEX('Employee Data'!J$4:$J$553,MATCH(Databackup!A199,Employee_Name,0))))</f>
        <v/>
      </c>
      <c r="J199" t="str">
        <f>IF(ISERROR(INDEX('Employee Data'!$K$4:$K$553,MATCH(Databackup!A199,Employee_Name,0),0)),"",(INDEX('Employee Data'!$K$4:$K$553,MATCH(Databackup!A199,Employee_Name,0))))</f>
        <v/>
      </c>
      <c r="K199" t="str">
        <f>IF(ISERROR(INDEX('Employee Data'!$L$4:$L$553,MATCH(Databackup!A199,Employee_Name,0),0)),"",(INDEX('Employee Data'!$L$4:$L$553,MATCH(Databackup!A199,Employee_Name,0))))</f>
        <v/>
      </c>
      <c r="L199" t="str">
        <f>IF(ISERROR(INDEX('Employee Data'!$M$4:$M$553,MATCH(Databackup!A199,Employee_Name,0),0)),"",(INDEX('Employee Data'!$M$4:$M$553,MATCH(Databackup!A199,Employee_Name,0))))</f>
        <v/>
      </c>
      <c r="M199" t="str">
        <f>IF(ISERROR(INDEX('Employee Data'!$N$4:$N$553,MATCH(Databackup!A199,Employee_Name,0),0)),"",(INDEX('Employee Data'!$N$4:$N$553,MATCH(Databackup!A199,Employee_Name,0))))</f>
        <v/>
      </c>
      <c r="N199" t="str">
        <f>IF(ISERROR(INDEX('Employee Data'!$O$4:$O$553,MATCH(Databackup!A199,Employee_Name,0),0)),"",(INDEX('Employee Data'!$O$4:$O$553,MATCH(Databackup!A199,Employee_Name,0))))</f>
        <v/>
      </c>
    </row>
    <row r="200" spans="1:14">
      <c r="A200" s="266" t="e">
        <f t="array" ref="A200">INDEX(Employee_Name,MATCH(SMALL(IF($A$1='Employee Data'!$I$4:$I$553,'Employee Data'!$B$4:$B$553,""),ROW('Employee Data'!A198)),IF($A$1='Employee Data'!$I$4:$I$553,'Employee Data'!$B$4:$B$553,""),0))</f>
        <v>#NUM!</v>
      </c>
      <c r="B200" t="str">
        <f>IF(ISERROR(INDEX('Employee Data'!$B$4:$B$553,MATCH(Databackup!A200,Employee_Name,0),0)),"",(INDEX('Employee Data'!$B$4:$B$553,MATCH(Databackup!A200,Employee_Name,0))))</f>
        <v/>
      </c>
      <c r="C200" t="str">
        <f>IF(ISERROR(INDEX('Employee Data'!$C$4:$C$553,MATCH(Databackup!A200,Employee_Name,0),0)),"",(INDEX('Employee Data'!$C$4:$C$553,MATCH(Databackup!A200,Employee_Name,0))))</f>
        <v/>
      </c>
      <c r="D200" t="str">
        <f>IF(ISERROR(INDEX('Employee Data'!$D$4:$D$553,MATCH(Databackup!A200,Employee_Name,0),0)),"",(INDEX('Employee Data'!$D$4:$D$553,MATCH(Databackup!A200,Employee_Name,0))))</f>
        <v/>
      </c>
      <c r="E200" t="str">
        <f>IF(ISERROR(INDEX('Employee Data'!$F$4:$F$553,MATCH(Databackup!A200,Employee_Name,0),0)),"",(INDEX('Employee Data'!$F$4:$F$553,MATCH(Databackup!A200,Employee_Name,0))))</f>
        <v/>
      </c>
      <c r="F200" s="226" t="str">
        <f>IF(ISERROR(INDEX('Employee Data'!$G$4:$G$553,MATCH(Databackup!A200,Employee_Name,0),0)),"",(INDEX('Employee Data'!$G$4:$G$553,MATCH(Databackup!A200,Employee_Name,0))))</f>
        <v/>
      </c>
      <c r="G200" s="226" t="str">
        <f>IF(ISERROR(INDEX('Employee Data'!$H$4:$H$553,MATCH(Databackup!A200,Employee_Name,0),0)),"",(INDEX('Employee Data'!$H$4:$H$553,MATCH(Databackup!A200,Employee_Name,0))))</f>
        <v/>
      </c>
      <c r="H200" t="str">
        <f>IF(ISERROR(INDEX('Employee Data'!$I$4:$I$553,MATCH(Databackup!A200,Employee_Name,0),0)),"",(INDEX('Employee Data'!$I$4:$I$553,MATCH(Databackup!A200,Employee_Name,0))))</f>
        <v/>
      </c>
      <c r="I200" t="str">
        <f>IF(ISERROR(INDEX('Employee Data'!$J$4:$J$553,MATCH(Databackup!A200,Employee_Name,0),0)),"",(INDEX('Employee Data'!J$4:$J$553,MATCH(Databackup!A200,Employee_Name,0))))</f>
        <v/>
      </c>
      <c r="J200" t="str">
        <f>IF(ISERROR(INDEX('Employee Data'!$K$4:$K$553,MATCH(Databackup!A200,Employee_Name,0),0)),"",(INDEX('Employee Data'!$K$4:$K$553,MATCH(Databackup!A200,Employee_Name,0))))</f>
        <v/>
      </c>
      <c r="K200" t="str">
        <f>IF(ISERROR(INDEX('Employee Data'!$L$4:$L$553,MATCH(Databackup!A200,Employee_Name,0),0)),"",(INDEX('Employee Data'!$L$4:$L$553,MATCH(Databackup!A200,Employee_Name,0))))</f>
        <v/>
      </c>
      <c r="L200" t="str">
        <f>IF(ISERROR(INDEX('Employee Data'!$M$4:$M$553,MATCH(Databackup!A200,Employee_Name,0),0)),"",(INDEX('Employee Data'!$M$4:$M$553,MATCH(Databackup!A200,Employee_Name,0))))</f>
        <v/>
      </c>
      <c r="M200" t="str">
        <f>IF(ISERROR(INDEX('Employee Data'!$N$4:$N$553,MATCH(Databackup!A200,Employee_Name,0),0)),"",(INDEX('Employee Data'!$N$4:$N$553,MATCH(Databackup!A200,Employee_Name,0))))</f>
        <v/>
      </c>
      <c r="N200" t="str">
        <f>IF(ISERROR(INDEX('Employee Data'!$O$4:$O$553,MATCH(Databackup!A200,Employee_Name,0),0)),"",(INDEX('Employee Data'!$O$4:$O$553,MATCH(Databackup!A200,Employee_Name,0))))</f>
        <v/>
      </c>
    </row>
    <row r="201" spans="1:14">
      <c r="A201" s="266" t="e">
        <f t="array" ref="A201">INDEX(Employee_Name,MATCH(SMALL(IF($A$1='Employee Data'!$I$4:$I$553,'Employee Data'!$B$4:$B$553,""),ROW('Employee Data'!A199)),IF($A$1='Employee Data'!$I$4:$I$553,'Employee Data'!$B$4:$B$553,""),0))</f>
        <v>#NUM!</v>
      </c>
      <c r="B201" t="str">
        <f>IF(ISERROR(INDEX('Employee Data'!$B$4:$B$553,MATCH(Databackup!A201,Employee_Name,0),0)),"",(INDEX('Employee Data'!$B$4:$B$553,MATCH(Databackup!A201,Employee_Name,0))))</f>
        <v/>
      </c>
      <c r="C201" t="str">
        <f>IF(ISERROR(INDEX('Employee Data'!$C$4:$C$553,MATCH(Databackup!A201,Employee_Name,0),0)),"",(INDEX('Employee Data'!$C$4:$C$553,MATCH(Databackup!A201,Employee_Name,0))))</f>
        <v/>
      </c>
      <c r="D201" t="str">
        <f>IF(ISERROR(INDEX('Employee Data'!$D$4:$D$553,MATCH(Databackup!A201,Employee_Name,0),0)),"",(INDEX('Employee Data'!$D$4:$D$553,MATCH(Databackup!A201,Employee_Name,0))))</f>
        <v/>
      </c>
      <c r="E201" t="str">
        <f>IF(ISERROR(INDEX('Employee Data'!$F$4:$F$553,MATCH(Databackup!A201,Employee_Name,0),0)),"",(INDEX('Employee Data'!$F$4:$F$553,MATCH(Databackup!A201,Employee_Name,0))))</f>
        <v/>
      </c>
      <c r="F201" s="226" t="str">
        <f>IF(ISERROR(INDEX('Employee Data'!$G$4:$G$553,MATCH(Databackup!A201,Employee_Name,0),0)),"",(INDEX('Employee Data'!$G$4:$G$553,MATCH(Databackup!A201,Employee_Name,0))))</f>
        <v/>
      </c>
      <c r="G201" s="226" t="str">
        <f>IF(ISERROR(INDEX('Employee Data'!$H$4:$H$553,MATCH(Databackup!A201,Employee_Name,0),0)),"",(INDEX('Employee Data'!$H$4:$H$553,MATCH(Databackup!A201,Employee_Name,0))))</f>
        <v/>
      </c>
      <c r="H201" t="str">
        <f>IF(ISERROR(INDEX('Employee Data'!$I$4:$I$553,MATCH(Databackup!A201,Employee_Name,0),0)),"",(INDEX('Employee Data'!$I$4:$I$553,MATCH(Databackup!A201,Employee_Name,0))))</f>
        <v/>
      </c>
      <c r="I201" t="str">
        <f>IF(ISERROR(INDEX('Employee Data'!$J$4:$J$553,MATCH(Databackup!A201,Employee_Name,0),0)),"",(INDEX('Employee Data'!J$4:$J$553,MATCH(Databackup!A201,Employee_Name,0))))</f>
        <v/>
      </c>
      <c r="J201" t="str">
        <f>IF(ISERROR(INDEX('Employee Data'!$K$4:$K$553,MATCH(Databackup!A201,Employee_Name,0),0)),"",(INDEX('Employee Data'!$K$4:$K$553,MATCH(Databackup!A201,Employee_Name,0))))</f>
        <v/>
      </c>
      <c r="K201" t="str">
        <f>IF(ISERROR(INDEX('Employee Data'!$L$4:$L$553,MATCH(Databackup!A201,Employee_Name,0),0)),"",(INDEX('Employee Data'!$L$4:$L$553,MATCH(Databackup!A201,Employee_Name,0))))</f>
        <v/>
      </c>
      <c r="L201" t="str">
        <f>IF(ISERROR(INDEX('Employee Data'!$M$4:$M$553,MATCH(Databackup!A201,Employee_Name,0),0)),"",(INDEX('Employee Data'!$M$4:$M$553,MATCH(Databackup!A201,Employee_Name,0))))</f>
        <v/>
      </c>
      <c r="M201" t="str">
        <f>IF(ISERROR(INDEX('Employee Data'!$N$4:$N$553,MATCH(Databackup!A201,Employee_Name,0),0)),"",(INDEX('Employee Data'!$N$4:$N$553,MATCH(Databackup!A201,Employee_Name,0))))</f>
        <v/>
      </c>
      <c r="N201" t="str">
        <f>IF(ISERROR(INDEX('Employee Data'!$O$4:$O$553,MATCH(Databackup!A201,Employee_Name,0),0)),"",(INDEX('Employee Data'!$O$4:$O$553,MATCH(Databackup!A201,Employee_Name,0))))</f>
        <v/>
      </c>
    </row>
    <row r="202" spans="1:14">
      <c r="A202" s="266" t="e">
        <f t="array" ref="A202">INDEX(Employee_Name,MATCH(SMALL(IF($A$1='Employee Data'!$I$4:$I$553,'Employee Data'!$B$4:$B$553,""),ROW('Employee Data'!A200)),IF($A$1='Employee Data'!$I$4:$I$553,'Employee Data'!$B$4:$B$553,""),0))</f>
        <v>#NUM!</v>
      </c>
      <c r="B202" t="str">
        <f>IF(ISERROR(INDEX('Employee Data'!$B$4:$B$553,MATCH(Databackup!A202,Employee_Name,0),0)),"",(INDEX('Employee Data'!$B$4:$B$553,MATCH(Databackup!A202,Employee_Name,0))))</f>
        <v/>
      </c>
      <c r="C202" t="str">
        <f>IF(ISERROR(INDEX('Employee Data'!$C$4:$C$553,MATCH(Databackup!A202,Employee_Name,0),0)),"",(INDEX('Employee Data'!$C$4:$C$553,MATCH(Databackup!A202,Employee_Name,0))))</f>
        <v/>
      </c>
      <c r="D202" t="str">
        <f>IF(ISERROR(INDEX('Employee Data'!$D$4:$D$553,MATCH(Databackup!A202,Employee_Name,0),0)),"",(INDEX('Employee Data'!$D$4:$D$553,MATCH(Databackup!A202,Employee_Name,0))))</f>
        <v/>
      </c>
      <c r="E202" t="str">
        <f>IF(ISERROR(INDEX('Employee Data'!$F$4:$F$553,MATCH(Databackup!A202,Employee_Name,0),0)),"",(INDEX('Employee Data'!$F$4:$F$553,MATCH(Databackup!A202,Employee_Name,0))))</f>
        <v/>
      </c>
      <c r="F202" s="226" t="str">
        <f>IF(ISERROR(INDEX('Employee Data'!$G$4:$G$553,MATCH(Databackup!A202,Employee_Name,0),0)),"",(INDEX('Employee Data'!$G$4:$G$553,MATCH(Databackup!A202,Employee_Name,0))))</f>
        <v/>
      </c>
      <c r="G202" s="226" t="str">
        <f>IF(ISERROR(INDEX('Employee Data'!$H$4:$H$553,MATCH(Databackup!A202,Employee_Name,0),0)),"",(INDEX('Employee Data'!$H$4:$H$553,MATCH(Databackup!A202,Employee_Name,0))))</f>
        <v/>
      </c>
      <c r="H202" t="str">
        <f>IF(ISERROR(INDEX('Employee Data'!$I$4:$I$553,MATCH(Databackup!A202,Employee_Name,0),0)),"",(INDEX('Employee Data'!$I$4:$I$553,MATCH(Databackup!A202,Employee_Name,0))))</f>
        <v/>
      </c>
      <c r="I202" t="str">
        <f>IF(ISERROR(INDEX('Employee Data'!$J$4:$J$553,MATCH(Databackup!A202,Employee_Name,0),0)),"",(INDEX('Employee Data'!J$4:$J$553,MATCH(Databackup!A202,Employee_Name,0))))</f>
        <v/>
      </c>
      <c r="J202" t="str">
        <f>IF(ISERROR(INDEX('Employee Data'!$K$4:$K$553,MATCH(Databackup!A202,Employee_Name,0),0)),"",(INDEX('Employee Data'!$K$4:$K$553,MATCH(Databackup!A202,Employee_Name,0))))</f>
        <v/>
      </c>
      <c r="K202" t="str">
        <f>IF(ISERROR(INDEX('Employee Data'!$L$4:$L$553,MATCH(Databackup!A202,Employee_Name,0),0)),"",(INDEX('Employee Data'!$L$4:$L$553,MATCH(Databackup!A202,Employee_Name,0))))</f>
        <v/>
      </c>
      <c r="L202" t="str">
        <f>IF(ISERROR(INDEX('Employee Data'!$M$4:$M$553,MATCH(Databackup!A202,Employee_Name,0),0)),"",(INDEX('Employee Data'!$M$4:$M$553,MATCH(Databackup!A202,Employee_Name,0))))</f>
        <v/>
      </c>
      <c r="M202" t="str">
        <f>IF(ISERROR(INDEX('Employee Data'!$N$4:$N$553,MATCH(Databackup!A202,Employee_Name,0),0)),"",(INDEX('Employee Data'!$N$4:$N$553,MATCH(Databackup!A202,Employee_Name,0))))</f>
        <v/>
      </c>
      <c r="N202" t="str">
        <f>IF(ISERROR(INDEX('Employee Data'!$O$4:$O$553,MATCH(Databackup!A202,Employee_Name,0),0)),"",(INDEX('Employee Data'!$O$4:$O$553,MATCH(Databackup!A202,Employee_Name,0))))</f>
        <v/>
      </c>
    </row>
    <row r="203" spans="1:14">
      <c r="A203" s="266" t="e">
        <f t="array" ref="A203">INDEX(Employee_Name,MATCH(SMALL(IF($A$1='Employee Data'!$I$4:$I$553,'Employee Data'!$B$4:$B$553,""),ROW('Employee Data'!A201)),IF($A$1='Employee Data'!$I$4:$I$553,'Employee Data'!$B$4:$B$553,""),0))</f>
        <v>#NUM!</v>
      </c>
      <c r="B203" t="str">
        <f>IF(ISERROR(INDEX('Employee Data'!$B$4:$B$553,MATCH(Databackup!A203,Employee_Name,0),0)),"",(INDEX('Employee Data'!$B$4:$B$553,MATCH(Databackup!A203,Employee_Name,0))))</f>
        <v/>
      </c>
      <c r="C203" t="str">
        <f>IF(ISERROR(INDEX('Employee Data'!$C$4:$C$553,MATCH(Databackup!A203,Employee_Name,0),0)),"",(INDEX('Employee Data'!$C$4:$C$553,MATCH(Databackup!A203,Employee_Name,0))))</f>
        <v/>
      </c>
      <c r="D203" t="str">
        <f>IF(ISERROR(INDEX('Employee Data'!$D$4:$D$553,MATCH(Databackup!A203,Employee_Name,0),0)),"",(INDEX('Employee Data'!$D$4:$D$553,MATCH(Databackup!A203,Employee_Name,0))))</f>
        <v/>
      </c>
      <c r="E203" t="str">
        <f>IF(ISERROR(INDEX('Employee Data'!$F$4:$F$553,MATCH(Databackup!A203,Employee_Name,0),0)),"",(INDEX('Employee Data'!$F$4:$F$553,MATCH(Databackup!A203,Employee_Name,0))))</f>
        <v/>
      </c>
      <c r="F203" s="226" t="str">
        <f>IF(ISERROR(INDEX('Employee Data'!$G$4:$G$553,MATCH(Databackup!A203,Employee_Name,0),0)),"",(INDEX('Employee Data'!$G$4:$G$553,MATCH(Databackup!A203,Employee_Name,0))))</f>
        <v/>
      </c>
      <c r="G203" s="226" t="str">
        <f>IF(ISERROR(INDEX('Employee Data'!$H$4:$H$553,MATCH(Databackup!A203,Employee_Name,0),0)),"",(INDEX('Employee Data'!$H$4:$H$553,MATCH(Databackup!A203,Employee_Name,0))))</f>
        <v/>
      </c>
      <c r="H203" t="str">
        <f>IF(ISERROR(INDEX('Employee Data'!$I$4:$I$553,MATCH(Databackup!A203,Employee_Name,0),0)),"",(INDEX('Employee Data'!$I$4:$I$553,MATCH(Databackup!A203,Employee_Name,0))))</f>
        <v/>
      </c>
      <c r="I203" t="str">
        <f>IF(ISERROR(INDEX('Employee Data'!$J$4:$J$553,MATCH(Databackup!A203,Employee_Name,0),0)),"",(INDEX('Employee Data'!J$4:$J$553,MATCH(Databackup!A203,Employee_Name,0))))</f>
        <v/>
      </c>
      <c r="J203" t="str">
        <f>IF(ISERROR(INDEX('Employee Data'!$K$4:$K$553,MATCH(Databackup!A203,Employee_Name,0),0)),"",(INDEX('Employee Data'!$K$4:$K$553,MATCH(Databackup!A203,Employee_Name,0))))</f>
        <v/>
      </c>
      <c r="K203" t="str">
        <f>IF(ISERROR(INDEX('Employee Data'!$L$4:$L$553,MATCH(Databackup!A203,Employee_Name,0),0)),"",(INDEX('Employee Data'!$L$4:$L$553,MATCH(Databackup!A203,Employee_Name,0))))</f>
        <v/>
      </c>
      <c r="L203" t="str">
        <f>IF(ISERROR(INDEX('Employee Data'!$M$4:$M$553,MATCH(Databackup!A203,Employee_Name,0),0)),"",(INDEX('Employee Data'!$M$4:$M$553,MATCH(Databackup!A203,Employee_Name,0))))</f>
        <v/>
      </c>
      <c r="M203" t="str">
        <f>IF(ISERROR(INDEX('Employee Data'!$N$4:$N$553,MATCH(Databackup!A203,Employee_Name,0),0)),"",(INDEX('Employee Data'!$N$4:$N$553,MATCH(Databackup!A203,Employee_Name,0))))</f>
        <v/>
      </c>
      <c r="N203" t="str">
        <f>IF(ISERROR(INDEX('Employee Data'!$O$4:$O$553,MATCH(Databackup!A203,Employee_Name,0),0)),"",(INDEX('Employee Data'!$O$4:$O$553,MATCH(Databackup!A203,Employee_Name,0))))</f>
        <v/>
      </c>
    </row>
    <row r="204" spans="1:14">
      <c r="A204" s="266" t="e">
        <f t="array" ref="A204">INDEX(Employee_Name,MATCH(SMALL(IF($A$1='Employee Data'!$I$4:$I$553,'Employee Data'!$B$4:$B$553,""),ROW('Employee Data'!A202)),IF($A$1='Employee Data'!$I$4:$I$553,'Employee Data'!$B$4:$B$553,""),0))</f>
        <v>#NUM!</v>
      </c>
      <c r="B204" t="str">
        <f>IF(ISERROR(INDEX('Employee Data'!$B$4:$B$553,MATCH(Databackup!A204,Employee_Name,0),0)),"",(INDEX('Employee Data'!$B$4:$B$553,MATCH(Databackup!A204,Employee_Name,0))))</f>
        <v/>
      </c>
      <c r="C204" t="str">
        <f>IF(ISERROR(INDEX('Employee Data'!$C$4:$C$553,MATCH(Databackup!A204,Employee_Name,0),0)),"",(INDEX('Employee Data'!$C$4:$C$553,MATCH(Databackup!A204,Employee_Name,0))))</f>
        <v/>
      </c>
      <c r="D204" t="str">
        <f>IF(ISERROR(INDEX('Employee Data'!$D$4:$D$553,MATCH(Databackup!A204,Employee_Name,0),0)),"",(INDEX('Employee Data'!$D$4:$D$553,MATCH(Databackup!A204,Employee_Name,0))))</f>
        <v/>
      </c>
      <c r="E204" t="str">
        <f>IF(ISERROR(INDEX('Employee Data'!$F$4:$F$553,MATCH(Databackup!A204,Employee_Name,0),0)),"",(INDEX('Employee Data'!$F$4:$F$553,MATCH(Databackup!A204,Employee_Name,0))))</f>
        <v/>
      </c>
      <c r="F204" s="226" t="str">
        <f>IF(ISERROR(INDEX('Employee Data'!$G$4:$G$553,MATCH(Databackup!A204,Employee_Name,0),0)),"",(INDEX('Employee Data'!$G$4:$G$553,MATCH(Databackup!A204,Employee_Name,0))))</f>
        <v/>
      </c>
      <c r="G204" s="226" t="str">
        <f>IF(ISERROR(INDEX('Employee Data'!$H$4:$H$553,MATCH(Databackup!A204,Employee_Name,0),0)),"",(INDEX('Employee Data'!$H$4:$H$553,MATCH(Databackup!A204,Employee_Name,0))))</f>
        <v/>
      </c>
      <c r="H204" t="str">
        <f>IF(ISERROR(INDEX('Employee Data'!$I$4:$I$553,MATCH(Databackup!A204,Employee_Name,0),0)),"",(INDEX('Employee Data'!$I$4:$I$553,MATCH(Databackup!A204,Employee_Name,0))))</f>
        <v/>
      </c>
      <c r="I204" t="str">
        <f>IF(ISERROR(INDEX('Employee Data'!$J$4:$J$553,MATCH(Databackup!A204,Employee_Name,0),0)),"",(INDEX('Employee Data'!J$4:$J$553,MATCH(Databackup!A204,Employee_Name,0))))</f>
        <v/>
      </c>
      <c r="J204" t="str">
        <f>IF(ISERROR(INDEX('Employee Data'!$K$4:$K$553,MATCH(Databackup!A204,Employee_Name,0),0)),"",(INDEX('Employee Data'!$K$4:$K$553,MATCH(Databackup!A204,Employee_Name,0))))</f>
        <v/>
      </c>
      <c r="K204" t="str">
        <f>IF(ISERROR(INDEX('Employee Data'!$L$4:$L$553,MATCH(Databackup!A204,Employee_Name,0),0)),"",(INDEX('Employee Data'!$L$4:$L$553,MATCH(Databackup!A204,Employee_Name,0))))</f>
        <v/>
      </c>
      <c r="L204" t="str">
        <f>IF(ISERROR(INDEX('Employee Data'!$M$4:$M$553,MATCH(Databackup!A204,Employee_Name,0),0)),"",(INDEX('Employee Data'!$M$4:$M$553,MATCH(Databackup!A204,Employee_Name,0))))</f>
        <v/>
      </c>
      <c r="M204" t="str">
        <f>IF(ISERROR(INDEX('Employee Data'!$N$4:$N$553,MATCH(Databackup!A204,Employee_Name,0),0)),"",(INDEX('Employee Data'!$N$4:$N$553,MATCH(Databackup!A204,Employee_Name,0))))</f>
        <v/>
      </c>
      <c r="N204" t="str">
        <f>IF(ISERROR(INDEX('Employee Data'!$O$4:$O$553,MATCH(Databackup!A204,Employee_Name,0),0)),"",(INDEX('Employee Data'!$O$4:$O$553,MATCH(Databackup!A204,Employee_Name,0))))</f>
        <v/>
      </c>
    </row>
    <row r="205" spans="1:14">
      <c r="A205" s="266" t="e">
        <f t="array" ref="A205">INDEX(Employee_Name,MATCH(SMALL(IF($A$1='Employee Data'!$I$4:$I$553,'Employee Data'!$B$4:$B$553,""),ROW('Employee Data'!A203)),IF($A$1='Employee Data'!$I$4:$I$553,'Employee Data'!$B$4:$B$553,""),0))</f>
        <v>#NUM!</v>
      </c>
      <c r="B205" t="str">
        <f>IF(ISERROR(INDEX('Employee Data'!$B$4:$B$553,MATCH(Databackup!A205,Employee_Name,0),0)),"",(INDEX('Employee Data'!$B$4:$B$553,MATCH(Databackup!A205,Employee_Name,0))))</f>
        <v/>
      </c>
      <c r="C205" t="str">
        <f>IF(ISERROR(INDEX('Employee Data'!$C$4:$C$553,MATCH(Databackup!A205,Employee_Name,0),0)),"",(INDEX('Employee Data'!$C$4:$C$553,MATCH(Databackup!A205,Employee_Name,0))))</f>
        <v/>
      </c>
      <c r="D205" t="str">
        <f>IF(ISERROR(INDEX('Employee Data'!$D$4:$D$553,MATCH(Databackup!A205,Employee_Name,0),0)),"",(INDEX('Employee Data'!$D$4:$D$553,MATCH(Databackup!A205,Employee_Name,0))))</f>
        <v/>
      </c>
      <c r="E205" t="str">
        <f>IF(ISERROR(INDEX('Employee Data'!$F$4:$F$553,MATCH(Databackup!A205,Employee_Name,0),0)),"",(INDEX('Employee Data'!$F$4:$F$553,MATCH(Databackup!A205,Employee_Name,0))))</f>
        <v/>
      </c>
      <c r="F205" s="226" t="str">
        <f>IF(ISERROR(INDEX('Employee Data'!$G$4:$G$553,MATCH(Databackup!A205,Employee_Name,0),0)),"",(INDEX('Employee Data'!$G$4:$G$553,MATCH(Databackup!A205,Employee_Name,0))))</f>
        <v/>
      </c>
      <c r="G205" s="226" t="str">
        <f>IF(ISERROR(INDEX('Employee Data'!$H$4:$H$553,MATCH(Databackup!A205,Employee_Name,0),0)),"",(INDEX('Employee Data'!$H$4:$H$553,MATCH(Databackup!A205,Employee_Name,0))))</f>
        <v/>
      </c>
      <c r="H205" t="str">
        <f>IF(ISERROR(INDEX('Employee Data'!$I$4:$I$553,MATCH(Databackup!A205,Employee_Name,0),0)),"",(INDEX('Employee Data'!$I$4:$I$553,MATCH(Databackup!A205,Employee_Name,0))))</f>
        <v/>
      </c>
      <c r="I205" t="str">
        <f>IF(ISERROR(INDEX('Employee Data'!$J$4:$J$553,MATCH(Databackup!A205,Employee_Name,0),0)),"",(INDEX('Employee Data'!J$4:$J$553,MATCH(Databackup!A205,Employee_Name,0))))</f>
        <v/>
      </c>
      <c r="J205" t="str">
        <f>IF(ISERROR(INDEX('Employee Data'!$K$4:$K$553,MATCH(Databackup!A205,Employee_Name,0),0)),"",(INDEX('Employee Data'!$K$4:$K$553,MATCH(Databackup!A205,Employee_Name,0))))</f>
        <v/>
      </c>
      <c r="K205" t="str">
        <f>IF(ISERROR(INDEX('Employee Data'!$L$4:$L$553,MATCH(Databackup!A205,Employee_Name,0),0)),"",(INDEX('Employee Data'!$L$4:$L$553,MATCH(Databackup!A205,Employee_Name,0))))</f>
        <v/>
      </c>
      <c r="L205" t="str">
        <f>IF(ISERROR(INDEX('Employee Data'!$M$4:$M$553,MATCH(Databackup!A205,Employee_Name,0),0)),"",(INDEX('Employee Data'!$M$4:$M$553,MATCH(Databackup!A205,Employee_Name,0))))</f>
        <v/>
      </c>
      <c r="M205" t="str">
        <f>IF(ISERROR(INDEX('Employee Data'!$N$4:$N$553,MATCH(Databackup!A205,Employee_Name,0),0)),"",(INDEX('Employee Data'!$N$4:$N$553,MATCH(Databackup!A205,Employee_Name,0))))</f>
        <v/>
      </c>
      <c r="N205" t="str">
        <f>IF(ISERROR(INDEX('Employee Data'!$O$4:$O$553,MATCH(Databackup!A205,Employee_Name,0),0)),"",(INDEX('Employee Data'!$O$4:$O$553,MATCH(Databackup!A205,Employee_Name,0))))</f>
        <v/>
      </c>
    </row>
    <row r="206" spans="1:14">
      <c r="A206" s="266" t="e">
        <f t="array" ref="A206">INDEX(Employee_Name,MATCH(SMALL(IF($A$1='Employee Data'!$I$4:$I$553,'Employee Data'!$B$4:$B$553,""),ROW('Employee Data'!A204)),IF($A$1='Employee Data'!$I$4:$I$553,'Employee Data'!$B$4:$B$553,""),0))</f>
        <v>#NUM!</v>
      </c>
      <c r="B206" t="str">
        <f>IF(ISERROR(INDEX('Employee Data'!$B$4:$B$553,MATCH(Databackup!A206,Employee_Name,0),0)),"",(INDEX('Employee Data'!$B$4:$B$553,MATCH(Databackup!A206,Employee_Name,0))))</f>
        <v/>
      </c>
      <c r="C206" t="str">
        <f>IF(ISERROR(INDEX('Employee Data'!$C$4:$C$553,MATCH(Databackup!A206,Employee_Name,0),0)),"",(INDEX('Employee Data'!$C$4:$C$553,MATCH(Databackup!A206,Employee_Name,0))))</f>
        <v/>
      </c>
      <c r="D206" t="str">
        <f>IF(ISERROR(INDEX('Employee Data'!$D$4:$D$553,MATCH(Databackup!A206,Employee_Name,0),0)),"",(INDEX('Employee Data'!$D$4:$D$553,MATCH(Databackup!A206,Employee_Name,0))))</f>
        <v/>
      </c>
      <c r="E206" t="str">
        <f>IF(ISERROR(INDEX('Employee Data'!$F$4:$F$553,MATCH(Databackup!A206,Employee_Name,0),0)),"",(INDEX('Employee Data'!$F$4:$F$553,MATCH(Databackup!A206,Employee_Name,0))))</f>
        <v/>
      </c>
      <c r="F206" s="226" t="str">
        <f>IF(ISERROR(INDEX('Employee Data'!$G$4:$G$553,MATCH(Databackup!A206,Employee_Name,0),0)),"",(INDEX('Employee Data'!$G$4:$G$553,MATCH(Databackup!A206,Employee_Name,0))))</f>
        <v/>
      </c>
      <c r="G206" s="226" t="str">
        <f>IF(ISERROR(INDEX('Employee Data'!$H$4:$H$553,MATCH(Databackup!A206,Employee_Name,0),0)),"",(INDEX('Employee Data'!$H$4:$H$553,MATCH(Databackup!A206,Employee_Name,0))))</f>
        <v/>
      </c>
      <c r="H206" t="str">
        <f>IF(ISERROR(INDEX('Employee Data'!$I$4:$I$553,MATCH(Databackup!A206,Employee_Name,0),0)),"",(INDEX('Employee Data'!$I$4:$I$553,MATCH(Databackup!A206,Employee_Name,0))))</f>
        <v/>
      </c>
      <c r="I206" t="str">
        <f>IF(ISERROR(INDEX('Employee Data'!$J$4:$J$553,MATCH(Databackup!A206,Employee_Name,0),0)),"",(INDEX('Employee Data'!J$4:$J$553,MATCH(Databackup!A206,Employee_Name,0))))</f>
        <v/>
      </c>
      <c r="J206" t="str">
        <f>IF(ISERROR(INDEX('Employee Data'!$K$4:$K$553,MATCH(Databackup!A206,Employee_Name,0),0)),"",(INDEX('Employee Data'!$K$4:$K$553,MATCH(Databackup!A206,Employee_Name,0))))</f>
        <v/>
      </c>
      <c r="K206" t="str">
        <f>IF(ISERROR(INDEX('Employee Data'!$L$4:$L$553,MATCH(Databackup!A206,Employee_Name,0),0)),"",(INDEX('Employee Data'!$L$4:$L$553,MATCH(Databackup!A206,Employee_Name,0))))</f>
        <v/>
      </c>
      <c r="L206" t="str">
        <f>IF(ISERROR(INDEX('Employee Data'!$M$4:$M$553,MATCH(Databackup!A206,Employee_Name,0),0)),"",(INDEX('Employee Data'!$M$4:$M$553,MATCH(Databackup!A206,Employee_Name,0))))</f>
        <v/>
      </c>
      <c r="M206" t="str">
        <f>IF(ISERROR(INDEX('Employee Data'!$N$4:$N$553,MATCH(Databackup!A206,Employee_Name,0),0)),"",(INDEX('Employee Data'!$N$4:$N$553,MATCH(Databackup!A206,Employee_Name,0))))</f>
        <v/>
      </c>
      <c r="N206" t="str">
        <f>IF(ISERROR(INDEX('Employee Data'!$O$4:$O$553,MATCH(Databackup!A206,Employee_Name,0),0)),"",(INDEX('Employee Data'!$O$4:$O$553,MATCH(Databackup!A206,Employee_Name,0))))</f>
        <v/>
      </c>
    </row>
    <row r="207" spans="1:14">
      <c r="A207" s="266" t="e">
        <f t="array" ref="A207">INDEX(Employee_Name,MATCH(SMALL(IF($A$1='Employee Data'!$I$4:$I$553,'Employee Data'!$B$4:$B$553,""),ROW('Employee Data'!A205)),IF($A$1='Employee Data'!$I$4:$I$553,'Employee Data'!$B$4:$B$553,""),0))</f>
        <v>#NUM!</v>
      </c>
      <c r="B207" t="str">
        <f>IF(ISERROR(INDEX('Employee Data'!$B$4:$B$553,MATCH(Databackup!A207,Employee_Name,0),0)),"",(INDEX('Employee Data'!$B$4:$B$553,MATCH(Databackup!A207,Employee_Name,0))))</f>
        <v/>
      </c>
      <c r="C207" t="str">
        <f>IF(ISERROR(INDEX('Employee Data'!$C$4:$C$553,MATCH(Databackup!A207,Employee_Name,0),0)),"",(INDEX('Employee Data'!$C$4:$C$553,MATCH(Databackup!A207,Employee_Name,0))))</f>
        <v/>
      </c>
      <c r="D207" t="str">
        <f>IF(ISERROR(INDEX('Employee Data'!$D$4:$D$553,MATCH(Databackup!A207,Employee_Name,0),0)),"",(INDEX('Employee Data'!$D$4:$D$553,MATCH(Databackup!A207,Employee_Name,0))))</f>
        <v/>
      </c>
      <c r="E207" t="str">
        <f>IF(ISERROR(INDEX('Employee Data'!$F$4:$F$553,MATCH(Databackup!A207,Employee_Name,0),0)),"",(INDEX('Employee Data'!$F$4:$F$553,MATCH(Databackup!A207,Employee_Name,0))))</f>
        <v/>
      </c>
      <c r="F207" s="226" t="str">
        <f>IF(ISERROR(INDEX('Employee Data'!$G$4:$G$553,MATCH(Databackup!A207,Employee_Name,0),0)),"",(INDEX('Employee Data'!$G$4:$G$553,MATCH(Databackup!A207,Employee_Name,0))))</f>
        <v/>
      </c>
      <c r="G207" s="226" t="str">
        <f>IF(ISERROR(INDEX('Employee Data'!$H$4:$H$553,MATCH(Databackup!A207,Employee_Name,0),0)),"",(INDEX('Employee Data'!$H$4:$H$553,MATCH(Databackup!A207,Employee_Name,0))))</f>
        <v/>
      </c>
      <c r="H207" t="str">
        <f>IF(ISERROR(INDEX('Employee Data'!$I$4:$I$553,MATCH(Databackup!A207,Employee_Name,0),0)),"",(INDEX('Employee Data'!$I$4:$I$553,MATCH(Databackup!A207,Employee_Name,0))))</f>
        <v/>
      </c>
      <c r="I207" t="str">
        <f>IF(ISERROR(INDEX('Employee Data'!$J$4:$J$553,MATCH(Databackup!A207,Employee_Name,0),0)),"",(INDEX('Employee Data'!J$4:$J$553,MATCH(Databackup!A207,Employee_Name,0))))</f>
        <v/>
      </c>
      <c r="J207" t="str">
        <f>IF(ISERROR(INDEX('Employee Data'!$K$4:$K$553,MATCH(Databackup!A207,Employee_Name,0),0)),"",(INDEX('Employee Data'!$K$4:$K$553,MATCH(Databackup!A207,Employee_Name,0))))</f>
        <v/>
      </c>
      <c r="K207" t="str">
        <f>IF(ISERROR(INDEX('Employee Data'!$L$4:$L$553,MATCH(Databackup!A207,Employee_Name,0),0)),"",(INDEX('Employee Data'!$L$4:$L$553,MATCH(Databackup!A207,Employee_Name,0))))</f>
        <v/>
      </c>
      <c r="L207" t="str">
        <f>IF(ISERROR(INDEX('Employee Data'!$M$4:$M$553,MATCH(Databackup!A207,Employee_Name,0),0)),"",(INDEX('Employee Data'!$M$4:$M$553,MATCH(Databackup!A207,Employee_Name,0))))</f>
        <v/>
      </c>
      <c r="M207" t="str">
        <f>IF(ISERROR(INDEX('Employee Data'!$N$4:$N$553,MATCH(Databackup!A207,Employee_Name,0),0)),"",(INDEX('Employee Data'!$N$4:$N$553,MATCH(Databackup!A207,Employee_Name,0))))</f>
        <v/>
      </c>
      <c r="N207" t="str">
        <f>IF(ISERROR(INDEX('Employee Data'!$O$4:$O$553,MATCH(Databackup!A207,Employee_Name,0),0)),"",(INDEX('Employee Data'!$O$4:$O$553,MATCH(Databackup!A207,Employee_Name,0))))</f>
        <v/>
      </c>
    </row>
    <row r="208" spans="1:14">
      <c r="A208" s="266" t="e">
        <f t="array" ref="A208">INDEX(Employee_Name,MATCH(SMALL(IF($A$1='Employee Data'!$I$4:$I$553,'Employee Data'!$B$4:$B$553,""),ROW('Employee Data'!A206)),IF($A$1='Employee Data'!$I$4:$I$553,'Employee Data'!$B$4:$B$553,""),0))</f>
        <v>#NUM!</v>
      </c>
      <c r="B208" t="str">
        <f>IF(ISERROR(INDEX('Employee Data'!$B$4:$B$553,MATCH(Databackup!A208,Employee_Name,0),0)),"",(INDEX('Employee Data'!$B$4:$B$553,MATCH(Databackup!A208,Employee_Name,0))))</f>
        <v/>
      </c>
      <c r="C208" t="str">
        <f>IF(ISERROR(INDEX('Employee Data'!$C$4:$C$553,MATCH(Databackup!A208,Employee_Name,0),0)),"",(INDEX('Employee Data'!$C$4:$C$553,MATCH(Databackup!A208,Employee_Name,0))))</f>
        <v/>
      </c>
      <c r="D208" t="str">
        <f>IF(ISERROR(INDEX('Employee Data'!$D$4:$D$553,MATCH(Databackup!A208,Employee_Name,0),0)),"",(INDEX('Employee Data'!$D$4:$D$553,MATCH(Databackup!A208,Employee_Name,0))))</f>
        <v/>
      </c>
      <c r="E208" t="str">
        <f>IF(ISERROR(INDEX('Employee Data'!$F$4:$F$553,MATCH(Databackup!A208,Employee_Name,0),0)),"",(INDEX('Employee Data'!$F$4:$F$553,MATCH(Databackup!A208,Employee_Name,0))))</f>
        <v/>
      </c>
      <c r="F208" s="226" t="str">
        <f>IF(ISERROR(INDEX('Employee Data'!$G$4:$G$553,MATCH(Databackup!A208,Employee_Name,0),0)),"",(INDEX('Employee Data'!$G$4:$G$553,MATCH(Databackup!A208,Employee_Name,0))))</f>
        <v/>
      </c>
      <c r="G208" s="226" t="str">
        <f>IF(ISERROR(INDEX('Employee Data'!$H$4:$H$553,MATCH(Databackup!A208,Employee_Name,0),0)),"",(INDEX('Employee Data'!$H$4:$H$553,MATCH(Databackup!A208,Employee_Name,0))))</f>
        <v/>
      </c>
      <c r="H208" t="str">
        <f>IF(ISERROR(INDEX('Employee Data'!$I$4:$I$553,MATCH(Databackup!A208,Employee_Name,0),0)),"",(INDEX('Employee Data'!$I$4:$I$553,MATCH(Databackup!A208,Employee_Name,0))))</f>
        <v/>
      </c>
      <c r="I208" t="str">
        <f>IF(ISERROR(INDEX('Employee Data'!$J$4:$J$553,MATCH(Databackup!A208,Employee_Name,0),0)),"",(INDEX('Employee Data'!J$4:$J$553,MATCH(Databackup!A208,Employee_Name,0))))</f>
        <v/>
      </c>
      <c r="J208" t="str">
        <f>IF(ISERROR(INDEX('Employee Data'!$K$4:$K$553,MATCH(Databackup!A208,Employee_Name,0),0)),"",(INDEX('Employee Data'!$K$4:$K$553,MATCH(Databackup!A208,Employee_Name,0))))</f>
        <v/>
      </c>
      <c r="K208" t="str">
        <f>IF(ISERROR(INDEX('Employee Data'!$L$4:$L$553,MATCH(Databackup!A208,Employee_Name,0),0)),"",(INDEX('Employee Data'!$L$4:$L$553,MATCH(Databackup!A208,Employee_Name,0))))</f>
        <v/>
      </c>
      <c r="L208" t="str">
        <f>IF(ISERROR(INDEX('Employee Data'!$M$4:$M$553,MATCH(Databackup!A208,Employee_Name,0),0)),"",(INDEX('Employee Data'!$M$4:$M$553,MATCH(Databackup!A208,Employee_Name,0))))</f>
        <v/>
      </c>
      <c r="M208" t="str">
        <f>IF(ISERROR(INDEX('Employee Data'!$N$4:$N$553,MATCH(Databackup!A208,Employee_Name,0),0)),"",(INDEX('Employee Data'!$N$4:$N$553,MATCH(Databackup!A208,Employee_Name,0))))</f>
        <v/>
      </c>
      <c r="N208" t="str">
        <f>IF(ISERROR(INDEX('Employee Data'!$O$4:$O$553,MATCH(Databackup!A208,Employee_Name,0),0)),"",(INDEX('Employee Data'!$O$4:$O$553,MATCH(Databackup!A208,Employee_Name,0))))</f>
        <v/>
      </c>
    </row>
    <row r="209" spans="1:14">
      <c r="A209" s="266" t="e">
        <f t="array" ref="A209">INDEX(Employee_Name,MATCH(SMALL(IF($A$1='Employee Data'!$I$4:$I$553,'Employee Data'!$B$4:$B$553,""),ROW('Employee Data'!A207)),IF($A$1='Employee Data'!$I$4:$I$553,'Employee Data'!$B$4:$B$553,""),0))</f>
        <v>#NUM!</v>
      </c>
      <c r="B209" t="str">
        <f>IF(ISERROR(INDEX('Employee Data'!$B$4:$B$553,MATCH(Databackup!A209,Employee_Name,0),0)),"",(INDEX('Employee Data'!$B$4:$B$553,MATCH(Databackup!A209,Employee_Name,0))))</f>
        <v/>
      </c>
      <c r="C209" t="str">
        <f>IF(ISERROR(INDEX('Employee Data'!$C$4:$C$553,MATCH(Databackup!A209,Employee_Name,0),0)),"",(INDEX('Employee Data'!$C$4:$C$553,MATCH(Databackup!A209,Employee_Name,0))))</f>
        <v/>
      </c>
      <c r="D209" t="str">
        <f>IF(ISERROR(INDEX('Employee Data'!$D$4:$D$553,MATCH(Databackup!A209,Employee_Name,0),0)),"",(INDEX('Employee Data'!$D$4:$D$553,MATCH(Databackup!A209,Employee_Name,0))))</f>
        <v/>
      </c>
      <c r="E209" t="str">
        <f>IF(ISERROR(INDEX('Employee Data'!$F$4:$F$553,MATCH(Databackup!A209,Employee_Name,0),0)),"",(INDEX('Employee Data'!$F$4:$F$553,MATCH(Databackup!A209,Employee_Name,0))))</f>
        <v/>
      </c>
      <c r="F209" s="226" t="str">
        <f>IF(ISERROR(INDEX('Employee Data'!$G$4:$G$553,MATCH(Databackup!A209,Employee_Name,0),0)),"",(INDEX('Employee Data'!$G$4:$G$553,MATCH(Databackup!A209,Employee_Name,0))))</f>
        <v/>
      </c>
      <c r="G209" s="226" t="str">
        <f>IF(ISERROR(INDEX('Employee Data'!$H$4:$H$553,MATCH(Databackup!A209,Employee_Name,0),0)),"",(INDEX('Employee Data'!$H$4:$H$553,MATCH(Databackup!A209,Employee_Name,0))))</f>
        <v/>
      </c>
      <c r="H209" t="str">
        <f>IF(ISERROR(INDEX('Employee Data'!$I$4:$I$553,MATCH(Databackup!A209,Employee_Name,0),0)),"",(INDEX('Employee Data'!$I$4:$I$553,MATCH(Databackup!A209,Employee_Name,0))))</f>
        <v/>
      </c>
      <c r="I209" t="str">
        <f>IF(ISERROR(INDEX('Employee Data'!$J$4:$J$553,MATCH(Databackup!A209,Employee_Name,0),0)),"",(INDEX('Employee Data'!J$4:$J$553,MATCH(Databackup!A209,Employee_Name,0))))</f>
        <v/>
      </c>
      <c r="J209" t="str">
        <f>IF(ISERROR(INDEX('Employee Data'!$K$4:$K$553,MATCH(Databackup!A209,Employee_Name,0),0)),"",(INDEX('Employee Data'!$K$4:$K$553,MATCH(Databackup!A209,Employee_Name,0))))</f>
        <v/>
      </c>
      <c r="K209" t="str">
        <f>IF(ISERROR(INDEX('Employee Data'!$L$4:$L$553,MATCH(Databackup!A209,Employee_Name,0),0)),"",(INDEX('Employee Data'!$L$4:$L$553,MATCH(Databackup!A209,Employee_Name,0))))</f>
        <v/>
      </c>
      <c r="L209" t="str">
        <f>IF(ISERROR(INDEX('Employee Data'!$M$4:$M$553,MATCH(Databackup!A209,Employee_Name,0),0)),"",(INDEX('Employee Data'!$M$4:$M$553,MATCH(Databackup!A209,Employee_Name,0))))</f>
        <v/>
      </c>
      <c r="M209" t="str">
        <f>IF(ISERROR(INDEX('Employee Data'!$N$4:$N$553,MATCH(Databackup!A209,Employee_Name,0),0)),"",(INDEX('Employee Data'!$N$4:$N$553,MATCH(Databackup!A209,Employee_Name,0))))</f>
        <v/>
      </c>
      <c r="N209" t="str">
        <f>IF(ISERROR(INDEX('Employee Data'!$O$4:$O$553,MATCH(Databackup!A209,Employee_Name,0),0)),"",(INDEX('Employee Data'!$O$4:$O$553,MATCH(Databackup!A209,Employee_Name,0))))</f>
        <v/>
      </c>
    </row>
    <row r="210" spans="1:14">
      <c r="A210" s="266" t="e">
        <f t="array" ref="A210">INDEX(Employee_Name,MATCH(SMALL(IF($A$1='Employee Data'!$I$4:$I$553,'Employee Data'!$B$4:$B$553,""),ROW('Employee Data'!A208)),IF($A$1='Employee Data'!$I$4:$I$553,'Employee Data'!$B$4:$B$553,""),0))</f>
        <v>#NUM!</v>
      </c>
      <c r="B210" t="str">
        <f>IF(ISERROR(INDEX('Employee Data'!$B$4:$B$553,MATCH(Databackup!A210,Employee_Name,0),0)),"",(INDEX('Employee Data'!$B$4:$B$553,MATCH(Databackup!A210,Employee_Name,0))))</f>
        <v/>
      </c>
      <c r="C210" t="str">
        <f>IF(ISERROR(INDEX('Employee Data'!$C$4:$C$553,MATCH(Databackup!A210,Employee_Name,0),0)),"",(INDEX('Employee Data'!$C$4:$C$553,MATCH(Databackup!A210,Employee_Name,0))))</f>
        <v/>
      </c>
      <c r="D210" t="str">
        <f>IF(ISERROR(INDEX('Employee Data'!$D$4:$D$553,MATCH(Databackup!A210,Employee_Name,0),0)),"",(INDEX('Employee Data'!$D$4:$D$553,MATCH(Databackup!A210,Employee_Name,0))))</f>
        <v/>
      </c>
      <c r="E210" t="str">
        <f>IF(ISERROR(INDEX('Employee Data'!$F$4:$F$553,MATCH(Databackup!A210,Employee_Name,0),0)),"",(INDEX('Employee Data'!$F$4:$F$553,MATCH(Databackup!A210,Employee_Name,0))))</f>
        <v/>
      </c>
      <c r="F210" s="226" t="str">
        <f>IF(ISERROR(INDEX('Employee Data'!$G$4:$G$553,MATCH(Databackup!A210,Employee_Name,0),0)),"",(INDEX('Employee Data'!$G$4:$G$553,MATCH(Databackup!A210,Employee_Name,0))))</f>
        <v/>
      </c>
      <c r="G210" s="226" t="str">
        <f>IF(ISERROR(INDEX('Employee Data'!$H$4:$H$553,MATCH(Databackup!A210,Employee_Name,0),0)),"",(INDEX('Employee Data'!$H$4:$H$553,MATCH(Databackup!A210,Employee_Name,0))))</f>
        <v/>
      </c>
      <c r="H210" t="str">
        <f>IF(ISERROR(INDEX('Employee Data'!$I$4:$I$553,MATCH(Databackup!A210,Employee_Name,0),0)),"",(INDEX('Employee Data'!$I$4:$I$553,MATCH(Databackup!A210,Employee_Name,0))))</f>
        <v/>
      </c>
      <c r="I210" t="str">
        <f>IF(ISERROR(INDEX('Employee Data'!$J$4:$J$553,MATCH(Databackup!A210,Employee_Name,0),0)),"",(INDEX('Employee Data'!J$4:$J$553,MATCH(Databackup!A210,Employee_Name,0))))</f>
        <v/>
      </c>
      <c r="J210" t="str">
        <f>IF(ISERROR(INDEX('Employee Data'!$K$4:$K$553,MATCH(Databackup!A210,Employee_Name,0),0)),"",(INDEX('Employee Data'!$K$4:$K$553,MATCH(Databackup!A210,Employee_Name,0))))</f>
        <v/>
      </c>
      <c r="K210" t="str">
        <f>IF(ISERROR(INDEX('Employee Data'!$L$4:$L$553,MATCH(Databackup!A210,Employee_Name,0),0)),"",(INDEX('Employee Data'!$L$4:$L$553,MATCH(Databackup!A210,Employee_Name,0))))</f>
        <v/>
      </c>
      <c r="L210" t="str">
        <f>IF(ISERROR(INDEX('Employee Data'!$M$4:$M$553,MATCH(Databackup!A210,Employee_Name,0),0)),"",(INDEX('Employee Data'!$M$4:$M$553,MATCH(Databackup!A210,Employee_Name,0))))</f>
        <v/>
      </c>
      <c r="M210" t="str">
        <f>IF(ISERROR(INDEX('Employee Data'!$N$4:$N$553,MATCH(Databackup!A210,Employee_Name,0),0)),"",(INDEX('Employee Data'!$N$4:$N$553,MATCH(Databackup!A210,Employee_Name,0))))</f>
        <v/>
      </c>
      <c r="N210" t="str">
        <f>IF(ISERROR(INDEX('Employee Data'!$O$4:$O$553,MATCH(Databackup!A210,Employee_Name,0),0)),"",(INDEX('Employee Data'!$O$4:$O$553,MATCH(Databackup!A210,Employee_Name,0))))</f>
        <v/>
      </c>
    </row>
    <row r="211" spans="1:14">
      <c r="A211" s="266" t="e">
        <f t="array" ref="A211">INDEX(Employee_Name,MATCH(SMALL(IF($A$1='Employee Data'!$I$4:$I$553,'Employee Data'!$B$4:$B$553,""),ROW('Employee Data'!A209)),IF($A$1='Employee Data'!$I$4:$I$553,'Employee Data'!$B$4:$B$553,""),0))</f>
        <v>#NUM!</v>
      </c>
      <c r="B211" t="str">
        <f>IF(ISERROR(INDEX('Employee Data'!$B$4:$B$553,MATCH(Databackup!A211,Employee_Name,0),0)),"",(INDEX('Employee Data'!$B$4:$B$553,MATCH(Databackup!A211,Employee_Name,0))))</f>
        <v/>
      </c>
      <c r="C211" t="str">
        <f>IF(ISERROR(INDEX('Employee Data'!$C$4:$C$553,MATCH(Databackup!A211,Employee_Name,0),0)),"",(INDEX('Employee Data'!$C$4:$C$553,MATCH(Databackup!A211,Employee_Name,0))))</f>
        <v/>
      </c>
      <c r="D211" t="str">
        <f>IF(ISERROR(INDEX('Employee Data'!$D$4:$D$553,MATCH(Databackup!A211,Employee_Name,0),0)),"",(INDEX('Employee Data'!$D$4:$D$553,MATCH(Databackup!A211,Employee_Name,0))))</f>
        <v/>
      </c>
      <c r="E211" t="str">
        <f>IF(ISERROR(INDEX('Employee Data'!$F$4:$F$553,MATCH(Databackup!A211,Employee_Name,0),0)),"",(INDEX('Employee Data'!$F$4:$F$553,MATCH(Databackup!A211,Employee_Name,0))))</f>
        <v/>
      </c>
      <c r="F211" s="226" t="str">
        <f>IF(ISERROR(INDEX('Employee Data'!$G$4:$G$553,MATCH(Databackup!A211,Employee_Name,0),0)),"",(INDEX('Employee Data'!$G$4:$G$553,MATCH(Databackup!A211,Employee_Name,0))))</f>
        <v/>
      </c>
      <c r="G211" s="226" t="str">
        <f>IF(ISERROR(INDEX('Employee Data'!$H$4:$H$553,MATCH(Databackup!A211,Employee_Name,0),0)),"",(INDEX('Employee Data'!$H$4:$H$553,MATCH(Databackup!A211,Employee_Name,0))))</f>
        <v/>
      </c>
      <c r="H211" t="str">
        <f>IF(ISERROR(INDEX('Employee Data'!$I$4:$I$553,MATCH(Databackup!A211,Employee_Name,0),0)),"",(INDEX('Employee Data'!$I$4:$I$553,MATCH(Databackup!A211,Employee_Name,0))))</f>
        <v/>
      </c>
      <c r="I211" t="str">
        <f>IF(ISERROR(INDEX('Employee Data'!$J$4:$J$553,MATCH(Databackup!A211,Employee_Name,0),0)),"",(INDEX('Employee Data'!J$4:$J$553,MATCH(Databackup!A211,Employee_Name,0))))</f>
        <v/>
      </c>
      <c r="J211" t="str">
        <f>IF(ISERROR(INDEX('Employee Data'!$K$4:$K$553,MATCH(Databackup!A211,Employee_Name,0),0)),"",(INDEX('Employee Data'!$K$4:$K$553,MATCH(Databackup!A211,Employee_Name,0))))</f>
        <v/>
      </c>
      <c r="K211" t="str">
        <f>IF(ISERROR(INDEX('Employee Data'!$L$4:$L$553,MATCH(Databackup!A211,Employee_Name,0),0)),"",(INDEX('Employee Data'!$L$4:$L$553,MATCH(Databackup!A211,Employee_Name,0))))</f>
        <v/>
      </c>
      <c r="L211" t="str">
        <f>IF(ISERROR(INDEX('Employee Data'!$M$4:$M$553,MATCH(Databackup!A211,Employee_Name,0),0)),"",(INDEX('Employee Data'!$M$4:$M$553,MATCH(Databackup!A211,Employee_Name,0))))</f>
        <v/>
      </c>
      <c r="M211" t="str">
        <f>IF(ISERROR(INDEX('Employee Data'!$N$4:$N$553,MATCH(Databackup!A211,Employee_Name,0),0)),"",(INDEX('Employee Data'!$N$4:$N$553,MATCH(Databackup!A211,Employee_Name,0))))</f>
        <v/>
      </c>
      <c r="N211" t="str">
        <f>IF(ISERROR(INDEX('Employee Data'!$O$4:$O$553,MATCH(Databackup!A211,Employee_Name,0),0)),"",(INDEX('Employee Data'!$O$4:$O$553,MATCH(Databackup!A211,Employee_Name,0))))</f>
        <v/>
      </c>
    </row>
    <row r="212" spans="1:14">
      <c r="A212" s="266" t="e">
        <f t="array" ref="A212">INDEX(Employee_Name,MATCH(SMALL(IF($A$1='Employee Data'!$I$4:$I$553,'Employee Data'!$B$4:$B$553,""),ROW('Employee Data'!A210)),IF($A$1='Employee Data'!$I$4:$I$553,'Employee Data'!$B$4:$B$553,""),0))</f>
        <v>#NUM!</v>
      </c>
      <c r="B212" t="str">
        <f>IF(ISERROR(INDEX('Employee Data'!$B$4:$B$553,MATCH(Databackup!A212,Employee_Name,0),0)),"",(INDEX('Employee Data'!$B$4:$B$553,MATCH(Databackup!A212,Employee_Name,0))))</f>
        <v/>
      </c>
      <c r="C212" t="str">
        <f>IF(ISERROR(INDEX('Employee Data'!$C$4:$C$553,MATCH(Databackup!A212,Employee_Name,0),0)),"",(INDEX('Employee Data'!$C$4:$C$553,MATCH(Databackup!A212,Employee_Name,0))))</f>
        <v/>
      </c>
      <c r="D212" t="str">
        <f>IF(ISERROR(INDEX('Employee Data'!$D$4:$D$553,MATCH(Databackup!A212,Employee_Name,0),0)),"",(INDEX('Employee Data'!$D$4:$D$553,MATCH(Databackup!A212,Employee_Name,0))))</f>
        <v/>
      </c>
      <c r="E212" t="str">
        <f>IF(ISERROR(INDEX('Employee Data'!$F$4:$F$553,MATCH(Databackup!A212,Employee_Name,0),0)),"",(INDEX('Employee Data'!$F$4:$F$553,MATCH(Databackup!A212,Employee_Name,0))))</f>
        <v/>
      </c>
      <c r="F212" s="226" t="str">
        <f>IF(ISERROR(INDEX('Employee Data'!$G$4:$G$553,MATCH(Databackup!A212,Employee_Name,0),0)),"",(INDEX('Employee Data'!$G$4:$G$553,MATCH(Databackup!A212,Employee_Name,0))))</f>
        <v/>
      </c>
      <c r="G212" s="226" t="str">
        <f>IF(ISERROR(INDEX('Employee Data'!$H$4:$H$553,MATCH(Databackup!A212,Employee_Name,0),0)),"",(INDEX('Employee Data'!$H$4:$H$553,MATCH(Databackup!A212,Employee_Name,0))))</f>
        <v/>
      </c>
      <c r="H212" t="str">
        <f>IF(ISERROR(INDEX('Employee Data'!$I$4:$I$553,MATCH(Databackup!A212,Employee_Name,0),0)),"",(INDEX('Employee Data'!$I$4:$I$553,MATCH(Databackup!A212,Employee_Name,0))))</f>
        <v/>
      </c>
      <c r="I212" t="str">
        <f>IF(ISERROR(INDEX('Employee Data'!$J$4:$J$553,MATCH(Databackup!A212,Employee_Name,0),0)),"",(INDEX('Employee Data'!J$4:$J$553,MATCH(Databackup!A212,Employee_Name,0))))</f>
        <v/>
      </c>
      <c r="J212" t="str">
        <f>IF(ISERROR(INDEX('Employee Data'!$K$4:$K$553,MATCH(Databackup!A212,Employee_Name,0),0)),"",(INDEX('Employee Data'!$K$4:$K$553,MATCH(Databackup!A212,Employee_Name,0))))</f>
        <v/>
      </c>
      <c r="K212" t="str">
        <f>IF(ISERROR(INDEX('Employee Data'!$L$4:$L$553,MATCH(Databackup!A212,Employee_Name,0),0)),"",(INDEX('Employee Data'!$L$4:$L$553,MATCH(Databackup!A212,Employee_Name,0))))</f>
        <v/>
      </c>
      <c r="L212" t="str">
        <f>IF(ISERROR(INDEX('Employee Data'!$M$4:$M$553,MATCH(Databackup!A212,Employee_Name,0),0)),"",(INDEX('Employee Data'!$M$4:$M$553,MATCH(Databackup!A212,Employee_Name,0))))</f>
        <v/>
      </c>
      <c r="M212" t="str">
        <f>IF(ISERROR(INDEX('Employee Data'!$N$4:$N$553,MATCH(Databackup!A212,Employee_Name,0),0)),"",(INDEX('Employee Data'!$N$4:$N$553,MATCH(Databackup!A212,Employee_Name,0))))</f>
        <v/>
      </c>
      <c r="N212" t="str">
        <f>IF(ISERROR(INDEX('Employee Data'!$O$4:$O$553,MATCH(Databackup!A212,Employee_Name,0),0)),"",(INDEX('Employee Data'!$O$4:$O$553,MATCH(Databackup!A212,Employee_Name,0))))</f>
        <v/>
      </c>
    </row>
    <row r="213" spans="1:14">
      <c r="A213" s="266" t="e">
        <f t="array" ref="A213">INDEX(Employee_Name,MATCH(SMALL(IF($A$1='Employee Data'!$I$4:$I$553,'Employee Data'!$B$4:$B$553,""),ROW('Employee Data'!A211)),IF($A$1='Employee Data'!$I$4:$I$553,'Employee Data'!$B$4:$B$553,""),0))</f>
        <v>#NUM!</v>
      </c>
      <c r="B213" t="str">
        <f>IF(ISERROR(INDEX('Employee Data'!$B$4:$B$553,MATCH(Databackup!A213,Employee_Name,0),0)),"",(INDEX('Employee Data'!$B$4:$B$553,MATCH(Databackup!A213,Employee_Name,0))))</f>
        <v/>
      </c>
      <c r="C213" t="str">
        <f>IF(ISERROR(INDEX('Employee Data'!$C$4:$C$553,MATCH(Databackup!A213,Employee_Name,0),0)),"",(INDEX('Employee Data'!$C$4:$C$553,MATCH(Databackup!A213,Employee_Name,0))))</f>
        <v/>
      </c>
      <c r="D213" t="str">
        <f>IF(ISERROR(INDEX('Employee Data'!$D$4:$D$553,MATCH(Databackup!A213,Employee_Name,0),0)),"",(INDEX('Employee Data'!$D$4:$D$553,MATCH(Databackup!A213,Employee_Name,0))))</f>
        <v/>
      </c>
      <c r="E213" t="str">
        <f>IF(ISERROR(INDEX('Employee Data'!$F$4:$F$553,MATCH(Databackup!A213,Employee_Name,0),0)),"",(INDEX('Employee Data'!$F$4:$F$553,MATCH(Databackup!A213,Employee_Name,0))))</f>
        <v/>
      </c>
      <c r="F213" s="226" t="str">
        <f>IF(ISERROR(INDEX('Employee Data'!$G$4:$G$553,MATCH(Databackup!A213,Employee_Name,0),0)),"",(INDEX('Employee Data'!$G$4:$G$553,MATCH(Databackup!A213,Employee_Name,0))))</f>
        <v/>
      </c>
      <c r="G213" s="226" t="str">
        <f>IF(ISERROR(INDEX('Employee Data'!$H$4:$H$553,MATCH(Databackup!A213,Employee_Name,0),0)),"",(INDEX('Employee Data'!$H$4:$H$553,MATCH(Databackup!A213,Employee_Name,0))))</f>
        <v/>
      </c>
      <c r="H213" t="str">
        <f>IF(ISERROR(INDEX('Employee Data'!$I$4:$I$553,MATCH(Databackup!A213,Employee_Name,0),0)),"",(INDEX('Employee Data'!$I$4:$I$553,MATCH(Databackup!A213,Employee_Name,0))))</f>
        <v/>
      </c>
      <c r="I213" t="str">
        <f>IF(ISERROR(INDEX('Employee Data'!$J$4:$J$553,MATCH(Databackup!A213,Employee_Name,0),0)),"",(INDEX('Employee Data'!J$4:$J$553,MATCH(Databackup!A213,Employee_Name,0))))</f>
        <v/>
      </c>
      <c r="J213" t="str">
        <f>IF(ISERROR(INDEX('Employee Data'!$K$4:$K$553,MATCH(Databackup!A213,Employee_Name,0),0)),"",(INDEX('Employee Data'!$K$4:$K$553,MATCH(Databackup!A213,Employee_Name,0))))</f>
        <v/>
      </c>
      <c r="K213" t="str">
        <f>IF(ISERROR(INDEX('Employee Data'!$L$4:$L$553,MATCH(Databackup!A213,Employee_Name,0),0)),"",(INDEX('Employee Data'!$L$4:$L$553,MATCH(Databackup!A213,Employee_Name,0))))</f>
        <v/>
      </c>
      <c r="L213" t="str">
        <f>IF(ISERROR(INDEX('Employee Data'!$M$4:$M$553,MATCH(Databackup!A213,Employee_Name,0),0)),"",(INDEX('Employee Data'!$M$4:$M$553,MATCH(Databackup!A213,Employee_Name,0))))</f>
        <v/>
      </c>
      <c r="M213" t="str">
        <f>IF(ISERROR(INDEX('Employee Data'!$N$4:$N$553,MATCH(Databackup!A213,Employee_Name,0),0)),"",(INDEX('Employee Data'!$N$4:$N$553,MATCH(Databackup!A213,Employee_Name,0))))</f>
        <v/>
      </c>
      <c r="N213" t="str">
        <f>IF(ISERROR(INDEX('Employee Data'!$O$4:$O$553,MATCH(Databackup!A213,Employee_Name,0),0)),"",(INDEX('Employee Data'!$O$4:$O$553,MATCH(Databackup!A213,Employee_Name,0))))</f>
        <v/>
      </c>
    </row>
    <row r="214" spans="1:14">
      <c r="A214" s="266" t="e">
        <f t="array" ref="A214">INDEX(Employee_Name,MATCH(SMALL(IF($A$1='Employee Data'!$I$4:$I$553,'Employee Data'!$B$4:$B$553,""),ROW('Employee Data'!A212)),IF($A$1='Employee Data'!$I$4:$I$553,'Employee Data'!$B$4:$B$553,""),0))</f>
        <v>#NUM!</v>
      </c>
      <c r="B214" t="str">
        <f>IF(ISERROR(INDEX('Employee Data'!$B$4:$B$553,MATCH(Databackup!A214,Employee_Name,0),0)),"",(INDEX('Employee Data'!$B$4:$B$553,MATCH(Databackup!A214,Employee_Name,0))))</f>
        <v/>
      </c>
      <c r="C214" t="str">
        <f>IF(ISERROR(INDEX('Employee Data'!$C$4:$C$553,MATCH(Databackup!A214,Employee_Name,0),0)),"",(INDEX('Employee Data'!$C$4:$C$553,MATCH(Databackup!A214,Employee_Name,0))))</f>
        <v/>
      </c>
      <c r="D214" t="str">
        <f>IF(ISERROR(INDEX('Employee Data'!$D$4:$D$553,MATCH(Databackup!A214,Employee_Name,0),0)),"",(INDEX('Employee Data'!$D$4:$D$553,MATCH(Databackup!A214,Employee_Name,0))))</f>
        <v/>
      </c>
      <c r="E214" t="str">
        <f>IF(ISERROR(INDEX('Employee Data'!$F$4:$F$553,MATCH(Databackup!A214,Employee_Name,0),0)),"",(INDEX('Employee Data'!$F$4:$F$553,MATCH(Databackup!A214,Employee_Name,0))))</f>
        <v/>
      </c>
      <c r="F214" s="226" t="str">
        <f>IF(ISERROR(INDEX('Employee Data'!$G$4:$G$553,MATCH(Databackup!A214,Employee_Name,0),0)),"",(INDEX('Employee Data'!$G$4:$G$553,MATCH(Databackup!A214,Employee_Name,0))))</f>
        <v/>
      </c>
      <c r="G214" s="226" t="str">
        <f>IF(ISERROR(INDEX('Employee Data'!$H$4:$H$553,MATCH(Databackup!A214,Employee_Name,0),0)),"",(INDEX('Employee Data'!$H$4:$H$553,MATCH(Databackup!A214,Employee_Name,0))))</f>
        <v/>
      </c>
      <c r="H214" t="str">
        <f>IF(ISERROR(INDEX('Employee Data'!$I$4:$I$553,MATCH(Databackup!A214,Employee_Name,0),0)),"",(INDEX('Employee Data'!$I$4:$I$553,MATCH(Databackup!A214,Employee_Name,0))))</f>
        <v/>
      </c>
      <c r="I214" t="str">
        <f>IF(ISERROR(INDEX('Employee Data'!$J$4:$J$553,MATCH(Databackup!A214,Employee_Name,0),0)),"",(INDEX('Employee Data'!J$4:$J$553,MATCH(Databackup!A214,Employee_Name,0))))</f>
        <v/>
      </c>
      <c r="J214" t="str">
        <f>IF(ISERROR(INDEX('Employee Data'!$K$4:$K$553,MATCH(Databackup!A214,Employee_Name,0),0)),"",(INDEX('Employee Data'!$K$4:$K$553,MATCH(Databackup!A214,Employee_Name,0))))</f>
        <v/>
      </c>
      <c r="K214" t="str">
        <f>IF(ISERROR(INDEX('Employee Data'!$L$4:$L$553,MATCH(Databackup!A214,Employee_Name,0),0)),"",(INDEX('Employee Data'!$L$4:$L$553,MATCH(Databackup!A214,Employee_Name,0))))</f>
        <v/>
      </c>
      <c r="L214" t="str">
        <f>IF(ISERROR(INDEX('Employee Data'!$M$4:$M$553,MATCH(Databackup!A214,Employee_Name,0),0)),"",(INDEX('Employee Data'!$M$4:$M$553,MATCH(Databackup!A214,Employee_Name,0))))</f>
        <v/>
      </c>
      <c r="M214" t="str">
        <f>IF(ISERROR(INDEX('Employee Data'!$N$4:$N$553,MATCH(Databackup!A214,Employee_Name,0),0)),"",(INDEX('Employee Data'!$N$4:$N$553,MATCH(Databackup!A214,Employee_Name,0))))</f>
        <v/>
      </c>
      <c r="N214" t="str">
        <f>IF(ISERROR(INDEX('Employee Data'!$O$4:$O$553,MATCH(Databackup!A214,Employee_Name,0),0)),"",(INDEX('Employee Data'!$O$4:$O$553,MATCH(Databackup!A214,Employee_Name,0))))</f>
        <v/>
      </c>
    </row>
    <row r="215" spans="1:14">
      <c r="A215" s="266" t="e">
        <f t="array" ref="A215">INDEX(Employee_Name,MATCH(SMALL(IF($A$1='Employee Data'!$I$4:$I$553,'Employee Data'!$B$4:$B$553,""),ROW('Employee Data'!A213)),IF($A$1='Employee Data'!$I$4:$I$553,'Employee Data'!$B$4:$B$553,""),0))</f>
        <v>#NUM!</v>
      </c>
      <c r="B215" t="str">
        <f>IF(ISERROR(INDEX('Employee Data'!$B$4:$B$553,MATCH(Databackup!A215,Employee_Name,0),0)),"",(INDEX('Employee Data'!$B$4:$B$553,MATCH(Databackup!A215,Employee_Name,0))))</f>
        <v/>
      </c>
      <c r="C215" t="str">
        <f>IF(ISERROR(INDEX('Employee Data'!$C$4:$C$553,MATCH(Databackup!A215,Employee_Name,0),0)),"",(INDEX('Employee Data'!$C$4:$C$553,MATCH(Databackup!A215,Employee_Name,0))))</f>
        <v/>
      </c>
      <c r="D215" t="str">
        <f>IF(ISERROR(INDEX('Employee Data'!$D$4:$D$553,MATCH(Databackup!A215,Employee_Name,0),0)),"",(INDEX('Employee Data'!$D$4:$D$553,MATCH(Databackup!A215,Employee_Name,0))))</f>
        <v/>
      </c>
      <c r="E215" t="str">
        <f>IF(ISERROR(INDEX('Employee Data'!$F$4:$F$553,MATCH(Databackup!A215,Employee_Name,0),0)),"",(INDEX('Employee Data'!$F$4:$F$553,MATCH(Databackup!A215,Employee_Name,0))))</f>
        <v/>
      </c>
      <c r="F215" s="226" t="str">
        <f>IF(ISERROR(INDEX('Employee Data'!$G$4:$G$553,MATCH(Databackup!A215,Employee_Name,0),0)),"",(INDEX('Employee Data'!$G$4:$G$553,MATCH(Databackup!A215,Employee_Name,0))))</f>
        <v/>
      </c>
      <c r="G215" s="226" t="str">
        <f>IF(ISERROR(INDEX('Employee Data'!$H$4:$H$553,MATCH(Databackup!A215,Employee_Name,0),0)),"",(INDEX('Employee Data'!$H$4:$H$553,MATCH(Databackup!A215,Employee_Name,0))))</f>
        <v/>
      </c>
      <c r="H215" t="str">
        <f>IF(ISERROR(INDEX('Employee Data'!$I$4:$I$553,MATCH(Databackup!A215,Employee_Name,0),0)),"",(INDEX('Employee Data'!$I$4:$I$553,MATCH(Databackup!A215,Employee_Name,0))))</f>
        <v/>
      </c>
      <c r="I215" t="str">
        <f>IF(ISERROR(INDEX('Employee Data'!$J$4:$J$553,MATCH(Databackup!A215,Employee_Name,0),0)),"",(INDEX('Employee Data'!J$4:$J$553,MATCH(Databackup!A215,Employee_Name,0))))</f>
        <v/>
      </c>
      <c r="J215" t="str">
        <f>IF(ISERROR(INDEX('Employee Data'!$K$4:$K$553,MATCH(Databackup!A215,Employee_Name,0),0)),"",(INDEX('Employee Data'!$K$4:$K$553,MATCH(Databackup!A215,Employee_Name,0))))</f>
        <v/>
      </c>
      <c r="K215" t="str">
        <f>IF(ISERROR(INDEX('Employee Data'!$L$4:$L$553,MATCH(Databackup!A215,Employee_Name,0),0)),"",(INDEX('Employee Data'!$L$4:$L$553,MATCH(Databackup!A215,Employee_Name,0))))</f>
        <v/>
      </c>
      <c r="L215" t="str">
        <f>IF(ISERROR(INDEX('Employee Data'!$M$4:$M$553,MATCH(Databackup!A215,Employee_Name,0),0)),"",(INDEX('Employee Data'!$M$4:$M$553,MATCH(Databackup!A215,Employee_Name,0))))</f>
        <v/>
      </c>
      <c r="M215" t="str">
        <f>IF(ISERROR(INDEX('Employee Data'!$N$4:$N$553,MATCH(Databackup!A215,Employee_Name,0),0)),"",(INDEX('Employee Data'!$N$4:$N$553,MATCH(Databackup!A215,Employee_Name,0))))</f>
        <v/>
      </c>
      <c r="N215" t="str">
        <f>IF(ISERROR(INDEX('Employee Data'!$O$4:$O$553,MATCH(Databackup!A215,Employee_Name,0),0)),"",(INDEX('Employee Data'!$O$4:$O$553,MATCH(Databackup!A215,Employee_Name,0))))</f>
        <v/>
      </c>
    </row>
    <row r="216" spans="1:14">
      <c r="A216" s="266" t="e">
        <f t="array" ref="A216">INDEX(Employee_Name,MATCH(SMALL(IF($A$1='Employee Data'!$I$4:$I$553,'Employee Data'!$B$4:$B$553,""),ROW('Employee Data'!A214)),IF($A$1='Employee Data'!$I$4:$I$553,'Employee Data'!$B$4:$B$553,""),0))</f>
        <v>#NUM!</v>
      </c>
      <c r="B216" t="str">
        <f>IF(ISERROR(INDEX('Employee Data'!$B$4:$B$553,MATCH(Databackup!A216,Employee_Name,0),0)),"",(INDEX('Employee Data'!$B$4:$B$553,MATCH(Databackup!A216,Employee_Name,0))))</f>
        <v/>
      </c>
      <c r="C216" t="str">
        <f>IF(ISERROR(INDEX('Employee Data'!$C$4:$C$553,MATCH(Databackup!A216,Employee_Name,0),0)),"",(INDEX('Employee Data'!$C$4:$C$553,MATCH(Databackup!A216,Employee_Name,0))))</f>
        <v/>
      </c>
      <c r="D216" t="str">
        <f>IF(ISERROR(INDEX('Employee Data'!$D$4:$D$553,MATCH(Databackup!A216,Employee_Name,0),0)),"",(INDEX('Employee Data'!$D$4:$D$553,MATCH(Databackup!A216,Employee_Name,0))))</f>
        <v/>
      </c>
      <c r="E216" t="str">
        <f>IF(ISERROR(INDEX('Employee Data'!$F$4:$F$553,MATCH(Databackup!A216,Employee_Name,0),0)),"",(INDEX('Employee Data'!$F$4:$F$553,MATCH(Databackup!A216,Employee_Name,0))))</f>
        <v/>
      </c>
      <c r="F216" s="226" t="str">
        <f>IF(ISERROR(INDEX('Employee Data'!$G$4:$G$553,MATCH(Databackup!A216,Employee_Name,0),0)),"",(INDEX('Employee Data'!$G$4:$G$553,MATCH(Databackup!A216,Employee_Name,0))))</f>
        <v/>
      </c>
      <c r="G216" s="226" t="str">
        <f>IF(ISERROR(INDEX('Employee Data'!$H$4:$H$553,MATCH(Databackup!A216,Employee_Name,0),0)),"",(INDEX('Employee Data'!$H$4:$H$553,MATCH(Databackup!A216,Employee_Name,0))))</f>
        <v/>
      </c>
      <c r="H216" t="str">
        <f>IF(ISERROR(INDEX('Employee Data'!$I$4:$I$553,MATCH(Databackup!A216,Employee_Name,0),0)),"",(INDEX('Employee Data'!$I$4:$I$553,MATCH(Databackup!A216,Employee_Name,0))))</f>
        <v/>
      </c>
      <c r="I216" t="str">
        <f>IF(ISERROR(INDEX('Employee Data'!$J$4:$J$553,MATCH(Databackup!A216,Employee_Name,0),0)),"",(INDEX('Employee Data'!J$4:$J$553,MATCH(Databackup!A216,Employee_Name,0))))</f>
        <v/>
      </c>
      <c r="J216" t="str">
        <f>IF(ISERROR(INDEX('Employee Data'!$K$4:$K$553,MATCH(Databackup!A216,Employee_Name,0),0)),"",(INDEX('Employee Data'!$K$4:$K$553,MATCH(Databackup!A216,Employee_Name,0))))</f>
        <v/>
      </c>
      <c r="K216" t="str">
        <f>IF(ISERROR(INDEX('Employee Data'!$L$4:$L$553,MATCH(Databackup!A216,Employee_Name,0),0)),"",(INDEX('Employee Data'!$L$4:$L$553,MATCH(Databackup!A216,Employee_Name,0))))</f>
        <v/>
      </c>
      <c r="L216" t="str">
        <f>IF(ISERROR(INDEX('Employee Data'!$M$4:$M$553,MATCH(Databackup!A216,Employee_Name,0),0)),"",(INDEX('Employee Data'!$M$4:$M$553,MATCH(Databackup!A216,Employee_Name,0))))</f>
        <v/>
      </c>
      <c r="M216" t="str">
        <f>IF(ISERROR(INDEX('Employee Data'!$N$4:$N$553,MATCH(Databackup!A216,Employee_Name,0),0)),"",(INDEX('Employee Data'!$N$4:$N$553,MATCH(Databackup!A216,Employee_Name,0))))</f>
        <v/>
      </c>
      <c r="N216" t="str">
        <f>IF(ISERROR(INDEX('Employee Data'!$O$4:$O$553,MATCH(Databackup!A216,Employee_Name,0),0)),"",(INDEX('Employee Data'!$O$4:$O$553,MATCH(Databackup!A216,Employee_Name,0))))</f>
        <v/>
      </c>
    </row>
    <row r="217" spans="1:14">
      <c r="A217" s="266" t="e">
        <f t="array" ref="A217">INDEX(Employee_Name,MATCH(SMALL(IF($A$1='Employee Data'!$I$4:$I$553,'Employee Data'!$B$4:$B$553,""),ROW('Employee Data'!A215)),IF($A$1='Employee Data'!$I$4:$I$553,'Employee Data'!$B$4:$B$553,""),0))</f>
        <v>#NUM!</v>
      </c>
      <c r="B217" t="str">
        <f>IF(ISERROR(INDEX('Employee Data'!$B$4:$B$553,MATCH(Databackup!A217,Employee_Name,0),0)),"",(INDEX('Employee Data'!$B$4:$B$553,MATCH(Databackup!A217,Employee_Name,0))))</f>
        <v/>
      </c>
      <c r="C217" t="str">
        <f>IF(ISERROR(INDEX('Employee Data'!$C$4:$C$553,MATCH(Databackup!A217,Employee_Name,0),0)),"",(INDEX('Employee Data'!$C$4:$C$553,MATCH(Databackup!A217,Employee_Name,0))))</f>
        <v/>
      </c>
      <c r="D217" t="str">
        <f>IF(ISERROR(INDEX('Employee Data'!$D$4:$D$553,MATCH(Databackup!A217,Employee_Name,0),0)),"",(INDEX('Employee Data'!$D$4:$D$553,MATCH(Databackup!A217,Employee_Name,0))))</f>
        <v/>
      </c>
      <c r="E217" t="str">
        <f>IF(ISERROR(INDEX('Employee Data'!$F$4:$F$553,MATCH(Databackup!A217,Employee_Name,0),0)),"",(INDEX('Employee Data'!$F$4:$F$553,MATCH(Databackup!A217,Employee_Name,0))))</f>
        <v/>
      </c>
      <c r="F217" s="226" t="str">
        <f>IF(ISERROR(INDEX('Employee Data'!$G$4:$G$553,MATCH(Databackup!A217,Employee_Name,0),0)),"",(INDEX('Employee Data'!$G$4:$G$553,MATCH(Databackup!A217,Employee_Name,0))))</f>
        <v/>
      </c>
      <c r="G217" s="226" t="str">
        <f>IF(ISERROR(INDEX('Employee Data'!$H$4:$H$553,MATCH(Databackup!A217,Employee_Name,0),0)),"",(INDEX('Employee Data'!$H$4:$H$553,MATCH(Databackup!A217,Employee_Name,0))))</f>
        <v/>
      </c>
      <c r="H217" t="str">
        <f>IF(ISERROR(INDEX('Employee Data'!$I$4:$I$553,MATCH(Databackup!A217,Employee_Name,0),0)),"",(INDEX('Employee Data'!$I$4:$I$553,MATCH(Databackup!A217,Employee_Name,0))))</f>
        <v/>
      </c>
      <c r="I217" t="str">
        <f>IF(ISERROR(INDEX('Employee Data'!$J$4:$J$553,MATCH(Databackup!A217,Employee_Name,0),0)),"",(INDEX('Employee Data'!J$4:$J$553,MATCH(Databackup!A217,Employee_Name,0))))</f>
        <v/>
      </c>
      <c r="J217" t="str">
        <f>IF(ISERROR(INDEX('Employee Data'!$K$4:$K$553,MATCH(Databackup!A217,Employee_Name,0),0)),"",(INDEX('Employee Data'!$K$4:$K$553,MATCH(Databackup!A217,Employee_Name,0))))</f>
        <v/>
      </c>
      <c r="K217" t="str">
        <f>IF(ISERROR(INDEX('Employee Data'!$L$4:$L$553,MATCH(Databackup!A217,Employee_Name,0),0)),"",(INDEX('Employee Data'!$L$4:$L$553,MATCH(Databackup!A217,Employee_Name,0))))</f>
        <v/>
      </c>
      <c r="L217" t="str">
        <f>IF(ISERROR(INDEX('Employee Data'!$M$4:$M$553,MATCH(Databackup!A217,Employee_Name,0),0)),"",(INDEX('Employee Data'!$M$4:$M$553,MATCH(Databackup!A217,Employee_Name,0))))</f>
        <v/>
      </c>
      <c r="M217" t="str">
        <f>IF(ISERROR(INDEX('Employee Data'!$N$4:$N$553,MATCH(Databackup!A217,Employee_Name,0),0)),"",(INDEX('Employee Data'!$N$4:$N$553,MATCH(Databackup!A217,Employee_Name,0))))</f>
        <v/>
      </c>
      <c r="N217" t="str">
        <f>IF(ISERROR(INDEX('Employee Data'!$O$4:$O$553,MATCH(Databackup!A217,Employee_Name,0),0)),"",(INDEX('Employee Data'!$O$4:$O$553,MATCH(Databackup!A217,Employee_Name,0))))</f>
        <v/>
      </c>
    </row>
    <row r="218" spans="1:14">
      <c r="A218" s="266" t="e">
        <f t="array" ref="A218">INDEX(Employee_Name,MATCH(SMALL(IF($A$1='Employee Data'!$I$4:$I$553,'Employee Data'!$B$4:$B$553,""),ROW('Employee Data'!A216)),IF($A$1='Employee Data'!$I$4:$I$553,'Employee Data'!$B$4:$B$553,""),0))</f>
        <v>#NUM!</v>
      </c>
      <c r="B218" t="str">
        <f>IF(ISERROR(INDEX('Employee Data'!$B$4:$B$553,MATCH(Databackup!A218,Employee_Name,0),0)),"",(INDEX('Employee Data'!$B$4:$B$553,MATCH(Databackup!A218,Employee_Name,0))))</f>
        <v/>
      </c>
      <c r="C218" t="str">
        <f>IF(ISERROR(INDEX('Employee Data'!$C$4:$C$553,MATCH(Databackup!A218,Employee_Name,0),0)),"",(INDEX('Employee Data'!$C$4:$C$553,MATCH(Databackup!A218,Employee_Name,0))))</f>
        <v/>
      </c>
      <c r="D218" t="str">
        <f>IF(ISERROR(INDEX('Employee Data'!$D$4:$D$553,MATCH(Databackup!A218,Employee_Name,0),0)),"",(INDEX('Employee Data'!$D$4:$D$553,MATCH(Databackup!A218,Employee_Name,0))))</f>
        <v/>
      </c>
      <c r="E218" t="str">
        <f>IF(ISERROR(INDEX('Employee Data'!$F$4:$F$553,MATCH(Databackup!A218,Employee_Name,0),0)),"",(INDEX('Employee Data'!$F$4:$F$553,MATCH(Databackup!A218,Employee_Name,0))))</f>
        <v/>
      </c>
      <c r="F218" s="226" t="str">
        <f>IF(ISERROR(INDEX('Employee Data'!$G$4:$G$553,MATCH(Databackup!A218,Employee_Name,0),0)),"",(INDEX('Employee Data'!$G$4:$G$553,MATCH(Databackup!A218,Employee_Name,0))))</f>
        <v/>
      </c>
      <c r="G218" s="226" t="str">
        <f>IF(ISERROR(INDEX('Employee Data'!$H$4:$H$553,MATCH(Databackup!A218,Employee_Name,0),0)),"",(INDEX('Employee Data'!$H$4:$H$553,MATCH(Databackup!A218,Employee_Name,0))))</f>
        <v/>
      </c>
      <c r="H218" t="str">
        <f>IF(ISERROR(INDEX('Employee Data'!$I$4:$I$553,MATCH(Databackup!A218,Employee_Name,0),0)),"",(INDEX('Employee Data'!$I$4:$I$553,MATCH(Databackup!A218,Employee_Name,0))))</f>
        <v/>
      </c>
      <c r="I218" t="str">
        <f>IF(ISERROR(INDEX('Employee Data'!$J$4:$J$553,MATCH(Databackup!A218,Employee_Name,0),0)),"",(INDEX('Employee Data'!J$4:$J$553,MATCH(Databackup!A218,Employee_Name,0))))</f>
        <v/>
      </c>
      <c r="J218" t="str">
        <f>IF(ISERROR(INDEX('Employee Data'!$K$4:$K$553,MATCH(Databackup!A218,Employee_Name,0),0)),"",(INDEX('Employee Data'!$K$4:$K$553,MATCH(Databackup!A218,Employee_Name,0))))</f>
        <v/>
      </c>
      <c r="K218" t="str">
        <f>IF(ISERROR(INDEX('Employee Data'!$L$4:$L$553,MATCH(Databackup!A218,Employee_Name,0),0)),"",(INDEX('Employee Data'!$L$4:$L$553,MATCH(Databackup!A218,Employee_Name,0))))</f>
        <v/>
      </c>
      <c r="L218" t="str">
        <f>IF(ISERROR(INDEX('Employee Data'!$M$4:$M$553,MATCH(Databackup!A218,Employee_Name,0),0)),"",(INDEX('Employee Data'!$M$4:$M$553,MATCH(Databackup!A218,Employee_Name,0))))</f>
        <v/>
      </c>
      <c r="M218" t="str">
        <f>IF(ISERROR(INDEX('Employee Data'!$N$4:$N$553,MATCH(Databackup!A218,Employee_Name,0),0)),"",(INDEX('Employee Data'!$N$4:$N$553,MATCH(Databackup!A218,Employee_Name,0))))</f>
        <v/>
      </c>
      <c r="N218" t="str">
        <f>IF(ISERROR(INDEX('Employee Data'!$O$4:$O$553,MATCH(Databackup!A218,Employee_Name,0),0)),"",(INDEX('Employee Data'!$O$4:$O$553,MATCH(Databackup!A218,Employee_Name,0))))</f>
        <v/>
      </c>
    </row>
    <row r="219" spans="1:14">
      <c r="A219" s="266" t="e">
        <f t="array" ref="A219">INDEX(Employee_Name,MATCH(SMALL(IF($A$1='Employee Data'!$I$4:$I$553,'Employee Data'!$B$4:$B$553,""),ROW('Employee Data'!A217)),IF($A$1='Employee Data'!$I$4:$I$553,'Employee Data'!$B$4:$B$553,""),0))</f>
        <v>#NUM!</v>
      </c>
      <c r="B219" t="str">
        <f>IF(ISERROR(INDEX('Employee Data'!$B$4:$B$553,MATCH(Databackup!A219,Employee_Name,0),0)),"",(INDEX('Employee Data'!$B$4:$B$553,MATCH(Databackup!A219,Employee_Name,0))))</f>
        <v/>
      </c>
      <c r="C219" t="str">
        <f>IF(ISERROR(INDEX('Employee Data'!$C$4:$C$553,MATCH(Databackup!A219,Employee_Name,0),0)),"",(INDEX('Employee Data'!$C$4:$C$553,MATCH(Databackup!A219,Employee_Name,0))))</f>
        <v/>
      </c>
      <c r="D219" t="str">
        <f>IF(ISERROR(INDEX('Employee Data'!$D$4:$D$553,MATCH(Databackup!A219,Employee_Name,0),0)),"",(INDEX('Employee Data'!$D$4:$D$553,MATCH(Databackup!A219,Employee_Name,0))))</f>
        <v/>
      </c>
      <c r="E219" t="str">
        <f>IF(ISERROR(INDEX('Employee Data'!$F$4:$F$553,MATCH(Databackup!A219,Employee_Name,0),0)),"",(INDEX('Employee Data'!$F$4:$F$553,MATCH(Databackup!A219,Employee_Name,0))))</f>
        <v/>
      </c>
      <c r="F219" s="226" t="str">
        <f>IF(ISERROR(INDEX('Employee Data'!$G$4:$G$553,MATCH(Databackup!A219,Employee_Name,0),0)),"",(INDEX('Employee Data'!$G$4:$G$553,MATCH(Databackup!A219,Employee_Name,0))))</f>
        <v/>
      </c>
      <c r="G219" s="226" t="str">
        <f>IF(ISERROR(INDEX('Employee Data'!$H$4:$H$553,MATCH(Databackup!A219,Employee_Name,0),0)),"",(INDEX('Employee Data'!$H$4:$H$553,MATCH(Databackup!A219,Employee_Name,0))))</f>
        <v/>
      </c>
      <c r="H219" t="str">
        <f>IF(ISERROR(INDEX('Employee Data'!$I$4:$I$553,MATCH(Databackup!A219,Employee_Name,0),0)),"",(INDEX('Employee Data'!$I$4:$I$553,MATCH(Databackup!A219,Employee_Name,0))))</f>
        <v/>
      </c>
      <c r="I219" t="str">
        <f>IF(ISERROR(INDEX('Employee Data'!$J$4:$J$553,MATCH(Databackup!A219,Employee_Name,0),0)),"",(INDEX('Employee Data'!J$4:$J$553,MATCH(Databackup!A219,Employee_Name,0))))</f>
        <v/>
      </c>
      <c r="J219" t="str">
        <f>IF(ISERROR(INDEX('Employee Data'!$K$4:$K$553,MATCH(Databackup!A219,Employee_Name,0),0)),"",(INDEX('Employee Data'!$K$4:$K$553,MATCH(Databackup!A219,Employee_Name,0))))</f>
        <v/>
      </c>
      <c r="K219" t="str">
        <f>IF(ISERROR(INDEX('Employee Data'!$L$4:$L$553,MATCH(Databackup!A219,Employee_Name,0),0)),"",(INDEX('Employee Data'!$L$4:$L$553,MATCH(Databackup!A219,Employee_Name,0))))</f>
        <v/>
      </c>
      <c r="L219" t="str">
        <f>IF(ISERROR(INDEX('Employee Data'!$M$4:$M$553,MATCH(Databackup!A219,Employee_Name,0),0)),"",(INDEX('Employee Data'!$M$4:$M$553,MATCH(Databackup!A219,Employee_Name,0))))</f>
        <v/>
      </c>
      <c r="M219" t="str">
        <f>IF(ISERROR(INDEX('Employee Data'!$N$4:$N$553,MATCH(Databackup!A219,Employee_Name,0),0)),"",(INDEX('Employee Data'!$N$4:$N$553,MATCH(Databackup!A219,Employee_Name,0))))</f>
        <v/>
      </c>
      <c r="N219" t="str">
        <f>IF(ISERROR(INDEX('Employee Data'!$O$4:$O$553,MATCH(Databackup!A219,Employee_Name,0),0)),"",(INDEX('Employee Data'!$O$4:$O$553,MATCH(Databackup!A219,Employee_Name,0))))</f>
        <v/>
      </c>
    </row>
    <row r="220" spans="1:14">
      <c r="A220" s="266" t="e">
        <f t="array" ref="A220">INDEX(Employee_Name,MATCH(SMALL(IF($A$1='Employee Data'!$I$4:$I$553,'Employee Data'!$B$4:$B$553,""),ROW('Employee Data'!A218)),IF($A$1='Employee Data'!$I$4:$I$553,'Employee Data'!$B$4:$B$553,""),0))</f>
        <v>#NUM!</v>
      </c>
      <c r="B220" t="str">
        <f>IF(ISERROR(INDEX('Employee Data'!$B$4:$B$553,MATCH(Databackup!A220,Employee_Name,0),0)),"",(INDEX('Employee Data'!$B$4:$B$553,MATCH(Databackup!A220,Employee_Name,0))))</f>
        <v/>
      </c>
      <c r="C220" t="str">
        <f>IF(ISERROR(INDEX('Employee Data'!$C$4:$C$553,MATCH(Databackup!A220,Employee_Name,0),0)),"",(INDEX('Employee Data'!$C$4:$C$553,MATCH(Databackup!A220,Employee_Name,0))))</f>
        <v/>
      </c>
      <c r="D220" t="str">
        <f>IF(ISERROR(INDEX('Employee Data'!$D$4:$D$553,MATCH(Databackup!A220,Employee_Name,0),0)),"",(INDEX('Employee Data'!$D$4:$D$553,MATCH(Databackup!A220,Employee_Name,0))))</f>
        <v/>
      </c>
      <c r="E220" t="str">
        <f>IF(ISERROR(INDEX('Employee Data'!$F$4:$F$553,MATCH(Databackup!A220,Employee_Name,0),0)),"",(INDEX('Employee Data'!$F$4:$F$553,MATCH(Databackup!A220,Employee_Name,0))))</f>
        <v/>
      </c>
      <c r="F220" s="226" t="str">
        <f>IF(ISERROR(INDEX('Employee Data'!$G$4:$G$553,MATCH(Databackup!A220,Employee_Name,0),0)),"",(INDEX('Employee Data'!$G$4:$G$553,MATCH(Databackup!A220,Employee_Name,0))))</f>
        <v/>
      </c>
      <c r="G220" s="226" t="str">
        <f>IF(ISERROR(INDEX('Employee Data'!$H$4:$H$553,MATCH(Databackup!A220,Employee_Name,0),0)),"",(INDEX('Employee Data'!$H$4:$H$553,MATCH(Databackup!A220,Employee_Name,0))))</f>
        <v/>
      </c>
      <c r="H220" t="str">
        <f>IF(ISERROR(INDEX('Employee Data'!$I$4:$I$553,MATCH(Databackup!A220,Employee_Name,0),0)),"",(INDEX('Employee Data'!$I$4:$I$553,MATCH(Databackup!A220,Employee_Name,0))))</f>
        <v/>
      </c>
      <c r="I220" t="str">
        <f>IF(ISERROR(INDEX('Employee Data'!$J$4:$J$553,MATCH(Databackup!A220,Employee_Name,0),0)),"",(INDEX('Employee Data'!J$4:$J$553,MATCH(Databackup!A220,Employee_Name,0))))</f>
        <v/>
      </c>
      <c r="J220" t="str">
        <f>IF(ISERROR(INDEX('Employee Data'!$K$4:$K$553,MATCH(Databackup!A220,Employee_Name,0),0)),"",(INDEX('Employee Data'!$K$4:$K$553,MATCH(Databackup!A220,Employee_Name,0))))</f>
        <v/>
      </c>
      <c r="K220" t="str">
        <f>IF(ISERROR(INDEX('Employee Data'!$L$4:$L$553,MATCH(Databackup!A220,Employee_Name,0),0)),"",(INDEX('Employee Data'!$L$4:$L$553,MATCH(Databackup!A220,Employee_Name,0))))</f>
        <v/>
      </c>
      <c r="L220" t="str">
        <f>IF(ISERROR(INDEX('Employee Data'!$M$4:$M$553,MATCH(Databackup!A220,Employee_Name,0),0)),"",(INDEX('Employee Data'!$M$4:$M$553,MATCH(Databackup!A220,Employee_Name,0))))</f>
        <v/>
      </c>
      <c r="M220" t="str">
        <f>IF(ISERROR(INDEX('Employee Data'!$N$4:$N$553,MATCH(Databackup!A220,Employee_Name,0),0)),"",(INDEX('Employee Data'!$N$4:$N$553,MATCH(Databackup!A220,Employee_Name,0))))</f>
        <v/>
      </c>
      <c r="N220" t="str">
        <f>IF(ISERROR(INDEX('Employee Data'!$O$4:$O$553,MATCH(Databackup!A220,Employee_Name,0),0)),"",(INDEX('Employee Data'!$O$4:$O$553,MATCH(Databackup!A220,Employee_Name,0))))</f>
        <v/>
      </c>
    </row>
    <row r="221" spans="1:14">
      <c r="A221" s="266" t="e">
        <f t="array" ref="A221">INDEX(Employee_Name,MATCH(SMALL(IF($A$1='Employee Data'!$I$4:$I$553,'Employee Data'!$B$4:$B$553,""),ROW('Employee Data'!A219)),IF($A$1='Employee Data'!$I$4:$I$553,'Employee Data'!$B$4:$B$553,""),0))</f>
        <v>#NUM!</v>
      </c>
      <c r="B221" t="str">
        <f>IF(ISERROR(INDEX('Employee Data'!$B$4:$B$553,MATCH(Databackup!A221,Employee_Name,0),0)),"",(INDEX('Employee Data'!$B$4:$B$553,MATCH(Databackup!A221,Employee_Name,0))))</f>
        <v/>
      </c>
      <c r="C221" t="str">
        <f>IF(ISERROR(INDEX('Employee Data'!$C$4:$C$553,MATCH(Databackup!A221,Employee_Name,0),0)),"",(INDEX('Employee Data'!$C$4:$C$553,MATCH(Databackup!A221,Employee_Name,0))))</f>
        <v/>
      </c>
      <c r="D221" t="str">
        <f>IF(ISERROR(INDEX('Employee Data'!$D$4:$D$553,MATCH(Databackup!A221,Employee_Name,0),0)),"",(INDEX('Employee Data'!$D$4:$D$553,MATCH(Databackup!A221,Employee_Name,0))))</f>
        <v/>
      </c>
      <c r="E221" t="str">
        <f>IF(ISERROR(INDEX('Employee Data'!$F$4:$F$553,MATCH(Databackup!A221,Employee_Name,0),0)),"",(INDEX('Employee Data'!$F$4:$F$553,MATCH(Databackup!A221,Employee_Name,0))))</f>
        <v/>
      </c>
      <c r="F221" s="226" t="str">
        <f>IF(ISERROR(INDEX('Employee Data'!$G$4:$G$553,MATCH(Databackup!A221,Employee_Name,0),0)),"",(INDEX('Employee Data'!$G$4:$G$553,MATCH(Databackup!A221,Employee_Name,0))))</f>
        <v/>
      </c>
      <c r="G221" s="226" t="str">
        <f>IF(ISERROR(INDEX('Employee Data'!$H$4:$H$553,MATCH(Databackup!A221,Employee_Name,0),0)),"",(INDEX('Employee Data'!$H$4:$H$553,MATCH(Databackup!A221,Employee_Name,0))))</f>
        <v/>
      </c>
      <c r="H221" t="str">
        <f>IF(ISERROR(INDEX('Employee Data'!$I$4:$I$553,MATCH(Databackup!A221,Employee_Name,0),0)),"",(INDEX('Employee Data'!$I$4:$I$553,MATCH(Databackup!A221,Employee_Name,0))))</f>
        <v/>
      </c>
      <c r="I221" t="str">
        <f>IF(ISERROR(INDEX('Employee Data'!$J$4:$J$553,MATCH(Databackup!A221,Employee_Name,0),0)),"",(INDEX('Employee Data'!J$4:$J$553,MATCH(Databackup!A221,Employee_Name,0))))</f>
        <v/>
      </c>
      <c r="J221" t="str">
        <f>IF(ISERROR(INDEX('Employee Data'!$K$4:$K$553,MATCH(Databackup!A221,Employee_Name,0),0)),"",(INDEX('Employee Data'!$K$4:$K$553,MATCH(Databackup!A221,Employee_Name,0))))</f>
        <v/>
      </c>
      <c r="K221" t="str">
        <f>IF(ISERROR(INDEX('Employee Data'!$L$4:$L$553,MATCH(Databackup!A221,Employee_Name,0),0)),"",(INDEX('Employee Data'!$L$4:$L$553,MATCH(Databackup!A221,Employee_Name,0))))</f>
        <v/>
      </c>
      <c r="L221" t="str">
        <f>IF(ISERROR(INDEX('Employee Data'!$M$4:$M$553,MATCH(Databackup!A221,Employee_Name,0),0)),"",(INDEX('Employee Data'!$M$4:$M$553,MATCH(Databackup!A221,Employee_Name,0))))</f>
        <v/>
      </c>
      <c r="M221" t="str">
        <f>IF(ISERROR(INDEX('Employee Data'!$N$4:$N$553,MATCH(Databackup!A221,Employee_Name,0),0)),"",(INDEX('Employee Data'!$N$4:$N$553,MATCH(Databackup!A221,Employee_Name,0))))</f>
        <v/>
      </c>
      <c r="N221" t="str">
        <f>IF(ISERROR(INDEX('Employee Data'!$O$4:$O$553,MATCH(Databackup!A221,Employee_Name,0),0)),"",(INDEX('Employee Data'!$O$4:$O$553,MATCH(Databackup!A221,Employee_Name,0))))</f>
        <v/>
      </c>
    </row>
    <row r="222" spans="1:14">
      <c r="A222" s="266" t="e">
        <f t="array" ref="A222">INDEX(Employee_Name,MATCH(SMALL(IF($A$1='Employee Data'!$I$4:$I$553,'Employee Data'!$B$4:$B$553,""),ROW('Employee Data'!A220)),IF($A$1='Employee Data'!$I$4:$I$553,'Employee Data'!$B$4:$B$553,""),0))</f>
        <v>#NUM!</v>
      </c>
      <c r="B222" t="str">
        <f>IF(ISERROR(INDEX('Employee Data'!$B$4:$B$553,MATCH(Databackup!A222,Employee_Name,0),0)),"",(INDEX('Employee Data'!$B$4:$B$553,MATCH(Databackup!A222,Employee_Name,0))))</f>
        <v/>
      </c>
      <c r="C222" t="str">
        <f>IF(ISERROR(INDEX('Employee Data'!$C$4:$C$553,MATCH(Databackup!A222,Employee_Name,0),0)),"",(INDEX('Employee Data'!$C$4:$C$553,MATCH(Databackup!A222,Employee_Name,0))))</f>
        <v/>
      </c>
      <c r="D222" t="str">
        <f>IF(ISERROR(INDEX('Employee Data'!$D$4:$D$553,MATCH(Databackup!A222,Employee_Name,0),0)),"",(INDEX('Employee Data'!$D$4:$D$553,MATCH(Databackup!A222,Employee_Name,0))))</f>
        <v/>
      </c>
      <c r="E222" t="str">
        <f>IF(ISERROR(INDEX('Employee Data'!$F$4:$F$553,MATCH(Databackup!A222,Employee_Name,0),0)),"",(INDEX('Employee Data'!$F$4:$F$553,MATCH(Databackup!A222,Employee_Name,0))))</f>
        <v/>
      </c>
      <c r="F222" s="226" t="str">
        <f>IF(ISERROR(INDEX('Employee Data'!$G$4:$G$553,MATCH(Databackup!A222,Employee_Name,0),0)),"",(INDEX('Employee Data'!$G$4:$G$553,MATCH(Databackup!A222,Employee_Name,0))))</f>
        <v/>
      </c>
      <c r="G222" s="226" t="str">
        <f>IF(ISERROR(INDEX('Employee Data'!$H$4:$H$553,MATCH(Databackup!A222,Employee_Name,0),0)),"",(INDEX('Employee Data'!$H$4:$H$553,MATCH(Databackup!A222,Employee_Name,0))))</f>
        <v/>
      </c>
      <c r="H222" t="str">
        <f>IF(ISERROR(INDEX('Employee Data'!$I$4:$I$553,MATCH(Databackup!A222,Employee_Name,0),0)),"",(INDEX('Employee Data'!$I$4:$I$553,MATCH(Databackup!A222,Employee_Name,0))))</f>
        <v/>
      </c>
      <c r="I222" t="str">
        <f>IF(ISERROR(INDEX('Employee Data'!$J$4:$J$553,MATCH(Databackup!A222,Employee_Name,0),0)),"",(INDEX('Employee Data'!J$4:$J$553,MATCH(Databackup!A222,Employee_Name,0))))</f>
        <v/>
      </c>
      <c r="J222" t="str">
        <f>IF(ISERROR(INDEX('Employee Data'!$K$4:$K$553,MATCH(Databackup!A222,Employee_Name,0),0)),"",(INDEX('Employee Data'!$K$4:$K$553,MATCH(Databackup!A222,Employee_Name,0))))</f>
        <v/>
      </c>
      <c r="K222" t="str">
        <f>IF(ISERROR(INDEX('Employee Data'!$L$4:$L$553,MATCH(Databackup!A222,Employee_Name,0),0)),"",(INDEX('Employee Data'!$L$4:$L$553,MATCH(Databackup!A222,Employee_Name,0))))</f>
        <v/>
      </c>
      <c r="L222" t="str">
        <f>IF(ISERROR(INDEX('Employee Data'!$M$4:$M$553,MATCH(Databackup!A222,Employee_Name,0),0)),"",(INDEX('Employee Data'!$M$4:$M$553,MATCH(Databackup!A222,Employee_Name,0))))</f>
        <v/>
      </c>
      <c r="M222" t="str">
        <f>IF(ISERROR(INDEX('Employee Data'!$N$4:$N$553,MATCH(Databackup!A222,Employee_Name,0),0)),"",(INDEX('Employee Data'!$N$4:$N$553,MATCH(Databackup!A222,Employee_Name,0))))</f>
        <v/>
      </c>
      <c r="N222" t="str">
        <f>IF(ISERROR(INDEX('Employee Data'!$O$4:$O$553,MATCH(Databackup!A222,Employee_Name,0),0)),"",(INDEX('Employee Data'!$O$4:$O$553,MATCH(Databackup!A222,Employee_Name,0))))</f>
        <v/>
      </c>
    </row>
    <row r="223" spans="1:14">
      <c r="A223" s="266" t="e">
        <f t="array" ref="A223">INDEX(Employee_Name,MATCH(SMALL(IF($A$1='Employee Data'!$I$4:$I$553,'Employee Data'!$B$4:$B$553,""),ROW('Employee Data'!A221)),IF($A$1='Employee Data'!$I$4:$I$553,'Employee Data'!$B$4:$B$553,""),0))</f>
        <v>#NUM!</v>
      </c>
      <c r="B223" t="str">
        <f>IF(ISERROR(INDEX('Employee Data'!$B$4:$B$553,MATCH(Databackup!A223,Employee_Name,0),0)),"",(INDEX('Employee Data'!$B$4:$B$553,MATCH(Databackup!A223,Employee_Name,0))))</f>
        <v/>
      </c>
      <c r="C223" t="str">
        <f>IF(ISERROR(INDEX('Employee Data'!$C$4:$C$553,MATCH(Databackup!A223,Employee_Name,0),0)),"",(INDEX('Employee Data'!$C$4:$C$553,MATCH(Databackup!A223,Employee_Name,0))))</f>
        <v/>
      </c>
      <c r="D223" t="str">
        <f>IF(ISERROR(INDEX('Employee Data'!$D$4:$D$553,MATCH(Databackup!A223,Employee_Name,0),0)),"",(INDEX('Employee Data'!$D$4:$D$553,MATCH(Databackup!A223,Employee_Name,0))))</f>
        <v/>
      </c>
      <c r="E223" t="str">
        <f>IF(ISERROR(INDEX('Employee Data'!$F$4:$F$553,MATCH(Databackup!A223,Employee_Name,0),0)),"",(INDEX('Employee Data'!$F$4:$F$553,MATCH(Databackup!A223,Employee_Name,0))))</f>
        <v/>
      </c>
      <c r="F223" s="226" t="str">
        <f>IF(ISERROR(INDEX('Employee Data'!$G$4:$G$553,MATCH(Databackup!A223,Employee_Name,0),0)),"",(INDEX('Employee Data'!$G$4:$G$553,MATCH(Databackup!A223,Employee_Name,0))))</f>
        <v/>
      </c>
      <c r="G223" s="226" t="str">
        <f>IF(ISERROR(INDEX('Employee Data'!$H$4:$H$553,MATCH(Databackup!A223,Employee_Name,0),0)),"",(INDEX('Employee Data'!$H$4:$H$553,MATCH(Databackup!A223,Employee_Name,0))))</f>
        <v/>
      </c>
      <c r="H223" t="str">
        <f>IF(ISERROR(INDEX('Employee Data'!$I$4:$I$553,MATCH(Databackup!A223,Employee_Name,0),0)),"",(INDEX('Employee Data'!$I$4:$I$553,MATCH(Databackup!A223,Employee_Name,0))))</f>
        <v/>
      </c>
      <c r="I223" t="str">
        <f>IF(ISERROR(INDEX('Employee Data'!$J$4:$J$553,MATCH(Databackup!A223,Employee_Name,0),0)),"",(INDEX('Employee Data'!J$4:$J$553,MATCH(Databackup!A223,Employee_Name,0))))</f>
        <v/>
      </c>
      <c r="J223" t="str">
        <f>IF(ISERROR(INDEX('Employee Data'!$K$4:$K$553,MATCH(Databackup!A223,Employee_Name,0),0)),"",(INDEX('Employee Data'!$K$4:$K$553,MATCH(Databackup!A223,Employee_Name,0))))</f>
        <v/>
      </c>
      <c r="K223" t="str">
        <f>IF(ISERROR(INDEX('Employee Data'!$L$4:$L$553,MATCH(Databackup!A223,Employee_Name,0),0)),"",(INDEX('Employee Data'!$L$4:$L$553,MATCH(Databackup!A223,Employee_Name,0))))</f>
        <v/>
      </c>
      <c r="L223" t="str">
        <f>IF(ISERROR(INDEX('Employee Data'!$M$4:$M$553,MATCH(Databackup!A223,Employee_Name,0),0)),"",(INDEX('Employee Data'!$M$4:$M$553,MATCH(Databackup!A223,Employee_Name,0))))</f>
        <v/>
      </c>
      <c r="M223" t="str">
        <f>IF(ISERROR(INDEX('Employee Data'!$N$4:$N$553,MATCH(Databackup!A223,Employee_Name,0),0)),"",(INDEX('Employee Data'!$N$4:$N$553,MATCH(Databackup!A223,Employee_Name,0))))</f>
        <v/>
      </c>
      <c r="N223" t="str">
        <f>IF(ISERROR(INDEX('Employee Data'!$O$4:$O$553,MATCH(Databackup!A223,Employee_Name,0),0)),"",(INDEX('Employee Data'!$O$4:$O$553,MATCH(Databackup!A223,Employee_Name,0))))</f>
        <v/>
      </c>
    </row>
    <row r="224" spans="1:14">
      <c r="A224" s="266" t="e">
        <f t="array" ref="A224">INDEX(Employee_Name,MATCH(SMALL(IF($A$1='Employee Data'!$I$4:$I$553,'Employee Data'!$B$4:$B$553,""),ROW('Employee Data'!A222)),IF($A$1='Employee Data'!$I$4:$I$553,'Employee Data'!$B$4:$B$553,""),0))</f>
        <v>#NUM!</v>
      </c>
      <c r="B224" t="str">
        <f>IF(ISERROR(INDEX('Employee Data'!$B$4:$B$553,MATCH(Databackup!A224,Employee_Name,0),0)),"",(INDEX('Employee Data'!$B$4:$B$553,MATCH(Databackup!A224,Employee_Name,0))))</f>
        <v/>
      </c>
      <c r="C224" t="str">
        <f>IF(ISERROR(INDEX('Employee Data'!$C$4:$C$553,MATCH(Databackup!A224,Employee_Name,0),0)),"",(INDEX('Employee Data'!$C$4:$C$553,MATCH(Databackup!A224,Employee_Name,0))))</f>
        <v/>
      </c>
      <c r="D224" t="str">
        <f>IF(ISERROR(INDEX('Employee Data'!$D$4:$D$553,MATCH(Databackup!A224,Employee_Name,0),0)),"",(INDEX('Employee Data'!$D$4:$D$553,MATCH(Databackup!A224,Employee_Name,0))))</f>
        <v/>
      </c>
      <c r="E224" t="str">
        <f>IF(ISERROR(INDEX('Employee Data'!$F$4:$F$553,MATCH(Databackup!A224,Employee_Name,0),0)),"",(INDEX('Employee Data'!$F$4:$F$553,MATCH(Databackup!A224,Employee_Name,0))))</f>
        <v/>
      </c>
      <c r="F224" s="226" t="str">
        <f>IF(ISERROR(INDEX('Employee Data'!$G$4:$G$553,MATCH(Databackup!A224,Employee_Name,0),0)),"",(INDEX('Employee Data'!$G$4:$G$553,MATCH(Databackup!A224,Employee_Name,0))))</f>
        <v/>
      </c>
      <c r="G224" s="226" t="str">
        <f>IF(ISERROR(INDEX('Employee Data'!$H$4:$H$553,MATCH(Databackup!A224,Employee_Name,0),0)),"",(INDEX('Employee Data'!$H$4:$H$553,MATCH(Databackup!A224,Employee_Name,0))))</f>
        <v/>
      </c>
      <c r="H224" t="str">
        <f>IF(ISERROR(INDEX('Employee Data'!$I$4:$I$553,MATCH(Databackup!A224,Employee_Name,0),0)),"",(INDEX('Employee Data'!$I$4:$I$553,MATCH(Databackup!A224,Employee_Name,0))))</f>
        <v/>
      </c>
      <c r="I224" t="str">
        <f>IF(ISERROR(INDEX('Employee Data'!$J$4:$J$553,MATCH(Databackup!A224,Employee_Name,0),0)),"",(INDEX('Employee Data'!J$4:$J$553,MATCH(Databackup!A224,Employee_Name,0))))</f>
        <v/>
      </c>
      <c r="J224" t="str">
        <f>IF(ISERROR(INDEX('Employee Data'!$K$4:$K$553,MATCH(Databackup!A224,Employee_Name,0),0)),"",(INDEX('Employee Data'!$K$4:$K$553,MATCH(Databackup!A224,Employee_Name,0))))</f>
        <v/>
      </c>
      <c r="K224" t="str">
        <f>IF(ISERROR(INDEX('Employee Data'!$L$4:$L$553,MATCH(Databackup!A224,Employee_Name,0),0)),"",(INDEX('Employee Data'!$L$4:$L$553,MATCH(Databackup!A224,Employee_Name,0))))</f>
        <v/>
      </c>
      <c r="L224" t="str">
        <f>IF(ISERROR(INDEX('Employee Data'!$M$4:$M$553,MATCH(Databackup!A224,Employee_Name,0),0)),"",(INDEX('Employee Data'!$M$4:$M$553,MATCH(Databackup!A224,Employee_Name,0))))</f>
        <v/>
      </c>
      <c r="M224" t="str">
        <f>IF(ISERROR(INDEX('Employee Data'!$N$4:$N$553,MATCH(Databackup!A224,Employee_Name,0),0)),"",(INDEX('Employee Data'!$N$4:$N$553,MATCH(Databackup!A224,Employee_Name,0))))</f>
        <v/>
      </c>
      <c r="N224" t="str">
        <f>IF(ISERROR(INDEX('Employee Data'!$O$4:$O$553,MATCH(Databackup!A224,Employee_Name,0),0)),"",(INDEX('Employee Data'!$O$4:$O$553,MATCH(Databackup!A224,Employee_Name,0))))</f>
        <v/>
      </c>
    </row>
    <row r="225" spans="1:14">
      <c r="A225" s="266" t="e">
        <f t="array" ref="A225">INDEX(Employee_Name,MATCH(SMALL(IF($A$1='Employee Data'!$I$4:$I$553,'Employee Data'!$B$4:$B$553,""),ROW('Employee Data'!A223)),IF($A$1='Employee Data'!$I$4:$I$553,'Employee Data'!$B$4:$B$553,""),0))</f>
        <v>#NUM!</v>
      </c>
      <c r="B225" t="str">
        <f>IF(ISERROR(INDEX('Employee Data'!$B$4:$B$553,MATCH(Databackup!A225,Employee_Name,0),0)),"",(INDEX('Employee Data'!$B$4:$B$553,MATCH(Databackup!A225,Employee_Name,0))))</f>
        <v/>
      </c>
      <c r="C225" t="str">
        <f>IF(ISERROR(INDEX('Employee Data'!$C$4:$C$553,MATCH(Databackup!A225,Employee_Name,0),0)),"",(INDEX('Employee Data'!$C$4:$C$553,MATCH(Databackup!A225,Employee_Name,0))))</f>
        <v/>
      </c>
      <c r="D225" t="str">
        <f>IF(ISERROR(INDEX('Employee Data'!$D$4:$D$553,MATCH(Databackup!A225,Employee_Name,0),0)),"",(INDEX('Employee Data'!$D$4:$D$553,MATCH(Databackup!A225,Employee_Name,0))))</f>
        <v/>
      </c>
      <c r="E225" t="str">
        <f>IF(ISERROR(INDEX('Employee Data'!$F$4:$F$553,MATCH(Databackup!A225,Employee_Name,0),0)),"",(INDEX('Employee Data'!$F$4:$F$553,MATCH(Databackup!A225,Employee_Name,0))))</f>
        <v/>
      </c>
      <c r="F225" s="226" t="str">
        <f>IF(ISERROR(INDEX('Employee Data'!$G$4:$G$553,MATCH(Databackup!A225,Employee_Name,0),0)),"",(INDEX('Employee Data'!$G$4:$G$553,MATCH(Databackup!A225,Employee_Name,0))))</f>
        <v/>
      </c>
      <c r="G225" s="226" t="str">
        <f>IF(ISERROR(INDEX('Employee Data'!$H$4:$H$553,MATCH(Databackup!A225,Employee_Name,0),0)),"",(INDEX('Employee Data'!$H$4:$H$553,MATCH(Databackup!A225,Employee_Name,0))))</f>
        <v/>
      </c>
      <c r="H225" t="str">
        <f>IF(ISERROR(INDEX('Employee Data'!$I$4:$I$553,MATCH(Databackup!A225,Employee_Name,0),0)),"",(INDEX('Employee Data'!$I$4:$I$553,MATCH(Databackup!A225,Employee_Name,0))))</f>
        <v/>
      </c>
      <c r="I225" t="str">
        <f>IF(ISERROR(INDEX('Employee Data'!$J$4:$J$553,MATCH(Databackup!A225,Employee_Name,0),0)),"",(INDEX('Employee Data'!J$4:$J$553,MATCH(Databackup!A225,Employee_Name,0))))</f>
        <v/>
      </c>
      <c r="J225" t="str">
        <f>IF(ISERROR(INDEX('Employee Data'!$K$4:$K$553,MATCH(Databackup!A225,Employee_Name,0),0)),"",(INDEX('Employee Data'!$K$4:$K$553,MATCH(Databackup!A225,Employee_Name,0))))</f>
        <v/>
      </c>
      <c r="K225" t="str">
        <f>IF(ISERROR(INDEX('Employee Data'!$L$4:$L$553,MATCH(Databackup!A225,Employee_Name,0),0)),"",(INDEX('Employee Data'!$L$4:$L$553,MATCH(Databackup!A225,Employee_Name,0))))</f>
        <v/>
      </c>
      <c r="L225" t="str">
        <f>IF(ISERROR(INDEX('Employee Data'!$M$4:$M$553,MATCH(Databackup!A225,Employee_Name,0),0)),"",(INDEX('Employee Data'!$M$4:$M$553,MATCH(Databackup!A225,Employee_Name,0))))</f>
        <v/>
      </c>
      <c r="M225" t="str">
        <f>IF(ISERROR(INDEX('Employee Data'!$N$4:$N$553,MATCH(Databackup!A225,Employee_Name,0),0)),"",(INDEX('Employee Data'!$N$4:$N$553,MATCH(Databackup!A225,Employee_Name,0))))</f>
        <v/>
      </c>
      <c r="N225" t="str">
        <f>IF(ISERROR(INDEX('Employee Data'!$O$4:$O$553,MATCH(Databackup!A225,Employee_Name,0),0)),"",(INDEX('Employee Data'!$O$4:$O$553,MATCH(Databackup!A225,Employee_Name,0))))</f>
        <v/>
      </c>
    </row>
    <row r="226" spans="1:14">
      <c r="A226" s="266" t="e">
        <f t="array" ref="A226">INDEX(Employee_Name,MATCH(SMALL(IF($A$1='Employee Data'!$I$4:$I$553,'Employee Data'!$B$4:$B$553,""),ROW('Employee Data'!A224)),IF($A$1='Employee Data'!$I$4:$I$553,'Employee Data'!$B$4:$B$553,""),0))</f>
        <v>#NUM!</v>
      </c>
      <c r="B226" t="str">
        <f>IF(ISERROR(INDEX('Employee Data'!$B$4:$B$553,MATCH(Databackup!A226,Employee_Name,0),0)),"",(INDEX('Employee Data'!$B$4:$B$553,MATCH(Databackup!A226,Employee_Name,0))))</f>
        <v/>
      </c>
      <c r="C226" t="str">
        <f>IF(ISERROR(INDEX('Employee Data'!$C$4:$C$553,MATCH(Databackup!A226,Employee_Name,0),0)),"",(INDEX('Employee Data'!$C$4:$C$553,MATCH(Databackup!A226,Employee_Name,0))))</f>
        <v/>
      </c>
      <c r="D226" t="str">
        <f>IF(ISERROR(INDEX('Employee Data'!$D$4:$D$553,MATCH(Databackup!A226,Employee_Name,0),0)),"",(INDEX('Employee Data'!$D$4:$D$553,MATCH(Databackup!A226,Employee_Name,0))))</f>
        <v/>
      </c>
      <c r="E226" t="str">
        <f>IF(ISERROR(INDEX('Employee Data'!$F$4:$F$553,MATCH(Databackup!A226,Employee_Name,0),0)),"",(INDEX('Employee Data'!$F$4:$F$553,MATCH(Databackup!A226,Employee_Name,0))))</f>
        <v/>
      </c>
      <c r="F226" s="226" t="str">
        <f>IF(ISERROR(INDEX('Employee Data'!$G$4:$G$553,MATCH(Databackup!A226,Employee_Name,0),0)),"",(INDEX('Employee Data'!$G$4:$G$553,MATCH(Databackup!A226,Employee_Name,0))))</f>
        <v/>
      </c>
      <c r="G226" s="226" t="str">
        <f>IF(ISERROR(INDEX('Employee Data'!$H$4:$H$553,MATCH(Databackup!A226,Employee_Name,0),0)),"",(INDEX('Employee Data'!$H$4:$H$553,MATCH(Databackup!A226,Employee_Name,0))))</f>
        <v/>
      </c>
      <c r="H226" t="str">
        <f>IF(ISERROR(INDEX('Employee Data'!$I$4:$I$553,MATCH(Databackup!A226,Employee_Name,0),0)),"",(INDEX('Employee Data'!$I$4:$I$553,MATCH(Databackup!A226,Employee_Name,0))))</f>
        <v/>
      </c>
      <c r="I226" t="str">
        <f>IF(ISERROR(INDEX('Employee Data'!$J$4:$J$553,MATCH(Databackup!A226,Employee_Name,0),0)),"",(INDEX('Employee Data'!J$4:$J$553,MATCH(Databackup!A226,Employee_Name,0))))</f>
        <v/>
      </c>
      <c r="J226" t="str">
        <f>IF(ISERROR(INDEX('Employee Data'!$K$4:$K$553,MATCH(Databackup!A226,Employee_Name,0),0)),"",(INDEX('Employee Data'!$K$4:$K$553,MATCH(Databackup!A226,Employee_Name,0))))</f>
        <v/>
      </c>
      <c r="K226" t="str">
        <f>IF(ISERROR(INDEX('Employee Data'!$L$4:$L$553,MATCH(Databackup!A226,Employee_Name,0),0)),"",(INDEX('Employee Data'!$L$4:$L$553,MATCH(Databackup!A226,Employee_Name,0))))</f>
        <v/>
      </c>
      <c r="L226" t="str">
        <f>IF(ISERROR(INDEX('Employee Data'!$M$4:$M$553,MATCH(Databackup!A226,Employee_Name,0),0)),"",(INDEX('Employee Data'!$M$4:$M$553,MATCH(Databackup!A226,Employee_Name,0))))</f>
        <v/>
      </c>
      <c r="M226" t="str">
        <f>IF(ISERROR(INDEX('Employee Data'!$N$4:$N$553,MATCH(Databackup!A226,Employee_Name,0),0)),"",(INDEX('Employee Data'!$N$4:$N$553,MATCH(Databackup!A226,Employee_Name,0))))</f>
        <v/>
      </c>
      <c r="N226" t="str">
        <f>IF(ISERROR(INDEX('Employee Data'!$O$4:$O$553,MATCH(Databackup!A226,Employee_Name,0),0)),"",(INDEX('Employee Data'!$O$4:$O$553,MATCH(Databackup!A226,Employee_Name,0))))</f>
        <v/>
      </c>
    </row>
    <row r="227" spans="1:14">
      <c r="A227" s="266" t="e">
        <f t="array" ref="A227">INDEX(Employee_Name,MATCH(SMALL(IF($A$1='Employee Data'!$I$4:$I$553,'Employee Data'!$B$4:$B$553,""),ROW('Employee Data'!A225)),IF($A$1='Employee Data'!$I$4:$I$553,'Employee Data'!$B$4:$B$553,""),0))</f>
        <v>#NUM!</v>
      </c>
      <c r="B227" t="str">
        <f>IF(ISERROR(INDEX('Employee Data'!$B$4:$B$553,MATCH(Databackup!A227,Employee_Name,0),0)),"",(INDEX('Employee Data'!$B$4:$B$553,MATCH(Databackup!A227,Employee_Name,0))))</f>
        <v/>
      </c>
      <c r="C227" t="str">
        <f>IF(ISERROR(INDEX('Employee Data'!$C$4:$C$553,MATCH(Databackup!A227,Employee_Name,0),0)),"",(INDEX('Employee Data'!$C$4:$C$553,MATCH(Databackup!A227,Employee_Name,0))))</f>
        <v/>
      </c>
      <c r="D227" t="str">
        <f>IF(ISERROR(INDEX('Employee Data'!$D$4:$D$553,MATCH(Databackup!A227,Employee_Name,0),0)),"",(INDEX('Employee Data'!$D$4:$D$553,MATCH(Databackup!A227,Employee_Name,0))))</f>
        <v/>
      </c>
      <c r="E227" t="str">
        <f>IF(ISERROR(INDEX('Employee Data'!$F$4:$F$553,MATCH(Databackup!A227,Employee_Name,0),0)),"",(INDEX('Employee Data'!$F$4:$F$553,MATCH(Databackup!A227,Employee_Name,0))))</f>
        <v/>
      </c>
      <c r="F227" s="226" t="str">
        <f>IF(ISERROR(INDEX('Employee Data'!$G$4:$G$553,MATCH(Databackup!A227,Employee_Name,0),0)),"",(INDEX('Employee Data'!$G$4:$G$553,MATCH(Databackup!A227,Employee_Name,0))))</f>
        <v/>
      </c>
      <c r="G227" s="226" t="str">
        <f>IF(ISERROR(INDEX('Employee Data'!$H$4:$H$553,MATCH(Databackup!A227,Employee_Name,0),0)),"",(INDEX('Employee Data'!$H$4:$H$553,MATCH(Databackup!A227,Employee_Name,0))))</f>
        <v/>
      </c>
      <c r="H227" t="str">
        <f>IF(ISERROR(INDEX('Employee Data'!$I$4:$I$553,MATCH(Databackup!A227,Employee_Name,0),0)),"",(INDEX('Employee Data'!$I$4:$I$553,MATCH(Databackup!A227,Employee_Name,0))))</f>
        <v/>
      </c>
      <c r="I227" t="str">
        <f>IF(ISERROR(INDEX('Employee Data'!$J$4:$J$553,MATCH(Databackup!A227,Employee_Name,0),0)),"",(INDEX('Employee Data'!J$4:$J$553,MATCH(Databackup!A227,Employee_Name,0))))</f>
        <v/>
      </c>
      <c r="J227" t="str">
        <f>IF(ISERROR(INDEX('Employee Data'!$K$4:$K$553,MATCH(Databackup!A227,Employee_Name,0),0)),"",(INDEX('Employee Data'!$K$4:$K$553,MATCH(Databackup!A227,Employee_Name,0))))</f>
        <v/>
      </c>
      <c r="K227" t="str">
        <f>IF(ISERROR(INDEX('Employee Data'!$L$4:$L$553,MATCH(Databackup!A227,Employee_Name,0),0)),"",(INDEX('Employee Data'!$L$4:$L$553,MATCH(Databackup!A227,Employee_Name,0))))</f>
        <v/>
      </c>
      <c r="L227" t="str">
        <f>IF(ISERROR(INDEX('Employee Data'!$M$4:$M$553,MATCH(Databackup!A227,Employee_Name,0),0)),"",(INDEX('Employee Data'!$M$4:$M$553,MATCH(Databackup!A227,Employee_Name,0))))</f>
        <v/>
      </c>
      <c r="M227" t="str">
        <f>IF(ISERROR(INDEX('Employee Data'!$N$4:$N$553,MATCH(Databackup!A227,Employee_Name,0),0)),"",(INDEX('Employee Data'!$N$4:$N$553,MATCH(Databackup!A227,Employee_Name,0))))</f>
        <v/>
      </c>
      <c r="N227" t="str">
        <f>IF(ISERROR(INDEX('Employee Data'!$O$4:$O$553,MATCH(Databackup!A227,Employee_Name,0),0)),"",(INDEX('Employee Data'!$O$4:$O$553,MATCH(Databackup!A227,Employee_Name,0))))</f>
        <v/>
      </c>
    </row>
    <row r="228" spans="1:14">
      <c r="A228" s="266" t="e">
        <f t="array" ref="A228">INDEX(Employee_Name,MATCH(SMALL(IF($A$1='Employee Data'!$I$4:$I$553,'Employee Data'!$B$4:$B$553,""),ROW('Employee Data'!A226)),IF($A$1='Employee Data'!$I$4:$I$553,'Employee Data'!$B$4:$B$553,""),0))</f>
        <v>#NUM!</v>
      </c>
      <c r="B228" t="str">
        <f>IF(ISERROR(INDEX('Employee Data'!$B$4:$B$553,MATCH(Databackup!A228,Employee_Name,0),0)),"",(INDEX('Employee Data'!$B$4:$B$553,MATCH(Databackup!A228,Employee_Name,0))))</f>
        <v/>
      </c>
      <c r="C228" t="str">
        <f>IF(ISERROR(INDEX('Employee Data'!$C$4:$C$553,MATCH(Databackup!A228,Employee_Name,0),0)),"",(INDEX('Employee Data'!$C$4:$C$553,MATCH(Databackup!A228,Employee_Name,0))))</f>
        <v/>
      </c>
      <c r="D228" t="str">
        <f>IF(ISERROR(INDEX('Employee Data'!$D$4:$D$553,MATCH(Databackup!A228,Employee_Name,0),0)),"",(INDEX('Employee Data'!$D$4:$D$553,MATCH(Databackup!A228,Employee_Name,0))))</f>
        <v/>
      </c>
      <c r="E228" t="str">
        <f>IF(ISERROR(INDEX('Employee Data'!$F$4:$F$553,MATCH(Databackup!A228,Employee_Name,0),0)),"",(INDEX('Employee Data'!$F$4:$F$553,MATCH(Databackup!A228,Employee_Name,0))))</f>
        <v/>
      </c>
      <c r="F228" s="226" t="str">
        <f>IF(ISERROR(INDEX('Employee Data'!$G$4:$G$553,MATCH(Databackup!A228,Employee_Name,0),0)),"",(INDEX('Employee Data'!$G$4:$G$553,MATCH(Databackup!A228,Employee_Name,0))))</f>
        <v/>
      </c>
      <c r="G228" s="226" t="str">
        <f>IF(ISERROR(INDEX('Employee Data'!$H$4:$H$553,MATCH(Databackup!A228,Employee_Name,0),0)),"",(INDEX('Employee Data'!$H$4:$H$553,MATCH(Databackup!A228,Employee_Name,0))))</f>
        <v/>
      </c>
      <c r="H228" t="str">
        <f>IF(ISERROR(INDEX('Employee Data'!$I$4:$I$553,MATCH(Databackup!A228,Employee_Name,0),0)),"",(INDEX('Employee Data'!$I$4:$I$553,MATCH(Databackup!A228,Employee_Name,0))))</f>
        <v/>
      </c>
      <c r="I228" t="str">
        <f>IF(ISERROR(INDEX('Employee Data'!$J$4:$J$553,MATCH(Databackup!A228,Employee_Name,0),0)),"",(INDEX('Employee Data'!J$4:$J$553,MATCH(Databackup!A228,Employee_Name,0))))</f>
        <v/>
      </c>
      <c r="J228" t="str">
        <f>IF(ISERROR(INDEX('Employee Data'!$K$4:$K$553,MATCH(Databackup!A228,Employee_Name,0),0)),"",(INDEX('Employee Data'!$K$4:$K$553,MATCH(Databackup!A228,Employee_Name,0))))</f>
        <v/>
      </c>
      <c r="K228" t="str">
        <f>IF(ISERROR(INDEX('Employee Data'!$L$4:$L$553,MATCH(Databackup!A228,Employee_Name,0),0)),"",(INDEX('Employee Data'!$L$4:$L$553,MATCH(Databackup!A228,Employee_Name,0))))</f>
        <v/>
      </c>
      <c r="L228" t="str">
        <f>IF(ISERROR(INDEX('Employee Data'!$M$4:$M$553,MATCH(Databackup!A228,Employee_Name,0),0)),"",(INDEX('Employee Data'!$M$4:$M$553,MATCH(Databackup!A228,Employee_Name,0))))</f>
        <v/>
      </c>
      <c r="M228" t="str">
        <f>IF(ISERROR(INDEX('Employee Data'!$N$4:$N$553,MATCH(Databackup!A228,Employee_Name,0),0)),"",(INDEX('Employee Data'!$N$4:$N$553,MATCH(Databackup!A228,Employee_Name,0))))</f>
        <v/>
      </c>
      <c r="N228" t="str">
        <f>IF(ISERROR(INDEX('Employee Data'!$O$4:$O$553,MATCH(Databackup!A228,Employee_Name,0),0)),"",(INDEX('Employee Data'!$O$4:$O$553,MATCH(Databackup!A228,Employee_Name,0))))</f>
        <v/>
      </c>
    </row>
    <row r="229" spans="1:14">
      <c r="A229" s="266" t="e">
        <f t="array" ref="A229">INDEX(Employee_Name,MATCH(SMALL(IF($A$1='Employee Data'!$I$4:$I$553,'Employee Data'!$B$4:$B$553,""),ROW('Employee Data'!A227)),IF($A$1='Employee Data'!$I$4:$I$553,'Employee Data'!$B$4:$B$553,""),0))</f>
        <v>#NUM!</v>
      </c>
      <c r="B229" t="str">
        <f>IF(ISERROR(INDEX('Employee Data'!$B$4:$B$553,MATCH(Databackup!A229,Employee_Name,0),0)),"",(INDEX('Employee Data'!$B$4:$B$553,MATCH(Databackup!A229,Employee_Name,0))))</f>
        <v/>
      </c>
      <c r="C229" t="str">
        <f>IF(ISERROR(INDEX('Employee Data'!$C$4:$C$553,MATCH(Databackup!A229,Employee_Name,0),0)),"",(INDEX('Employee Data'!$C$4:$C$553,MATCH(Databackup!A229,Employee_Name,0))))</f>
        <v/>
      </c>
      <c r="D229" t="str">
        <f>IF(ISERROR(INDEX('Employee Data'!$D$4:$D$553,MATCH(Databackup!A229,Employee_Name,0),0)),"",(INDEX('Employee Data'!$D$4:$D$553,MATCH(Databackup!A229,Employee_Name,0))))</f>
        <v/>
      </c>
      <c r="E229" t="str">
        <f>IF(ISERROR(INDEX('Employee Data'!$F$4:$F$553,MATCH(Databackup!A229,Employee_Name,0),0)),"",(INDEX('Employee Data'!$F$4:$F$553,MATCH(Databackup!A229,Employee_Name,0))))</f>
        <v/>
      </c>
      <c r="F229" s="226" t="str">
        <f>IF(ISERROR(INDEX('Employee Data'!$G$4:$G$553,MATCH(Databackup!A229,Employee_Name,0),0)),"",(INDEX('Employee Data'!$G$4:$G$553,MATCH(Databackup!A229,Employee_Name,0))))</f>
        <v/>
      </c>
      <c r="G229" s="226" t="str">
        <f>IF(ISERROR(INDEX('Employee Data'!$H$4:$H$553,MATCH(Databackup!A229,Employee_Name,0),0)),"",(INDEX('Employee Data'!$H$4:$H$553,MATCH(Databackup!A229,Employee_Name,0))))</f>
        <v/>
      </c>
      <c r="H229" t="str">
        <f>IF(ISERROR(INDEX('Employee Data'!$I$4:$I$553,MATCH(Databackup!A229,Employee_Name,0),0)),"",(INDEX('Employee Data'!$I$4:$I$553,MATCH(Databackup!A229,Employee_Name,0))))</f>
        <v/>
      </c>
      <c r="I229" t="str">
        <f>IF(ISERROR(INDEX('Employee Data'!$J$4:$J$553,MATCH(Databackup!A229,Employee_Name,0),0)),"",(INDEX('Employee Data'!J$4:$J$553,MATCH(Databackup!A229,Employee_Name,0))))</f>
        <v/>
      </c>
      <c r="J229" t="str">
        <f>IF(ISERROR(INDEX('Employee Data'!$K$4:$K$553,MATCH(Databackup!A229,Employee_Name,0),0)),"",(INDEX('Employee Data'!$K$4:$K$553,MATCH(Databackup!A229,Employee_Name,0))))</f>
        <v/>
      </c>
      <c r="K229" t="str">
        <f>IF(ISERROR(INDEX('Employee Data'!$L$4:$L$553,MATCH(Databackup!A229,Employee_Name,0),0)),"",(INDEX('Employee Data'!$L$4:$L$553,MATCH(Databackup!A229,Employee_Name,0))))</f>
        <v/>
      </c>
      <c r="L229" t="str">
        <f>IF(ISERROR(INDEX('Employee Data'!$M$4:$M$553,MATCH(Databackup!A229,Employee_Name,0),0)),"",(INDEX('Employee Data'!$M$4:$M$553,MATCH(Databackup!A229,Employee_Name,0))))</f>
        <v/>
      </c>
      <c r="M229" t="str">
        <f>IF(ISERROR(INDEX('Employee Data'!$N$4:$N$553,MATCH(Databackup!A229,Employee_Name,0),0)),"",(INDEX('Employee Data'!$N$4:$N$553,MATCH(Databackup!A229,Employee_Name,0))))</f>
        <v/>
      </c>
      <c r="N229" t="str">
        <f>IF(ISERROR(INDEX('Employee Data'!$O$4:$O$553,MATCH(Databackup!A229,Employee_Name,0),0)),"",(INDEX('Employee Data'!$O$4:$O$553,MATCH(Databackup!A229,Employee_Name,0))))</f>
        <v/>
      </c>
    </row>
    <row r="230" spans="1:14">
      <c r="A230" s="266" t="e">
        <f t="array" ref="A230">INDEX(Employee_Name,MATCH(SMALL(IF($A$1='Employee Data'!$I$4:$I$553,'Employee Data'!$B$4:$B$553,""),ROW('Employee Data'!A228)),IF($A$1='Employee Data'!$I$4:$I$553,'Employee Data'!$B$4:$B$553,""),0))</f>
        <v>#NUM!</v>
      </c>
      <c r="B230" t="str">
        <f>IF(ISERROR(INDEX('Employee Data'!$B$4:$B$553,MATCH(Databackup!A230,Employee_Name,0),0)),"",(INDEX('Employee Data'!$B$4:$B$553,MATCH(Databackup!A230,Employee_Name,0))))</f>
        <v/>
      </c>
      <c r="C230" t="str">
        <f>IF(ISERROR(INDEX('Employee Data'!$C$4:$C$553,MATCH(Databackup!A230,Employee_Name,0),0)),"",(INDEX('Employee Data'!$C$4:$C$553,MATCH(Databackup!A230,Employee_Name,0))))</f>
        <v/>
      </c>
      <c r="D230" t="str">
        <f>IF(ISERROR(INDEX('Employee Data'!$D$4:$D$553,MATCH(Databackup!A230,Employee_Name,0),0)),"",(INDEX('Employee Data'!$D$4:$D$553,MATCH(Databackup!A230,Employee_Name,0))))</f>
        <v/>
      </c>
      <c r="E230" t="str">
        <f>IF(ISERROR(INDEX('Employee Data'!$F$4:$F$553,MATCH(Databackup!A230,Employee_Name,0),0)),"",(INDEX('Employee Data'!$F$4:$F$553,MATCH(Databackup!A230,Employee_Name,0))))</f>
        <v/>
      </c>
      <c r="F230" s="226" t="str">
        <f>IF(ISERROR(INDEX('Employee Data'!$G$4:$G$553,MATCH(Databackup!A230,Employee_Name,0),0)),"",(INDEX('Employee Data'!$G$4:$G$553,MATCH(Databackup!A230,Employee_Name,0))))</f>
        <v/>
      </c>
      <c r="G230" s="226" t="str">
        <f>IF(ISERROR(INDEX('Employee Data'!$H$4:$H$553,MATCH(Databackup!A230,Employee_Name,0),0)),"",(INDEX('Employee Data'!$H$4:$H$553,MATCH(Databackup!A230,Employee_Name,0))))</f>
        <v/>
      </c>
      <c r="H230" t="str">
        <f>IF(ISERROR(INDEX('Employee Data'!$I$4:$I$553,MATCH(Databackup!A230,Employee_Name,0),0)),"",(INDEX('Employee Data'!$I$4:$I$553,MATCH(Databackup!A230,Employee_Name,0))))</f>
        <v/>
      </c>
      <c r="I230" t="str">
        <f>IF(ISERROR(INDEX('Employee Data'!$J$4:$J$553,MATCH(Databackup!A230,Employee_Name,0),0)),"",(INDEX('Employee Data'!J$4:$J$553,MATCH(Databackup!A230,Employee_Name,0))))</f>
        <v/>
      </c>
      <c r="J230" t="str">
        <f>IF(ISERROR(INDEX('Employee Data'!$K$4:$K$553,MATCH(Databackup!A230,Employee_Name,0),0)),"",(INDEX('Employee Data'!$K$4:$K$553,MATCH(Databackup!A230,Employee_Name,0))))</f>
        <v/>
      </c>
      <c r="K230" t="str">
        <f>IF(ISERROR(INDEX('Employee Data'!$L$4:$L$553,MATCH(Databackup!A230,Employee_Name,0),0)),"",(INDEX('Employee Data'!$L$4:$L$553,MATCH(Databackup!A230,Employee_Name,0))))</f>
        <v/>
      </c>
      <c r="L230" t="str">
        <f>IF(ISERROR(INDEX('Employee Data'!$M$4:$M$553,MATCH(Databackup!A230,Employee_Name,0),0)),"",(INDEX('Employee Data'!$M$4:$M$553,MATCH(Databackup!A230,Employee_Name,0))))</f>
        <v/>
      </c>
      <c r="M230" t="str">
        <f>IF(ISERROR(INDEX('Employee Data'!$N$4:$N$553,MATCH(Databackup!A230,Employee_Name,0),0)),"",(INDEX('Employee Data'!$N$4:$N$553,MATCH(Databackup!A230,Employee_Name,0))))</f>
        <v/>
      </c>
      <c r="N230" t="str">
        <f>IF(ISERROR(INDEX('Employee Data'!$O$4:$O$553,MATCH(Databackup!A230,Employee_Name,0),0)),"",(INDEX('Employee Data'!$O$4:$O$553,MATCH(Databackup!A230,Employee_Name,0))))</f>
        <v/>
      </c>
    </row>
    <row r="231" spans="1:14">
      <c r="A231" s="266" t="e">
        <f t="array" ref="A231">INDEX(Employee_Name,MATCH(SMALL(IF($A$1='Employee Data'!$I$4:$I$553,'Employee Data'!$B$4:$B$553,""),ROW('Employee Data'!A229)),IF($A$1='Employee Data'!$I$4:$I$553,'Employee Data'!$B$4:$B$553,""),0))</f>
        <v>#NUM!</v>
      </c>
      <c r="B231" t="str">
        <f>IF(ISERROR(INDEX('Employee Data'!$B$4:$B$553,MATCH(Databackup!A231,Employee_Name,0),0)),"",(INDEX('Employee Data'!$B$4:$B$553,MATCH(Databackup!A231,Employee_Name,0))))</f>
        <v/>
      </c>
      <c r="C231" t="str">
        <f>IF(ISERROR(INDEX('Employee Data'!$C$4:$C$553,MATCH(Databackup!A231,Employee_Name,0),0)),"",(INDEX('Employee Data'!$C$4:$C$553,MATCH(Databackup!A231,Employee_Name,0))))</f>
        <v/>
      </c>
      <c r="D231" t="str">
        <f>IF(ISERROR(INDEX('Employee Data'!$D$4:$D$553,MATCH(Databackup!A231,Employee_Name,0),0)),"",(INDEX('Employee Data'!$D$4:$D$553,MATCH(Databackup!A231,Employee_Name,0))))</f>
        <v/>
      </c>
      <c r="E231" t="str">
        <f>IF(ISERROR(INDEX('Employee Data'!$F$4:$F$553,MATCH(Databackup!A231,Employee_Name,0),0)),"",(INDEX('Employee Data'!$F$4:$F$553,MATCH(Databackup!A231,Employee_Name,0))))</f>
        <v/>
      </c>
      <c r="F231" s="226" t="str">
        <f>IF(ISERROR(INDEX('Employee Data'!$G$4:$G$553,MATCH(Databackup!A231,Employee_Name,0),0)),"",(INDEX('Employee Data'!$G$4:$G$553,MATCH(Databackup!A231,Employee_Name,0))))</f>
        <v/>
      </c>
      <c r="G231" s="226" t="str">
        <f>IF(ISERROR(INDEX('Employee Data'!$H$4:$H$553,MATCH(Databackup!A231,Employee_Name,0),0)),"",(INDEX('Employee Data'!$H$4:$H$553,MATCH(Databackup!A231,Employee_Name,0))))</f>
        <v/>
      </c>
      <c r="H231" t="str">
        <f>IF(ISERROR(INDEX('Employee Data'!$I$4:$I$553,MATCH(Databackup!A231,Employee_Name,0),0)),"",(INDEX('Employee Data'!$I$4:$I$553,MATCH(Databackup!A231,Employee_Name,0))))</f>
        <v/>
      </c>
      <c r="I231" t="str">
        <f>IF(ISERROR(INDEX('Employee Data'!$J$4:$J$553,MATCH(Databackup!A231,Employee_Name,0),0)),"",(INDEX('Employee Data'!J$4:$J$553,MATCH(Databackup!A231,Employee_Name,0))))</f>
        <v/>
      </c>
      <c r="J231" t="str">
        <f>IF(ISERROR(INDEX('Employee Data'!$K$4:$K$553,MATCH(Databackup!A231,Employee_Name,0),0)),"",(INDEX('Employee Data'!$K$4:$K$553,MATCH(Databackup!A231,Employee_Name,0))))</f>
        <v/>
      </c>
      <c r="K231" t="str">
        <f>IF(ISERROR(INDEX('Employee Data'!$L$4:$L$553,MATCH(Databackup!A231,Employee_Name,0),0)),"",(INDEX('Employee Data'!$L$4:$L$553,MATCH(Databackup!A231,Employee_Name,0))))</f>
        <v/>
      </c>
      <c r="L231" t="str">
        <f>IF(ISERROR(INDEX('Employee Data'!$M$4:$M$553,MATCH(Databackup!A231,Employee_Name,0),0)),"",(INDEX('Employee Data'!$M$4:$M$553,MATCH(Databackup!A231,Employee_Name,0))))</f>
        <v/>
      </c>
      <c r="M231" t="str">
        <f>IF(ISERROR(INDEX('Employee Data'!$N$4:$N$553,MATCH(Databackup!A231,Employee_Name,0),0)),"",(INDEX('Employee Data'!$N$4:$N$553,MATCH(Databackup!A231,Employee_Name,0))))</f>
        <v/>
      </c>
      <c r="N231" t="str">
        <f>IF(ISERROR(INDEX('Employee Data'!$O$4:$O$553,MATCH(Databackup!A231,Employee_Name,0),0)),"",(INDEX('Employee Data'!$O$4:$O$553,MATCH(Databackup!A231,Employee_Name,0))))</f>
        <v/>
      </c>
    </row>
    <row r="232" spans="1:14">
      <c r="A232" s="266" t="e">
        <f t="array" ref="A232">INDEX(Employee_Name,MATCH(SMALL(IF($A$1='Employee Data'!$I$4:$I$553,'Employee Data'!$B$4:$B$553,""),ROW('Employee Data'!A230)),IF($A$1='Employee Data'!$I$4:$I$553,'Employee Data'!$B$4:$B$553,""),0))</f>
        <v>#NUM!</v>
      </c>
      <c r="B232" t="str">
        <f>IF(ISERROR(INDEX('Employee Data'!$B$4:$B$553,MATCH(Databackup!A232,Employee_Name,0),0)),"",(INDEX('Employee Data'!$B$4:$B$553,MATCH(Databackup!A232,Employee_Name,0))))</f>
        <v/>
      </c>
      <c r="C232" t="str">
        <f>IF(ISERROR(INDEX('Employee Data'!$C$4:$C$553,MATCH(Databackup!A232,Employee_Name,0),0)),"",(INDEX('Employee Data'!$C$4:$C$553,MATCH(Databackup!A232,Employee_Name,0))))</f>
        <v/>
      </c>
      <c r="D232" t="str">
        <f>IF(ISERROR(INDEX('Employee Data'!$D$4:$D$553,MATCH(Databackup!A232,Employee_Name,0),0)),"",(INDEX('Employee Data'!$D$4:$D$553,MATCH(Databackup!A232,Employee_Name,0))))</f>
        <v/>
      </c>
      <c r="E232" t="str">
        <f>IF(ISERROR(INDEX('Employee Data'!$F$4:$F$553,MATCH(Databackup!A232,Employee_Name,0),0)),"",(INDEX('Employee Data'!$F$4:$F$553,MATCH(Databackup!A232,Employee_Name,0))))</f>
        <v/>
      </c>
      <c r="F232" s="226" t="str">
        <f>IF(ISERROR(INDEX('Employee Data'!$G$4:$G$553,MATCH(Databackup!A232,Employee_Name,0),0)),"",(INDEX('Employee Data'!$G$4:$G$553,MATCH(Databackup!A232,Employee_Name,0))))</f>
        <v/>
      </c>
      <c r="G232" s="226" t="str">
        <f>IF(ISERROR(INDEX('Employee Data'!$H$4:$H$553,MATCH(Databackup!A232,Employee_Name,0),0)),"",(INDEX('Employee Data'!$H$4:$H$553,MATCH(Databackup!A232,Employee_Name,0))))</f>
        <v/>
      </c>
      <c r="H232" t="str">
        <f>IF(ISERROR(INDEX('Employee Data'!$I$4:$I$553,MATCH(Databackup!A232,Employee_Name,0),0)),"",(INDEX('Employee Data'!$I$4:$I$553,MATCH(Databackup!A232,Employee_Name,0))))</f>
        <v/>
      </c>
      <c r="I232" t="str">
        <f>IF(ISERROR(INDEX('Employee Data'!$J$4:$J$553,MATCH(Databackup!A232,Employee_Name,0),0)),"",(INDEX('Employee Data'!J$4:$J$553,MATCH(Databackup!A232,Employee_Name,0))))</f>
        <v/>
      </c>
      <c r="J232" t="str">
        <f>IF(ISERROR(INDEX('Employee Data'!$K$4:$K$553,MATCH(Databackup!A232,Employee_Name,0),0)),"",(INDEX('Employee Data'!$K$4:$K$553,MATCH(Databackup!A232,Employee_Name,0))))</f>
        <v/>
      </c>
      <c r="K232" t="str">
        <f>IF(ISERROR(INDEX('Employee Data'!$L$4:$L$553,MATCH(Databackup!A232,Employee_Name,0),0)),"",(INDEX('Employee Data'!$L$4:$L$553,MATCH(Databackup!A232,Employee_Name,0))))</f>
        <v/>
      </c>
      <c r="L232" t="str">
        <f>IF(ISERROR(INDEX('Employee Data'!$M$4:$M$553,MATCH(Databackup!A232,Employee_Name,0),0)),"",(INDEX('Employee Data'!$M$4:$M$553,MATCH(Databackup!A232,Employee_Name,0))))</f>
        <v/>
      </c>
      <c r="M232" t="str">
        <f>IF(ISERROR(INDEX('Employee Data'!$N$4:$N$553,MATCH(Databackup!A232,Employee_Name,0),0)),"",(INDEX('Employee Data'!$N$4:$N$553,MATCH(Databackup!A232,Employee_Name,0))))</f>
        <v/>
      </c>
      <c r="N232" t="str">
        <f>IF(ISERROR(INDEX('Employee Data'!$O$4:$O$553,MATCH(Databackup!A232,Employee_Name,0),0)),"",(INDEX('Employee Data'!$O$4:$O$553,MATCH(Databackup!A232,Employee_Name,0))))</f>
        <v/>
      </c>
    </row>
    <row r="233" spans="1:14">
      <c r="A233" s="266" t="e">
        <f t="array" ref="A233">INDEX(Employee_Name,MATCH(SMALL(IF($A$1='Employee Data'!$I$4:$I$553,'Employee Data'!$B$4:$B$553,""),ROW('Employee Data'!A231)),IF($A$1='Employee Data'!$I$4:$I$553,'Employee Data'!$B$4:$B$553,""),0))</f>
        <v>#NUM!</v>
      </c>
      <c r="B233" t="str">
        <f>IF(ISERROR(INDEX('Employee Data'!$B$4:$B$553,MATCH(Databackup!A233,Employee_Name,0),0)),"",(INDEX('Employee Data'!$B$4:$B$553,MATCH(Databackup!A233,Employee_Name,0))))</f>
        <v/>
      </c>
      <c r="C233" t="str">
        <f>IF(ISERROR(INDEX('Employee Data'!$C$4:$C$553,MATCH(Databackup!A233,Employee_Name,0),0)),"",(INDEX('Employee Data'!$C$4:$C$553,MATCH(Databackup!A233,Employee_Name,0))))</f>
        <v/>
      </c>
      <c r="D233" t="str">
        <f>IF(ISERROR(INDEX('Employee Data'!$D$4:$D$553,MATCH(Databackup!A233,Employee_Name,0),0)),"",(INDEX('Employee Data'!$D$4:$D$553,MATCH(Databackup!A233,Employee_Name,0))))</f>
        <v/>
      </c>
      <c r="E233" t="str">
        <f>IF(ISERROR(INDEX('Employee Data'!$F$4:$F$553,MATCH(Databackup!A233,Employee_Name,0),0)),"",(INDEX('Employee Data'!$F$4:$F$553,MATCH(Databackup!A233,Employee_Name,0))))</f>
        <v/>
      </c>
      <c r="F233" s="226" t="str">
        <f>IF(ISERROR(INDEX('Employee Data'!$G$4:$G$553,MATCH(Databackup!A233,Employee_Name,0),0)),"",(INDEX('Employee Data'!$G$4:$G$553,MATCH(Databackup!A233,Employee_Name,0))))</f>
        <v/>
      </c>
      <c r="G233" s="226" t="str">
        <f>IF(ISERROR(INDEX('Employee Data'!$H$4:$H$553,MATCH(Databackup!A233,Employee_Name,0),0)),"",(INDEX('Employee Data'!$H$4:$H$553,MATCH(Databackup!A233,Employee_Name,0))))</f>
        <v/>
      </c>
      <c r="H233" t="str">
        <f>IF(ISERROR(INDEX('Employee Data'!$I$4:$I$553,MATCH(Databackup!A233,Employee_Name,0),0)),"",(INDEX('Employee Data'!$I$4:$I$553,MATCH(Databackup!A233,Employee_Name,0))))</f>
        <v/>
      </c>
      <c r="I233" t="str">
        <f>IF(ISERROR(INDEX('Employee Data'!$J$4:$J$553,MATCH(Databackup!A233,Employee_Name,0),0)),"",(INDEX('Employee Data'!J$4:$J$553,MATCH(Databackup!A233,Employee_Name,0))))</f>
        <v/>
      </c>
      <c r="J233" t="str">
        <f>IF(ISERROR(INDEX('Employee Data'!$K$4:$K$553,MATCH(Databackup!A233,Employee_Name,0),0)),"",(INDEX('Employee Data'!$K$4:$K$553,MATCH(Databackup!A233,Employee_Name,0))))</f>
        <v/>
      </c>
      <c r="K233" t="str">
        <f>IF(ISERROR(INDEX('Employee Data'!$L$4:$L$553,MATCH(Databackup!A233,Employee_Name,0),0)),"",(INDEX('Employee Data'!$L$4:$L$553,MATCH(Databackup!A233,Employee_Name,0))))</f>
        <v/>
      </c>
      <c r="L233" t="str">
        <f>IF(ISERROR(INDEX('Employee Data'!$M$4:$M$553,MATCH(Databackup!A233,Employee_Name,0),0)),"",(INDEX('Employee Data'!$M$4:$M$553,MATCH(Databackup!A233,Employee_Name,0))))</f>
        <v/>
      </c>
      <c r="M233" t="str">
        <f>IF(ISERROR(INDEX('Employee Data'!$N$4:$N$553,MATCH(Databackup!A233,Employee_Name,0),0)),"",(INDEX('Employee Data'!$N$4:$N$553,MATCH(Databackup!A233,Employee_Name,0))))</f>
        <v/>
      </c>
      <c r="N233" t="str">
        <f>IF(ISERROR(INDEX('Employee Data'!$O$4:$O$553,MATCH(Databackup!A233,Employee_Name,0),0)),"",(INDEX('Employee Data'!$O$4:$O$553,MATCH(Databackup!A233,Employee_Name,0))))</f>
        <v/>
      </c>
    </row>
    <row r="234" spans="1:14">
      <c r="A234" s="266" t="e">
        <f t="array" ref="A234">INDEX(Employee_Name,MATCH(SMALL(IF($A$1='Employee Data'!$I$4:$I$553,'Employee Data'!$B$4:$B$553,""),ROW('Employee Data'!A232)),IF($A$1='Employee Data'!$I$4:$I$553,'Employee Data'!$B$4:$B$553,""),0))</f>
        <v>#NUM!</v>
      </c>
      <c r="B234" t="str">
        <f>IF(ISERROR(INDEX('Employee Data'!$B$4:$B$553,MATCH(Databackup!A234,Employee_Name,0),0)),"",(INDEX('Employee Data'!$B$4:$B$553,MATCH(Databackup!A234,Employee_Name,0))))</f>
        <v/>
      </c>
      <c r="C234" t="str">
        <f>IF(ISERROR(INDEX('Employee Data'!$C$4:$C$553,MATCH(Databackup!A234,Employee_Name,0),0)),"",(INDEX('Employee Data'!$C$4:$C$553,MATCH(Databackup!A234,Employee_Name,0))))</f>
        <v/>
      </c>
      <c r="D234" t="str">
        <f>IF(ISERROR(INDEX('Employee Data'!$D$4:$D$553,MATCH(Databackup!A234,Employee_Name,0),0)),"",(INDEX('Employee Data'!$D$4:$D$553,MATCH(Databackup!A234,Employee_Name,0))))</f>
        <v/>
      </c>
      <c r="E234" t="str">
        <f>IF(ISERROR(INDEX('Employee Data'!$F$4:$F$553,MATCH(Databackup!A234,Employee_Name,0),0)),"",(INDEX('Employee Data'!$F$4:$F$553,MATCH(Databackup!A234,Employee_Name,0))))</f>
        <v/>
      </c>
      <c r="F234" s="226" t="str">
        <f>IF(ISERROR(INDEX('Employee Data'!$G$4:$G$553,MATCH(Databackup!A234,Employee_Name,0),0)),"",(INDEX('Employee Data'!$G$4:$G$553,MATCH(Databackup!A234,Employee_Name,0))))</f>
        <v/>
      </c>
      <c r="G234" s="226" t="str">
        <f>IF(ISERROR(INDEX('Employee Data'!$H$4:$H$553,MATCH(Databackup!A234,Employee_Name,0),0)),"",(INDEX('Employee Data'!$H$4:$H$553,MATCH(Databackup!A234,Employee_Name,0))))</f>
        <v/>
      </c>
      <c r="H234" t="str">
        <f>IF(ISERROR(INDEX('Employee Data'!$I$4:$I$553,MATCH(Databackup!A234,Employee_Name,0),0)),"",(INDEX('Employee Data'!$I$4:$I$553,MATCH(Databackup!A234,Employee_Name,0))))</f>
        <v/>
      </c>
      <c r="I234" t="str">
        <f>IF(ISERROR(INDEX('Employee Data'!$J$4:$J$553,MATCH(Databackup!A234,Employee_Name,0),0)),"",(INDEX('Employee Data'!J$4:$J$553,MATCH(Databackup!A234,Employee_Name,0))))</f>
        <v/>
      </c>
      <c r="J234" t="str">
        <f>IF(ISERROR(INDEX('Employee Data'!$K$4:$K$553,MATCH(Databackup!A234,Employee_Name,0),0)),"",(INDEX('Employee Data'!$K$4:$K$553,MATCH(Databackup!A234,Employee_Name,0))))</f>
        <v/>
      </c>
      <c r="K234" t="str">
        <f>IF(ISERROR(INDEX('Employee Data'!$L$4:$L$553,MATCH(Databackup!A234,Employee_Name,0),0)),"",(INDEX('Employee Data'!$L$4:$L$553,MATCH(Databackup!A234,Employee_Name,0))))</f>
        <v/>
      </c>
      <c r="L234" t="str">
        <f>IF(ISERROR(INDEX('Employee Data'!$M$4:$M$553,MATCH(Databackup!A234,Employee_Name,0),0)),"",(INDEX('Employee Data'!$M$4:$M$553,MATCH(Databackup!A234,Employee_Name,0))))</f>
        <v/>
      </c>
      <c r="M234" t="str">
        <f>IF(ISERROR(INDEX('Employee Data'!$N$4:$N$553,MATCH(Databackup!A234,Employee_Name,0),0)),"",(INDEX('Employee Data'!$N$4:$N$553,MATCH(Databackup!A234,Employee_Name,0))))</f>
        <v/>
      </c>
      <c r="N234" t="str">
        <f>IF(ISERROR(INDEX('Employee Data'!$O$4:$O$553,MATCH(Databackup!A234,Employee_Name,0),0)),"",(INDEX('Employee Data'!$O$4:$O$553,MATCH(Databackup!A234,Employee_Name,0))))</f>
        <v/>
      </c>
    </row>
    <row r="235" spans="1:14">
      <c r="A235" s="266" t="e">
        <f t="array" ref="A235">INDEX(Employee_Name,MATCH(SMALL(IF($A$1='Employee Data'!$I$4:$I$553,'Employee Data'!$B$4:$B$553,""),ROW('Employee Data'!A233)),IF($A$1='Employee Data'!$I$4:$I$553,'Employee Data'!$B$4:$B$553,""),0))</f>
        <v>#NUM!</v>
      </c>
      <c r="B235" t="str">
        <f>IF(ISERROR(INDEX('Employee Data'!$B$4:$B$553,MATCH(Databackup!A235,Employee_Name,0),0)),"",(INDEX('Employee Data'!$B$4:$B$553,MATCH(Databackup!A235,Employee_Name,0))))</f>
        <v/>
      </c>
      <c r="C235" t="str">
        <f>IF(ISERROR(INDEX('Employee Data'!$C$4:$C$553,MATCH(Databackup!A235,Employee_Name,0),0)),"",(INDEX('Employee Data'!$C$4:$C$553,MATCH(Databackup!A235,Employee_Name,0))))</f>
        <v/>
      </c>
      <c r="D235" t="str">
        <f>IF(ISERROR(INDEX('Employee Data'!$D$4:$D$553,MATCH(Databackup!A235,Employee_Name,0),0)),"",(INDEX('Employee Data'!$D$4:$D$553,MATCH(Databackup!A235,Employee_Name,0))))</f>
        <v/>
      </c>
      <c r="E235" t="str">
        <f>IF(ISERROR(INDEX('Employee Data'!$F$4:$F$553,MATCH(Databackup!A235,Employee_Name,0),0)),"",(INDEX('Employee Data'!$F$4:$F$553,MATCH(Databackup!A235,Employee_Name,0))))</f>
        <v/>
      </c>
      <c r="F235" s="226" t="str">
        <f>IF(ISERROR(INDEX('Employee Data'!$G$4:$G$553,MATCH(Databackup!A235,Employee_Name,0),0)),"",(INDEX('Employee Data'!$G$4:$G$553,MATCH(Databackup!A235,Employee_Name,0))))</f>
        <v/>
      </c>
      <c r="G235" s="226" t="str">
        <f>IF(ISERROR(INDEX('Employee Data'!$H$4:$H$553,MATCH(Databackup!A235,Employee_Name,0),0)),"",(INDEX('Employee Data'!$H$4:$H$553,MATCH(Databackup!A235,Employee_Name,0))))</f>
        <v/>
      </c>
      <c r="H235" t="str">
        <f>IF(ISERROR(INDEX('Employee Data'!$I$4:$I$553,MATCH(Databackup!A235,Employee_Name,0),0)),"",(INDEX('Employee Data'!$I$4:$I$553,MATCH(Databackup!A235,Employee_Name,0))))</f>
        <v/>
      </c>
      <c r="I235" t="str">
        <f>IF(ISERROR(INDEX('Employee Data'!$J$4:$J$553,MATCH(Databackup!A235,Employee_Name,0),0)),"",(INDEX('Employee Data'!J$4:$J$553,MATCH(Databackup!A235,Employee_Name,0))))</f>
        <v/>
      </c>
      <c r="J235" t="str">
        <f>IF(ISERROR(INDEX('Employee Data'!$K$4:$K$553,MATCH(Databackup!A235,Employee_Name,0),0)),"",(INDEX('Employee Data'!$K$4:$K$553,MATCH(Databackup!A235,Employee_Name,0))))</f>
        <v/>
      </c>
      <c r="K235" t="str">
        <f>IF(ISERROR(INDEX('Employee Data'!$L$4:$L$553,MATCH(Databackup!A235,Employee_Name,0),0)),"",(INDEX('Employee Data'!$L$4:$L$553,MATCH(Databackup!A235,Employee_Name,0))))</f>
        <v/>
      </c>
      <c r="L235" t="str">
        <f>IF(ISERROR(INDEX('Employee Data'!$M$4:$M$553,MATCH(Databackup!A235,Employee_Name,0),0)),"",(INDEX('Employee Data'!$M$4:$M$553,MATCH(Databackup!A235,Employee_Name,0))))</f>
        <v/>
      </c>
      <c r="M235" t="str">
        <f>IF(ISERROR(INDEX('Employee Data'!$N$4:$N$553,MATCH(Databackup!A235,Employee_Name,0),0)),"",(INDEX('Employee Data'!$N$4:$N$553,MATCH(Databackup!A235,Employee_Name,0))))</f>
        <v/>
      </c>
      <c r="N235" t="str">
        <f>IF(ISERROR(INDEX('Employee Data'!$O$4:$O$553,MATCH(Databackup!A235,Employee_Name,0),0)),"",(INDEX('Employee Data'!$O$4:$O$553,MATCH(Databackup!A235,Employee_Name,0))))</f>
        <v/>
      </c>
    </row>
    <row r="236" spans="1:14">
      <c r="A236" s="266" t="e">
        <f t="array" ref="A236">INDEX(Employee_Name,MATCH(SMALL(IF($A$1='Employee Data'!$I$4:$I$553,'Employee Data'!$B$4:$B$553,""),ROW('Employee Data'!A234)),IF($A$1='Employee Data'!$I$4:$I$553,'Employee Data'!$B$4:$B$553,""),0))</f>
        <v>#NUM!</v>
      </c>
      <c r="B236" t="str">
        <f>IF(ISERROR(INDEX('Employee Data'!$B$4:$B$553,MATCH(Databackup!A236,Employee_Name,0),0)),"",(INDEX('Employee Data'!$B$4:$B$553,MATCH(Databackup!A236,Employee_Name,0))))</f>
        <v/>
      </c>
      <c r="C236" t="str">
        <f>IF(ISERROR(INDEX('Employee Data'!$C$4:$C$553,MATCH(Databackup!A236,Employee_Name,0),0)),"",(INDEX('Employee Data'!$C$4:$C$553,MATCH(Databackup!A236,Employee_Name,0))))</f>
        <v/>
      </c>
      <c r="D236" t="str">
        <f>IF(ISERROR(INDEX('Employee Data'!$D$4:$D$553,MATCH(Databackup!A236,Employee_Name,0),0)),"",(INDEX('Employee Data'!$D$4:$D$553,MATCH(Databackup!A236,Employee_Name,0))))</f>
        <v/>
      </c>
      <c r="E236" t="str">
        <f>IF(ISERROR(INDEX('Employee Data'!$F$4:$F$553,MATCH(Databackup!A236,Employee_Name,0),0)),"",(INDEX('Employee Data'!$F$4:$F$553,MATCH(Databackup!A236,Employee_Name,0))))</f>
        <v/>
      </c>
      <c r="F236" s="226" t="str">
        <f>IF(ISERROR(INDEX('Employee Data'!$G$4:$G$553,MATCH(Databackup!A236,Employee_Name,0),0)),"",(INDEX('Employee Data'!$G$4:$G$553,MATCH(Databackup!A236,Employee_Name,0))))</f>
        <v/>
      </c>
      <c r="G236" s="226" t="str">
        <f>IF(ISERROR(INDEX('Employee Data'!$H$4:$H$553,MATCH(Databackup!A236,Employee_Name,0),0)),"",(INDEX('Employee Data'!$H$4:$H$553,MATCH(Databackup!A236,Employee_Name,0))))</f>
        <v/>
      </c>
      <c r="H236" t="str">
        <f>IF(ISERROR(INDEX('Employee Data'!$I$4:$I$553,MATCH(Databackup!A236,Employee_Name,0),0)),"",(INDEX('Employee Data'!$I$4:$I$553,MATCH(Databackup!A236,Employee_Name,0))))</f>
        <v/>
      </c>
      <c r="I236" t="str">
        <f>IF(ISERROR(INDEX('Employee Data'!$J$4:$J$553,MATCH(Databackup!A236,Employee_Name,0),0)),"",(INDEX('Employee Data'!J$4:$J$553,MATCH(Databackup!A236,Employee_Name,0))))</f>
        <v/>
      </c>
      <c r="J236" t="str">
        <f>IF(ISERROR(INDEX('Employee Data'!$K$4:$K$553,MATCH(Databackup!A236,Employee_Name,0),0)),"",(INDEX('Employee Data'!$K$4:$K$553,MATCH(Databackup!A236,Employee_Name,0))))</f>
        <v/>
      </c>
      <c r="K236" t="str">
        <f>IF(ISERROR(INDEX('Employee Data'!$L$4:$L$553,MATCH(Databackup!A236,Employee_Name,0),0)),"",(INDEX('Employee Data'!$L$4:$L$553,MATCH(Databackup!A236,Employee_Name,0))))</f>
        <v/>
      </c>
      <c r="L236" t="str">
        <f>IF(ISERROR(INDEX('Employee Data'!$M$4:$M$553,MATCH(Databackup!A236,Employee_Name,0),0)),"",(INDEX('Employee Data'!$M$4:$M$553,MATCH(Databackup!A236,Employee_Name,0))))</f>
        <v/>
      </c>
      <c r="M236" t="str">
        <f>IF(ISERROR(INDEX('Employee Data'!$N$4:$N$553,MATCH(Databackup!A236,Employee_Name,0),0)),"",(INDEX('Employee Data'!$N$4:$N$553,MATCH(Databackup!A236,Employee_Name,0))))</f>
        <v/>
      </c>
      <c r="N236" t="str">
        <f>IF(ISERROR(INDEX('Employee Data'!$O$4:$O$553,MATCH(Databackup!A236,Employee_Name,0),0)),"",(INDEX('Employee Data'!$O$4:$O$553,MATCH(Databackup!A236,Employee_Name,0))))</f>
        <v/>
      </c>
    </row>
    <row r="237" spans="1:14">
      <c r="A237" s="266" t="e">
        <f t="array" ref="A237">INDEX(Employee_Name,MATCH(SMALL(IF($A$1='Employee Data'!$I$4:$I$553,'Employee Data'!$B$4:$B$553,""),ROW('Employee Data'!A235)),IF($A$1='Employee Data'!$I$4:$I$553,'Employee Data'!$B$4:$B$553,""),0))</f>
        <v>#NUM!</v>
      </c>
      <c r="B237" t="str">
        <f>IF(ISERROR(INDEX('Employee Data'!$B$4:$B$553,MATCH(Databackup!A237,Employee_Name,0),0)),"",(INDEX('Employee Data'!$B$4:$B$553,MATCH(Databackup!A237,Employee_Name,0))))</f>
        <v/>
      </c>
      <c r="C237" t="str">
        <f>IF(ISERROR(INDEX('Employee Data'!$C$4:$C$553,MATCH(Databackup!A237,Employee_Name,0),0)),"",(INDEX('Employee Data'!$C$4:$C$553,MATCH(Databackup!A237,Employee_Name,0))))</f>
        <v/>
      </c>
      <c r="D237" t="str">
        <f>IF(ISERROR(INDEX('Employee Data'!$D$4:$D$553,MATCH(Databackup!A237,Employee_Name,0),0)),"",(INDEX('Employee Data'!$D$4:$D$553,MATCH(Databackup!A237,Employee_Name,0))))</f>
        <v/>
      </c>
      <c r="E237" t="str">
        <f>IF(ISERROR(INDEX('Employee Data'!$F$4:$F$553,MATCH(Databackup!A237,Employee_Name,0),0)),"",(INDEX('Employee Data'!$F$4:$F$553,MATCH(Databackup!A237,Employee_Name,0))))</f>
        <v/>
      </c>
      <c r="F237" s="226" t="str">
        <f>IF(ISERROR(INDEX('Employee Data'!$G$4:$G$553,MATCH(Databackup!A237,Employee_Name,0),0)),"",(INDEX('Employee Data'!$G$4:$G$553,MATCH(Databackup!A237,Employee_Name,0))))</f>
        <v/>
      </c>
      <c r="G237" s="226" t="str">
        <f>IF(ISERROR(INDEX('Employee Data'!$H$4:$H$553,MATCH(Databackup!A237,Employee_Name,0),0)),"",(INDEX('Employee Data'!$H$4:$H$553,MATCH(Databackup!A237,Employee_Name,0))))</f>
        <v/>
      </c>
      <c r="H237" t="str">
        <f>IF(ISERROR(INDEX('Employee Data'!$I$4:$I$553,MATCH(Databackup!A237,Employee_Name,0),0)),"",(INDEX('Employee Data'!$I$4:$I$553,MATCH(Databackup!A237,Employee_Name,0))))</f>
        <v/>
      </c>
      <c r="I237" t="str">
        <f>IF(ISERROR(INDEX('Employee Data'!$J$4:$J$553,MATCH(Databackup!A237,Employee_Name,0),0)),"",(INDEX('Employee Data'!J$4:$J$553,MATCH(Databackup!A237,Employee_Name,0))))</f>
        <v/>
      </c>
      <c r="J237" t="str">
        <f>IF(ISERROR(INDEX('Employee Data'!$K$4:$K$553,MATCH(Databackup!A237,Employee_Name,0),0)),"",(INDEX('Employee Data'!$K$4:$K$553,MATCH(Databackup!A237,Employee_Name,0))))</f>
        <v/>
      </c>
      <c r="K237" t="str">
        <f>IF(ISERROR(INDEX('Employee Data'!$L$4:$L$553,MATCH(Databackup!A237,Employee_Name,0),0)),"",(INDEX('Employee Data'!$L$4:$L$553,MATCH(Databackup!A237,Employee_Name,0))))</f>
        <v/>
      </c>
      <c r="L237" t="str">
        <f>IF(ISERROR(INDEX('Employee Data'!$M$4:$M$553,MATCH(Databackup!A237,Employee_Name,0),0)),"",(INDEX('Employee Data'!$M$4:$M$553,MATCH(Databackup!A237,Employee_Name,0))))</f>
        <v/>
      </c>
      <c r="M237" t="str">
        <f>IF(ISERROR(INDEX('Employee Data'!$N$4:$N$553,MATCH(Databackup!A237,Employee_Name,0),0)),"",(INDEX('Employee Data'!$N$4:$N$553,MATCH(Databackup!A237,Employee_Name,0))))</f>
        <v/>
      </c>
      <c r="N237" t="str">
        <f>IF(ISERROR(INDEX('Employee Data'!$O$4:$O$553,MATCH(Databackup!A237,Employee_Name,0),0)),"",(INDEX('Employee Data'!$O$4:$O$553,MATCH(Databackup!A237,Employee_Name,0))))</f>
        <v/>
      </c>
    </row>
    <row r="238" spans="1:14">
      <c r="A238" s="266" t="e">
        <f t="array" ref="A238">INDEX(Employee_Name,MATCH(SMALL(IF($A$1='Employee Data'!$I$4:$I$553,'Employee Data'!$B$4:$B$553,""),ROW('Employee Data'!A236)),IF($A$1='Employee Data'!$I$4:$I$553,'Employee Data'!$B$4:$B$553,""),0))</f>
        <v>#NUM!</v>
      </c>
      <c r="B238" t="str">
        <f>IF(ISERROR(INDEX('Employee Data'!$B$4:$B$553,MATCH(Databackup!A238,Employee_Name,0),0)),"",(INDEX('Employee Data'!$B$4:$B$553,MATCH(Databackup!A238,Employee_Name,0))))</f>
        <v/>
      </c>
      <c r="C238" t="str">
        <f>IF(ISERROR(INDEX('Employee Data'!$C$4:$C$553,MATCH(Databackup!A238,Employee_Name,0),0)),"",(INDEX('Employee Data'!$C$4:$C$553,MATCH(Databackup!A238,Employee_Name,0))))</f>
        <v/>
      </c>
      <c r="D238" t="str">
        <f>IF(ISERROR(INDEX('Employee Data'!$D$4:$D$553,MATCH(Databackup!A238,Employee_Name,0),0)),"",(INDEX('Employee Data'!$D$4:$D$553,MATCH(Databackup!A238,Employee_Name,0))))</f>
        <v/>
      </c>
      <c r="E238" t="str">
        <f>IF(ISERROR(INDEX('Employee Data'!$F$4:$F$553,MATCH(Databackup!A238,Employee_Name,0),0)),"",(INDEX('Employee Data'!$F$4:$F$553,MATCH(Databackup!A238,Employee_Name,0))))</f>
        <v/>
      </c>
      <c r="F238" s="226" t="str">
        <f>IF(ISERROR(INDEX('Employee Data'!$G$4:$G$553,MATCH(Databackup!A238,Employee_Name,0),0)),"",(INDEX('Employee Data'!$G$4:$G$553,MATCH(Databackup!A238,Employee_Name,0))))</f>
        <v/>
      </c>
      <c r="G238" s="226" t="str">
        <f>IF(ISERROR(INDEX('Employee Data'!$H$4:$H$553,MATCH(Databackup!A238,Employee_Name,0),0)),"",(INDEX('Employee Data'!$H$4:$H$553,MATCH(Databackup!A238,Employee_Name,0))))</f>
        <v/>
      </c>
      <c r="H238" t="str">
        <f>IF(ISERROR(INDEX('Employee Data'!$I$4:$I$553,MATCH(Databackup!A238,Employee_Name,0),0)),"",(INDEX('Employee Data'!$I$4:$I$553,MATCH(Databackup!A238,Employee_Name,0))))</f>
        <v/>
      </c>
      <c r="I238" t="str">
        <f>IF(ISERROR(INDEX('Employee Data'!$J$4:$J$553,MATCH(Databackup!A238,Employee_Name,0),0)),"",(INDEX('Employee Data'!J$4:$J$553,MATCH(Databackup!A238,Employee_Name,0))))</f>
        <v/>
      </c>
      <c r="J238" t="str">
        <f>IF(ISERROR(INDEX('Employee Data'!$K$4:$K$553,MATCH(Databackup!A238,Employee_Name,0),0)),"",(INDEX('Employee Data'!$K$4:$K$553,MATCH(Databackup!A238,Employee_Name,0))))</f>
        <v/>
      </c>
      <c r="K238" t="str">
        <f>IF(ISERROR(INDEX('Employee Data'!$L$4:$L$553,MATCH(Databackup!A238,Employee_Name,0),0)),"",(INDEX('Employee Data'!$L$4:$L$553,MATCH(Databackup!A238,Employee_Name,0))))</f>
        <v/>
      </c>
      <c r="L238" t="str">
        <f>IF(ISERROR(INDEX('Employee Data'!$M$4:$M$553,MATCH(Databackup!A238,Employee_Name,0),0)),"",(INDEX('Employee Data'!$M$4:$M$553,MATCH(Databackup!A238,Employee_Name,0))))</f>
        <v/>
      </c>
      <c r="M238" t="str">
        <f>IF(ISERROR(INDEX('Employee Data'!$N$4:$N$553,MATCH(Databackup!A238,Employee_Name,0),0)),"",(INDEX('Employee Data'!$N$4:$N$553,MATCH(Databackup!A238,Employee_Name,0))))</f>
        <v/>
      </c>
      <c r="N238" t="str">
        <f>IF(ISERROR(INDEX('Employee Data'!$O$4:$O$553,MATCH(Databackup!A238,Employee_Name,0),0)),"",(INDEX('Employee Data'!$O$4:$O$553,MATCH(Databackup!A238,Employee_Name,0))))</f>
        <v/>
      </c>
    </row>
    <row r="239" spans="1:14">
      <c r="A239" s="266" t="e">
        <f t="array" ref="A239">INDEX(Employee_Name,MATCH(SMALL(IF($A$1='Employee Data'!$I$4:$I$553,'Employee Data'!$B$4:$B$553,""),ROW('Employee Data'!A237)),IF($A$1='Employee Data'!$I$4:$I$553,'Employee Data'!$B$4:$B$553,""),0))</f>
        <v>#NUM!</v>
      </c>
      <c r="B239" t="str">
        <f>IF(ISERROR(INDEX('Employee Data'!$B$4:$B$553,MATCH(Databackup!A239,Employee_Name,0),0)),"",(INDEX('Employee Data'!$B$4:$B$553,MATCH(Databackup!A239,Employee_Name,0))))</f>
        <v/>
      </c>
      <c r="C239" t="str">
        <f>IF(ISERROR(INDEX('Employee Data'!$C$4:$C$553,MATCH(Databackup!A239,Employee_Name,0),0)),"",(INDEX('Employee Data'!$C$4:$C$553,MATCH(Databackup!A239,Employee_Name,0))))</f>
        <v/>
      </c>
      <c r="D239" t="str">
        <f>IF(ISERROR(INDEX('Employee Data'!$D$4:$D$553,MATCH(Databackup!A239,Employee_Name,0),0)),"",(INDEX('Employee Data'!$D$4:$D$553,MATCH(Databackup!A239,Employee_Name,0))))</f>
        <v/>
      </c>
      <c r="E239" t="str">
        <f>IF(ISERROR(INDEX('Employee Data'!$F$4:$F$553,MATCH(Databackup!A239,Employee_Name,0),0)),"",(INDEX('Employee Data'!$F$4:$F$553,MATCH(Databackup!A239,Employee_Name,0))))</f>
        <v/>
      </c>
      <c r="F239" s="226" t="str">
        <f>IF(ISERROR(INDEX('Employee Data'!$G$4:$G$553,MATCH(Databackup!A239,Employee_Name,0),0)),"",(INDEX('Employee Data'!$G$4:$G$553,MATCH(Databackup!A239,Employee_Name,0))))</f>
        <v/>
      </c>
      <c r="G239" s="226" t="str">
        <f>IF(ISERROR(INDEX('Employee Data'!$H$4:$H$553,MATCH(Databackup!A239,Employee_Name,0),0)),"",(INDEX('Employee Data'!$H$4:$H$553,MATCH(Databackup!A239,Employee_Name,0))))</f>
        <v/>
      </c>
      <c r="H239" t="str">
        <f>IF(ISERROR(INDEX('Employee Data'!$I$4:$I$553,MATCH(Databackup!A239,Employee_Name,0),0)),"",(INDEX('Employee Data'!$I$4:$I$553,MATCH(Databackup!A239,Employee_Name,0))))</f>
        <v/>
      </c>
      <c r="I239" t="str">
        <f>IF(ISERROR(INDEX('Employee Data'!$J$4:$J$553,MATCH(Databackup!A239,Employee_Name,0),0)),"",(INDEX('Employee Data'!J$4:$J$553,MATCH(Databackup!A239,Employee_Name,0))))</f>
        <v/>
      </c>
      <c r="J239" t="str">
        <f>IF(ISERROR(INDEX('Employee Data'!$K$4:$K$553,MATCH(Databackup!A239,Employee_Name,0),0)),"",(INDEX('Employee Data'!$K$4:$K$553,MATCH(Databackup!A239,Employee_Name,0))))</f>
        <v/>
      </c>
      <c r="K239" t="str">
        <f>IF(ISERROR(INDEX('Employee Data'!$L$4:$L$553,MATCH(Databackup!A239,Employee_Name,0),0)),"",(INDEX('Employee Data'!$L$4:$L$553,MATCH(Databackup!A239,Employee_Name,0))))</f>
        <v/>
      </c>
      <c r="L239" t="str">
        <f>IF(ISERROR(INDEX('Employee Data'!$M$4:$M$553,MATCH(Databackup!A239,Employee_Name,0),0)),"",(INDEX('Employee Data'!$M$4:$M$553,MATCH(Databackup!A239,Employee_Name,0))))</f>
        <v/>
      </c>
      <c r="M239" t="str">
        <f>IF(ISERROR(INDEX('Employee Data'!$N$4:$N$553,MATCH(Databackup!A239,Employee_Name,0),0)),"",(INDEX('Employee Data'!$N$4:$N$553,MATCH(Databackup!A239,Employee_Name,0))))</f>
        <v/>
      </c>
      <c r="N239" t="str">
        <f>IF(ISERROR(INDEX('Employee Data'!$O$4:$O$553,MATCH(Databackup!A239,Employee_Name,0),0)),"",(INDEX('Employee Data'!$O$4:$O$553,MATCH(Databackup!A239,Employee_Name,0))))</f>
        <v/>
      </c>
    </row>
    <row r="240" spans="1:14">
      <c r="A240" s="266" t="e">
        <f t="array" ref="A240">INDEX(Employee_Name,MATCH(SMALL(IF($A$1='Employee Data'!$I$4:$I$553,'Employee Data'!$B$4:$B$553,""),ROW('Employee Data'!A238)),IF($A$1='Employee Data'!$I$4:$I$553,'Employee Data'!$B$4:$B$553,""),0))</f>
        <v>#NUM!</v>
      </c>
      <c r="B240" t="str">
        <f>IF(ISERROR(INDEX('Employee Data'!$B$4:$B$553,MATCH(Databackup!A240,Employee_Name,0),0)),"",(INDEX('Employee Data'!$B$4:$B$553,MATCH(Databackup!A240,Employee_Name,0))))</f>
        <v/>
      </c>
      <c r="C240" t="str">
        <f>IF(ISERROR(INDEX('Employee Data'!$C$4:$C$553,MATCH(Databackup!A240,Employee_Name,0),0)),"",(INDEX('Employee Data'!$C$4:$C$553,MATCH(Databackup!A240,Employee_Name,0))))</f>
        <v/>
      </c>
      <c r="D240" t="str">
        <f>IF(ISERROR(INDEX('Employee Data'!$D$4:$D$553,MATCH(Databackup!A240,Employee_Name,0),0)),"",(INDEX('Employee Data'!$D$4:$D$553,MATCH(Databackup!A240,Employee_Name,0))))</f>
        <v/>
      </c>
      <c r="E240" t="str">
        <f>IF(ISERROR(INDEX('Employee Data'!$F$4:$F$553,MATCH(Databackup!A240,Employee_Name,0),0)),"",(INDEX('Employee Data'!$F$4:$F$553,MATCH(Databackup!A240,Employee_Name,0))))</f>
        <v/>
      </c>
      <c r="F240" s="226" t="str">
        <f>IF(ISERROR(INDEX('Employee Data'!$G$4:$G$553,MATCH(Databackup!A240,Employee_Name,0),0)),"",(INDEX('Employee Data'!$G$4:$G$553,MATCH(Databackup!A240,Employee_Name,0))))</f>
        <v/>
      </c>
      <c r="G240" s="226" t="str">
        <f>IF(ISERROR(INDEX('Employee Data'!$H$4:$H$553,MATCH(Databackup!A240,Employee_Name,0),0)),"",(INDEX('Employee Data'!$H$4:$H$553,MATCH(Databackup!A240,Employee_Name,0))))</f>
        <v/>
      </c>
      <c r="H240" t="str">
        <f>IF(ISERROR(INDEX('Employee Data'!$I$4:$I$553,MATCH(Databackup!A240,Employee_Name,0),0)),"",(INDEX('Employee Data'!$I$4:$I$553,MATCH(Databackup!A240,Employee_Name,0))))</f>
        <v/>
      </c>
      <c r="I240" t="str">
        <f>IF(ISERROR(INDEX('Employee Data'!$J$4:$J$553,MATCH(Databackup!A240,Employee_Name,0),0)),"",(INDEX('Employee Data'!J$4:$J$553,MATCH(Databackup!A240,Employee_Name,0))))</f>
        <v/>
      </c>
      <c r="J240" t="str">
        <f>IF(ISERROR(INDEX('Employee Data'!$K$4:$K$553,MATCH(Databackup!A240,Employee_Name,0),0)),"",(INDEX('Employee Data'!$K$4:$K$553,MATCH(Databackup!A240,Employee_Name,0))))</f>
        <v/>
      </c>
      <c r="K240" t="str">
        <f>IF(ISERROR(INDEX('Employee Data'!$L$4:$L$553,MATCH(Databackup!A240,Employee_Name,0),0)),"",(INDEX('Employee Data'!$L$4:$L$553,MATCH(Databackup!A240,Employee_Name,0))))</f>
        <v/>
      </c>
      <c r="L240" t="str">
        <f>IF(ISERROR(INDEX('Employee Data'!$M$4:$M$553,MATCH(Databackup!A240,Employee_Name,0),0)),"",(INDEX('Employee Data'!$M$4:$M$553,MATCH(Databackup!A240,Employee_Name,0))))</f>
        <v/>
      </c>
      <c r="M240" t="str">
        <f>IF(ISERROR(INDEX('Employee Data'!$N$4:$N$553,MATCH(Databackup!A240,Employee_Name,0),0)),"",(INDEX('Employee Data'!$N$4:$N$553,MATCH(Databackup!A240,Employee_Name,0))))</f>
        <v/>
      </c>
      <c r="N240" t="str">
        <f>IF(ISERROR(INDEX('Employee Data'!$O$4:$O$553,MATCH(Databackup!A240,Employee_Name,0),0)),"",(INDEX('Employee Data'!$O$4:$O$553,MATCH(Databackup!A240,Employee_Name,0))))</f>
        <v/>
      </c>
    </row>
    <row r="241" spans="1:14">
      <c r="A241" s="266" t="e">
        <f t="array" ref="A241">INDEX(Employee_Name,MATCH(SMALL(IF($A$1='Employee Data'!$I$4:$I$553,'Employee Data'!$B$4:$B$553,""),ROW('Employee Data'!A239)),IF($A$1='Employee Data'!$I$4:$I$553,'Employee Data'!$B$4:$B$553,""),0))</f>
        <v>#NUM!</v>
      </c>
      <c r="B241" t="str">
        <f>IF(ISERROR(INDEX('Employee Data'!$B$4:$B$553,MATCH(Databackup!A241,Employee_Name,0),0)),"",(INDEX('Employee Data'!$B$4:$B$553,MATCH(Databackup!A241,Employee_Name,0))))</f>
        <v/>
      </c>
      <c r="C241" t="str">
        <f>IF(ISERROR(INDEX('Employee Data'!$C$4:$C$553,MATCH(Databackup!A241,Employee_Name,0),0)),"",(INDEX('Employee Data'!$C$4:$C$553,MATCH(Databackup!A241,Employee_Name,0))))</f>
        <v/>
      </c>
      <c r="D241" t="str">
        <f>IF(ISERROR(INDEX('Employee Data'!$D$4:$D$553,MATCH(Databackup!A241,Employee_Name,0),0)),"",(INDEX('Employee Data'!$D$4:$D$553,MATCH(Databackup!A241,Employee_Name,0))))</f>
        <v/>
      </c>
      <c r="E241" t="str">
        <f>IF(ISERROR(INDEX('Employee Data'!$F$4:$F$553,MATCH(Databackup!A241,Employee_Name,0),0)),"",(INDEX('Employee Data'!$F$4:$F$553,MATCH(Databackup!A241,Employee_Name,0))))</f>
        <v/>
      </c>
      <c r="F241" s="226" t="str">
        <f>IF(ISERROR(INDEX('Employee Data'!$G$4:$G$553,MATCH(Databackup!A241,Employee_Name,0),0)),"",(INDEX('Employee Data'!$G$4:$G$553,MATCH(Databackup!A241,Employee_Name,0))))</f>
        <v/>
      </c>
      <c r="G241" s="226" t="str">
        <f>IF(ISERROR(INDEX('Employee Data'!$H$4:$H$553,MATCH(Databackup!A241,Employee_Name,0),0)),"",(INDEX('Employee Data'!$H$4:$H$553,MATCH(Databackup!A241,Employee_Name,0))))</f>
        <v/>
      </c>
      <c r="H241" t="str">
        <f>IF(ISERROR(INDEX('Employee Data'!$I$4:$I$553,MATCH(Databackup!A241,Employee_Name,0),0)),"",(INDEX('Employee Data'!$I$4:$I$553,MATCH(Databackup!A241,Employee_Name,0))))</f>
        <v/>
      </c>
      <c r="I241" t="str">
        <f>IF(ISERROR(INDEX('Employee Data'!$J$4:$J$553,MATCH(Databackup!A241,Employee_Name,0),0)),"",(INDEX('Employee Data'!J$4:$J$553,MATCH(Databackup!A241,Employee_Name,0))))</f>
        <v/>
      </c>
      <c r="J241" t="str">
        <f>IF(ISERROR(INDEX('Employee Data'!$K$4:$K$553,MATCH(Databackup!A241,Employee_Name,0),0)),"",(INDEX('Employee Data'!$K$4:$K$553,MATCH(Databackup!A241,Employee_Name,0))))</f>
        <v/>
      </c>
      <c r="K241" t="str">
        <f>IF(ISERROR(INDEX('Employee Data'!$L$4:$L$553,MATCH(Databackup!A241,Employee_Name,0),0)),"",(INDEX('Employee Data'!$L$4:$L$553,MATCH(Databackup!A241,Employee_Name,0))))</f>
        <v/>
      </c>
      <c r="L241" t="str">
        <f>IF(ISERROR(INDEX('Employee Data'!$M$4:$M$553,MATCH(Databackup!A241,Employee_Name,0),0)),"",(INDEX('Employee Data'!$M$4:$M$553,MATCH(Databackup!A241,Employee_Name,0))))</f>
        <v/>
      </c>
      <c r="M241" t="str">
        <f>IF(ISERROR(INDEX('Employee Data'!$N$4:$N$553,MATCH(Databackup!A241,Employee_Name,0),0)),"",(INDEX('Employee Data'!$N$4:$N$553,MATCH(Databackup!A241,Employee_Name,0))))</f>
        <v/>
      </c>
      <c r="N241" t="str">
        <f>IF(ISERROR(INDEX('Employee Data'!$O$4:$O$553,MATCH(Databackup!A241,Employee_Name,0),0)),"",(INDEX('Employee Data'!$O$4:$O$553,MATCH(Databackup!A241,Employee_Name,0))))</f>
        <v/>
      </c>
    </row>
    <row r="242" spans="1:14">
      <c r="A242" s="266" t="e">
        <f t="array" ref="A242">INDEX(Employee_Name,MATCH(SMALL(IF($A$1='Employee Data'!$I$4:$I$553,'Employee Data'!$B$4:$B$553,""),ROW('Employee Data'!A240)),IF($A$1='Employee Data'!$I$4:$I$553,'Employee Data'!$B$4:$B$553,""),0))</f>
        <v>#NUM!</v>
      </c>
      <c r="B242" t="str">
        <f>IF(ISERROR(INDEX('Employee Data'!$B$4:$B$553,MATCH(Databackup!A242,Employee_Name,0),0)),"",(INDEX('Employee Data'!$B$4:$B$553,MATCH(Databackup!A242,Employee_Name,0))))</f>
        <v/>
      </c>
      <c r="C242" t="str">
        <f>IF(ISERROR(INDEX('Employee Data'!$C$4:$C$553,MATCH(Databackup!A242,Employee_Name,0),0)),"",(INDEX('Employee Data'!$C$4:$C$553,MATCH(Databackup!A242,Employee_Name,0))))</f>
        <v/>
      </c>
      <c r="D242" t="str">
        <f>IF(ISERROR(INDEX('Employee Data'!$D$4:$D$553,MATCH(Databackup!A242,Employee_Name,0),0)),"",(INDEX('Employee Data'!$D$4:$D$553,MATCH(Databackup!A242,Employee_Name,0))))</f>
        <v/>
      </c>
      <c r="E242" t="str">
        <f>IF(ISERROR(INDEX('Employee Data'!$F$4:$F$553,MATCH(Databackup!A242,Employee_Name,0),0)),"",(INDEX('Employee Data'!$F$4:$F$553,MATCH(Databackup!A242,Employee_Name,0))))</f>
        <v/>
      </c>
      <c r="F242" s="226" t="str">
        <f>IF(ISERROR(INDEX('Employee Data'!$G$4:$G$553,MATCH(Databackup!A242,Employee_Name,0),0)),"",(INDEX('Employee Data'!$G$4:$G$553,MATCH(Databackup!A242,Employee_Name,0))))</f>
        <v/>
      </c>
      <c r="G242" s="226" t="str">
        <f>IF(ISERROR(INDEX('Employee Data'!$H$4:$H$553,MATCH(Databackup!A242,Employee_Name,0),0)),"",(INDEX('Employee Data'!$H$4:$H$553,MATCH(Databackup!A242,Employee_Name,0))))</f>
        <v/>
      </c>
      <c r="H242" t="str">
        <f>IF(ISERROR(INDEX('Employee Data'!$I$4:$I$553,MATCH(Databackup!A242,Employee_Name,0),0)),"",(INDEX('Employee Data'!$I$4:$I$553,MATCH(Databackup!A242,Employee_Name,0))))</f>
        <v/>
      </c>
      <c r="I242" t="str">
        <f>IF(ISERROR(INDEX('Employee Data'!$J$4:$J$553,MATCH(Databackup!A242,Employee_Name,0),0)),"",(INDEX('Employee Data'!J$4:$J$553,MATCH(Databackup!A242,Employee_Name,0))))</f>
        <v/>
      </c>
      <c r="J242" t="str">
        <f>IF(ISERROR(INDEX('Employee Data'!$K$4:$K$553,MATCH(Databackup!A242,Employee_Name,0),0)),"",(INDEX('Employee Data'!$K$4:$K$553,MATCH(Databackup!A242,Employee_Name,0))))</f>
        <v/>
      </c>
      <c r="K242" t="str">
        <f>IF(ISERROR(INDEX('Employee Data'!$L$4:$L$553,MATCH(Databackup!A242,Employee_Name,0),0)),"",(INDEX('Employee Data'!$L$4:$L$553,MATCH(Databackup!A242,Employee_Name,0))))</f>
        <v/>
      </c>
      <c r="L242" t="str">
        <f>IF(ISERROR(INDEX('Employee Data'!$M$4:$M$553,MATCH(Databackup!A242,Employee_Name,0),0)),"",(INDEX('Employee Data'!$M$4:$M$553,MATCH(Databackup!A242,Employee_Name,0))))</f>
        <v/>
      </c>
      <c r="M242" t="str">
        <f>IF(ISERROR(INDEX('Employee Data'!$N$4:$N$553,MATCH(Databackup!A242,Employee_Name,0),0)),"",(INDEX('Employee Data'!$N$4:$N$553,MATCH(Databackup!A242,Employee_Name,0))))</f>
        <v/>
      </c>
      <c r="N242" t="str">
        <f>IF(ISERROR(INDEX('Employee Data'!$O$4:$O$553,MATCH(Databackup!A242,Employee_Name,0),0)),"",(INDEX('Employee Data'!$O$4:$O$553,MATCH(Databackup!A242,Employee_Name,0))))</f>
        <v/>
      </c>
    </row>
    <row r="243" spans="1:14">
      <c r="A243" s="266" t="e">
        <f t="array" ref="A243">INDEX(Employee_Name,MATCH(SMALL(IF($A$1='Employee Data'!$I$4:$I$553,'Employee Data'!$B$4:$B$553,""),ROW('Employee Data'!A241)),IF($A$1='Employee Data'!$I$4:$I$553,'Employee Data'!$B$4:$B$553,""),0))</f>
        <v>#NUM!</v>
      </c>
      <c r="B243" t="str">
        <f>IF(ISERROR(INDEX('Employee Data'!$B$4:$B$553,MATCH(Databackup!A243,Employee_Name,0),0)),"",(INDEX('Employee Data'!$B$4:$B$553,MATCH(Databackup!A243,Employee_Name,0))))</f>
        <v/>
      </c>
      <c r="C243" t="str">
        <f>IF(ISERROR(INDEX('Employee Data'!$C$4:$C$553,MATCH(Databackup!A243,Employee_Name,0),0)),"",(INDEX('Employee Data'!$C$4:$C$553,MATCH(Databackup!A243,Employee_Name,0))))</f>
        <v/>
      </c>
      <c r="D243" t="str">
        <f>IF(ISERROR(INDEX('Employee Data'!$D$4:$D$553,MATCH(Databackup!A243,Employee_Name,0),0)),"",(INDEX('Employee Data'!$D$4:$D$553,MATCH(Databackup!A243,Employee_Name,0))))</f>
        <v/>
      </c>
      <c r="E243" t="str">
        <f>IF(ISERROR(INDEX('Employee Data'!$F$4:$F$553,MATCH(Databackup!A243,Employee_Name,0),0)),"",(INDEX('Employee Data'!$F$4:$F$553,MATCH(Databackup!A243,Employee_Name,0))))</f>
        <v/>
      </c>
      <c r="F243" s="226" t="str">
        <f>IF(ISERROR(INDEX('Employee Data'!$G$4:$G$553,MATCH(Databackup!A243,Employee_Name,0),0)),"",(INDEX('Employee Data'!$G$4:$G$553,MATCH(Databackup!A243,Employee_Name,0))))</f>
        <v/>
      </c>
      <c r="G243" s="226" t="str">
        <f>IF(ISERROR(INDEX('Employee Data'!$H$4:$H$553,MATCH(Databackup!A243,Employee_Name,0),0)),"",(INDEX('Employee Data'!$H$4:$H$553,MATCH(Databackup!A243,Employee_Name,0))))</f>
        <v/>
      </c>
      <c r="H243" t="str">
        <f>IF(ISERROR(INDEX('Employee Data'!$I$4:$I$553,MATCH(Databackup!A243,Employee_Name,0),0)),"",(INDEX('Employee Data'!$I$4:$I$553,MATCH(Databackup!A243,Employee_Name,0))))</f>
        <v/>
      </c>
      <c r="I243" t="str">
        <f>IF(ISERROR(INDEX('Employee Data'!$J$4:$J$553,MATCH(Databackup!A243,Employee_Name,0),0)),"",(INDEX('Employee Data'!J$4:$J$553,MATCH(Databackup!A243,Employee_Name,0))))</f>
        <v/>
      </c>
      <c r="J243" t="str">
        <f>IF(ISERROR(INDEX('Employee Data'!$K$4:$K$553,MATCH(Databackup!A243,Employee_Name,0),0)),"",(INDEX('Employee Data'!$K$4:$K$553,MATCH(Databackup!A243,Employee_Name,0))))</f>
        <v/>
      </c>
      <c r="K243" t="str">
        <f>IF(ISERROR(INDEX('Employee Data'!$L$4:$L$553,MATCH(Databackup!A243,Employee_Name,0),0)),"",(INDEX('Employee Data'!$L$4:$L$553,MATCH(Databackup!A243,Employee_Name,0))))</f>
        <v/>
      </c>
      <c r="L243" t="str">
        <f>IF(ISERROR(INDEX('Employee Data'!$M$4:$M$553,MATCH(Databackup!A243,Employee_Name,0),0)),"",(INDEX('Employee Data'!$M$4:$M$553,MATCH(Databackup!A243,Employee_Name,0))))</f>
        <v/>
      </c>
      <c r="M243" t="str">
        <f>IF(ISERROR(INDEX('Employee Data'!$N$4:$N$553,MATCH(Databackup!A243,Employee_Name,0),0)),"",(INDEX('Employee Data'!$N$4:$N$553,MATCH(Databackup!A243,Employee_Name,0))))</f>
        <v/>
      </c>
      <c r="N243" t="str">
        <f>IF(ISERROR(INDEX('Employee Data'!$O$4:$O$553,MATCH(Databackup!A243,Employee_Name,0),0)),"",(INDEX('Employee Data'!$O$4:$O$553,MATCH(Databackup!A243,Employee_Name,0))))</f>
        <v/>
      </c>
    </row>
    <row r="244" spans="1:14">
      <c r="A244" s="266" t="e">
        <f t="array" ref="A244">INDEX(Employee_Name,MATCH(SMALL(IF($A$1='Employee Data'!$I$4:$I$553,'Employee Data'!$B$4:$B$553,""),ROW('Employee Data'!A242)),IF($A$1='Employee Data'!$I$4:$I$553,'Employee Data'!$B$4:$B$553,""),0))</f>
        <v>#NUM!</v>
      </c>
      <c r="B244" t="str">
        <f>IF(ISERROR(INDEX('Employee Data'!$B$4:$B$553,MATCH(Databackup!A244,Employee_Name,0),0)),"",(INDEX('Employee Data'!$B$4:$B$553,MATCH(Databackup!A244,Employee_Name,0))))</f>
        <v/>
      </c>
      <c r="C244" t="str">
        <f>IF(ISERROR(INDEX('Employee Data'!$C$4:$C$553,MATCH(Databackup!A244,Employee_Name,0),0)),"",(INDEX('Employee Data'!$C$4:$C$553,MATCH(Databackup!A244,Employee_Name,0))))</f>
        <v/>
      </c>
      <c r="D244" t="str">
        <f>IF(ISERROR(INDEX('Employee Data'!$D$4:$D$553,MATCH(Databackup!A244,Employee_Name,0),0)),"",(INDEX('Employee Data'!$D$4:$D$553,MATCH(Databackup!A244,Employee_Name,0))))</f>
        <v/>
      </c>
      <c r="E244" t="str">
        <f>IF(ISERROR(INDEX('Employee Data'!$F$4:$F$553,MATCH(Databackup!A244,Employee_Name,0),0)),"",(INDEX('Employee Data'!$F$4:$F$553,MATCH(Databackup!A244,Employee_Name,0))))</f>
        <v/>
      </c>
      <c r="F244" s="226" t="str">
        <f>IF(ISERROR(INDEX('Employee Data'!$G$4:$G$553,MATCH(Databackup!A244,Employee_Name,0),0)),"",(INDEX('Employee Data'!$G$4:$G$553,MATCH(Databackup!A244,Employee_Name,0))))</f>
        <v/>
      </c>
      <c r="G244" s="226" t="str">
        <f>IF(ISERROR(INDEX('Employee Data'!$H$4:$H$553,MATCH(Databackup!A244,Employee_Name,0),0)),"",(INDEX('Employee Data'!$H$4:$H$553,MATCH(Databackup!A244,Employee_Name,0))))</f>
        <v/>
      </c>
      <c r="H244" t="str">
        <f>IF(ISERROR(INDEX('Employee Data'!$I$4:$I$553,MATCH(Databackup!A244,Employee_Name,0),0)),"",(INDEX('Employee Data'!$I$4:$I$553,MATCH(Databackup!A244,Employee_Name,0))))</f>
        <v/>
      </c>
      <c r="I244" t="str">
        <f>IF(ISERROR(INDEX('Employee Data'!$J$4:$J$553,MATCH(Databackup!A244,Employee_Name,0),0)),"",(INDEX('Employee Data'!J$4:$J$553,MATCH(Databackup!A244,Employee_Name,0))))</f>
        <v/>
      </c>
      <c r="J244" t="str">
        <f>IF(ISERROR(INDEX('Employee Data'!$K$4:$K$553,MATCH(Databackup!A244,Employee_Name,0),0)),"",(INDEX('Employee Data'!$K$4:$K$553,MATCH(Databackup!A244,Employee_Name,0))))</f>
        <v/>
      </c>
      <c r="K244" t="str">
        <f>IF(ISERROR(INDEX('Employee Data'!$L$4:$L$553,MATCH(Databackup!A244,Employee_Name,0),0)),"",(INDEX('Employee Data'!$L$4:$L$553,MATCH(Databackup!A244,Employee_Name,0))))</f>
        <v/>
      </c>
      <c r="L244" t="str">
        <f>IF(ISERROR(INDEX('Employee Data'!$M$4:$M$553,MATCH(Databackup!A244,Employee_Name,0),0)),"",(INDEX('Employee Data'!$M$4:$M$553,MATCH(Databackup!A244,Employee_Name,0))))</f>
        <v/>
      </c>
      <c r="M244" t="str">
        <f>IF(ISERROR(INDEX('Employee Data'!$N$4:$N$553,MATCH(Databackup!A244,Employee_Name,0),0)),"",(INDEX('Employee Data'!$N$4:$N$553,MATCH(Databackup!A244,Employee_Name,0))))</f>
        <v/>
      </c>
      <c r="N244" t="str">
        <f>IF(ISERROR(INDEX('Employee Data'!$O$4:$O$553,MATCH(Databackup!A244,Employee_Name,0),0)),"",(INDEX('Employee Data'!$O$4:$O$553,MATCH(Databackup!A244,Employee_Name,0))))</f>
        <v/>
      </c>
    </row>
    <row r="245" spans="1:14">
      <c r="A245" s="266" t="e">
        <f t="array" ref="A245">INDEX(Employee_Name,MATCH(SMALL(IF($A$1='Employee Data'!$I$4:$I$553,'Employee Data'!$B$4:$B$553,""),ROW('Employee Data'!A243)),IF($A$1='Employee Data'!$I$4:$I$553,'Employee Data'!$B$4:$B$553,""),0))</f>
        <v>#NUM!</v>
      </c>
      <c r="B245" t="str">
        <f>IF(ISERROR(INDEX('Employee Data'!$B$4:$B$553,MATCH(Databackup!A245,Employee_Name,0),0)),"",(INDEX('Employee Data'!$B$4:$B$553,MATCH(Databackup!A245,Employee_Name,0))))</f>
        <v/>
      </c>
      <c r="C245" t="str">
        <f>IF(ISERROR(INDEX('Employee Data'!$C$4:$C$553,MATCH(Databackup!A245,Employee_Name,0),0)),"",(INDEX('Employee Data'!$C$4:$C$553,MATCH(Databackup!A245,Employee_Name,0))))</f>
        <v/>
      </c>
      <c r="D245" t="str">
        <f>IF(ISERROR(INDEX('Employee Data'!$D$4:$D$553,MATCH(Databackup!A245,Employee_Name,0),0)),"",(INDEX('Employee Data'!$D$4:$D$553,MATCH(Databackup!A245,Employee_Name,0))))</f>
        <v/>
      </c>
      <c r="E245" t="str">
        <f>IF(ISERROR(INDEX('Employee Data'!$F$4:$F$553,MATCH(Databackup!A245,Employee_Name,0),0)),"",(INDEX('Employee Data'!$F$4:$F$553,MATCH(Databackup!A245,Employee_Name,0))))</f>
        <v/>
      </c>
      <c r="F245" s="226" t="str">
        <f>IF(ISERROR(INDEX('Employee Data'!$G$4:$G$553,MATCH(Databackup!A245,Employee_Name,0),0)),"",(INDEX('Employee Data'!$G$4:$G$553,MATCH(Databackup!A245,Employee_Name,0))))</f>
        <v/>
      </c>
      <c r="G245" s="226" t="str">
        <f>IF(ISERROR(INDEX('Employee Data'!$H$4:$H$553,MATCH(Databackup!A245,Employee_Name,0),0)),"",(INDEX('Employee Data'!$H$4:$H$553,MATCH(Databackup!A245,Employee_Name,0))))</f>
        <v/>
      </c>
      <c r="H245" t="str">
        <f>IF(ISERROR(INDEX('Employee Data'!$I$4:$I$553,MATCH(Databackup!A245,Employee_Name,0),0)),"",(INDEX('Employee Data'!$I$4:$I$553,MATCH(Databackup!A245,Employee_Name,0))))</f>
        <v/>
      </c>
      <c r="I245" t="str">
        <f>IF(ISERROR(INDEX('Employee Data'!$J$4:$J$553,MATCH(Databackup!A245,Employee_Name,0),0)),"",(INDEX('Employee Data'!J$4:$J$553,MATCH(Databackup!A245,Employee_Name,0))))</f>
        <v/>
      </c>
      <c r="J245" t="str">
        <f>IF(ISERROR(INDEX('Employee Data'!$K$4:$K$553,MATCH(Databackup!A245,Employee_Name,0),0)),"",(INDEX('Employee Data'!$K$4:$K$553,MATCH(Databackup!A245,Employee_Name,0))))</f>
        <v/>
      </c>
      <c r="K245" t="str">
        <f>IF(ISERROR(INDEX('Employee Data'!$L$4:$L$553,MATCH(Databackup!A245,Employee_Name,0),0)),"",(INDEX('Employee Data'!$L$4:$L$553,MATCH(Databackup!A245,Employee_Name,0))))</f>
        <v/>
      </c>
      <c r="L245" t="str">
        <f>IF(ISERROR(INDEX('Employee Data'!$M$4:$M$553,MATCH(Databackup!A245,Employee_Name,0),0)),"",(INDEX('Employee Data'!$M$4:$M$553,MATCH(Databackup!A245,Employee_Name,0))))</f>
        <v/>
      </c>
      <c r="M245" t="str">
        <f>IF(ISERROR(INDEX('Employee Data'!$N$4:$N$553,MATCH(Databackup!A245,Employee_Name,0),0)),"",(INDEX('Employee Data'!$N$4:$N$553,MATCH(Databackup!A245,Employee_Name,0))))</f>
        <v/>
      </c>
      <c r="N245" t="str">
        <f>IF(ISERROR(INDEX('Employee Data'!$O$4:$O$553,MATCH(Databackup!A245,Employee_Name,0),0)),"",(INDEX('Employee Data'!$O$4:$O$553,MATCH(Databackup!A245,Employee_Name,0))))</f>
        <v/>
      </c>
    </row>
    <row r="246" spans="1:14">
      <c r="A246" s="266" t="e">
        <f t="array" ref="A246">INDEX(Employee_Name,MATCH(SMALL(IF($A$1='Employee Data'!$I$4:$I$553,'Employee Data'!$B$4:$B$553,""),ROW('Employee Data'!A244)),IF($A$1='Employee Data'!$I$4:$I$553,'Employee Data'!$B$4:$B$553,""),0))</f>
        <v>#NUM!</v>
      </c>
      <c r="B246" t="str">
        <f>IF(ISERROR(INDEX('Employee Data'!$B$4:$B$553,MATCH(Databackup!A246,Employee_Name,0),0)),"",(INDEX('Employee Data'!$B$4:$B$553,MATCH(Databackup!A246,Employee_Name,0))))</f>
        <v/>
      </c>
      <c r="C246" t="str">
        <f>IF(ISERROR(INDEX('Employee Data'!$C$4:$C$553,MATCH(Databackup!A246,Employee_Name,0),0)),"",(INDEX('Employee Data'!$C$4:$C$553,MATCH(Databackup!A246,Employee_Name,0))))</f>
        <v/>
      </c>
      <c r="D246" t="str">
        <f>IF(ISERROR(INDEX('Employee Data'!$D$4:$D$553,MATCH(Databackup!A246,Employee_Name,0),0)),"",(INDEX('Employee Data'!$D$4:$D$553,MATCH(Databackup!A246,Employee_Name,0))))</f>
        <v/>
      </c>
      <c r="E246" t="str">
        <f>IF(ISERROR(INDEX('Employee Data'!$F$4:$F$553,MATCH(Databackup!A246,Employee_Name,0),0)),"",(INDEX('Employee Data'!$F$4:$F$553,MATCH(Databackup!A246,Employee_Name,0))))</f>
        <v/>
      </c>
      <c r="F246" s="226" t="str">
        <f>IF(ISERROR(INDEX('Employee Data'!$G$4:$G$553,MATCH(Databackup!A246,Employee_Name,0),0)),"",(INDEX('Employee Data'!$G$4:$G$553,MATCH(Databackup!A246,Employee_Name,0))))</f>
        <v/>
      </c>
      <c r="G246" s="226" t="str">
        <f>IF(ISERROR(INDEX('Employee Data'!$H$4:$H$553,MATCH(Databackup!A246,Employee_Name,0),0)),"",(INDEX('Employee Data'!$H$4:$H$553,MATCH(Databackup!A246,Employee_Name,0))))</f>
        <v/>
      </c>
      <c r="H246" t="str">
        <f>IF(ISERROR(INDEX('Employee Data'!$I$4:$I$553,MATCH(Databackup!A246,Employee_Name,0),0)),"",(INDEX('Employee Data'!$I$4:$I$553,MATCH(Databackup!A246,Employee_Name,0))))</f>
        <v/>
      </c>
      <c r="I246" t="str">
        <f>IF(ISERROR(INDEX('Employee Data'!$J$4:$J$553,MATCH(Databackup!A246,Employee_Name,0),0)),"",(INDEX('Employee Data'!J$4:$J$553,MATCH(Databackup!A246,Employee_Name,0))))</f>
        <v/>
      </c>
      <c r="J246" t="str">
        <f>IF(ISERROR(INDEX('Employee Data'!$K$4:$K$553,MATCH(Databackup!A246,Employee_Name,0),0)),"",(INDEX('Employee Data'!$K$4:$K$553,MATCH(Databackup!A246,Employee_Name,0))))</f>
        <v/>
      </c>
      <c r="K246" t="str">
        <f>IF(ISERROR(INDEX('Employee Data'!$L$4:$L$553,MATCH(Databackup!A246,Employee_Name,0),0)),"",(INDEX('Employee Data'!$L$4:$L$553,MATCH(Databackup!A246,Employee_Name,0))))</f>
        <v/>
      </c>
      <c r="L246" t="str">
        <f>IF(ISERROR(INDEX('Employee Data'!$M$4:$M$553,MATCH(Databackup!A246,Employee_Name,0),0)),"",(INDEX('Employee Data'!$M$4:$M$553,MATCH(Databackup!A246,Employee_Name,0))))</f>
        <v/>
      </c>
      <c r="M246" t="str">
        <f>IF(ISERROR(INDEX('Employee Data'!$N$4:$N$553,MATCH(Databackup!A246,Employee_Name,0),0)),"",(INDEX('Employee Data'!$N$4:$N$553,MATCH(Databackup!A246,Employee_Name,0))))</f>
        <v/>
      </c>
      <c r="N246" t="str">
        <f>IF(ISERROR(INDEX('Employee Data'!$O$4:$O$553,MATCH(Databackup!A246,Employee_Name,0),0)),"",(INDEX('Employee Data'!$O$4:$O$553,MATCH(Databackup!A246,Employee_Name,0))))</f>
        <v/>
      </c>
    </row>
    <row r="247" spans="1:14">
      <c r="A247" s="266" t="e">
        <f t="array" ref="A247">INDEX(Employee_Name,MATCH(SMALL(IF($A$1='Employee Data'!$I$4:$I$553,'Employee Data'!$B$4:$B$553,""),ROW('Employee Data'!A245)),IF($A$1='Employee Data'!$I$4:$I$553,'Employee Data'!$B$4:$B$553,""),0))</f>
        <v>#NUM!</v>
      </c>
      <c r="B247" t="str">
        <f>IF(ISERROR(INDEX('Employee Data'!$B$4:$B$553,MATCH(Databackup!A247,Employee_Name,0),0)),"",(INDEX('Employee Data'!$B$4:$B$553,MATCH(Databackup!A247,Employee_Name,0))))</f>
        <v/>
      </c>
      <c r="C247" t="str">
        <f>IF(ISERROR(INDEX('Employee Data'!$C$4:$C$553,MATCH(Databackup!A247,Employee_Name,0),0)),"",(INDEX('Employee Data'!$C$4:$C$553,MATCH(Databackup!A247,Employee_Name,0))))</f>
        <v/>
      </c>
      <c r="D247" t="str">
        <f>IF(ISERROR(INDEX('Employee Data'!$D$4:$D$553,MATCH(Databackup!A247,Employee_Name,0),0)),"",(INDEX('Employee Data'!$D$4:$D$553,MATCH(Databackup!A247,Employee_Name,0))))</f>
        <v/>
      </c>
      <c r="E247" t="str">
        <f>IF(ISERROR(INDEX('Employee Data'!$F$4:$F$553,MATCH(Databackup!A247,Employee_Name,0),0)),"",(INDEX('Employee Data'!$F$4:$F$553,MATCH(Databackup!A247,Employee_Name,0))))</f>
        <v/>
      </c>
      <c r="F247" s="226" t="str">
        <f>IF(ISERROR(INDEX('Employee Data'!$G$4:$G$553,MATCH(Databackup!A247,Employee_Name,0),0)),"",(INDEX('Employee Data'!$G$4:$G$553,MATCH(Databackup!A247,Employee_Name,0))))</f>
        <v/>
      </c>
      <c r="G247" s="226" t="str">
        <f>IF(ISERROR(INDEX('Employee Data'!$H$4:$H$553,MATCH(Databackup!A247,Employee_Name,0),0)),"",(INDEX('Employee Data'!$H$4:$H$553,MATCH(Databackup!A247,Employee_Name,0))))</f>
        <v/>
      </c>
      <c r="H247" t="str">
        <f>IF(ISERROR(INDEX('Employee Data'!$I$4:$I$553,MATCH(Databackup!A247,Employee_Name,0),0)),"",(INDEX('Employee Data'!$I$4:$I$553,MATCH(Databackup!A247,Employee_Name,0))))</f>
        <v/>
      </c>
      <c r="I247" t="str">
        <f>IF(ISERROR(INDEX('Employee Data'!$J$4:$J$553,MATCH(Databackup!A247,Employee_Name,0),0)),"",(INDEX('Employee Data'!J$4:$J$553,MATCH(Databackup!A247,Employee_Name,0))))</f>
        <v/>
      </c>
      <c r="J247" t="str">
        <f>IF(ISERROR(INDEX('Employee Data'!$K$4:$K$553,MATCH(Databackup!A247,Employee_Name,0),0)),"",(INDEX('Employee Data'!$K$4:$K$553,MATCH(Databackup!A247,Employee_Name,0))))</f>
        <v/>
      </c>
      <c r="K247" t="str">
        <f>IF(ISERROR(INDEX('Employee Data'!$L$4:$L$553,MATCH(Databackup!A247,Employee_Name,0),0)),"",(INDEX('Employee Data'!$L$4:$L$553,MATCH(Databackup!A247,Employee_Name,0))))</f>
        <v/>
      </c>
      <c r="L247" t="str">
        <f>IF(ISERROR(INDEX('Employee Data'!$M$4:$M$553,MATCH(Databackup!A247,Employee_Name,0),0)),"",(INDEX('Employee Data'!$M$4:$M$553,MATCH(Databackup!A247,Employee_Name,0))))</f>
        <v/>
      </c>
      <c r="M247" t="str">
        <f>IF(ISERROR(INDEX('Employee Data'!$N$4:$N$553,MATCH(Databackup!A247,Employee_Name,0),0)),"",(INDEX('Employee Data'!$N$4:$N$553,MATCH(Databackup!A247,Employee_Name,0))))</f>
        <v/>
      </c>
      <c r="N247" t="str">
        <f>IF(ISERROR(INDEX('Employee Data'!$O$4:$O$553,MATCH(Databackup!A247,Employee_Name,0),0)),"",(INDEX('Employee Data'!$O$4:$O$553,MATCH(Databackup!A247,Employee_Name,0))))</f>
        <v/>
      </c>
    </row>
    <row r="248" spans="1:14">
      <c r="A248" s="266" t="e">
        <f t="array" ref="A248">INDEX(Employee_Name,MATCH(SMALL(IF($A$1='Employee Data'!$I$4:$I$553,'Employee Data'!$B$4:$B$553,""),ROW('Employee Data'!A246)),IF($A$1='Employee Data'!$I$4:$I$553,'Employee Data'!$B$4:$B$553,""),0))</f>
        <v>#NUM!</v>
      </c>
      <c r="B248" t="str">
        <f>IF(ISERROR(INDEX('Employee Data'!$B$4:$B$553,MATCH(Databackup!A248,Employee_Name,0),0)),"",(INDEX('Employee Data'!$B$4:$B$553,MATCH(Databackup!A248,Employee_Name,0))))</f>
        <v/>
      </c>
      <c r="C248" t="str">
        <f>IF(ISERROR(INDEX('Employee Data'!$C$4:$C$553,MATCH(Databackup!A248,Employee_Name,0),0)),"",(INDEX('Employee Data'!$C$4:$C$553,MATCH(Databackup!A248,Employee_Name,0))))</f>
        <v/>
      </c>
      <c r="D248" t="str">
        <f>IF(ISERROR(INDEX('Employee Data'!$D$4:$D$553,MATCH(Databackup!A248,Employee_Name,0),0)),"",(INDEX('Employee Data'!$D$4:$D$553,MATCH(Databackup!A248,Employee_Name,0))))</f>
        <v/>
      </c>
      <c r="E248" t="str">
        <f>IF(ISERROR(INDEX('Employee Data'!$F$4:$F$553,MATCH(Databackup!A248,Employee_Name,0),0)),"",(INDEX('Employee Data'!$F$4:$F$553,MATCH(Databackup!A248,Employee_Name,0))))</f>
        <v/>
      </c>
      <c r="F248" s="226" t="str">
        <f>IF(ISERROR(INDEX('Employee Data'!$G$4:$G$553,MATCH(Databackup!A248,Employee_Name,0),0)),"",(INDEX('Employee Data'!$G$4:$G$553,MATCH(Databackup!A248,Employee_Name,0))))</f>
        <v/>
      </c>
      <c r="G248" s="226" t="str">
        <f>IF(ISERROR(INDEX('Employee Data'!$H$4:$H$553,MATCH(Databackup!A248,Employee_Name,0),0)),"",(INDEX('Employee Data'!$H$4:$H$553,MATCH(Databackup!A248,Employee_Name,0))))</f>
        <v/>
      </c>
      <c r="H248" t="str">
        <f>IF(ISERROR(INDEX('Employee Data'!$I$4:$I$553,MATCH(Databackup!A248,Employee_Name,0),0)),"",(INDEX('Employee Data'!$I$4:$I$553,MATCH(Databackup!A248,Employee_Name,0))))</f>
        <v/>
      </c>
      <c r="I248" t="str">
        <f>IF(ISERROR(INDEX('Employee Data'!$J$4:$J$553,MATCH(Databackup!A248,Employee_Name,0),0)),"",(INDEX('Employee Data'!J$4:$J$553,MATCH(Databackup!A248,Employee_Name,0))))</f>
        <v/>
      </c>
      <c r="J248" t="str">
        <f>IF(ISERROR(INDEX('Employee Data'!$K$4:$K$553,MATCH(Databackup!A248,Employee_Name,0),0)),"",(INDEX('Employee Data'!$K$4:$K$553,MATCH(Databackup!A248,Employee_Name,0))))</f>
        <v/>
      </c>
      <c r="K248" t="str">
        <f>IF(ISERROR(INDEX('Employee Data'!$L$4:$L$553,MATCH(Databackup!A248,Employee_Name,0),0)),"",(INDEX('Employee Data'!$L$4:$L$553,MATCH(Databackup!A248,Employee_Name,0))))</f>
        <v/>
      </c>
      <c r="L248" t="str">
        <f>IF(ISERROR(INDEX('Employee Data'!$M$4:$M$553,MATCH(Databackup!A248,Employee_Name,0),0)),"",(INDEX('Employee Data'!$M$4:$M$553,MATCH(Databackup!A248,Employee_Name,0))))</f>
        <v/>
      </c>
      <c r="M248" t="str">
        <f>IF(ISERROR(INDEX('Employee Data'!$N$4:$N$553,MATCH(Databackup!A248,Employee_Name,0),0)),"",(INDEX('Employee Data'!$N$4:$N$553,MATCH(Databackup!A248,Employee_Name,0))))</f>
        <v/>
      </c>
      <c r="N248" t="str">
        <f>IF(ISERROR(INDEX('Employee Data'!$O$4:$O$553,MATCH(Databackup!A248,Employee_Name,0),0)),"",(INDEX('Employee Data'!$O$4:$O$553,MATCH(Databackup!A248,Employee_Name,0))))</f>
        <v/>
      </c>
    </row>
    <row r="249" spans="1:14">
      <c r="A249" s="266" t="e">
        <f t="array" ref="A249">INDEX(Employee_Name,MATCH(SMALL(IF($A$1='Employee Data'!$I$4:$I$553,'Employee Data'!$B$4:$B$553,""),ROW('Employee Data'!A247)),IF($A$1='Employee Data'!$I$4:$I$553,'Employee Data'!$B$4:$B$553,""),0))</f>
        <v>#NUM!</v>
      </c>
      <c r="B249" t="str">
        <f>IF(ISERROR(INDEX('Employee Data'!$B$4:$B$553,MATCH(Databackup!A249,Employee_Name,0),0)),"",(INDEX('Employee Data'!$B$4:$B$553,MATCH(Databackup!A249,Employee_Name,0))))</f>
        <v/>
      </c>
      <c r="C249" t="str">
        <f>IF(ISERROR(INDEX('Employee Data'!$C$4:$C$553,MATCH(Databackup!A249,Employee_Name,0),0)),"",(INDEX('Employee Data'!$C$4:$C$553,MATCH(Databackup!A249,Employee_Name,0))))</f>
        <v/>
      </c>
      <c r="D249" t="str">
        <f>IF(ISERROR(INDEX('Employee Data'!$D$4:$D$553,MATCH(Databackup!A249,Employee_Name,0),0)),"",(INDEX('Employee Data'!$D$4:$D$553,MATCH(Databackup!A249,Employee_Name,0))))</f>
        <v/>
      </c>
      <c r="E249" t="str">
        <f>IF(ISERROR(INDEX('Employee Data'!$F$4:$F$553,MATCH(Databackup!A249,Employee_Name,0),0)),"",(INDEX('Employee Data'!$F$4:$F$553,MATCH(Databackup!A249,Employee_Name,0))))</f>
        <v/>
      </c>
      <c r="F249" s="226" t="str">
        <f>IF(ISERROR(INDEX('Employee Data'!$G$4:$G$553,MATCH(Databackup!A249,Employee_Name,0),0)),"",(INDEX('Employee Data'!$G$4:$G$553,MATCH(Databackup!A249,Employee_Name,0))))</f>
        <v/>
      </c>
      <c r="G249" s="226" t="str">
        <f>IF(ISERROR(INDEX('Employee Data'!$H$4:$H$553,MATCH(Databackup!A249,Employee_Name,0),0)),"",(INDEX('Employee Data'!$H$4:$H$553,MATCH(Databackup!A249,Employee_Name,0))))</f>
        <v/>
      </c>
      <c r="H249" t="str">
        <f>IF(ISERROR(INDEX('Employee Data'!$I$4:$I$553,MATCH(Databackup!A249,Employee_Name,0),0)),"",(INDEX('Employee Data'!$I$4:$I$553,MATCH(Databackup!A249,Employee_Name,0))))</f>
        <v/>
      </c>
      <c r="I249" t="str">
        <f>IF(ISERROR(INDEX('Employee Data'!$J$4:$J$553,MATCH(Databackup!A249,Employee_Name,0),0)),"",(INDEX('Employee Data'!J$4:$J$553,MATCH(Databackup!A249,Employee_Name,0))))</f>
        <v/>
      </c>
      <c r="J249" t="str">
        <f>IF(ISERROR(INDEX('Employee Data'!$K$4:$K$553,MATCH(Databackup!A249,Employee_Name,0),0)),"",(INDEX('Employee Data'!$K$4:$K$553,MATCH(Databackup!A249,Employee_Name,0))))</f>
        <v/>
      </c>
      <c r="K249" t="str">
        <f>IF(ISERROR(INDEX('Employee Data'!$L$4:$L$553,MATCH(Databackup!A249,Employee_Name,0),0)),"",(INDEX('Employee Data'!$L$4:$L$553,MATCH(Databackup!A249,Employee_Name,0))))</f>
        <v/>
      </c>
      <c r="L249" t="str">
        <f>IF(ISERROR(INDEX('Employee Data'!$M$4:$M$553,MATCH(Databackup!A249,Employee_Name,0),0)),"",(INDEX('Employee Data'!$M$4:$M$553,MATCH(Databackup!A249,Employee_Name,0))))</f>
        <v/>
      </c>
      <c r="M249" t="str">
        <f>IF(ISERROR(INDEX('Employee Data'!$N$4:$N$553,MATCH(Databackup!A249,Employee_Name,0),0)),"",(INDEX('Employee Data'!$N$4:$N$553,MATCH(Databackup!A249,Employee_Name,0))))</f>
        <v/>
      </c>
      <c r="N249" t="str">
        <f>IF(ISERROR(INDEX('Employee Data'!$O$4:$O$553,MATCH(Databackup!A249,Employee_Name,0),0)),"",(INDEX('Employee Data'!$O$4:$O$553,MATCH(Databackup!A249,Employee_Name,0))))</f>
        <v/>
      </c>
    </row>
    <row r="250" spans="1:14">
      <c r="A250" s="266" t="e">
        <f t="array" ref="A250">INDEX(Employee_Name,MATCH(SMALL(IF($A$1='Employee Data'!$I$4:$I$553,'Employee Data'!$B$4:$B$553,""),ROW('Employee Data'!A248)),IF($A$1='Employee Data'!$I$4:$I$553,'Employee Data'!$B$4:$B$553,""),0))</f>
        <v>#NUM!</v>
      </c>
      <c r="B250" t="str">
        <f>IF(ISERROR(INDEX('Employee Data'!$B$4:$B$553,MATCH(Databackup!A250,Employee_Name,0),0)),"",(INDEX('Employee Data'!$B$4:$B$553,MATCH(Databackup!A250,Employee_Name,0))))</f>
        <v/>
      </c>
      <c r="C250" t="str">
        <f>IF(ISERROR(INDEX('Employee Data'!$C$4:$C$553,MATCH(Databackup!A250,Employee_Name,0),0)),"",(INDEX('Employee Data'!$C$4:$C$553,MATCH(Databackup!A250,Employee_Name,0))))</f>
        <v/>
      </c>
      <c r="D250" t="str">
        <f>IF(ISERROR(INDEX('Employee Data'!$D$4:$D$553,MATCH(Databackup!A250,Employee_Name,0),0)),"",(INDEX('Employee Data'!$D$4:$D$553,MATCH(Databackup!A250,Employee_Name,0))))</f>
        <v/>
      </c>
      <c r="E250" t="str">
        <f>IF(ISERROR(INDEX('Employee Data'!$F$4:$F$553,MATCH(Databackup!A250,Employee_Name,0),0)),"",(INDEX('Employee Data'!$F$4:$F$553,MATCH(Databackup!A250,Employee_Name,0))))</f>
        <v/>
      </c>
      <c r="F250" s="226" t="str">
        <f>IF(ISERROR(INDEX('Employee Data'!$G$4:$G$553,MATCH(Databackup!A250,Employee_Name,0),0)),"",(INDEX('Employee Data'!$G$4:$G$553,MATCH(Databackup!A250,Employee_Name,0))))</f>
        <v/>
      </c>
      <c r="G250" s="226" t="str">
        <f>IF(ISERROR(INDEX('Employee Data'!$H$4:$H$553,MATCH(Databackup!A250,Employee_Name,0),0)),"",(INDEX('Employee Data'!$H$4:$H$553,MATCH(Databackup!A250,Employee_Name,0))))</f>
        <v/>
      </c>
      <c r="H250" t="str">
        <f>IF(ISERROR(INDEX('Employee Data'!$I$4:$I$553,MATCH(Databackup!A250,Employee_Name,0),0)),"",(INDEX('Employee Data'!$I$4:$I$553,MATCH(Databackup!A250,Employee_Name,0))))</f>
        <v/>
      </c>
      <c r="I250" t="str">
        <f>IF(ISERROR(INDEX('Employee Data'!$J$4:$J$553,MATCH(Databackup!A250,Employee_Name,0),0)),"",(INDEX('Employee Data'!J$4:$J$553,MATCH(Databackup!A250,Employee_Name,0))))</f>
        <v/>
      </c>
      <c r="J250" t="str">
        <f>IF(ISERROR(INDEX('Employee Data'!$K$4:$K$553,MATCH(Databackup!A250,Employee_Name,0),0)),"",(INDEX('Employee Data'!$K$4:$K$553,MATCH(Databackup!A250,Employee_Name,0))))</f>
        <v/>
      </c>
      <c r="K250" t="str">
        <f>IF(ISERROR(INDEX('Employee Data'!$L$4:$L$553,MATCH(Databackup!A250,Employee_Name,0),0)),"",(INDEX('Employee Data'!$L$4:$L$553,MATCH(Databackup!A250,Employee_Name,0))))</f>
        <v/>
      </c>
      <c r="L250" t="str">
        <f>IF(ISERROR(INDEX('Employee Data'!$M$4:$M$553,MATCH(Databackup!A250,Employee_Name,0),0)),"",(INDEX('Employee Data'!$M$4:$M$553,MATCH(Databackup!A250,Employee_Name,0))))</f>
        <v/>
      </c>
      <c r="M250" t="str">
        <f>IF(ISERROR(INDEX('Employee Data'!$N$4:$N$553,MATCH(Databackup!A250,Employee_Name,0),0)),"",(INDEX('Employee Data'!$N$4:$N$553,MATCH(Databackup!A250,Employee_Name,0))))</f>
        <v/>
      </c>
      <c r="N250" t="str">
        <f>IF(ISERROR(INDEX('Employee Data'!$O$4:$O$553,MATCH(Databackup!A250,Employee_Name,0),0)),"",(INDEX('Employee Data'!$O$4:$O$553,MATCH(Databackup!A250,Employee_Name,0))))</f>
        <v/>
      </c>
    </row>
    <row r="251" spans="1:14">
      <c r="A251" s="266" t="e">
        <f t="array" ref="A251">INDEX(Employee_Name,MATCH(SMALL(IF($A$1='Employee Data'!$I$4:$I$553,'Employee Data'!$B$4:$B$553,""),ROW('Employee Data'!A249)),IF($A$1='Employee Data'!$I$4:$I$553,'Employee Data'!$B$4:$B$553,""),0))</f>
        <v>#NUM!</v>
      </c>
      <c r="B251" t="str">
        <f>IF(ISERROR(INDEX('Employee Data'!$B$4:$B$553,MATCH(Databackup!A251,Employee_Name,0),0)),"",(INDEX('Employee Data'!$B$4:$B$553,MATCH(Databackup!A251,Employee_Name,0))))</f>
        <v/>
      </c>
      <c r="C251" t="str">
        <f>IF(ISERROR(INDEX('Employee Data'!$C$4:$C$553,MATCH(Databackup!A251,Employee_Name,0),0)),"",(INDEX('Employee Data'!$C$4:$C$553,MATCH(Databackup!A251,Employee_Name,0))))</f>
        <v/>
      </c>
      <c r="D251" t="str">
        <f>IF(ISERROR(INDEX('Employee Data'!$D$4:$D$553,MATCH(Databackup!A251,Employee_Name,0),0)),"",(INDEX('Employee Data'!$D$4:$D$553,MATCH(Databackup!A251,Employee_Name,0))))</f>
        <v/>
      </c>
      <c r="E251" t="str">
        <f>IF(ISERROR(INDEX('Employee Data'!$F$4:$F$553,MATCH(Databackup!A251,Employee_Name,0),0)),"",(INDEX('Employee Data'!$F$4:$F$553,MATCH(Databackup!A251,Employee_Name,0))))</f>
        <v/>
      </c>
      <c r="F251" s="226" t="str">
        <f>IF(ISERROR(INDEX('Employee Data'!$G$4:$G$553,MATCH(Databackup!A251,Employee_Name,0),0)),"",(INDEX('Employee Data'!$G$4:$G$553,MATCH(Databackup!A251,Employee_Name,0))))</f>
        <v/>
      </c>
      <c r="G251" s="226" t="str">
        <f>IF(ISERROR(INDEX('Employee Data'!$H$4:$H$553,MATCH(Databackup!A251,Employee_Name,0),0)),"",(INDEX('Employee Data'!$H$4:$H$553,MATCH(Databackup!A251,Employee_Name,0))))</f>
        <v/>
      </c>
      <c r="H251" t="str">
        <f>IF(ISERROR(INDEX('Employee Data'!$I$4:$I$553,MATCH(Databackup!A251,Employee_Name,0),0)),"",(INDEX('Employee Data'!$I$4:$I$553,MATCH(Databackup!A251,Employee_Name,0))))</f>
        <v/>
      </c>
      <c r="I251" t="str">
        <f>IF(ISERROR(INDEX('Employee Data'!$J$4:$J$553,MATCH(Databackup!A251,Employee_Name,0),0)),"",(INDEX('Employee Data'!J$4:$J$553,MATCH(Databackup!A251,Employee_Name,0))))</f>
        <v/>
      </c>
      <c r="J251" t="str">
        <f>IF(ISERROR(INDEX('Employee Data'!$K$4:$K$553,MATCH(Databackup!A251,Employee_Name,0),0)),"",(INDEX('Employee Data'!$K$4:$K$553,MATCH(Databackup!A251,Employee_Name,0))))</f>
        <v/>
      </c>
      <c r="K251" t="str">
        <f>IF(ISERROR(INDEX('Employee Data'!$L$4:$L$553,MATCH(Databackup!A251,Employee_Name,0),0)),"",(INDEX('Employee Data'!$L$4:$L$553,MATCH(Databackup!A251,Employee_Name,0))))</f>
        <v/>
      </c>
      <c r="L251" t="str">
        <f>IF(ISERROR(INDEX('Employee Data'!$M$4:$M$553,MATCH(Databackup!A251,Employee_Name,0),0)),"",(INDEX('Employee Data'!$M$4:$M$553,MATCH(Databackup!A251,Employee_Name,0))))</f>
        <v/>
      </c>
      <c r="M251" t="str">
        <f>IF(ISERROR(INDEX('Employee Data'!$N$4:$N$553,MATCH(Databackup!A251,Employee_Name,0),0)),"",(INDEX('Employee Data'!$N$4:$N$553,MATCH(Databackup!A251,Employee_Name,0))))</f>
        <v/>
      </c>
      <c r="N251" t="str">
        <f>IF(ISERROR(INDEX('Employee Data'!$O$4:$O$553,MATCH(Databackup!A251,Employee_Name,0),0)),"",(INDEX('Employee Data'!$O$4:$O$553,MATCH(Databackup!A251,Employee_Name,0))))</f>
        <v/>
      </c>
    </row>
    <row r="252" spans="1:14">
      <c r="A252" s="266" t="e">
        <f t="array" ref="A252">INDEX(Employee_Name,MATCH(SMALL(IF($A$1='Employee Data'!$I$4:$I$553,'Employee Data'!$B$4:$B$553,""),ROW('Employee Data'!A250)),IF($A$1='Employee Data'!$I$4:$I$553,'Employee Data'!$B$4:$B$553,""),0))</f>
        <v>#NUM!</v>
      </c>
      <c r="B252" t="str">
        <f>IF(ISERROR(INDEX('Employee Data'!$B$4:$B$553,MATCH(Databackup!A252,Employee_Name,0),0)),"",(INDEX('Employee Data'!$B$4:$B$553,MATCH(Databackup!A252,Employee_Name,0))))</f>
        <v/>
      </c>
      <c r="C252" t="str">
        <f>IF(ISERROR(INDEX('Employee Data'!$C$4:$C$553,MATCH(Databackup!A252,Employee_Name,0),0)),"",(INDEX('Employee Data'!$C$4:$C$553,MATCH(Databackup!A252,Employee_Name,0))))</f>
        <v/>
      </c>
      <c r="D252" t="str">
        <f>IF(ISERROR(INDEX('Employee Data'!$D$4:$D$553,MATCH(Databackup!A252,Employee_Name,0),0)),"",(INDEX('Employee Data'!$D$4:$D$553,MATCH(Databackup!A252,Employee_Name,0))))</f>
        <v/>
      </c>
      <c r="E252" t="str">
        <f>IF(ISERROR(INDEX('Employee Data'!$F$4:$F$553,MATCH(Databackup!A252,Employee_Name,0),0)),"",(INDEX('Employee Data'!$F$4:$F$553,MATCH(Databackup!A252,Employee_Name,0))))</f>
        <v/>
      </c>
      <c r="F252" s="226" t="str">
        <f>IF(ISERROR(INDEX('Employee Data'!$G$4:$G$553,MATCH(Databackup!A252,Employee_Name,0),0)),"",(INDEX('Employee Data'!$G$4:$G$553,MATCH(Databackup!A252,Employee_Name,0))))</f>
        <v/>
      </c>
      <c r="G252" s="226" t="str">
        <f>IF(ISERROR(INDEX('Employee Data'!$H$4:$H$553,MATCH(Databackup!A252,Employee_Name,0),0)),"",(INDEX('Employee Data'!$H$4:$H$553,MATCH(Databackup!A252,Employee_Name,0))))</f>
        <v/>
      </c>
      <c r="H252" t="str">
        <f>IF(ISERROR(INDEX('Employee Data'!$I$4:$I$553,MATCH(Databackup!A252,Employee_Name,0),0)),"",(INDEX('Employee Data'!$I$4:$I$553,MATCH(Databackup!A252,Employee_Name,0))))</f>
        <v/>
      </c>
      <c r="I252" t="str">
        <f>IF(ISERROR(INDEX('Employee Data'!$J$4:$J$553,MATCH(Databackup!A252,Employee_Name,0),0)),"",(INDEX('Employee Data'!J$4:$J$553,MATCH(Databackup!A252,Employee_Name,0))))</f>
        <v/>
      </c>
      <c r="J252" t="str">
        <f>IF(ISERROR(INDEX('Employee Data'!$K$4:$K$553,MATCH(Databackup!A252,Employee_Name,0),0)),"",(INDEX('Employee Data'!$K$4:$K$553,MATCH(Databackup!A252,Employee_Name,0))))</f>
        <v/>
      </c>
      <c r="K252" t="str">
        <f>IF(ISERROR(INDEX('Employee Data'!$L$4:$L$553,MATCH(Databackup!A252,Employee_Name,0),0)),"",(INDEX('Employee Data'!$L$4:$L$553,MATCH(Databackup!A252,Employee_Name,0))))</f>
        <v/>
      </c>
      <c r="L252" t="str">
        <f>IF(ISERROR(INDEX('Employee Data'!$M$4:$M$553,MATCH(Databackup!A252,Employee_Name,0),0)),"",(INDEX('Employee Data'!$M$4:$M$553,MATCH(Databackup!A252,Employee_Name,0))))</f>
        <v/>
      </c>
      <c r="M252" t="str">
        <f>IF(ISERROR(INDEX('Employee Data'!$N$4:$N$553,MATCH(Databackup!A252,Employee_Name,0),0)),"",(INDEX('Employee Data'!$N$4:$N$553,MATCH(Databackup!A252,Employee_Name,0))))</f>
        <v/>
      </c>
      <c r="N252" t="str">
        <f>IF(ISERROR(INDEX('Employee Data'!$O$4:$O$553,MATCH(Databackup!A252,Employee_Name,0),0)),"",(INDEX('Employee Data'!$O$4:$O$553,MATCH(Databackup!A252,Employee_Name,0))))</f>
        <v/>
      </c>
    </row>
    <row r="253" spans="1:14">
      <c r="A253" s="266" t="e">
        <f t="array" ref="A253">INDEX(Employee_Name,MATCH(SMALL(IF($A$1='Employee Data'!$I$4:$I$553,'Employee Data'!$B$4:$B$553,""),ROW('Employee Data'!A251)),IF($A$1='Employee Data'!$I$4:$I$553,'Employee Data'!$B$4:$B$553,""),0))</f>
        <v>#NUM!</v>
      </c>
      <c r="B253" t="str">
        <f>IF(ISERROR(INDEX('Employee Data'!$B$4:$B$553,MATCH(Databackup!A253,Employee_Name,0),0)),"",(INDEX('Employee Data'!$B$4:$B$553,MATCH(Databackup!A253,Employee_Name,0))))</f>
        <v/>
      </c>
      <c r="C253" t="str">
        <f>IF(ISERROR(INDEX('Employee Data'!$C$4:$C$553,MATCH(Databackup!A253,Employee_Name,0),0)),"",(INDEX('Employee Data'!$C$4:$C$553,MATCH(Databackup!A253,Employee_Name,0))))</f>
        <v/>
      </c>
      <c r="D253" t="str">
        <f>IF(ISERROR(INDEX('Employee Data'!$D$4:$D$553,MATCH(Databackup!A253,Employee_Name,0),0)),"",(INDEX('Employee Data'!$D$4:$D$553,MATCH(Databackup!A253,Employee_Name,0))))</f>
        <v/>
      </c>
      <c r="E253" t="str">
        <f>IF(ISERROR(INDEX('Employee Data'!$F$4:$F$553,MATCH(Databackup!A253,Employee_Name,0),0)),"",(INDEX('Employee Data'!$F$4:$F$553,MATCH(Databackup!A253,Employee_Name,0))))</f>
        <v/>
      </c>
      <c r="F253" s="226" t="str">
        <f>IF(ISERROR(INDEX('Employee Data'!$G$4:$G$553,MATCH(Databackup!A253,Employee_Name,0),0)),"",(INDEX('Employee Data'!$G$4:$G$553,MATCH(Databackup!A253,Employee_Name,0))))</f>
        <v/>
      </c>
      <c r="G253" s="226" t="str">
        <f>IF(ISERROR(INDEX('Employee Data'!$H$4:$H$553,MATCH(Databackup!A253,Employee_Name,0),0)),"",(INDEX('Employee Data'!$H$4:$H$553,MATCH(Databackup!A253,Employee_Name,0))))</f>
        <v/>
      </c>
      <c r="H253" t="str">
        <f>IF(ISERROR(INDEX('Employee Data'!$I$4:$I$553,MATCH(Databackup!A253,Employee_Name,0),0)),"",(INDEX('Employee Data'!$I$4:$I$553,MATCH(Databackup!A253,Employee_Name,0))))</f>
        <v/>
      </c>
      <c r="I253" t="str">
        <f>IF(ISERROR(INDEX('Employee Data'!$J$4:$J$553,MATCH(Databackup!A253,Employee_Name,0),0)),"",(INDEX('Employee Data'!J$4:$J$553,MATCH(Databackup!A253,Employee_Name,0))))</f>
        <v/>
      </c>
      <c r="J253" t="str">
        <f>IF(ISERROR(INDEX('Employee Data'!$K$4:$K$553,MATCH(Databackup!A253,Employee_Name,0),0)),"",(INDEX('Employee Data'!$K$4:$K$553,MATCH(Databackup!A253,Employee_Name,0))))</f>
        <v/>
      </c>
      <c r="K253" t="str">
        <f>IF(ISERROR(INDEX('Employee Data'!$L$4:$L$553,MATCH(Databackup!A253,Employee_Name,0),0)),"",(INDEX('Employee Data'!$L$4:$L$553,MATCH(Databackup!A253,Employee_Name,0))))</f>
        <v/>
      </c>
      <c r="L253" t="str">
        <f>IF(ISERROR(INDEX('Employee Data'!$M$4:$M$553,MATCH(Databackup!A253,Employee_Name,0),0)),"",(INDEX('Employee Data'!$M$4:$M$553,MATCH(Databackup!A253,Employee_Name,0))))</f>
        <v/>
      </c>
      <c r="M253" t="str">
        <f>IF(ISERROR(INDEX('Employee Data'!$N$4:$N$553,MATCH(Databackup!A253,Employee_Name,0),0)),"",(INDEX('Employee Data'!$N$4:$N$553,MATCH(Databackup!A253,Employee_Name,0))))</f>
        <v/>
      </c>
      <c r="N253" t="str">
        <f>IF(ISERROR(INDEX('Employee Data'!$O$4:$O$553,MATCH(Databackup!A253,Employee_Name,0),0)),"",(INDEX('Employee Data'!$O$4:$O$553,MATCH(Databackup!A253,Employee_Name,0))))</f>
        <v/>
      </c>
    </row>
    <row r="254" spans="1:14">
      <c r="A254" s="266" t="e">
        <f t="array" ref="A254">INDEX(Employee_Name,MATCH(SMALL(IF($A$1='Employee Data'!$I$4:$I$553,'Employee Data'!$B$4:$B$553,""),ROW('Employee Data'!A252)),IF($A$1='Employee Data'!$I$4:$I$553,'Employee Data'!$B$4:$B$553,""),0))</f>
        <v>#NUM!</v>
      </c>
      <c r="B254" t="str">
        <f>IF(ISERROR(INDEX('Employee Data'!$B$4:$B$553,MATCH(Databackup!A254,Employee_Name,0),0)),"",(INDEX('Employee Data'!$B$4:$B$553,MATCH(Databackup!A254,Employee_Name,0))))</f>
        <v/>
      </c>
      <c r="C254" t="str">
        <f>IF(ISERROR(INDEX('Employee Data'!$C$4:$C$553,MATCH(Databackup!A254,Employee_Name,0),0)),"",(INDEX('Employee Data'!$C$4:$C$553,MATCH(Databackup!A254,Employee_Name,0))))</f>
        <v/>
      </c>
      <c r="D254" t="str">
        <f>IF(ISERROR(INDEX('Employee Data'!$D$4:$D$553,MATCH(Databackup!A254,Employee_Name,0),0)),"",(INDEX('Employee Data'!$D$4:$D$553,MATCH(Databackup!A254,Employee_Name,0))))</f>
        <v/>
      </c>
      <c r="E254" t="str">
        <f>IF(ISERROR(INDEX('Employee Data'!$F$4:$F$553,MATCH(Databackup!A254,Employee_Name,0),0)),"",(INDEX('Employee Data'!$F$4:$F$553,MATCH(Databackup!A254,Employee_Name,0))))</f>
        <v/>
      </c>
      <c r="F254" s="226" t="str">
        <f>IF(ISERROR(INDEX('Employee Data'!$G$4:$G$553,MATCH(Databackup!A254,Employee_Name,0),0)),"",(INDEX('Employee Data'!$G$4:$G$553,MATCH(Databackup!A254,Employee_Name,0))))</f>
        <v/>
      </c>
      <c r="G254" s="226" t="str">
        <f>IF(ISERROR(INDEX('Employee Data'!$H$4:$H$553,MATCH(Databackup!A254,Employee_Name,0),0)),"",(INDEX('Employee Data'!$H$4:$H$553,MATCH(Databackup!A254,Employee_Name,0))))</f>
        <v/>
      </c>
      <c r="H254" t="str">
        <f>IF(ISERROR(INDEX('Employee Data'!$I$4:$I$553,MATCH(Databackup!A254,Employee_Name,0),0)),"",(INDEX('Employee Data'!$I$4:$I$553,MATCH(Databackup!A254,Employee_Name,0))))</f>
        <v/>
      </c>
      <c r="I254" t="str">
        <f>IF(ISERROR(INDEX('Employee Data'!$J$4:$J$553,MATCH(Databackup!A254,Employee_Name,0),0)),"",(INDEX('Employee Data'!J$4:$J$553,MATCH(Databackup!A254,Employee_Name,0))))</f>
        <v/>
      </c>
      <c r="J254" t="str">
        <f>IF(ISERROR(INDEX('Employee Data'!$K$4:$K$553,MATCH(Databackup!A254,Employee_Name,0),0)),"",(INDEX('Employee Data'!$K$4:$K$553,MATCH(Databackup!A254,Employee_Name,0))))</f>
        <v/>
      </c>
      <c r="K254" t="str">
        <f>IF(ISERROR(INDEX('Employee Data'!$L$4:$L$553,MATCH(Databackup!A254,Employee_Name,0),0)),"",(INDEX('Employee Data'!$L$4:$L$553,MATCH(Databackup!A254,Employee_Name,0))))</f>
        <v/>
      </c>
      <c r="L254" t="str">
        <f>IF(ISERROR(INDEX('Employee Data'!$M$4:$M$553,MATCH(Databackup!A254,Employee_Name,0),0)),"",(INDEX('Employee Data'!$M$4:$M$553,MATCH(Databackup!A254,Employee_Name,0))))</f>
        <v/>
      </c>
      <c r="M254" t="str">
        <f>IF(ISERROR(INDEX('Employee Data'!$N$4:$N$553,MATCH(Databackup!A254,Employee_Name,0),0)),"",(INDEX('Employee Data'!$N$4:$N$553,MATCH(Databackup!A254,Employee_Name,0))))</f>
        <v/>
      </c>
      <c r="N254" t="str">
        <f>IF(ISERROR(INDEX('Employee Data'!$O$4:$O$553,MATCH(Databackup!A254,Employee_Name,0),0)),"",(INDEX('Employee Data'!$O$4:$O$553,MATCH(Databackup!A254,Employee_Name,0))))</f>
        <v/>
      </c>
    </row>
    <row r="255" spans="1:14">
      <c r="A255" s="266" t="e">
        <f t="array" ref="A255">INDEX(Employee_Name,MATCH(SMALL(IF($A$1='Employee Data'!$I$4:$I$553,'Employee Data'!$B$4:$B$553,""),ROW('Employee Data'!A253)),IF($A$1='Employee Data'!$I$4:$I$553,'Employee Data'!$B$4:$B$553,""),0))</f>
        <v>#NUM!</v>
      </c>
      <c r="B255" t="str">
        <f>IF(ISERROR(INDEX('Employee Data'!$B$4:$B$553,MATCH(Databackup!A255,Employee_Name,0),0)),"",(INDEX('Employee Data'!$B$4:$B$553,MATCH(Databackup!A255,Employee_Name,0))))</f>
        <v/>
      </c>
      <c r="C255" t="str">
        <f>IF(ISERROR(INDEX('Employee Data'!$C$4:$C$553,MATCH(Databackup!A255,Employee_Name,0),0)),"",(INDEX('Employee Data'!$C$4:$C$553,MATCH(Databackup!A255,Employee_Name,0))))</f>
        <v/>
      </c>
      <c r="D255" t="str">
        <f>IF(ISERROR(INDEX('Employee Data'!$D$4:$D$553,MATCH(Databackup!A255,Employee_Name,0),0)),"",(INDEX('Employee Data'!$D$4:$D$553,MATCH(Databackup!A255,Employee_Name,0))))</f>
        <v/>
      </c>
      <c r="E255" t="str">
        <f>IF(ISERROR(INDEX('Employee Data'!$F$4:$F$553,MATCH(Databackup!A255,Employee_Name,0),0)),"",(INDEX('Employee Data'!$F$4:$F$553,MATCH(Databackup!A255,Employee_Name,0))))</f>
        <v/>
      </c>
      <c r="F255" s="226" t="str">
        <f>IF(ISERROR(INDEX('Employee Data'!$G$4:$G$553,MATCH(Databackup!A255,Employee_Name,0),0)),"",(INDEX('Employee Data'!$G$4:$G$553,MATCH(Databackup!A255,Employee_Name,0))))</f>
        <v/>
      </c>
      <c r="G255" s="226" t="str">
        <f>IF(ISERROR(INDEX('Employee Data'!$H$4:$H$553,MATCH(Databackup!A255,Employee_Name,0),0)),"",(INDEX('Employee Data'!$H$4:$H$553,MATCH(Databackup!A255,Employee_Name,0))))</f>
        <v/>
      </c>
      <c r="H255" t="str">
        <f>IF(ISERROR(INDEX('Employee Data'!$I$4:$I$553,MATCH(Databackup!A255,Employee_Name,0),0)),"",(INDEX('Employee Data'!$I$4:$I$553,MATCH(Databackup!A255,Employee_Name,0))))</f>
        <v/>
      </c>
      <c r="I255" t="str">
        <f>IF(ISERROR(INDEX('Employee Data'!$J$4:$J$553,MATCH(Databackup!A255,Employee_Name,0),0)),"",(INDEX('Employee Data'!J$4:$J$553,MATCH(Databackup!A255,Employee_Name,0))))</f>
        <v/>
      </c>
      <c r="J255" t="str">
        <f>IF(ISERROR(INDEX('Employee Data'!$K$4:$K$553,MATCH(Databackup!A255,Employee_Name,0),0)),"",(INDEX('Employee Data'!$K$4:$K$553,MATCH(Databackup!A255,Employee_Name,0))))</f>
        <v/>
      </c>
      <c r="K255" t="str">
        <f>IF(ISERROR(INDEX('Employee Data'!$L$4:$L$553,MATCH(Databackup!A255,Employee_Name,0),0)),"",(INDEX('Employee Data'!$L$4:$L$553,MATCH(Databackup!A255,Employee_Name,0))))</f>
        <v/>
      </c>
      <c r="L255" t="str">
        <f>IF(ISERROR(INDEX('Employee Data'!$M$4:$M$553,MATCH(Databackup!A255,Employee_Name,0),0)),"",(INDEX('Employee Data'!$M$4:$M$553,MATCH(Databackup!A255,Employee_Name,0))))</f>
        <v/>
      </c>
      <c r="M255" t="str">
        <f>IF(ISERROR(INDEX('Employee Data'!$N$4:$N$553,MATCH(Databackup!A255,Employee_Name,0),0)),"",(INDEX('Employee Data'!$N$4:$N$553,MATCH(Databackup!A255,Employee_Name,0))))</f>
        <v/>
      </c>
      <c r="N255" t="str">
        <f>IF(ISERROR(INDEX('Employee Data'!$O$4:$O$553,MATCH(Databackup!A255,Employee_Name,0),0)),"",(INDEX('Employee Data'!$O$4:$O$553,MATCH(Databackup!A255,Employee_Name,0))))</f>
        <v/>
      </c>
    </row>
    <row r="256" spans="1:14">
      <c r="A256" s="266" t="e">
        <f t="array" ref="A256">INDEX(Employee_Name,MATCH(SMALL(IF($A$1='Employee Data'!$I$4:$I$553,'Employee Data'!$B$4:$B$553,""),ROW('Employee Data'!A254)),IF($A$1='Employee Data'!$I$4:$I$553,'Employee Data'!$B$4:$B$553,""),0))</f>
        <v>#NUM!</v>
      </c>
      <c r="B256" t="str">
        <f>IF(ISERROR(INDEX('Employee Data'!$B$4:$B$553,MATCH(Databackup!A256,Employee_Name,0),0)),"",(INDEX('Employee Data'!$B$4:$B$553,MATCH(Databackup!A256,Employee_Name,0))))</f>
        <v/>
      </c>
      <c r="C256" t="str">
        <f>IF(ISERROR(INDEX('Employee Data'!$C$4:$C$553,MATCH(Databackup!A256,Employee_Name,0),0)),"",(INDEX('Employee Data'!$C$4:$C$553,MATCH(Databackup!A256,Employee_Name,0))))</f>
        <v/>
      </c>
      <c r="D256" t="str">
        <f>IF(ISERROR(INDEX('Employee Data'!$D$4:$D$553,MATCH(Databackup!A256,Employee_Name,0),0)),"",(INDEX('Employee Data'!$D$4:$D$553,MATCH(Databackup!A256,Employee_Name,0))))</f>
        <v/>
      </c>
      <c r="E256" t="str">
        <f>IF(ISERROR(INDEX('Employee Data'!$F$4:$F$553,MATCH(Databackup!A256,Employee_Name,0),0)),"",(INDEX('Employee Data'!$F$4:$F$553,MATCH(Databackup!A256,Employee_Name,0))))</f>
        <v/>
      </c>
      <c r="F256" s="226" t="str">
        <f>IF(ISERROR(INDEX('Employee Data'!$G$4:$G$553,MATCH(Databackup!A256,Employee_Name,0),0)),"",(INDEX('Employee Data'!$G$4:$G$553,MATCH(Databackup!A256,Employee_Name,0))))</f>
        <v/>
      </c>
      <c r="G256" s="226" t="str">
        <f>IF(ISERROR(INDEX('Employee Data'!$H$4:$H$553,MATCH(Databackup!A256,Employee_Name,0),0)),"",(INDEX('Employee Data'!$H$4:$H$553,MATCH(Databackup!A256,Employee_Name,0))))</f>
        <v/>
      </c>
      <c r="H256" t="str">
        <f>IF(ISERROR(INDEX('Employee Data'!$I$4:$I$553,MATCH(Databackup!A256,Employee_Name,0),0)),"",(INDEX('Employee Data'!$I$4:$I$553,MATCH(Databackup!A256,Employee_Name,0))))</f>
        <v/>
      </c>
      <c r="I256" t="str">
        <f>IF(ISERROR(INDEX('Employee Data'!$J$4:$J$553,MATCH(Databackup!A256,Employee_Name,0),0)),"",(INDEX('Employee Data'!J$4:$J$553,MATCH(Databackup!A256,Employee_Name,0))))</f>
        <v/>
      </c>
      <c r="J256" t="str">
        <f>IF(ISERROR(INDEX('Employee Data'!$K$4:$K$553,MATCH(Databackup!A256,Employee_Name,0),0)),"",(INDEX('Employee Data'!$K$4:$K$553,MATCH(Databackup!A256,Employee_Name,0))))</f>
        <v/>
      </c>
      <c r="K256" t="str">
        <f>IF(ISERROR(INDEX('Employee Data'!$L$4:$L$553,MATCH(Databackup!A256,Employee_Name,0),0)),"",(INDEX('Employee Data'!$L$4:$L$553,MATCH(Databackup!A256,Employee_Name,0))))</f>
        <v/>
      </c>
      <c r="L256" t="str">
        <f>IF(ISERROR(INDEX('Employee Data'!$M$4:$M$553,MATCH(Databackup!A256,Employee_Name,0),0)),"",(INDEX('Employee Data'!$M$4:$M$553,MATCH(Databackup!A256,Employee_Name,0))))</f>
        <v/>
      </c>
      <c r="M256" t="str">
        <f>IF(ISERROR(INDEX('Employee Data'!$N$4:$N$553,MATCH(Databackup!A256,Employee_Name,0),0)),"",(INDEX('Employee Data'!$N$4:$N$553,MATCH(Databackup!A256,Employee_Name,0))))</f>
        <v/>
      </c>
      <c r="N256" t="str">
        <f>IF(ISERROR(INDEX('Employee Data'!$O$4:$O$553,MATCH(Databackup!A256,Employee_Name,0),0)),"",(INDEX('Employee Data'!$O$4:$O$553,MATCH(Databackup!A256,Employee_Name,0))))</f>
        <v/>
      </c>
    </row>
    <row r="257" spans="1:14">
      <c r="A257" s="266" t="e">
        <f t="array" ref="A257">INDEX(Employee_Name,MATCH(SMALL(IF($A$1='Employee Data'!$I$4:$I$553,'Employee Data'!$B$4:$B$553,""),ROW('Employee Data'!A255)),IF($A$1='Employee Data'!$I$4:$I$553,'Employee Data'!$B$4:$B$553,""),0))</f>
        <v>#NUM!</v>
      </c>
      <c r="B257" t="str">
        <f>IF(ISERROR(INDEX('Employee Data'!$B$4:$B$553,MATCH(Databackup!A257,Employee_Name,0),0)),"",(INDEX('Employee Data'!$B$4:$B$553,MATCH(Databackup!A257,Employee_Name,0))))</f>
        <v/>
      </c>
      <c r="C257" t="str">
        <f>IF(ISERROR(INDEX('Employee Data'!$C$4:$C$553,MATCH(Databackup!A257,Employee_Name,0),0)),"",(INDEX('Employee Data'!$C$4:$C$553,MATCH(Databackup!A257,Employee_Name,0))))</f>
        <v/>
      </c>
      <c r="D257" t="str">
        <f>IF(ISERROR(INDEX('Employee Data'!$D$4:$D$553,MATCH(Databackup!A257,Employee_Name,0),0)),"",(INDEX('Employee Data'!$D$4:$D$553,MATCH(Databackup!A257,Employee_Name,0))))</f>
        <v/>
      </c>
      <c r="E257" t="str">
        <f>IF(ISERROR(INDEX('Employee Data'!$F$4:$F$553,MATCH(Databackup!A257,Employee_Name,0),0)),"",(INDEX('Employee Data'!$F$4:$F$553,MATCH(Databackup!A257,Employee_Name,0))))</f>
        <v/>
      </c>
      <c r="F257" s="226" t="str">
        <f>IF(ISERROR(INDEX('Employee Data'!$G$4:$G$553,MATCH(Databackup!A257,Employee_Name,0),0)),"",(INDEX('Employee Data'!$G$4:$G$553,MATCH(Databackup!A257,Employee_Name,0))))</f>
        <v/>
      </c>
      <c r="G257" s="226" t="str">
        <f>IF(ISERROR(INDEX('Employee Data'!$H$4:$H$553,MATCH(Databackup!A257,Employee_Name,0),0)),"",(INDEX('Employee Data'!$H$4:$H$553,MATCH(Databackup!A257,Employee_Name,0))))</f>
        <v/>
      </c>
      <c r="H257" t="str">
        <f>IF(ISERROR(INDEX('Employee Data'!$I$4:$I$553,MATCH(Databackup!A257,Employee_Name,0),0)),"",(INDEX('Employee Data'!$I$4:$I$553,MATCH(Databackup!A257,Employee_Name,0))))</f>
        <v/>
      </c>
      <c r="I257" t="str">
        <f>IF(ISERROR(INDEX('Employee Data'!$J$4:$J$553,MATCH(Databackup!A257,Employee_Name,0),0)),"",(INDEX('Employee Data'!J$4:$J$553,MATCH(Databackup!A257,Employee_Name,0))))</f>
        <v/>
      </c>
      <c r="J257" t="str">
        <f>IF(ISERROR(INDEX('Employee Data'!$K$4:$K$553,MATCH(Databackup!A257,Employee_Name,0),0)),"",(INDEX('Employee Data'!$K$4:$K$553,MATCH(Databackup!A257,Employee_Name,0))))</f>
        <v/>
      </c>
      <c r="K257" t="str">
        <f>IF(ISERROR(INDEX('Employee Data'!$L$4:$L$553,MATCH(Databackup!A257,Employee_Name,0),0)),"",(INDEX('Employee Data'!$L$4:$L$553,MATCH(Databackup!A257,Employee_Name,0))))</f>
        <v/>
      </c>
      <c r="L257" t="str">
        <f>IF(ISERROR(INDEX('Employee Data'!$M$4:$M$553,MATCH(Databackup!A257,Employee_Name,0),0)),"",(INDEX('Employee Data'!$M$4:$M$553,MATCH(Databackup!A257,Employee_Name,0))))</f>
        <v/>
      </c>
      <c r="M257" t="str">
        <f>IF(ISERROR(INDEX('Employee Data'!$N$4:$N$553,MATCH(Databackup!A257,Employee_Name,0),0)),"",(INDEX('Employee Data'!$N$4:$N$553,MATCH(Databackup!A257,Employee_Name,0))))</f>
        <v/>
      </c>
      <c r="N257" t="str">
        <f>IF(ISERROR(INDEX('Employee Data'!$O$4:$O$553,MATCH(Databackup!A257,Employee_Name,0),0)),"",(INDEX('Employee Data'!$O$4:$O$553,MATCH(Databackup!A257,Employee_Name,0))))</f>
        <v/>
      </c>
    </row>
    <row r="258" spans="1:14">
      <c r="A258" s="266" t="e">
        <f t="array" ref="A258">INDEX(Employee_Name,MATCH(SMALL(IF($A$1='Employee Data'!$I$4:$I$553,'Employee Data'!$B$4:$B$553,""),ROW('Employee Data'!A256)),IF($A$1='Employee Data'!$I$4:$I$553,'Employee Data'!$B$4:$B$553,""),0))</f>
        <v>#NUM!</v>
      </c>
      <c r="B258" t="str">
        <f>IF(ISERROR(INDEX('Employee Data'!$B$4:$B$553,MATCH(Databackup!A258,Employee_Name,0),0)),"",(INDEX('Employee Data'!$B$4:$B$553,MATCH(Databackup!A258,Employee_Name,0))))</f>
        <v/>
      </c>
      <c r="C258" t="str">
        <f>IF(ISERROR(INDEX('Employee Data'!$C$4:$C$553,MATCH(Databackup!A258,Employee_Name,0),0)),"",(INDEX('Employee Data'!$C$4:$C$553,MATCH(Databackup!A258,Employee_Name,0))))</f>
        <v/>
      </c>
      <c r="D258" t="str">
        <f>IF(ISERROR(INDEX('Employee Data'!$D$4:$D$553,MATCH(Databackup!A258,Employee_Name,0),0)),"",(INDEX('Employee Data'!$D$4:$D$553,MATCH(Databackup!A258,Employee_Name,0))))</f>
        <v/>
      </c>
      <c r="E258" t="str">
        <f>IF(ISERROR(INDEX('Employee Data'!$F$4:$F$553,MATCH(Databackup!A258,Employee_Name,0),0)),"",(INDEX('Employee Data'!$F$4:$F$553,MATCH(Databackup!A258,Employee_Name,0))))</f>
        <v/>
      </c>
      <c r="F258" s="226" t="str">
        <f>IF(ISERROR(INDEX('Employee Data'!$G$4:$G$553,MATCH(Databackup!A258,Employee_Name,0),0)),"",(INDEX('Employee Data'!$G$4:$G$553,MATCH(Databackup!A258,Employee_Name,0))))</f>
        <v/>
      </c>
      <c r="G258" s="226" t="str">
        <f>IF(ISERROR(INDEX('Employee Data'!$H$4:$H$553,MATCH(Databackup!A258,Employee_Name,0),0)),"",(INDEX('Employee Data'!$H$4:$H$553,MATCH(Databackup!A258,Employee_Name,0))))</f>
        <v/>
      </c>
      <c r="H258" t="str">
        <f>IF(ISERROR(INDEX('Employee Data'!$I$4:$I$553,MATCH(Databackup!A258,Employee_Name,0),0)),"",(INDEX('Employee Data'!$I$4:$I$553,MATCH(Databackup!A258,Employee_Name,0))))</f>
        <v/>
      </c>
      <c r="I258" t="str">
        <f>IF(ISERROR(INDEX('Employee Data'!$J$4:$J$553,MATCH(Databackup!A258,Employee_Name,0),0)),"",(INDEX('Employee Data'!J$4:$J$553,MATCH(Databackup!A258,Employee_Name,0))))</f>
        <v/>
      </c>
      <c r="J258" t="str">
        <f>IF(ISERROR(INDEX('Employee Data'!$K$4:$K$553,MATCH(Databackup!A258,Employee_Name,0),0)),"",(INDEX('Employee Data'!$K$4:$K$553,MATCH(Databackup!A258,Employee_Name,0))))</f>
        <v/>
      </c>
      <c r="K258" t="str">
        <f>IF(ISERROR(INDEX('Employee Data'!$L$4:$L$553,MATCH(Databackup!A258,Employee_Name,0),0)),"",(INDEX('Employee Data'!$L$4:$L$553,MATCH(Databackup!A258,Employee_Name,0))))</f>
        <v/>
      </c>
      <c r="L258" t="str">
        <f>IF(ISERROR(INDEX('Employee Data'!$M$4:$M$553,MATCH(Databackup!A258,Employee_Name,0),0)),"",(INDEX('Employee Data'!$M$4:$M$553,MATCH(Databackup!A258,Employee_Name,0))))</f>
        <v/>
      </c>
      <c r="M258" t="str">
        <f>IF(ISERROR(INDEX('Employee Data'!$N$4:$N$553,MATCH(Databackup!A258,Employee_Name,0),0)),"",(INDEX('Employee Data'!$N$4:$N$553,MATCH(Databackup!A258,Employee_Name,0))))</f>
        <v/>
      </c>
      <c r="N258" t="str">
        <f>IF(ISERROR(INDEX('Employee Data'!$O$4:$O$553,MATCH(Databackup!A258,Employee_Name,0),0)),"",(INDEX('Employee Data'!$O$4:$O$553,MATCH(Databackup!A258,Employee_Name,0))))</f>
        <v/>
      </c>
    </row>
    <row r="259" spans="1:14">
      <c r="A259" s="266" t="e">
        <f t="array" ref="A259">INDEX(Employee_Name,MATCH(SMALL(IF($A$1='Employee Data'!$I$4:$I$553,'Employee Data'!$B$4:$B$553,""),ROW('Employee Data'!A257)),IF($A$1='Employee Data'!$I$4:$I$553,'Employee Data'!$B$4:$B$553,""),0))</f>
        <v>#NUM!</v>
      </c>
      <c r="B259" t="str">
        <f>IF(ISERROR(INDEX('Employee Data'!$B$4:$B$553,MATCH(Databackup!A259,Employee_Name,0),0)),"",(INDEX('Employee Data'!$B$4:$B$553,MATCH(Databackup!A259,Employee_Name,0))))</f>
        <v/>
      </c>
      <c r="C259" t="str">
        <f>IF(ISERROR(INDEX('Employee Data'!$C$4:$C$553,MATCH(Databackup!A259,Employee_Name,0),0)),"",(INDEX('Employee Data'!$C$4:$C$553,MATCH(Databackup!A259,Employee_Name,0))))</f>
        <v/>
      </c>
      <c r="D259" t="str">
        <f>IF(ISERROR(INDEX('Employee Data'!$D$4:$D$553,MATCH(Databackup!A259,Employee_Name,0),0)),"",(INDEX('Employee Data'!$D$4:$D$553,MATCH(Databackup!A259,Employee_Name,0))))</f>
        <v/>
      </c>
      <c r="E259" t="str">
        <f>IF(ISERROR(INDEX('Employee Data'!$F$4:$F$553,MATCH(Databackup!A259,Employee_Name,0),0)),"",(INDEX('Employee Data'!$F$4:$F$553,MATCH(Databackup!A259,Employee_Name,0))))</f>
        <v/>
      </c>
      <c r="F259" s="226" t="str">
        <f>IF(ISERROR(INDEX('Employee Data'!$G$4:$G$553,MATCH(Databackup!A259,Employee_Name,0),0)),"",(INDEX('Employee Data'!$G$4:$G$553,MATCH(Databackup!A259,Employee_Name,0))))</f>
        <v/>
      </c>
      <c r="G259" s="226" t="str">
        <f>IF(ISERROR(INDEX('Employee Data'!$H$4:$H$553,MATCH(Databackup!A259,Employee_Name,0),0)),"",(INDEX('Employee Data'!$H$4:$H$553,MATCH(Databackup!A259,Employee_Name,0))))</f>
        <v/>
      </c>
      <c r="H259" t="str">
        <f>IF(ISERROR(INDEX('Employee Data'!$I$4:$I$553,MATCH(Databackup!A259,Employee_Name,0),0)),"",(INDEX('Employee Data'!$I$4:$I$553,MATCH(Databackup!A259,Employee_Name,0))))</f>
        <v/>
      </c>
      <c r="I259" t="str">
        <f>IF(ISERROR(INDEX('Employee Data'!$J$4:$J$553,MATCH(Databackup!A259,Employee_Name,0),0)),"",(INDEX('Employee Data'!J$4:$J$553,MATCH(Databackup!A259,Employee_Name,0))))</f>
        <v/>
      </c>
      <c r="J259" t="str">
        <f>IF(ISERROR(INDEX('Employee Data'!$K$4:$K$553,MATCH(Databackup!A259,Employee_Name,0),0)),"",(INDEX('Employee Data'!$K$4:$K$553,MATCH(Databackup!A259,Employee_Name,0))))</f>
        <v/>
      </c>
      <c r="K259" t="str">
        <f>IF(ISERROR(INDEX('Employee Data'!$L$4:$L$553,MATCH(Databackup!A259,Employee_Name,0),0)),"",(INDEX('Employee Data'!$L$4:$L$553,MATCH(Databackup!A259,Employee_Name,0))))</f>
        <v/>
      </c>
      <c r="L259" t="str">
        <f>IF(ISERROR(INDEX('Employee Data'!$M$4:$M$553,MATCH(Databackup!A259,Employee_Name,0),0)),"",(INDEX('Employee Data'!$M$4:$M$553,MATCH(Databackup!A259,Employee_Name,0))))</f>
        <v/>
      </c>
      <c r="M259" t="str">
        <f>IF(ISERROR(INDEX('Employee Data'!$N$4:$N$553,MATCH(Databackup!A259,Employee_Name,0),0)),"",(INDEX('Employee Data'!$N$4:$N$553,MATCH(Databackup!A259,Employee_Name,0))))</f>
        <v/>
      </c>
      <c r="N259" t="str">
        <f>IF(ISERROR(INDEX('Employee Data'!$O$4:$O$553,MATCH(Databackup!A259,Employee_Name,0),0)),"",(INDEX('Employee Data'!$O$4:$O$553,MATCH(Databackup!A259,Employee_Name,0))))</f>
        <v/>
      </c>
    </row>
    <row r="260" spans="1:14">
      <c r="A260" s="266" t="e">
        <f t="array" ref="A260">INDEX(Employee_Name,MATCH(SMALL(IF($A$1='Employee Data'!$I$4:$I$553,'Employee Data'!$B$4:$B$553,""),ROW('Employee Data'!A258)),IF($A$1='Employee Data'!$I$4:$I$553,'Employee Data'!$B$4:$B$553,""),0))</f>
        <v>#NUM!</v>
      </c>
      <c r="B260" t="str">
        <f>IF(ISERROR(INDEX('Employee Data'!$B$4:$B$553,MATCH(Databackup!A260,Employee_Name,0),0)),"",(INDEX('Employee Data'!$B$4:$B$553,MATCH(Databackup!A260,Employee_Name,0))))</f>
        <v/>
      </c>
      <c r="C260" t="str">
        <f>IF(ISERROR(INDEX('Employee Data'!$C$4:$C$553,MATCH(Databackup!A260,Employee_Name,0),0)),"",(INDEX('Employee Data'!$C$4:$C$553,MATCH(Databackup!A260,Employee_Name,0))))</f>
        <v/>
      </c>
      <c r="D260" t="str">
        <f>IF(ISERROR(INDEX('Employee Data'!$D$4:$D$553,MATCH(Databackup!A260,Employee_Name,0),0)),"",(INDEX('Employee Data'!$D$4:$D$553,MATCH(Databackup!A260,Employee_Name,0))))</f>
        <v/>
      </c>
      <c r="E260" t="str">
        <f>IF(ISERROR(INDEX('Employee Data'!$F$4:$F$553,MATCH(Databackup!A260,Employee_Name,0),0)),"",(INDEX('Employee Data'!$F$4:$F$553,MATCH(Databackup!A260,Employee_Name,0))))</f>
        <v/>
      </c>
      <c r="F260" s="226" t="str">
        <f>IF(ISERROR(INDEX('Employee Data'!$G$4:$G$553,MATCH(Databackup!A260,Employee_Name,0),0)),"",(INDEX('Employee Data'!$G$4:$G$553,MATCH(Databackup!A260,Employee_Name,0))))</f>
        <v/>
      </c>
      <c r="G260" s="226" t="str">
        <f>IF(ISERROR(INDEX('Employee Data'!$H$4:$H$553,MATCH(Databackup!A260,Employee_Name,0),0)),"",(INDEX('Employee Data'!$H$4:$H$553,MATCH(Databackup!A260,Employee_Name,0))))</f>
        <v/>
      </c>
      <c r="H260" t="str">
        <f>IF(ISERROR(INDEX('Employee Data'!$I$4:$I$553,MATCH(Databackup!A260,Employee_Name,0),0)),"",(INDEX('Employee Data'!$I$4:$I$553,MATCH(Databackup!A260,Employee_Name,0))))</f>
        <v/>
      </c>
      <c r="I260" t="str">
        <f>IF(ISERROR(INDEX('Employee Data'!$J$4:$J$553,MATCH(Databackup!A260,Employee_Name,0),0)),"",(INDEX('Employee Data'!J$4:$J$553,MATCH(Databackup!A260,Employee_Name,0))))</f>
        <v/>
      </c>
      <c r="J260" t="str">
        <f>IF(ISERROR(INDEX('Employee Data'!$K$4:$K$553,MATCH(Databackup!A260,Employee_Name,0),0)),"",(INDEX('Employee Data'!$K$4:$K$553,MATCH(Databackup!A260,Employee_Name,0))))</f>
        <v/>
      </c>
      <c r="K260" t="str">
        <f>IF(ISERROR(INDEX('Employee Data'!$L$4:$L$553,MATCH(Databackup!A260,Employee_Name,0),0)),"",(INDEX('Employee Data'!$L$4:$L$553,MATCH(Databackup!A260,Employee_Name,0))))</f>
        <v/>
      </c>
      <c r="L260" t="str">
        <f>IF(ISERROR(INDEX('Employee Data'!$M$4:$M$553,MATCH(Databackup!A260,Employee_Name,0),0)),"",(INDEX('Employee Data'!$M$4:$M$553,MATCH(Databackup!A260,Employee_Name,0))))</f>
        <v/>
      </c>
      <c r="M260" t="str">
        <f>IF(ISERROR(INDEX('Employee Data'!$N$4:$N$553,MATCH(Databackup!A260,Employee_Name,0),0)),"",(INDEX('Employee Data'!$N$4:$N$553,MATCH(Databackup!A260,Employee_Name,0))))</f>
        <v/>
      </c>
      <c r="N260" t="str">
        <f>IF(ISERROR(INDEX('Employee Data'!$O$4:$O$553,MATCH(Databackup!A260,Employee_Name,0),0)),"",(INDEX('Employee Data'!$O$4:$O$553,MATCH(Databackup!A260,Employee_Name,0))))</f>
        <v/>
      </c>
    </row>
    <row r="261" spans="1:14">
      <c r="A261" s="266" t="e">
        <f t="array" ref="A261">INDEX(Employee_Name,MATCH(SMALL(IF($A$1='Employee Data'!$I$4:$I$553,'Employee Data'!$B$4:$B$553,""),ROW('Employee Data'!A259)),IF($A$1='Employee Data'!$I$4:$I$553,'Employee Data'!$B$4:$B$553,""),0))</f>
        <v>#NUM!</v>
      </c>
      <c r="B261" t="str">
        <f>IF(ISERROR(INDEX('Employee Data'!$B$4:$B$553,MATCH(Databackup!A261,Employee_Name,0),0)),"",(INDEX('Employee Data'!$B$4:$B$553,MATCH(Databackup!A261,Employee_Name,0))))</f>
        <v/>
      </c>
      <c r="C261" t="str">
        <f>IF(ISERROR(INDEX('Employee Data'!$C$4:$C$553,MATCH(Databackup!A261,Employee_Name,0),0)),"",(INDEX('Employee Data'!$C$4:$C$553,MATCH(Databackup!A261,Employee_Name,0))))</f>
        <v/>
      </c>
      <c r="D261" t="str">
        <f>IF(ISERROR(INDEX('Employee Data'!$D$4:$D$553,MATCH(Databackup!A261,Employee_Name,0),0)),"",(INDEX('Employee Data'!$D$4:$D$553,MATCH(Databackup!A261,Employee_Name,0))))</f>
        <v/>
      </c>
      <c r="E261" t="str">
        <f>IF(ISERROR(INDEX('Employee Data'!$F$4:$F$553,MATCH(Databackup!A261,Employee_Name,0),0)),"",(INDEX('Employee Data'!$F$4:$F$553,MATCH(Databackup!A261,Employee_Name,0))))</f>
        <v/>
      </c>
      <c r="F261" s="226" t="str">
        <f>IF(ISERROR(INDEX('Employee Data'!$G$4:$G$553,MATCH(Databackup!A261,Employee_Name,0),0)),"",(INDEX('Employee Data'!$G$4:$G$553,MATCH(Databackup!A261,Employee_Name,0))))</f>
        <v/>
      </c>
      <c r="G261" s="226" t="str">
        <f>IF(ISERROR(INDEX('Employee Data'!$H$4:$H$553,MATCH(Databackup!A261,Employee_Name,0),0)),"",(INDEX('Employee Data'!$H$4:$H$553,MATCH(Databackup!A261,Employee_Name,0))))</f>
        <v/>
      </c>
      <c r="H261" t="str">
        <f>IF(ISERROR(INDEX('Employee Data'!$I$4:$I$553,MATCH(Databackup!A261,Employee_Name,0),0)),"",(INDEX('Employee Data'!$I$4:$I$553,MATCH(Databackup!A261,Employee_Name,0))))</f>
        <v/>
      </c>
      <c r="I261" t="str">
        <f>IF(ISERROR(INDEX('Employee Data'!$J$4:$J$553,MATCH(Databackup!A261,Employee_Name,0),0)),"",(INDEX('Employee Data'!J$4:$J$553,MATCH(Databackup!A261,Employee_Name,0))))</f>
        <v/>
      </c>
      <c r="J261" t="str">
        <f>IF(ISERROR(INDEX('Employee Data'!$K$4:$K$553,MATCH(Databackup!A261,Employee_Name,0),0)),"",(INDEX('Employee Data'!$K$4:$K$553,MATCH(Databackup!A261,Employee_Name,0))))</f>
        <v/>
      </c>
      <c r="K261" t="str">
        <f>IF(ISERROR(INDEX('Employee Data'!$L$4:$L$553,MATCH(Databackup!A261,Employee_Name,0),0)),"",(INDEX('Employee Data'!$L$4:$L$553,MATCH(Databackup!A261,Employee_Name,0))))</f>
        <v/>
      </c>
      <c r="L261" t="str">
        <f>IF(ISERROR(INDEX('Employee Data'!$M$4:$M$553,MATCH(Databackup!A261,Employee_Name,0),0)),"",(INDEX('Employee Data'!$M$4:$M$553,MATCH(Databackup!A261,Employee_Name,0))))</f>
        <v/>
      </c>
      <c r="M261" t="str">
        <f>IF(ISERROR(INDEX('Employee Data'!$N$4:$N$553,MATCH(Databackup!A261,Employee_Name,0),0)),"",(INDEX('Employee Data'!$N$4:$N$553,MATCH(Databackup!A261,Employee_Name,0))))</f>
        <v/>
      </c>
      <c r="N261" t="str">
        <f>IF(ISERROR(INDEX('Employee Data'!$O$4:$O$553,MATCH(Databackup!A261,Employee_Name,0),0)),"",(INDEX('Employee Data'!$O$4:$O$553,MATCH(Databackup!A261,Employee_Name,0))))</f>
        <v/>
      </c>
    </row>
    <row r="262" spans="1:14">
      <c r="A262" s="266" t="e">
        <f t="array" ref="A262">INDEX(Employee_Name,MATCH(SMALL(IF($A$1='Employee Data'!$I$4:$I$553,'Employee Data'!$B$4:$B$553,""),ROW('Employee Data'!A260)),IF($A$1='Employee Data'!$I$4:$I$553,'Employee Data'!$B$4:$B$553,""),0))</f>
        <v>#NUM!</v>
      </c>
      <c r="B262" t="str">
        <f>IF(ISERROR(INDEX('Employee Data'!$B$4:$B$553,MATCH(Databackup!A262,Employee_Name,0),0)),"",(INDEX('Employee Data'!$B$4:$B$553,MATCH(Databackup!A262,Employee_Name,0))))</f>
        <v/>
      </c>
      <c r="C262" t="str">
        <f>IF(ISERROR(INDEX('Employee Data'!$C$4:$C$553,MATCH(Databackup!A262,Employee_Name,0),0)),"",(INDEX('Employee Data'!$C$4:$C$553,MATCH(Databackup!A262,Employee_Name,0))))</f>
        <v/>
      </c>
      <c r="D262" t="str">
        <f>IF(ISERROR(INDEX('Employee Data'!$D$4:$D$553,MATCH(Databackup!A262,Employee_Name,0),0)),"",(INDEX('Employee Data'!$D$4:$D$553,MATCH(Databackup!A262,Employee_Name,0))))</f>
        <v/>
      </c>
      <c r="E262" t="str">
        <f>IF(ISERROR(INDEX('Employee Data'!$F$4:$F$553,MATCH(Databackup!A262,Employee_Name,0),0)),"",(INDEX('Employee Data'!$F$4:$F$553,MATCH(Databackup!A262,Employee_Name,0))))</f>
        <v/>
      </c>
      <c r="F262" s="226" t="str">
        <f>IF(ISERROR(INDEX('Employee Data'!$G$4:$G$553,MATCH(Databackup!A262,Employee_Name,0),0)),"",(INDEX('Employee Data'!$G$4:$G$553,MATCH(Databackup!A262,Employee_Name,0))))</f>
        <v/>
      </c>
      <c r="G262" s="226" t="str">
        <f>IF(ISERROR(INDEX('Employee Data'!$H$4:$H$553,MATCH(Databackup!A262,Employee_Name,0),0)),"",(INDEX('Employee Data'!$H$4:$H$553,MATCH(Databackup!A262,Employee_Name,0))))</f>
        <v/>
      </c>
      <c r="H262" t="str">
        <f>IF(ISERROR(INDEX('Employee Data'!$I$4:$I$553,MATCH(Databackup!A262,Employee_Name,0),0)),"",(INDEX('Employee Data'!$I$4:$I$553,MATCH(Databackup!A262,Employee_Name,0))))</f>
        <v/>
      </c>
      <c r="I262" t="str">
        <f>IF(ISERROR(INDEX('Employee Data'!$J$4:$J$553,MATCH(Databackup!A262,Employee_Name,0),0)),"",(INDEX('Employee Data'!J$4:$J$553,MATCH(Databackup!A262,Employee_Name,0))))</f>
        <v/>
      </c>
      <c r="J262" t="str">
        <f>IF(ISERROR(INDEX('Employee Data'!$K$4:$K$553,MATCH(Databackup!A262,Employee_Name,0),0)),"",(INDEX('Employee Data'!$K$4:$K$553,MATCH(Databackup!A262,Employee_Name,0))))</f>
        <v/>
      </c>
      <c r="K262" t="str">
        <f>IF(ISERROR(INDEX('Employee Data'!$L$4:$L$553,MATCH(Databackup!A262,Employee_Name,0),0)),"",(INDEX('Employee Data'!$L$4:$L$553,MATCH(Databackup!A262,Employee_Name,0))))</f>
        <v/>
      </c>
      <c r="L262" t="str">
        <f>IF(ISERROR(INDEX('Employee Data'!$M$4:$M$553,MATCH(Databackup!A262,Employee_Name,0),0)),"",(INDEX('Employee Data'!$M$4:$M$553,MATCH(Databackup!A262,Employee_Name,0))))</f>
        <v/>
      </c>
      <c r="M262" t="str">
        <f>IF(ISERROR(INDEX('Employee Data'!$N$4:$N$553,MATCH(Databackup!A262,Employee_Name,0),0)),"",(INDEX('Employee Data'!$N$4:$N$553,MATCH(Databackup!A262,Employee_Name,0))))</f>
        <v/>
      </c>
      <c r="N262" t="str">
        <f>IF(ISERROR(INDEX('Employee Data'!$O$4:$O$553,MATCH(Databackup!A262,Employee_Name,0),0)),"",(INDEX('Employee Data'!$O$4:$O$553,MATCH(Databackup!A262,Employee_Name,0))))</f>
        <v/>
      </c>
    </row>
    <row r="263" spans="1:14">
      <c r="A263" s="266" t="e">
        <f t="array" ref="A263">INDEX(Employee_Name,MATCH(SMALL(IF($A$1='Employee Data'!$I$4:$I$553,'Employee Data'!$B$4:$B$553,""),ROW('Employee Data'!A261)),IF($A$1='Employee Data'!$I$4:$I$553,'Employee Data'!$B$4:$B$553,""),0))</f>
        <v>#NUM!</v>
      </c>
      <c r="B263" t="str">
        <f>IF(ISERROR(INDEX('Employee Data'!$B$4:$B$553,MATCH(Databackup!A263,Employee_Name,0),0)),"",(INDEX('Employee Data'!$B$4:$B$553,MATCH(Databackup!A263,Employee_Name,0))))</f>
        <v/>
      </c>
      <c r="C263" t="str">
        <f>IF(ISERROR(INDEX('Employee Data'!$C$4:$C$553,MATCH(Databackup!A263,Employee_Name,0),0)),"",(INDEX('Employee Data'!$C$4:$C$553,MATCH(Databackup!A263,Employee_Name,0))))</f>
        <v/>
      </c>
      <c r="D263" t="str">
        <f>IF(ISERROR(INDEX('Employee Data'!$D$4:$D$553,MATCH(Databackup!A263,Employee_Name,0),0)),"",(INDEX('Employee Data'!$D$4:$D$553,MATCH(Databackup!A263,Employee_Name,0))))</f>
        <v/>
      </c>
      <c r="E263" t="str">
        <f>IF(ISERROR(INDEX('Employee Data'!$F$4:$F$553,MATCH(Databackup!A263,Employee_Name,0),0)),"",(INDEX('Employee Data'!$F$4:$F$553,MATCH(Databackup!A263,Employee_Name,0))))</f>
        <v/>
      </c>
      <c r="F263" s="226" t="str">
        <f>IF(ISERROR(INDEX('Employee Data'!$G$4:$G$553,MATCH(Databackup!A263,Employee_Name,0),0)),"",(INDEX('Employee Data'!$G$4:$G$553,MATCH(Databackup!A263,Employee_Name,0))))</f>
        <v/>
      </c>
      <c r="G263" s="226" t="str">
        <f>IF(ISERROR(INDEX('Employee Data'!$H$4:$H$553,MATCH(Databackup!A263,Employee_Name,0),0)),"",(INDEX('Employee Data'!$H$4:$H$553,MATCH(Databackup!A263,Employee_Name,0))))</f>
        <v/>
      </c>
      <c r="H263" t="str">
        <f>IF(ISERROR(INDEX('Employee Data'!$I$4:$I$553,MATCH(Databackup!A263,Employee_Name,0),0)),"",(INDEX('Employee Data'!$I$4:$I$553,MATCH(Databackup!A263,Employee_Name,0))))</f>
        <v/>
      </c>
      <c r="I263" t="str">
        <f>IF(ISERROR(INDEX('Employee Data'!$J$4:$J$553,MATCH(Databackup!A263,Employee_Name,0),0)),"",(INDEX('Employee Data'!J$4:$J$553,MATCH(Databackup!A263,Employee_Name,0))))</f>
        <v/>
      </c>
      <c r="J263" t="str">
        <f>IF(ISERROR(INDEX('Employee Data'!$K$4:$K$553,MATCH(Databackup!A263,Employee_Name,0),0)),"",(INDEX('Employee Data'!$K$4:$K$553,MATCH(Databackup!A263,Employee_Name,0))))</f>
        <v/>
      </c>
      <c r="K263" t="str">
        <f>IF(ISERROR(INDEX('Employee Data'!$L$4:$L$553,MATCH(Databackup!A263,Employee_Name,0),0)),"",(INDEX('Employee Data'!$L$4:$L$553,MATCH(Databackup!A263,Employee_Name,0))))</f>
        <v/>
      </c>
      <c r="L263" t="str">
        <f>IF(ISERROR(INDEX('Employee Data'!$M$4:$M$553,MATCH(Databackup!A263,Employee_Name,0),0)),"",(INDEX('Employee Data'!$M$4:$M$553,MATCH(Databackup!A263,Employee_Name,0))))</f>
        <v/>
      </c>
      <c r="M263" t="str">
        <f>IF(ISERROR(INDEX('Employee Data'!$N$4:$N$553,MATCH(Databackup!A263,Employee_Name,0),0)),"",(INDEX('Employee Data'!$N$4:$N$553,MATCH(Databackup!A263,Employee_Name,0))))</f>
        <v/>
      </c>
      <c r="N263" t="str">
        <f>IF(ISERROR(INDEX('Employee Data'!$O$4:$O$553,MATCH(Databackup!A263,Employee_Name,0),0)),"",(INDEX('Employee Data'!$O$4:$O$553,MATCH(Databackup!A263,Employee_Name,0))))</f>
        <v/>
      </c>
    </row>
    <row r="264" spans="1:14">
      <c r="A264" s="266" t="e">
        <f t="array" ref="A264">INDEX(Employee_Name,MATCH(SMALL(IF($A$1='Employee Data'!$I$4:$I$553,'Employee Data'!$B$4:$B$553,""),ROW('Employee Data'!A262)),IF($A$1='Employee Data'!$I$4:$I$553,'Employee Data'!$B$4:$B$553,""),0))</f>
        <v>#NUM!</v>
      </c>
      <c r="B264" t="str">
        <f>IF(ISERROR(INDEX('Employee Data'!$B$4:$B$553,MATCH(Databackup!A264,Employee_Name,0),0)),"",(INDEX('Employee Data'!$B$4:$B$553,MATCH(Databackup!A264,Employee_Name,0))))</f>
        <v/>
      </c>
      <c r="C264" t="str">
        <f>IF(ISERROR(INDEX('Employee Data'!$C$4:$C$553,MATCH(Databackup!A264,Employee_Name,0),0)),"",(INDEX('Employee Data'!$C$4:$C$553,MATCH(Databackup!A264,Employee_Name,0))))</f>
        <v/>
      </c>
      <c r="D264" t="str">
        <f>IF(ISERROR(INDEX('Employee Data'!$D$4:$D$553,MATCH(Databackup!A264,Employee_Name,0),0)),"",(INDEX('Employee Data'!$D$4:$D$553,MATCH(Databackup!A264,Employee_Name,0))))</f>
        <v/>
      </c>
      <c r="E264" t="str">
        <f>IF(ISERROR(INDEX('Employee Data'!$F$4:$F$553,MATCH(Databackup!A264,Employee_Name,0),0)),"",(INDEX('Employee Data'!$F$4:$F$553,MATCH(Databackup!A264,Employee_Name,0))))</f>
        <v/>
      </c>
      <c r="F264" s="226" t="str">
        <f>IF(ISERROR(INDEX('Employee Data'!$G$4:$G$553,MATCH(Databackup!A264,Employee_Name,0),0)),"",(INDEX('Employee Data'!$G$4:$G$553,MATCH(Databackup!A264,Employee_Name,0))))</f>
        <v/>
      </c>
      <c r="G264" s="226" t="str">
        <f>IF(ISERROR(INDEX('Employee Data'!$H$4:$H$553,MATCH(Databackup!A264,Employee_Name,0),0)),"",(INDEX('Employee Data'!$H$4:$H$553,MATCH(Databackup!A264,Employee_Name,0))))</f>
        <v/>
      </c>
      <c r="H264" t="str">
        <f>IF(ISERROR(INDEX('Employee Data'!$I$4:$I$553,MATCH(Databackup!A264,Employee_Name,0),0)),"",(INDEX('Employee Data'!$I$4:$I$553,MATCH(Databackup!A264,Employee_Name,0))))</f>
        <v/>
      </c>
      <c r="I264" t="str">
        <f>IF(ISERROR(INDEX('Employee Data'!$J$4:$J$553,MATCH(Databackup!A264,Employee_Name,0),0)),"",(INDEX('Employee Data'!J$4:$J$553,MATCH(Databackup!A264,Employee_Name,0))))</f>
        <v/>
      </c>
      <c r="J264" t="str">
        <f>IF(ISERROR(INDEX('Employee Data'!$K$4:$K$553,MATCH(Databackup!A264,Employee_Name,0),0)),"",(INDEX('Employee Data'!$K$4:$K$553,MATCH(Databackup!A264,Employee_Name,0))))</f>
        <v/>
      </c>
      <c r="K264" t="str">
        <f>IF(ISERROR(INDEX('Employee Data'!$L$4:$L$553,MATCH(Databackup!A264,Employee_Name,0),0)),"",(INDEX('Employee Data'!$L$4:$L$553,MATCH(Databackup!A264,Employee_Name,0))))</f>
        <v/>
      </c>
      <c r="L264" t="str">
        <f>IF(ISERROR(INDEX('Employee Data'!$M$4:$M$553,MATCH(Databackup!A264,Employee_Name,0),0)),"",(INDEX('Employee Data'!$M$4:$M$553,MATCH(Databackup!A264,Employee_Name,0))))</f>
        <v/>
      </c>
      <c r="M264" t="str">
        <f>IF(ISERROR(INDEX('Employee Data'!$N$4:$N$553,MATCH(Databackup!A264,Employee_Name,0),0)),"",(INDEX('Employee Data'!$N$4:$N$553,MATCH(Databackup!A264,Employee_Name,0))))</f>
        <v/>
      </c>
      <c r="N264" t="str">
        <f>IF(ISERROR(INDEX('Employee Data'!$O$4:$O$553,MATCH(Databackup!A264,Employee_Name,0),0)),"",(INDEX('Employee Data'!$O$4:$O$553,MATCH(Databackup!A264,Employee_Name,0))))</f>
        <v/>
      </c>
    </row>
    <row r="265" spans="1:14">
      <c r="A265" s="266" t="e">
        <f t="array" ref="A265">INDEX(Employee_Name,MATCH(SMALL(IF($A$1='Employee Data'!$I$4:$I$553,'Employee Data'!$B$4:$B$553,""),ROW('Employee Data'!A263)),IF($A$1='Employee Data'!$I$4:$I$553,'Employee Data'!$B$4:$B$553,""),0))</f>
        <v>#NUM!</v>
      </c>
      <c r="B265" t="str">
        <f>IF(ISERROR(INDEX('Employee Data'!$B$4:$B$553,MATCH(Databackup!A265,Employee_Name,0),0)),"",(INDEX('Employee Data'!$B$4:$B$553,MATCH(Databackup!A265,Employee_Name,0))))</f>
        <v/>
      </c>
      <c r="C265" t="str">
        <f>IF(ISERROR(INDEX('Employee Data'!$C$4:$C$553,MATCH(Databackup!A265,Employee_Name,0),0)),"",(INDEX('Employee Data'!$C$4:$C$553,MATCH(Databackup!A265,Employee_Name,0))))</f>
        <v/>
      </c>
      <c r="D265" t="str">
        <f>IF(ISERROR(INDEX('Employee Data'!$D$4:$D$553,MATCH(Databackup!A265,Employee_Name,0),0)),"",(INDEX('Employee Data'!$D$4:$D$553,MATCH(Databackup!A265,Employee_Name,0))))</f>
        <v/>
      </c>
      <c r="E265" t="str">
        <f>IF(ISERROR(INDEX('Employee Data'!$F$4:$F$553,MATCH(Databackup!A265,Employee_Name,0),0)),"",(INDEX('Employee Data'!$F$4:$F$553,MATCH(Databackup!A265,Employee_Name,0))))</f>
        <v/>
      </c>
      <c r="F265" s="226" t="str">
        <f>IF(ISERROR(INDEX('Employee Data'!$G$4:$G$553,MATCH(Databackup!A265,Employee_Name,0),0)),"",(INDEX('Employee Data'!$G$4:$G$553,MATCH(Databackup!A265,Employee_Name,0))))</f>
        <v/>
      </c>
      <c r="G265" s="226" t="str">
        <f>IF(ISERROR(INDEX('Employee Data'!$H$4:$H$553,MATCH(Databackup!A265,Employee_Name,0),0)),"",(INDEX('Employee Data'!$H$4:$H$553,MATCH(Databackup!A265,Employee_Name,0))))</f>
        <v/>
      </c>
      <c r="H265" t="str">
        <f>IF(ISERROR(INDEX('Employee Data'!$I$4:$I$553,MATCH(Databackup!A265,Employee_Name,0),0)),"",(INDEX('Employee Data'!$I$4:$I$553,MATCH(Databackup!A265,Employee_Name,0))))</f>
        <v/>
      </c>
      <c r="I265" t="str">
        <f>IF(ISERROR(INDEX('Employee Data'!$J$4:$J$553,MATCH(Databackup!A265,Employee_Name,0),0)),"",(INDEX('Employee Data'!J$4:$J$553,MATCH(Databackup!A265,Employee_Name,0))))</f>
        <v/>
      </c>
      <c r="J265" t="str">
        <f>IF(ISERROR(INDEX('Employee Data'!$K$4:$K$553,MATCH(Databackup!A265,Employee_Name,0),0)),"",(INDEX('Employee Data'!$K$4:$K$553,MATCH(Databackup!A265,Employee_Name,0))))</f>
        <v/>
      </c>
      <c r="K265" t="str">
        <f>IF(ISERROR(INDEX('Employee Data'!$L$4:$L$553,MATCH(Databackup!A265,Employee_Name,0),0)),"",(INDEX('Employee Data'!$L$4:$L$553,MATCH(Databackup!A265,Employee_Name,0))))</f>
        <v/>
      </c>
      <c r="L265" t="str">
        <f>IF(ISERROR(INDEX('Employee Data'!$M$4:$M$553,MATCH(Databackup!A265,Employee_Name,0),0)),"",(INDEX('Employee Data'!$M$4:$M$553,MATCH(Databackup!A265,Employee_Name,0))))</f>
        <v/>
      </c>
      <c r="M265" t="str">
        <f>IF(ISERROR(INDEX('Employee Data'!$N$4:$N$553,MATCH(Databackup!A265,Employee_Name,0),0)),"",(INDEX('Employee Data'!$N$4:$N$553,MATCH(Databackup!A265,Employee_Name,0))))</f>
        <v/>
      </c>
      <c r="N265" t="str">
        <f>IF(ISERROR(INDEX('Employee Data'!$O$4:$O$553,MATCH(Databackup!A265,Employee_Name,0),0)),"",(INDEX('Employee Data'!$O$4:$O$553,MATCH(Databackup!A265,Employee_Name,0))))</f>
        <v/>
      </c>
    </row>
    <row r="266" spans="1:14">
      <c r="A266" s="266" t="e">
        <f t="array" ref="A266">INDEX(Employee_Name,MATCH(SMALL(IF($A$1='Employee Data'!$I$4:$I$553,'Employee Data'!$B$4:$B$553,""),ROW('Employee Data'!A264)),IF($A$1='Employee Data'!$I$4:$I$553,'Employee Data'!$B$4:$B$553,""),0))</f>
        <v>#NUM!</v>
      </c>
      <c r="B266" t="str">
        <f>IF(ISERROR(INDEX('Employee Data'!$B$4:$B$553,MATCH(Databackup!A266,Employee_Name,0),0)),"",(INDEX('Employee Data'!$B$4:$B$553,MATCH(Databackup!A266,Employee_Name,0))))</f>
        <v/>
      </c>
      <c r="C266" t="str">
        <f>IF(ISERROR(INDEX('Employee Data'!$C$4:$C$553,MATCH(Databackup!A266,Employee_Name,0),0)),"",(INDEX('Employee Data'!$C$4:$C$553,MATCH(Databackup!A266,Employee_Name,0))))</f>
        <v/>
      </c>
      <c r="D266" t="str">
        <f>IF(ISERROR(INDEX('Employee Data'!$D$4:$D$553,MATCH(Databackup!A266,Employee_Name,0),0)),"",(INDEX('Employee Data'!$D$4:$D$553,MATCH(Databackup!A266,Employee_Name,0))))</f>
        <v/>
      </c>
      <c r="E266" t="str">
        <f>IF(ISERROR(INDEX('Employee Data'!$F$4:$F$553,MATCH(Databackup!A266,Employee_Name,0),0)),"",(INDEX('Employee Data'!$F$4:$F$553,MATCH(Databackup!A266,Employee_Name,0))))</f>
        <v/>
      </c>
      <c r="F266" s="226" t="str">
        <f>IF(ISERROR(INDEX('Employee Data'!$G$4:$G$553,MATCH(Databackup!A266,Employee_Name,0),0)),"",(INDEX('Employee Data'!$G$4:$G$553,MATCH(Databackup!A266,Employee_Name,0))))</f>
        <v/>
      </c>
      <c r="G266" s="226" t="str">
        <f>IF(ISERROR(INDEX('Employee Data'!$H$4:$H$553,MATCH(Databackup!A266,Employee_Name,0),0)),"",(INDEX('Employee Data'!$H$4:$H$553,MATCH(Databackup!A266,Employee_Name,0))))</f>
        <v/>
      </c>
      <c r="H266" t="str">
        <f>IF(ISERROR(INDEX('Employee Data'!$I$4:$I$553,MATCH(Databackup!A266,Employee_Name,0),0)),"",(INDEX('Employee Data'!$I$4:$I$553,MATCH(Databackup!A266,Employee_Name,0))))</f>
        <v/>
      </c>
      <c r="I266" t="str">
        <f>IF(ISERROR(INDEX('Employee Data'!$J$4:$J$553,MATCH(Databackup!A266,Employee_Name,0),0)),"",(INDEX('Employee Data'!J$4:$J$553,MATCH(Databackup!A266,Employee_Name,0))))</f>
        <v/>
      </c>
      <c r="J266" t="str">
        <f>IF(ISERROR(INDEX('Employee Data'!$K$4:$K$553,MATCH(Databackup!A266,Employee_Name,0),0)),"",(INDEX('Employee Data'!$K$4:$K$553,MATCH(Databackup!A266,Employee_Name,0))))</f>
        <v/>
      </c>
      <c r="K266" t="str">
        <f>IF(ISERROR(INDEX('Employee Data'!$L$4:$L$553,MATCH(Databackup!A266,Employee_Name,0),0)),"",(INDEX('Employee Data'!$L$4:$L$553,MATCH(Databackup!A266,Employee_Name,0))))</f>
        <v/>
      </c>
      <c r="L266" t="str">
        <f>IF(ISERROR(INDEX('Employee Data'!$M$4:$M$553,MATCH(Databackup!A266,Employee_Name,0),0)),"",(INDEX('Employee Data'!$M$4:$M$553,MATCH(Databackup!A266,Employee_Name,0))))</f>
        <v/>
      </c>
      <c r="M266" t="str">
        <f>IF(ISERROR(INDEX('Employee Data'!$N$4:$N$553,MATCH(Databackup!A266,Employee_Name,0),0)),"",(INDEX('Employee Data'!$N$4:$N$553,MATCH(Databackup!A266,Employee_Name,0))))</f>
        <v/>
      </c>
      <c r="N266" t="str">
        <f>IF(ISERROR(INDEX('Employee Data'!$O$4:$O$553,MATCH(Databackup!A266,Employee_Name,0),0)),"",(INDEX('Employee Data'!$O$4:$O$553,MATCH(Databackup!A266,Employee_Name,0))))</f>
        <v/>
      </c>
    </row>
    <row r="267" spans="1:14">
      <c r="A267" s="266" t="e">
        <f t="array" ref="A267">INDEX(Employee_Name,MATCH(SMALL(IF($A$1='Employee Data'!$I$4:$I$553,'Employee Data'!$B$4:$B$553,""),ROW('Employee Data'!A265)),IF($A$1='Employee Data'!$I$4:$I$553,'Employee Data'!$B$4:$B$553,""),0))</f>
        <v>#NUM!</v>
      </c>
      <c r="B267" t="str">
        <f>IF(ISERROR(INDEX('Employee Data'!$B$4:$B$553,MATCH(Databackup!A267,Employee_Name,0),0)),"",(INDEX('Employee Data'!$B$4:$B$553,MATCH(Databackup!A267,Employee_Name,0))))</f>
        <v/>
      </c>
      <c r="C267" t="str">
        <f>IF(ISERROR(INDEX('Employee Data'!$C$4:$C$553,MATCH(Databackup!A267,Employee_Name,0),0)),"",(INDEX('Employee Data'!$C$4:$C$553,MATCH(Databackup!A267,Employee_Name,0))))</f>
        <v/>
      </c>
      <c r="D267" t="str">
        <f>IF(ISERROR(INDEX('Employee Data'!$D$4:$D$553,MATCH(Databackup!A267,Employee_Name,0),0)),"",(INDEX('Employee Data'!$D$4:$D$553,MATCH(Databackup!A267,Employee_Name,0))))</f>
        <v/>
      </c>
      <c r="E267" t="str">
        <f>IF(ISERROR(INDEX('Employee Data'!$F$4:$F$553,MATCH(Databackup!A267,Employee_Name,0),0)),"",(INDEX('Employee Data'!$F$4:$F$553,MATCH(Databackup!A267,Employee_Name,0))))</f>
        <v/>
      </c>
      <c r="F267" s="226" t="str">
        <f>IF(ISERROR(INDEX('Employee Data'!$G$4:$G$553,MATCH(Databackup!A267,Employee_Name,0),0)),"",(INDEX('Employee Data'!$G$4:$G$553,MATCH(Databackup!A267,Employee_Name,0))))</f>
        <v/>
      </c>
      <c r="G267" s="226" t="str">
        <f>IF(ISERROR(INDEX('Employee Data'!$H$4:$H$553,MATCH(Databackup!A267,Employee_Name,0),0)),"",(INDEX('Employee Data'!$H$4:$H$553,MATCH(Databackup!A267,Employee_Name,0))))</f>
        <v/>
      </c>
      <c r="H267" t="str">
        <f>IF(ISERROR(INDEX('Employee Data'!$I$4:$I$553,MATCH(Databackup!A267,Employee_Name,0),0)),"",(INDEX('Employee Data'!$I$4:$I$553,MATCH(Databackup!A267,Employee_Name,0))))</f>
        <v/>
      </c>
      <c r="I267" t="str">
        <f>IF(ISERROR(INDEX('Employee Data'!$J$4:$J$553,MATCH(Databackup!A267,Employee_Name,0),0)),"",(INDEX('Employee Data'!J$4:$J$553,MATCH(Databackup!A267,Employee_Name,0))))</f>
        <v/>
      </c>
      <c r="J267" t="str">
        <f>IF(ISERROR(INDEX('Employee Data'!$K$4:$K$553,MATCH(Databackup!A267,Employee_Name,0),0)),"",(INDEX('Employee Data'!$K$4:$K$553,MATCH(Databackup!A267,Employee_Name,0))))</f>
        <v/>
      </c>
      <c r="K267" t="str">
        <f>IF(ISERROR(INDEX('Employee Data'!$L$4:$L$553,MATCH(Databackup!A267,Employee_Name,0),0)),"",(INDEX('Employee Data'!$L$4:$L$553,MATCH(Databackup!A267,Employee_Name,0))))</f>
        <v/>
      </c>
      <c r="L267" t="str">
        <f>IF(ISERROR(INDEX('Employee Data'!$M$4:$M$553,MATCH(Databackup!A267,Employee_Name,0),0)),"",(INDEX('Employee Data'!$M$4:$M$553,MATCH(Databackup!A267,Employee_Name,0))))</f>
        <v/>
      </c>
      <c r="M267" t="str">
        <f>IF(ISERROR(INDEX('Employee Data'!$N$4:$N$553,MATCH(Databackup!A267,Employee_Name,0),0)),"",(INDEX('Employee Data'!$N$4:$N$553,MATCH(Databackup!A267,Employee_Name,0))))</f>
        <v/>
      </c>
      <c r="N267" t="str">
        <f>IF(ISERROR(INDEX('Employee Data'!$O$4:$O$553,MATCH(Databackup!A267,Employee_Name,0),0)),"",(INDEX('Employee Data'!$O$4:$O$553,MATCH(Databackup!A267,Employee_Name,0))))</f>
        <v/>
      </c>
    </row>
    <row r="268" spans="1:14">
      <c r="A268" s="266" t="e">
        <f t="array" ref="A268">INDEX(Employee_Name,MATCH(SMALL(IF($A$1='Employee Data'!$I$4:$I$553,'Employee Data'!$B$4:$B$553,""),ROW('Employee Data'!A266)),IF($A$1='Employee Data'!$I$4:$I$553,'Employee Data'!$B$4:$B$553,""),0))</f>
        <v>#NUM!</v>
      </c>
      <c r="B268" t="str">
        <f>IF(ISERROR(INDEX('Employee Data'!$B$4:$B$553,MATCH(Databackup!A268,Employee_Name,0),0)),"",(INDEX('Employee Data'!$B$4:$B$553,MATCH(Databackup!A268,Employee_Name,0))))</f>
        <v/>
      </c>
      <c r="C268" t="str">
        <f>IF(ISERROR(INDEX('Employee Data'!$C$4:$C$553,MATCH(Databackup!A268,Employee_Name,0),0)),"",(INDEX('Employee Data'!$C$4:$C$553,MATCH(Databackup!A268,Employee_Name,0))))</f>
        <v/>
      </c>
      <c r="D268" t="str">
        <f>IF(ISERROR(INDEX('Employee Data'!$D$4:$D$553,MATCH(Databackup!A268,Employee_Name,0),0)),"",(INDEX('Employee Data'!$D$4:$D$553,MATCH(Databackup!A268,Employee_Name,0))))</f>
        <v/>
      </c>
      <c r="E268" t="str">
        <f>IF(ISERROR(INDEX('Employee Data'!$F$4:$F$553,MATCH(Databackup!A268,Employee_Name,0),0)),"",(INDEX('Employee Data'!$F$4:$F$553,MATCH(Databackup!A268,Employee_Name,0))))</f>
        <v/>
      </c>
      <c r="F268" s="226" t="str">
        <f>IF(ISERROR(INDEX('Employee Data'!$G$4:$G$553,MATCH(Databackup!A268,Employee_Name,0),0)),"",(INDEX('Employee Data'!$G$4:$G$553,MATCH(Databackup!A268,Employee_Name,0))))</f>
        <v/>
      </c>
      <c r="G268" s="226" t="str">
        <f>IF(ISERROR(INDEX('Employee Data'!$H$4:$H$553,MATCH(Databackup!A268,Employee_Name,0),0)),"",(INDEX('Employee Data'!$H$4:$H$553,MATCH(Databackup!A268,Employee_Name,0))))</f>
        <v/>
      </c>
      <c r="H268" t="str">
        <f>IF(ISERROR(INDEX('Employee Data'!$I$4:$I$553,MATCH(Databackup!A268,Employee_Name,0),0)),"",(INDEX('Employee Data'!$I$4:$I$553,MATCH(Databackup!A268,Employee_Name,0))))</f>
        <v/>
      </c>
      <c r="I268" t="str">
        <f>IF(ISERROR(INDEX('Employee Data'!$J$4:$J$553,MATCH(Databackup!A268,Employee_Name,0),0)),"",(INDEX('Employee Data'!J$4:$J$553,MATCH(Databackup!A268,Employee_Name,0))))</f>
        <v/>
      </c>
      <c r="J268" t="str">
        <f>IF(ISERROR(INDEX('Employee Data'!$K$4:$K$553,MATCH(Databackup!A268,Employee_Name,0),0)),"",(INDEX('Employee Data'!$K$4:$K$553,MATCH(Databackup!A268,Employee_Name,0))))</f>
        <v/>
      </c>
      <c r="K268" t="str">
        <f>IF(ISERROR(INDEX('Employee Data'!$L$4:$L$553,MATCH(Databackup!A268,Employee_Name,0),0)),"",(INDEX('Employee Data'!$L$4:$L$553,MATCH(Databackup!A268,Employee_Name,0))))</f>
        <v/>
      </c>
      <c r="L268" t="str">
        <f>IF(ISERROR(INDEX('Employee Data'!$M$4:$M$553,MATCH(Databackup!A268,Employee_Name,0),0)),"",(INDEX('Employee Data'!$M$4:$M$553,MATCH(Databackup!A268,Employee_Name,0))))</f>
        <v/>
      </c>
      <c r="M268" t="str">
        <f>IF(ISERROR(INDEX('Employee Data'!$N$4:$N$553,MATCH(Databackup!A268,Employee_Name,0),0)),"",(INDEX('Employee Data'!$N$4:$N$553,MATCH(Databackup!A268,Employee_Name,0))))</f>
        <v/>
      </c>
      <c r="N268" t="str">
        <f>IF(ISERROR(INDEX('Employee Data'!$O$4:$O$553,MATCH(Databackup!A268,Employee_Name,0),0)),"",(INDEX('Employee Data'!$O$4:$O$553,MATCH(Databackup!A268,Employee_Name,0))))</f>
        <v/>
      </c>
    </row>
    <row r="269" spans="1:14">
      <c r="A269" s="266" t="e">
        <f t="array" ref="A269">INDEX(Employee_Name,MATCH(SMALL(IF($A$1='Employee Data'!$I$4:$I$553,'Employee Data'!$B$4:$B$553,""),ROW('Employee Data'!A267)),IF($A$1='Employee Data'!$I$4:$I$553,'Employee Data'!$B$4:$B$553,""),0))</f>
        <v>#NUM!</v>
      </c>
      <c r="B269" t="str">
        <f>IF(ISERROR(INDEX('Employee Data'!$B$4:$B$553,MATCH(Databackup!A269,Employee_Name,0),0)),"",(INDEX('Employee Data'!$B$4:$B$553,MATCH(Databackup!A269,Employee_Name,0))))</f>
        <v/>
      </c>
      <c r="C269" t="str">
        <f>IF(ISERROR(INDEX('Employee Data'!$C$4:$C$553,MATCH(Databackup!A269,Employee_Name,0),0)),"",(INDEX('Employee Data'!$C$4:$C$553,MATCH(Databackup!A269,Employee_Name,0))))</f>
        <v/>
      </c>
      <c r="D269" t="str">
        <f>IF(ISERROR(INDEX('Employee Data'!$D$4:$D$553,MATCH(Databackup!A269,Employee_Name,0),0)),"",(INDEX('Employee Data'!$D$4:$D$553,MATCH(Databackup!A269,Employee_Name,0))))</f>
        <v/>
      </c>
      <c r="E269" t="str">
        <f>IF(ISERROR(INDEX('Employee Data'!$F$4:$F$553,MATCH(Databackup!A269,Employee_Name,0),0)),"",(INDEX('Employee Data'!$F$4:$F$553,MATCH(Databackup!A269,Employee_Name,0))))</f>
        <v/>
      </c>
      <c r="F269" s="226" t="str">
        <f>IF(ISERROR(INDEX('Employee Data'!$G$4:$G$553,MATCH(Databackup!A269,Employee_Name,0),0)),"",(INDEX('Employee Data'!$G$4:$G$553,MATCH(Databackup!A269,Employee_Name,0))))</f>
        <v/>
      </c>
      <c r="G269" s="226" t="str">
        <f>IF(ISERROR(INDEX('Employee Data'!$H$4:$H$553,MATCH(Databackup!A269,Employee_Name,0),0)),"",(INDEX('Employee Data'!$H$4:$H$553,MATCH(Databackup!A269,Employee_Name,0))))</f>
        <v/>
      </c>
      <c r="H269" t="str">
        <f>IF(ISERROR(INDEX('Employee Data'!$I$4:$I$553,MATCH(Databackup!A269,Employee_Name,0),0)),"",(INDEX('Employee Data'!$I$4:$I$553,MATCH(Databackup!A269,Employee_Name,0))))</f>
        <v/>
      </c>
      <c r="I269" t="str">
        <f>IF(ISERROR(INDEX('Employee Data'!$J$4:$J$553,MATCH(Databackup!A269,Employee_Name,0),0)),"",(INDEX('Employee Data'!J$4:$J$553,MATCH(Databackup!A269,Employee_Name,0))))</f>
        <v/>
      </c>
      <c r="J269" t="str">
        <f>IF(ISERROR(INDEX('Employee Data'!$K$4:$K$553,MATCH(Databackup!A269,Employee_Name,0),0)),"",(INDEX('Employee Data'!$K$4:$K$553,MATCH(Databackup!A269,Employee_Name,0))))</f>
        <v/>
      </c>
      <c r="K269" t="str">
        <f>IF(ISERROR(INDEX('Employee Data'!$L$4:$L$553,MATCH(Databackup!A269,Employee_Name,0),0)),"",(INDEX('Employee Data'!$L$4:$L$553,MATCH(Databackup!A269,Employee_Name,0))))</f>
        <v/>
      </c>
      <c r="L269" t="str">
        <f>IF(ISERROR(INDEX('Employee Data'!$M$4:$M$553,MATCH(Databackup!A269,Employee_Name,0),0)),"",(INDEX('Employee Data'!$M$4:$M$553,MATCH(Databackup!A269,Employee_Name,0))))</f>
        <v/>
      </c>
      <c r="M269" t="str">
        <f>IF(ISERROR(INDEX('Employee Data'!$N$4:$N$553,MATCH(Databackup!A269,Employee_Name,0),0)),"",(INDEX('Employee Data'!$N$4:$N$553,MATCH(Databackup!A269,Employee_Name,0))))</f>
        <v/>
      </c>
      <c r="N269" t="str">
        <f>IF(ISERROR(INDEX('Employee Data'!$O$4:$O$553,MATCH(Databackup!A269,Employee_Name,0),0)),"",(INDEX('Employee Data'!$O$4:$O$553,MATCH(Databackup!A269,Employee_Name,0))))</f>
        <v/>
      </c>
    </row>
    <row r="270" spans="1:14">
      <c r="A270" s="266" t="e">
        <f t="array" ref="A270">INDEX(Employee_Name,MATCH(SMALL(IF($A$1='Employee Data'!$I$4:$I$553,'Employee Data'!$B$4:$B$553,""),ROW('Employee Data'!A268)),IF($A$1='Employee Data'!$I$4:$I$553,'Employee Data'!$B$4:$B$553,""),0))</f>
        <v>#NUM!</v>
      </c>
      <c r="B270" t="str">
        <f>IF(ISERROR(INDEX('Employee Data'!$B$4:$B$553,MATCH(Databackup!A270,Employee_Name,0),0)),"",(INDEX('Employee Data'!$B$4:$B$553,MATCH(Databackup!A270,Employee_Name,0))))</f>
        <v/>
      </c>
      <c r="C270" t="str">
        <f>IF(ISERROR(INDEX('Employee Data'!$C$4:$C$553,MATCH(Databackup!A270,Employee_Name,0),0)),"",(INDEX('Employee Data'!$C$4:$C$553,MATCH(Databackup!A270,Employee_Name,0))))</f>
        <v/>
      </c>
      <c r="D270" t="str">
        <f>IF(ISERROR(INDEX('Employee Data'!$D$4:$D$553,MATCH(Databackup!A270,Employee_Name,0),0)),"",(INDEX('Employee Data'!$D$4:$D$553,MATCH(Databackup!A270,Employee_Name,0))))</f>
        <v/>
      </c>
      <c r="E270" t="str">
        <f>IF(ISERROR(INDEX('Employee Data'!$F$4:$F$553,MATCH(Databackup!A270,Employee_Name,0),0)),"",(INDEX('Employee Data'!$F$4:$F$553,MATCH(Databackup!A270,Employee_Name,0))))</f>
        <v/>
      </c>
      <c r="F270" s="226" t="str">
        <f>IF(ISERROR(INDEX('Employee Data'!$G$4:$G$553,MATCH(Databackup!A270,Employee_Name,0),0)),"",(INDEX('Employee Data'!$G$4:$G$553,MATCH(Databackup!A270,Employee_Name,0))))</f>
        <v/>
      </c>
      <c r="G270" s="226" t="str">
        <f>IF(ISERROR(INDEX('Employee Data'!$H$4:$H$553,MATCH(Databackup!A270,Employee_Name,0),0)),"",(INDEX('Employee Data'!$H$4:$H$553,MATCH(Databackup!A270,Employee_Name,0))))</f>
        <v/>
      </c>
      <c r="H270" t="str">
        <f>IF(ISERROR(INDEX('Employee Data'!$I$4:$I$553,MATCH(Databackup!A270,Employee_Name,0),0)),"",(INDEX('Employee Data'!$I$4:$I$553,MATCH(Databackup!A270,Employee_Name,0))))</f>
        <v/>
      </c>
      <c r="I270" t="str">
        <f>IF(ISERROR(INDEX('Employee Data'!$J$4:$J$553,MATCH(Databackup!A270,Employee_Name,0),0)),"",(INDEX('Employee Data'!J$4:$J$553,MATCH(Databackup!A270,Employee_Name,0))))</f>
        <v/>
      </c>
      <c r="J270" t="str">
        <f>IF(ISERROR(INDEX('Employee Data'!$K$4:$K$553,MATCH(Databackup!A270,Employee_Name,0),0)),"",(INDEX('Employee Data'!$K$4:$K$553,MATCH(Databackup!A270,Employee_Name,0))))</f>
        <v/>
      </c>
      <c r="K270" t="str">
        <f>IF(ISERROR(INDEX('Employee Data'!$L$4:$L$553,MATCH(Databackup!A270,Employee_Name,0),0)),"",(INDEX('Employee Data'!$L$4:$L$553,MATCH(Databackup!A270,Employee_Name,0))))</f>
        <v/>
      </c>
      <c r="L270" t="str">
        <f>IF(ISERROR(INDEX('Employee Data'!$M$4:$M$553,MATCH(Databackup!A270,Employee_Name,0),0)),"",(INDEX('Employee Data'!$M$4:$M$553,MATCH(Databackup!A270,Employee_Name,0))))</f>
        <v/>
      </c>
      <c r="M270" t="str">
        <f>IF(ISERROR(INDEX('Employee Data'!$N$4:$N$553,MATCH(Databackup!A270,Employee_Name,0),0)),"",(INDEX('Employee Data'!$N$4:$N$553,MATCH(Databackup!A270,Employee_Name,0))))</f>
        <v/>
      </c>
      <c r="N270" t="str">
        <f>IF(ISERROR(INDEX('Employee Data'!$O$4:$O$553,MATCH(Databackup!A270,Employee_Name,0),0)),"",(INDEX('Employee Data'!$O$4:$O$553,MATCH(Databackup!A270,Employee_Name,0))))</f>
        <v/>
      </c>
    </row>
    <row r="271" spans="1:14">
      <c r="A271" s="266" t="e">
        <f t="array" ref="A271">INDEX(Employee_Name,MATCH(SMALL(IF($A$1='Employee Data'!$I$4:$I$553,'Employee Data'!$B$4:$B$553,""),ROW('Employee Data'!A269)),IF($A$1='Employee Data'!$I$4:$I$553,'Employee Data'!$B$4:$B$553,""),0))</f>
        <v>#NUM!</v>
      </c>
      <c r="B271" t="str">
        <f>IF(ISERROR(INDEX('Employee Data'!$B$4:$B$553,MATCH(Databackup!A271,Employee_Name,0),0)),"",(INDEX('Employee Data'!$B$4:$B$553,MATCH(Databackup!A271,Employee_Name,0))))</f>
        <v/>
      </c>
      <c r="C271" t="str">
        <f>IF(ISERROR(INDEX('Employee Data'!$C$4:$C$553,MATCH(Databackup!A271,Employee_Name,0),0)),"",(INDEX('Employee Data'!$C$4:$C$553,MATCH(Databackup!A271,Employee_Name,0))))</f>
        <v/>
      </c>
      <c r="D271" t="str">
        <f>IF(ISERROR(INDEX('Employee Data'!$D$4:$D$553,MATCH(Databackup!A271,Employee_Name,0),0)),"",(INDEX('Employee Data'!$D$4:$D$553,MATCH(Databackup!A271,Employee_Name,0))))</f>
        <v/>
      </c>
      <c r="E271" t="str">
        <f>IF(ISERROR(INDEX('Employee Data'!$F$4:$F$553,MATCH(Databackup!A271,Employee_Name,0),0)),"",(INDEX('Employee Data'!$F$4:$F$553,MATCH(Databackup!A271,Employee_Name,0))))</f>
        <v/>
      </c>
      <c r="F271" s="226" t="str">
        <f>IF(ISERROR(INDEX('Employee Data'!$G$4:$G$553,MATCH(Databackup!A271,Employee_Name,0),0)),"",(INDEX('Employee Data'!$G$4:$G$553,MATCH(Databackup!A271,Employee_Name,0))))</f>
        <v/>
      </c>
      <c r="G271" s="226" t="str">
        <f>IF(ISERROR(INDEX('Employee Data'!$H$4:$H$553,MATCH(Databackup!A271,Employee_Name,0),0)),"",(INDEX('Employee Data'!$H$4:$H$553,MATCH(Databackup!A271,Employee_Name,0))))</f>
        <v/>
      </c>
      <c r="H271" t="str">
        <f>IF(ISERROR(INDEX('Employee Data'!$I$4:$I$553,MATCH(Databackup!A271,Employee_Name,0),0)),"",(INDEX('Employee Data'!$I$4:$I$553,MATCH(Databackup!A271,Employee_Name,0))))</f>
        <v/>
      </c>
      <c r="I271" t="str">
        <f>IF(ISERROR(INDEX('Employee Data'!$J$4:$J$553,MATCH(Databackup!A271,Employee_Name,0),0)),"",(INDEX('Employee Data'!J$4:$J$553,MATCH(Databackup!A271,Employee_Name,0))))</f>
        <v/>
      </c>
      <c r="J271" t="str">
        <f>IF(ISERROR(INDEX('Employee Data'!$K$4:$K$553,MATCH(Databackup!A271,Employee_Name,0),0)),"",(INDEX('Employee Data'!$K$4:$K$553,MATCH(Databackup!A271,Employee_Name,0))))</f>
        <v/>
      </c>
      <c r="K271" t="str">
        <f>IF(ISERROR(INDEX('Employee Data'!$L$4:$L$553,MATCH(Databackup!A271,Employee_Name,0),0)),"",(INDEX('Employee Data'!$L$4:$L$553,MATCH(Databackup!A271,Employee_Name,0))))</f>
        <v/>
      </c>
      <c r="L271" t="str">
        <f>IF(ISERROR(INDEX('Employee Data'!$M$4:$M$553,MATCH(Databackup!A271,Employee_Name,0),0)),"",(INDEX('Employee Data'!$M$4:$M$553,MATCH(Databackup!A271,Employee_Name,0))))</f>
        <v/>
      </c>
      <c r="M271" t="str">
        <f>IF(ISERROR(INDEX('Employee Data'!$N$4:$N$553,MATCH(Databackup!A271,Employee_Name,0),0)),"",(INDEX('Employee Data'!$N$4:$N$553,MATCH(Databackup!A271,Employee_Name,0))))</f>
        <v/>
      </c>
      <c r="N271" t="str">
        <f>IF(ISERROR(INDEX('Employee Data'!$O$4:$O$553,MATCH(Databackup!A271,Employee_Name,0),0)),"",(INDEX('Employee Data'!$O$4:$O$553,MATCH(Databackup!A271,Employee_Name,0))))</f>
        <v/>
      </c>
    </row>
    <row r="272" spans="1:14">
      <c r="A272" s="266" t="e">
        <f t="array" ref="A272">INDEX(Employee_Name,MATCH(SMALL(IF($A$1='Employee Data'!$I$4:$I$553,'Employee Data'!$B$4:$B$553,""),ROW('Employee Data'!A270)),IF($A$1='Employee Data'!$I$4:$I$553,'Employee Data'!$B$4:$B$553,""),0))</f>
        <v>#NUM!</v>
      </c>
      <c r="B272" t="str">
        <f>IF(ISERROR(INDEX('Employee Data'!$B$4:$B$553,MATCH(Databackup!A272,Employee_Name,0),0)),"",(INDEX('Employee Data'!$B$4:$B$553,MATCH(Databackup!A272,Employee_Name,0))))</f>
        <v/>
      </c>
      <c r="C272" t="str">
        <f>IF(ISERROR(INDEX('Employee Data'!$C$4:$C$553,MATCH(Databackup!A272,Employee_Name,0),0)),"",(INDEX('Employee Data'!$C$4:$C$553,MATCH(Databackup!A272,Employee_Name,0))))</f>
        <v/>
      </c>
      <c r="D272" t="str">
        <f>IF(ISERROR(INDEX('Employee Data'!$D$4:$D$553,MATCH(Databackup!A272,Employee_Name,0),0)),"",(INDEX('Employee Data'!$D$4:$D$553,MATCH(Databackup!A272,Employee_Name,0))))</f>
        <v/>
      </c>
      <c r="E272" t="str">
        <f>IF(ISERROR(INDEX('Employee Data'!$F$4:$F$553,MATCH(Databackup!A272,Employee_Name,0),0)),"",(INDEX('Employee Data'!$F$4:$F$553,MATCH(Databackup!A272,Employee_Name,0))))</f>
        <v/>
      </c>
      <c r="F272" s="226" t="str">
        <f>IF(ISERROR(INDEX('Employee Data'!$G$4:$G$553,MATCH(Databackup!A272,Employee_Name,0),0)),"",(INDEX('Employee Data'!$G$4:$G$553,MATCH(Databackup!A272,Employee_Name,0))))</f>
        <v/>
      </c>
      <c r="G272" s="226" t="str">
        <f>IF(ISERROR(INDEX('Employee Data'!$H$4:$H$553,MATCH(Databackup!A272,Employee_Name,0),0)),"",(INDEX('Employee Data'!$H$4:$H$553,MATCH(Databackup!A272,Employee_Name,0))))</f>
        <v/>
      </c>
      <c r="H272" t="str">
        <f>IF(ISERROR(INDEX('Employee Data'!$I$4:$I$553,MATCH(Databackup!A272,Employee_Name,0),0)),"",(INDEX('Employee Data'!$I$4:$I$553,MATCH(Databackup!A272,Employee_Name,0))))</f>
        <v/>
      </c>
      <c r="I272" t="str">
        <f>IF(ISERROR(INDEX('Employee Data'!$J$4:$J$553,MATCH(Databackup!A272,Employee_Name,0),0)),"",(INDEX('Employee Data'!J$4:$J$553,MATCH(Databackup!A272,Employee_Name,0))))</f>
        <v/>
      </c>
      <c r="J272" t="str">
        <f>IF(ISERROR(INDEX('Employee Data'!$K$4:$K$553,MATCH(Databackup!A272,Employee_Name,0),0)),"",(INDEX('Employee Data'!$K$4:$K$553,MATCH(Databackup!A272,Employee_Name,0))))</f>
        <v/>
      </c>
      <c r="K272" t="str">
        <f>IF(ISERROR(INDEX('Employee Data'!$L$4:$L$553,MATCH(Databackup!A272,Employee_Name,0),0)),"",(INDEX('Employee Data'!$L$4:$L$553,MATCH(Databackup!A272,Employee_Name,0))))</f>
        <v/>
      </c>
      <c r="L272" t="str">
        <f>IF(ISERROR(INDEX('Employee Data'!$M$4:$M$553,MATCH(Databackup!A272,Employee_Name,0),0)),"",(INDEX('Employee Data'!$M$4:$M$553,MATCH(Databackup!A272,Employee_Name,0))))</f>
        <v/>
      </c>
      <c r="M272" t="str">
        <f>IF(ISERROR(INDEX('Employee Data'!$N$4:$N$553,MATCH(Databackup!A272,Employee_Name,0),0)),"",(INDEX('Employee Data'!$N$4:$N$553,MATCH(Databackup!A272,Employee_Name,0))))</f>
        <v/>
      </c>
      <c r="N272" t="str">
        <f>IF(ISERROR(INDEX('Employee Data'!$O$4:$O$553,MATCH(Databackup!A272,Employee_Name,0),0)),"",(INDEX('Employee Data'!$O$4:$O$553,MATCH(Databackup!A272,Employee_Name,0))))</f>
        <v/>
      </c>
    </row>
    <row r="273" spans="1:14">
      <c r="A273" s="266" t="e">
        <f t="array" ref="A273">INDEX(Employee_Name,MATCH(SMALL(IF($A$1='Employee Data'!$I$4:$I$553,'Employee Data'!$B$4:$B$553,""),ROW('Employee Data'!A271)),IF($A$1='Employee Data'!$I$4:$I$553,'Employee Data'!$B$4:$B$553,""),0))</f>
        <v>#NUM!</v>
      </c>
      <c r="B273" t="str">
        <f>IF(ISERROR(INDEX('Employee Data'!$B$4:$B$553,MATCH(Databackup!A273,Employee_Name,0),0)),"",(INDEX('Employee Data'!$B$4:$B$553,MATCH(Databackup!A273,Employee_Name,0))))</f>
        <v/>
      </c>
      <c r="C273" t="str">
        <f>IF(ISERROR(INDEX('Employee Data'!$C$4:$C$553,MATCH(Databackup!A273,Employee_Name,0),0)),"",(INDEX('Employee Data'!$C$4:$C$553,MATCH(Databackup!A273,Employee_Name,0))))</f>
        <v/>
      </c>
      <c r="D273" t="str">
        <f>IF(ISERROR(INDEX('Employee Data'!$D$4:$D$553,MATCH(Databackup!A273,Employee_Name,0),0)),"",(INDEX('Employee Data'!$D$4:$D$553,MATCH(Databackup!A273,Employee_Name,0))))</f>
        <v/>
      </c>
      <c r="E273" t="str">
        <f>IF(ISERROR(INDEX('Employee Data'!$F$4:$F$553,MATCH(Databackup!A273,Employee_Name,0),0)),"",(INDEX('Employee Data'!$F$4:$F$553,MATCH(Databackup!A273,Employee_Name,0))))</f>
        <v/>
      </c>
      <c r="F273" s="226" t="str">
        <f>IF(ISERROR(INDEX('Employee Data'!$G$4:$G$553,MATCH(Databackup!A273,Employee_Name,0),0)),"",(INDEX('Employee Data'!$G$4:$G$553,MATCH(Databackup!A273,Employee_Name,0))))</f>
        <v/>
      </c>
      <c r="G273" s="226" t="str">
        <f>IF(ISERROR(INDEX('Employee Data'!$H$4:$H$553,MATCH(Databackup!A273,Employee_Name,0),0)),"",(INDEX('Employee Data'!$H$4:$H$553,MATCH(Databackup!A273,Employee_Name,0))))</f>
        <v/>
      </c>
      <c r="H273" t="str">
        <f>IF(ISERROR(INDEX('Employee Data'!$I$4:$I$553,MATCH(Databackup!A273,Employee_Name,0),0)),"",(INDEX('Employee Data'!$I$4:$I$553,MATCH(Databackup!A273,Employee_Name,0))))</f>
        <v/>
      </c>
      <c r="I273" t="str">
        <f>IF(ISERROR(INDEX('Employee Data'!$J$4:$J$553,MATCH(Databackup!A273,Employee_Name,0),0)),"",(INDEX('Employee Data'!J$4:$J$553,MATCH(Databackup!A273,Employee_Name,0))))</f>
        <v/>
      </c>
      <c r="J273" t="str">
        <f>IF(ISERROR(INDEX('Employee Data'!$K$4:$K$553,MATCH(Databackup!A273,Employee_Name,0),0)),"",(INDEX('Employee Data'!$K$4:$K$553,MATCH(Databackup!A273,Employee_Name,0))))</f>
        <v/>
      </c>
      <c r="K273" t="str">
        <f>IF(ISERROR(INDEX('Employee Data'!$L$4:$L$553,MATCH(Databackup!A273,Employee_Name,0),0)),"",(INDEX('Employee Data'!$L$4:$L$553,MATCH(Databackup!A273,Employee_Name,0))))</f>
        <v/>
      </c>
      <c r="L273" t="str">
        <f>IF(ISERROR(INDEX('Employee Data'!$M$4:$M$553,MATCH(Databackup!A273,Employee_Name,0),0)),"",(INDEX('Employee Data'!$M$4:$M$553,MATCH(Databackup!A273,Employee_Name,0))))</f>
        <v/>
      </c>
      <c r="M273" t="str">
        <f>IF(ISERROR(INDEX('Employee Data'!$N$4:$N$553,MATCH(Databackup!A273,Employee_Name,0),0)),"",(INDEX('Employee Data'!$N$4:$N$553,MATCH(Databackup!A273,Employee_Name,0))))</f>
        <v/>
      </c>
      <c r="N273" t="str">
        <f>IF(ISERROR(INDEX('Employee Data'!$O$4:$O$553,MATCH(Databackup!A273,Employee_Name,0),0)),"",(INDEX('Employee Data'!$O$4:$O$553,MATCH(Databackup!A273,Employee_Name,0))))</f>
        <v/>
      </c>
    </row>
    <row r="274" spans="1:14">
      <c r="A274" s="266" t="e">
        <f t="array" ref="A274">INDEX(Employee_Name,MATCH(SMALL(IF($A$1='Employee Data'!$I$4:$I$553,'Employee Data'!$B$4:$B$553,""),ROW('Employee Data'!A272)),IF($A$1='Employee Data'!$I$4:$I$553,'Employee Data'!$B$4:$B$553,""),0))</f>
        <v>#NUM!</v>
      </c>
      <c r="B274" t="str">
        <f>IF(ISERROR(INDEX('Employee Data'!$B$4:$B$553,MATCH(Databackup!A274,Employee_Name,0),0)),"",(INDEX('Employee Data'!$B$4:$B$553,MATCH(Databackup!A274,Employee_Name,0))))</f>
        <v/>
      </c>
      <c r="C274" t="str">
        <f>IF(ISERROR(INDEX('Employee Data'!$C$4:$C$553,MATCH(Databackup!A274,Employee_Name,0),0)),"",(INDEX('Employee Data'!$C$4:$C$553,MATCH(Databackup!A274,Employee_Name,0))))</f>
        <v/>
      </c>
      <c r="D274" t="str">
        <f>IF(ISERROR(INDEX('Employee Data'!$D$4:$D$553,MATCH(Databackup!A274,Employee_Name,0),0)),"",(INDEX('Employee Data'!$D$4:$D$553,MATCH(Databackup!A274,Employee_Name,0))))</f>
        <v/>
      </c>
      <c r="E274" t="str">
        <f>IF(ISERROR(INDEX('Employee Data'!$F$4:$F$553,MATCH(Databackup!A274,Employee_Name,0),0)),"",(INDEX('Employee Data'!$F$4:$F$553,MATCH(Databackup!A274,Employee_Name,0))))</f>
        <v/>
      </c>
      <c r="F274" s="226" t="str">
        <f>IF(ISERROR(INDEX('Employee Data'!$G$4:$G$553,MATCH(Databackup!A274,Employee_Name,0),0)),"",(INDEX('Employee Data'!$G$4:$G$553,MATCH(Databackup!A274,Employee_Name,0))))</f>
        <v/>
      </c>
      <c r="G274" s="226" t="str">
        <f>IF(ISERROR(INDEX('Employee Data'!$H$4:$H$553,MATCH(Databackup!A274,Employee_Name,0),0)),"",(INDEX('Employee Data'!$H$4:$H$553,MATCH(Databackup!A274,Employee_Name,0))))</f>
        <v/>
      </c>
      <c r="H274" t="str">
        <f>IF(ISERROR(INDEX('Employee Data'!$I$4:$I$553,MATCH(Databackup!A274,Employee_Name,0),0)),"",(INDEX('Employee Data'!$I$4:$I$553,MATCH(Databackup!A274,Employee_Name,0))))</f>
        <v/>
      </c>
      <c r="I274" t="str">
        <f>IF(ISERROR(INDEX('Employee Data'!$J$4:$J$553,MATCH(Databackup!A274,Employee_Name,0),0)),"",(INDEX('Employee Data'!J$4:$J$553,MATCH(Databackup!A274,Employee_Name,0))))</f>
        <v/>
      </c>
      <c r="J274" t="str">
        <f>IF(ISERROR(INDEX('Employee Data'!$K$4:$K$553,MATCH(Databackup!A274,Employee_Name,0),0)),"",(INDEX('Employee Data'!$K$4:$K$553,MATCH(Databackup!A274,Employee_Name,0))))</f>
        <v/>
      </c>
      <c r="K274" t="str">
        <f>IF(ISERROR(INDEX('Employee Data'!$L$4:$L$553,MATCH(Databackup!A274,Employee_Name,0),0)),"",(INDEX('Employee Data'!$L$4:$L$553,MATCH(Databackup!A274,Employee_Name,0))))</f>
        <v/>
      </c>
      <c r="L274" t="str">
        <f>IF(ISERROR(INDEX('Employee Data'!$M$4:$M$553,MATCH(Databackup!A274,Employee_Name,0),0)),"",(INDEX('Employee Data'!$M$4:$M$553,MATCH(Databackup!A274,Employee_Name,0))))</f>
        <v/>
      </c>
      <c r="M274" t="str">
        <f>IF(ISERROR(INDEX('Employee Data'!$N$4:$N$553,MATCH(Databackup!A274,Employee_Name,0),0)),"",(INDEX('Employee Data'!$N$4:$N$553,MATCH(Databackup!A274,Employee_Name,0))))</f>
        <v/>
      </c>
      <c r="N274" t="str">
        <f>IF(ISERROR(INDEX('Employee Data'!$O$4:$O$553,MATCH(Databackup!A274,Employee_Name,0),0)),"",(INDEX('Employee Data'!$O$4:$O$553,MATCH(Databackup!A274,Employee_Name,0))))</f>
        <v/>
      </c>
    </row>
    <row r="275" spans="1:14">
      <c r="A275" s="266" t="e">
        <f t="array" ref="A275">INDEX(Employee_Name,MATCH(SMALL(IF($A$1='Employee Data'!$I$4:$I$553,'Employee Data'!$B$4:$B$553,""),ROW('Employee Data'!A273)),IF($A$1='Employee Data'!$I$4:$I$553,'Employee Data'!$B$4:$B$553,""),0))</f>
        <v>#NUM!</v>
      </c>
      <c r="B275" t="str">
        <f>IF(ISERROR(INDEX('Employee Data'!$B$4:$B$553,MATCH(Databackup!A275,Employee_Name,0),0)),"",(INDEX('Employee Data'!$B$4:$B$553,MATCH(Databackup!A275,Employee_Name,0))))</f>
        <v/>
      </c>
      <c r="C275" t="str">
        <f>IF(ISERROR(INDEX('Employee Data'!$C$4:$C$553,MATCH(Databackup!A275,Employee_Name,0),0)),"",(INDEX('Employee Data'!$C$4:$C$553,MATCH(Databackup!A275,Employee_Name,0))))</f>
        <v/>
      </c>
      <c r="D275" t="str">
        <f>IF(ISERROR(INDEX('Employee Data'!$D$4:$D$553,MATCH(Databackup!A275,Employee_Name,0),0)),"",(INDEX('Employee Data'!$D$4:$D$553,MATCH(Databackup!A275,Employee_Name,0))))</f>
        <v/>
      </c>
      <c r="E275" t="str">
        <f>IF(ISERROR(INDEX('Employee Data'!$F$4:$F$553,MATCH(Databackup!A275,Employee_Name,0),0)),"",(INDEX('Employee Data'!$F$4:$F$553,MATCH(Databackup!A275,Employee_Name,0))))</f>
        <v/>
      </c>
      <c r="F275" s="226" t="str">
        <f>IF(ISERROR(INDEX('Employee Data'!$G$4:$G$553,MATCH(Databackup!A275,Employee_Name,0),0)),"",(INDEX('Employee Data'!$G$4:$G$553,MATCH(Databackup!A275,Employee_Name,0))))</f>
        <v/>
      </c>
      <c r="G275" s="226" t="str">
        <f>IF(ISERROR(INDEX('Employee Data'!$H$4:$H$553,MATCH(Databackup!A275,Employee_Name,0),0)),"",(INDEX('Employee Data'!$H$4:$H$553,MATCH(Databackup!A275,Employee_Name,0))))</f>
        <v/>
      </c>
      <c r="H275" t="str">
        <f>IF(ISERROR(INDEX('Employee Data'!$I$4:$I$553,MATCH(Databackup!A275,Employee_Name,0),0)),"",(INDEX('Employee Data'!$I$4:$I$553,MATCH(Databackup!A275,Employee_Name,0))))</f>
        <v/>
      </c>
      <c r="I275" t="str">
        <f>IF(ISERROR(INDEX('Employee Data'!$J$4:$J$553,MATCH(Databackup!A275,Employee_Name,0),0)),"",(INDEX('Employee Data'!J$4:$J$553,MATCH(Databackup!A275,Employee_Name,0))))</f>
        <v/>
      </c>
      <c r="J275" t="str">
        <f>IF(ISERROR(INDEX('Employee Data'!$K$4:$K$553,MATCH(Databackup!A275,Employee_Name,0),0)),"",(INDEX('Employee Data'!$K$4:$K$553,MATCH(Databackup!A275,Employee_Name,0))))</f>
        <v/>
      </c>
      <c r="K275" t="str">
        <f>IF(ISERROR(INDEX('Employee Data'!$L$4:$L$553,MATCH(Databackup!A275,Employee_Name,0),0)),"",(INDEX('Employee Data'!$L$4:$L$553,MATCH(Databackup!A275,Employee_Name,0))))</f>
        <v/>
      </c>
      <c r="L275" t="str">
        <f>IF(ISERROR(INDEX('Employee Data'!$M$4:$M$553,MATCH(Databackup!A275,Employee_Name,0),0)),"",(INDEX('Employee Data'!$M$4:$M$553,MATCH(Databackup!A275,Employee_Name,0))))</f>
        <v/>
      </c>
      <c r="M275" t="str">
        <f>IF(ISERROR(INDEX('Employee Data'!$N$4:$N$553,MATCH(Databackup!A275,Employee_Name,0),0)),"",(INDEX('Employee Data'!$N$4:$N$553,MATCH(Databackup!A275,Employee_Name,0))))</f>
        <v/>
      </c>
      <c r="N275" t="str">
        <f>IF(ISERROR(INDEX('Employee Data'!$O$4:$O$553,MATCH(Databackup!A275,Employee_Name,0),0)),"",(INDEX('Employee Data'!$O$4:$O$553,MATCH(Databackup!A275,Employee_Name,0))))</f>
        <v/>
      </c>
    </row>
    <row r="276" spans="1:14">
      <c r="A276" s="266" t="e">
        <f t="array" ref="A276">INDEX(Employee_Name,MATCH(SMALL(IF($A$1='Employee Data'!$I$4:$I$553,'Employee Data'!$B$4:$B$553,""),ROW('Employee Data'!A274)),IF($A$1='Employee Data'!$I$4:$I$553,'Employee Data'!$B$4:$B$553,""),0))</f>
        <v>#NUM!</v>
      </c>
      <c r="B276" t="str">
        <f>IF(ISERROR(INDEX('Employee Data'!$B$4:$B$553,MATCH(Databackup!A276,Employee_Name,0),0)),"",(INDEX('Employee Data'!$B$4:$B$553,MATCH(Databackup!A276,Employee_Name,0))))</f>
        <v/>
      </c>
      <c r="C276" t="str">
        <f>IF(ISERROR(INDEX('Employee Data'!$C$4:$C$553,MATCH(Databackup!A276,Employee_Name,0),0)),"",(INDEX('Employee Data'!$C$4:$C$553,MATCH(Databackup!A276,Employee_Name,0))))</f>
        <v/>
      </c>
      <c r="D276" t="str">
        <f>IF(ISERROR(INDEX('Employee Data'!$D$4:$D$553,MATCH(Databackup!A276,Employee_Name,0),0)),"",(INDEX('Employee Data'!$D$4:$D$553,MATCH(Databackup!A276,Employee_Name,0))))</f>
        <v/>
      </c>
      <c r="E276" t="str">
        <f>IF(ISERROR(INDEX('Employee Data'!$F$4:$F$553,MATCH(Databackup!A276,Employee_Name,0),0)),"",(INDEX('Employee Data'!$F$4:$F$553,MATCH(Databackup!A276,Employee_Name,0))))</f>
        <v/>
      </c>
      <c r="F276" s="226" t="str">
        <f>IF(ISERROR(INDEX('Employee Data'!$G$4:$G$553,MATCH(Databackup!A276,Employee_Name,0),0)),"",(INDEX('Employee Data'!$G$4:$G$553,MATCH(Databackup!A276,Employee_Name,0))))</f>
        <v/>
      </c>
      <c r="G276" s="226" t="str">
        <f>IF(ISERROR(INDEX('Employee Data'!$H$4:$H$553,MATCH(Databackup!A276,Employee_Name,0),0)),"",(INDEX('Employee Data'!$H$4:$H$553,MATCH(Databackup!A276,Employee_Name,0))))</f>
        <v/>
      </c>
      <c r="H276" t="str">
        <f>IF(ISERROR(INDEX('Employee Data'!$I$4:$I$553,MATCH(Databackup!A276,Employee_Name,0),0)),"",(INDEX('Employee Data'!$I$4:$I$553,MATCH(Databackup!A276,Employee_Name,0))))</f>
        <v/>
      </c>
      <c r="I276" t="str">
        <f>IF(ISERROR(INDEX('Employee Data'!$J$4:$J$553,MATCH(Databackup!A276,Employee_Name,0),0)),"",(INDEX('Employee Data'!J$4:$J$553,MATCH(Databackup!A276,Employee_Name,0))))</f>
        <v/>
      </c>
      <c r="J276" t="str">
        <f>IF(ISERROR(INDEX('Employee Data'!$K$4:$K$553,MATCH(Databackup!A276,Employee_Name,0),0)),"",(INDEX('Employee Data'!$K$4:$K$553,MATCH(Databackup!A276,Employee_Name,0))))</f>
        <v/>
      </c>
      <c r="K276" t="str">
        <f>IF(ISERROR(INDEX('Employee Data'!$L$4:$L$553,MATCH(Databackup!A276,Employee_Name,0),0)),"",(INDEX('Employee Data'!$L$4:$L$553,MATCH(Databackup!A276,Employee_Name,0))))</f>
        <v/>
      </c>
      <c r="L276" t="str">
        <f>IF(ISERROR(INDEX('Employee Data'!$M$4:$M$553,MATCH(Databackup!A276,Employee_Name,0),0)),"",(INDEX('Employee Data'!$M$4:$M$553,MATCH(Databackup!A276,Employee_Name,0))))</f>
        <v/>
      </c>
      <c r="M276" t="str">
        <f>IF(ISERROR(INDEX('Employee Data'!$N$4:$N$553,MATCH(Databackup!A276,Employee_Name,0),0)),"",(INDEX('Employee Data'!$N$4:$N$553,MATCH(Databackup!A276,Employee_Name,0))))</f>
        <v/>
      </c>
      <c r="N276" t="str">
        <f>IF(ISERROR(INDEX('Employee Data'!$O$4:$O$553,MATCH(Databackup!A276,Employee_Name,0),0)),"",(INDEX('Employee Data'!$O$4:$O$553,MATCH(Databackup!A276,Employee_Name,0))))</f>
        <v/>
      </c>
    </row>
    <row r="277" spans="1:14">
      <c r="A277" s="266" t="e">
        <f t="array" ref="A277">INDEX(Employee_Name,MATCH(SMALL(IF($A$1='Employee Data'!$I$4:$I$553,'Employee Data'!$B$4:$B$553,""),ROW('Employee Data'!A275)),IF($A$1='Employee Data'!$I$4:$I$553,'Employee Data'!$B$4:$B$553,""),0))</f>
        <v>#NUM!</v>
      </c>
      <c r="B277" t="str">
        <f>IF(ISERROR(INDEX('Employee Data'!$B$4:$B$553,MATCH(Databackup!A277,Employee_Name,0),0)),"",(INDEX('Employee Data'!$B$4:$B$553,MATCH(Databackup!A277,Employee_Name,0))))</f>
        <v/>
      </c>
      <c r="C277" t="str">
        <f>IF(ISERROR(INDEX('Employee Data'!$C$4:$C$553,MATCH(Databackup!A277,Employee_Name,0),0)),"",(INDEX('Employee Data'!$C$4:$C$553,MATCH(Databackup!A277,Employee_Name,0))))</f>
        <v/>
      </c>
      <c r="D277" t="str">
        <f>IF(ISERROR(INDEX('Employee Data'!$D$4:$D$553,MATCH(Databackup!A277,Employee_Name,0),0)),"",(INDEX('Employee Data'!$D$4:$D$553,MATCH(Databackup!A277,Employee_Name,0))))</f>
        <v/>
      </c>
      <c r="E277" t="str">
        <f>IF(ISERROR(INDEX('Employee Data'!$F$4:$F$553,MATCH(Databackup!A277,Employee_Name,0),0)),"",(INDEX('Employee Data'!$F$4:$F$553,MATCH(Databackup!A277,Employee_Name,0))))</f>
        <v/>
      </c>
      <c r="F277" s="226" t="str">
        <f>IF(ISERROR(INDEX('Employee Data'!$G$4:$G$553,MATCH(Databackup!A277,Employee_Name,0),0)),"",(INDEX('Employee Data'!$G$4:$G$553,MATCH(Databackup!A277,Employee_Name,0))))</f>
        <v/>
      </c>
      <c r="G277" s="226" t="str">
        <f>IF(ISERROR(INDEX('Employee Data'!$H$4:$H$553,MATCH(Databackup!A277,Employee_Name,0),0)),"",(INDEX('Employee Data'!$H$4:$H$553,MATCH(Databackup!A277,Employee_Name,0))))</f>
        <v/>
      </c>
      <c r="H277" t="str">
        <f>IF(ISERROR(INDEX('Employee Data'!$I$4:$I$553,MATCH(Databackup!A277,Employee_Name,0),0)),"",(INDEX('Employee Data'!$I$4:$I$553,MATCH(Databackup!A277,Employee_Name,0))))</f>
        <v/>
      </c>
      <c r="I277" t="str">
        <f>IF(ISERROR(INDEX('Employee Data'!$J$4:$J$553,MATCH(Databackup!A277,Employee_Name,0),0)),"",(INDEX('Employee Data'!J$4:$J$553,MATCH(Databackup!A277,Employee_Name,0))))</f>
        <v/>
      </c>
      <c r="J277" t="str">
        <f>IF(ISERROR(INDEX('Employee Data'!$K$4:$K$553,MATCH(Databackup!A277,Employee_Name,0),0)),"",(INDEX('Employee Data'!$K$4:$K$553,MATCH(Databackup!A277,Employee_Name,0))))</f>
        <v/>
      </c>
      <c r="K277" t="str">
        <f>IF(ISERROR(INDEX('Employee Data'!$L$4:$L$553,MATCH(Databackup!A277,Employee_Name,0),0)),"",(INDEX('Employee Data'!$L$4:$L$553,MATCH(Databackup!A277,Employee_Name,0))))</f>
        <v/>
      </c>
      <c r="L277" t="str">
        <f>IF(ISERROR(INDEX('Employee Data'!$M$4:$M$553,MATCH(Databackup!A277,Employee_Name,0),0)),"",(INDEX('Employee Data'!$M$4:$M$553,MATCH(Databackup!A277,Employee_Name,0))))</f>
        <v/>
      </c>
      <c r="M277" t="str">
        <f>IF(ISERROR(INDEX('Employee Data'!$N$4:$N$553,MATCH(Databackup!A277,Employee_Name,0),0)),"",(INDEX('Employee Data'!$N$4:$N$553,MATCH(Databackup!A277,Employee_Name,0))))</f>
        <v/>
      </c>
      <c r="N277" t="str">
        <f>IF(ISERROR(INDEX('Employee Data'!$O$4:$O$553,MATCH(Databackup!A277,Employee_Name,0),0)),"",(INDEX('Employee Data'!$O$4:$O$553,MATCH(Databackup!A277,Employee_Name,0))))</f>
        <v/>
      </c>
    </row>
    <row r="278" spans="1:14">
      <c r="A278" s="266" t="e">
        <f t="array" ref="A278">INDEX(Employee_Name,MATCH(SMALL(IF($A$1='Employee Data'!$I$4:$I$553,'Employee Data'!$B$4:$B$553,""),ROW('Employee Data'!A276)),IF($A$1='Employee Data'!$I$4:$I$553,'Employee Data'!$B$4:$B$553,""),0))</f>
        <v>#NUM!</v>
      </c>
      <c r="B278" t="str">
        <f>IF(ISERROR(INDEX('Employee Data'!$B$4:$B$553,MATCH(Databackup!A278,Employee_Name,0),0)),"",(INDEX('Employee Data'!$B$4:$B$553,MATCH(Databackup!A278,Employee_Name,0))))</f>
        <v/>
      </c>
      <c r="C278" t="str">
        <f>IF(ISERROR(INDEX('Employee Data'!$C$4:$C$553,MATCH(Databackup!A278,Employee_Name,0),0)),"",(INDEX('Employee Data'!$C$4:$C$553,MATCH(Databackup!A278,Employee_Name,0))))</f>
        <v/>
      </c>
      <c r="D278" t="str">
        <f>IF(ISERROR(INDEX('Employee Data'!$D$4:$D$553,MATCH(Databackup!A278,Employee_Name,0),0)),"",(INDEX('Employee Data'!$D$4:$D$553,MATCH(Databackup!A278,Employee_Name,0))))</f>
        <v/>
      </c>
      <c r="E278" t="str">
        <f>IF(ISERROR(INDEX('Employee Data'!$F$4:$F$553,MATCH(Databackup!A278,Employee_Name,0),0)),"",(INDEX('Employee Data'!$F$4:$F$553,MATCH(Databackup!A278,Employee_Name,0))))</f>
        <v/>
      </c>
      <c r="F278" s="226" t="str">
        <f>IF(ISERROR(INDEX('Employee Data'!$G$4:$G$553,MATCH(Databackup!A278,Employee_Name,0),0)),"",(INDEX('Employee Data'!$G$4:$G$553,MATCH(Databackup!A278,Employee_Name,0))))</f>
        <v/>
      </c>
      <c r="G278" s="226" t="str">
        <f>IF(ISERROR(INDEX('Employee Data'!$H$4:$H$553,MATCH(Databackup!A278,Employee_Name,0),0)),"",(INDEX('Employee Data'!$H$4:$H$553,MATCH(Databackup!A278,Employee_Name,0))))</f>
        <v/>
      </c>
      <c r="H278" t="str">
        <f>IF(ISERROR(INDEX('Employee Data'!$I$4:$I$553,MATCH(Databackup!A278,Employee_Name,0),0)),"",(INDEX('Employee Data'!$I$4:$I$553,MATCH(Databackup!A278,Employee_Name,0))))</f>
        <v/>
      </c>
      <c r="I278" t="str">
        <f>IF(ISERROR(INDEX('Employee Data'!$J$4:$J$553,MATCH(Databackup!A278,Employee_Name,0),0)),"",(INDEX('Employee Data'!J$4:$J$553,MATCH(Databackup!A278,Employee_Name,0))))</f>
        <v/>
      </c>
      <c r="J278" t="str">
        <f>IF(ISERROR(INDEX('Employee Data'!$K$4:$K$553,MATCH(Databackup!A278,Employee_Name,0),0)),"",(INDEX('Employee Data'!$K$4:$K$553,MATCH(Databackup!A278,Employee_Name,0))))</f>
        <v/>
      </c>
      <c r="K278" t="str">
        <f>IF(ISERROR(INDEX('Employee Data'!$L$4:$L$553,MATCH(Databackup!A278,Employee_Name,0),0)),"",(INDEX('Employee Data'!$L$4:$L$553,MATCH(Databackup!A278,Employee_Name,0))))</f>
        <v/>
      </c>
      <c r="L278" t="str">
        <f>IF(ISERROR(INDEX('Employee Data'!$M$4:$M$553,MATCH(Databackup!A278,Employee_Name,0),0)),"",(INDEX('Employee Data'!$M$4:$M$553,MATCH(Databackup!A278,Employee_Name,0))))</f>
        <v/>
      </c>
      <c r="M278" t="str">
        <f>IF(ISERROR(INDEX('Employee Data'!$N$4:$N$553,MATCH(Databackup!A278,Employee_Name,0),0)),"",(INDEX('Employee Data'!$N$4:$N$553,MATCH(Databackup!A278,Employee_Name,0))))</f>
        <v/>
      </c>
      <c r="N278" t="str">
        <f>IF(ISERROR(INDEX('Employee Data'!$O$4:$O$553,MATCH(Databackup!A278,Employee_Name,0),0)),"",(INDEX('Employee Data'!$O$4:$O$553,MATCH(Databackup!A278,Employee_Name,0))))</f>
        <v/>
      </c>
    </row>
    <row r="279" spans="1:14">
      <c r="A279" s="266" t="e">
        <f t="array" ref="A279">INDEX(Employee_Name,MATCH(SMALL(IF($A$1='Employee Data'!$I$4:$I$553,'Employee Data'!$B$4:$B$553,""),ROW('Employee Data'!A277)),IF($A$1='Employee Data'!$I$4:$I$553,'Employee Data'!$B$4:$B$553,""),0))</f>
        <v>#NUM!</v>
      </c>
      <c r="B279" t="str">
        <f>IF(ISERROR(INDEX('Employee Data'!$B$4:$B$553,MATCH(Databackup!A279,Employee_Name,0),0)),"",(INDEX('Employee Data'!$B$4:$B$553,MATCH(Databackup!A279,Employee_Name,0))))</f>
        <v/>
      </c>
      <c r="C279" t="str">
        <f>IF(ISERROR(INDEX('Employee Data'!$C$4:$C$553,MATCH(Databackup!A279,Employee_Name,0),0)),"",(INDEX('Employee Data'!$C$4:$C$553,MATCH(Databackup!A279,Employee_Name,0))))</f>
        <v/>
      </c>
      <c r="D279" t="str">
        <f>IF(ISERROR(INDEX('Employee Data'!$D$4:$D$553,MATCH(Databackup!A279,Employee_Name,0),0)),"",(INDEX('Employee Data'!$D$4:$D$553,MATCH(Databackup!A279,Employee_Name,0))))</f>
        <v/>
      </c>
      <c r="E279" t="str">
        <f>IF(ISERROR(INDEX('Employee Data'!$F$4:$F$553,MATCH(Databackup!A279,Employee_Name,0),0)),"",(INDEX('Employee Data'!$F$4:$F$553,MATCH(Databackup!A279,Employee_Name,0))))</f>
        <v/>
      </c>
      <c r="F279" s="226" t="str">
        <f>IF(ISERROR(INDEX('Employee Data'!$G$4:$G$553,MATCH(Databackup!A279,Employee_Name,0),0)),"",(INDEX('Employee Data'!$G$4:$G$553,MATCH(Databackup!A279,Employee_Name,0))))</f>
        <v/>
      </c>
      <c r="G279" s="226" t="str">
        <f>IF(ISERROR(INDEX('Employee Data'!$H$4:$H$553,MATCH(Databackup!A279,Employee_Name,0),0)),"",(INDEX('Employee Data'!$H$4:$H$553,MATCH(Databackup!A279,Employee_Name,0))))</f>
        <v/>
      </c>
      <c r="H279" t="str">
        <f>IF(ISERROR(INDEX('Employee Data'!$I$4:$I$553,MATCH(Databackup!A279,Employee_Name,0),0)),"",(INDEX('Employee Data'!$I$4:$I$553,MATCH(Databackup!A279,Employee_Name,0))))</f>
        <v/>
      </c>
      <c r="I279" t="str">
        <f>IF(ISERROR(INDEX('Employee Data'!$J$4:$J$553,MATCH(Databackup!A279,Employee_Name,0),0)),"",(INDEX('Employee Data'!J$4:$J$553,MATCH(Databackup!A279,Employee_Name,0))))</f>
        <v/>
      </c>
      <c r="J279" t="str">
        <f>IF(ISERROR(INDEX('Employee Data'!$K$4:$K$553,MATCH(Databackup!A279,Employee_Name,0),0)),"",(INDEX('Employee Data'!$K$4:$K$553,MATCH(Databackup!A279,Employee_Name,0))))</f>
        <v/>
      </c>
      <c r="K279" t="str">
        <f>IF(ISERROR(INDEX('Employee Data'!$L$4:$L$553,MATCH(Databackup!A279,Employee_Name,0),0)),"",(INDEX('Employee Data'!$L$4:$L$553,MATCH(Databackup!A279,Employee_Name,0))))</f>
        <v/>
      </c>
      <c r="L279" t="str">
        <f>IF(ISERROR(INDEX('Employee Data'!$M$4:$M$553,MATCH(Databackup!A279,Employee_Name,0),0)),"",(INDEX('Employee Data'!$M$4:$M$553,MATCH(Databackup!A279,Employee_Name,0))))</f>
        <v/>
      </c>
      <c r="M279" t="str">
        <f>IF(ISERROR(INDEX('Employee Data'!$N$4:$N$553,MATCH(Databackup!A279,Employee_Name,0),0)),"",(INDEX('Employee Data'!$N$4:$N$553,MATCH(Databackup!A279,Employee_Name,0))))</f>
        <v/>
      </c>
      <c r="N279" t="str">
        <f>IF(ISERROR(INDEX('Employee Data'!$O$4:$O$553,MATCH(Databackup!A279,Employee_Name,0),0)),"",(INDEX('Employee Data'!$O$4:$O$553,MATCH(Databackup!A279,Employee_Name,0))))</f>
        <v/>
      </c>
    </row>
    <row r="280" spans="1:14">
      <c r="A280" s="266" t="e">
        <f t="array" ref="A280">INDEX(Employee_Name,MATCH(SMALL(IF($A$1='Employee Data'!$I$4:$I$553,'Employee Data'!$B$4:$B$553,""),ROW('Employee Data'!A278)),IF($A$1='Employee Data'!$I$4:$I$553,'Employee Data'!$B$4:$B$553,""),0))</f>
        <v>#NUM!</v>
      </c>
      <c r="B280" t="str">
        <f>IF(ISERROR(INDEX('Employee Data'!$B$4:$B$553,MATCH(Databackup!A280,Employee_Name,0),0)),"",(INDEX('Employee Data'!$B$4:$B$553,MATCH(Databackup!A280,Employee_Name,0))))</f>
        <v/>
      </c>
      <c r="C280" t="str">
        <f>IF(ISERROR(INDEX('Employee Data'!$C$4:$C$553,MATCH(Databackup!A280,Employee_Name,0),0)),"",(INDEX('Employee Data'!$C$4:$C$553,MATCH(Databackup!A280,Employee_Name,0))))</f>
        <v/>
      </c>
      <c r="D280" t="str">
        <f>IF(ISERROR(INDEX('Employee Data'!$D$4:$D$553,MATCH(Databackup!A280,Employee_Name,0),0)),"",(INDEX('Employee Data'!$D$4:$D$553,MATCH(Databackup!A280,Employee_Name,0))))</f>
        <v/>
      </c>
      <c r="E280" t="str">
        <f>IF(ISERROR(INDEX('Employee Data'!$F$4:$F$553,MATCH(Databackup!A280,Employee_Name,0),0)),"",(INDEX('Employee Data'!$F$4:$F$553,MATCH(Databackup!A280,Employee_Name,0))))</f>
        <v/>
      </c>
      <c r="F280" s="226" t="str">
        <f>IF(ISERROR(INDEX('Employee Data'!$G$4:$G$553,MATCH(Databackup!A280,Employee_Name,0),0)),"",(INDEX('Employee Data'!$G$4:$G$553,MATCH(Databackup!A280,Employee_Name,0))))</f>
        <v/>
      </c>
      <c r="G280" s="226" t="str">
        <f>IF(ISERROR(INDEX('Employee Data'!$H$4:$H$553,MATCH(Databackup!A280,Employee_Name,0),0)),"",(INDEX('Employee Data'!$H$4:$H$553,MATCH(Databackup!A280,Employee_Name,0))))</f>
        <v/>
      </c>
      <c r="H280" t="str">
        <f>IF(ISERROR(INDEX('Employee Data'!$I$4:$I$553,MATCH(Databackup!A280,Employee_Name,0),0)),"",(INDEX('Employee Data'!$I$4:$I$553,MATCH(Databackup!A280,Employee_Name,0))))</f>
        <v/>
      </c>
      <c r="I280" t="str">
        <f>IF(ISERROR(INDEX('Employee Data'!$J$4:$J$553,MATCH(Databackup!A280,Employee_Name,0),0)),"",(INDEX('Employee Data'!J$4:$J$553,MATCH(Databackup!A280,Employee_Name,0))))</f>
        <v/>
      </c>
      <c r="J280" t="str">
        <f>IF(ISERROR(INDEX('Employee Data'!$K$4:$K$553,MATCH(Databackup!A280,Employee_Name,0),0)),"",(INDEX('Employee Data'!$K$4:$K$553,MATCH(Databackup!A280,Employee_Name,0))))</f>
        <v/>
      </c>
      <c r="K280" t="str">
        <f>IF(ISERROR(INDEX('Employee Data'!$L$4:$L$553,MATCH(Databackup!A280,Employee_Name,0),0)),"",(INDEX('Employee Data'!$L$4:$L$553,MATCH(Databackup!A280,Employee_Name,0))))</f>
        <v/>
      </c>
      <c r="L280" t="str">
        <f>IF(ISERROR(INDEX('Employee Data'!$M$4:$M$553,MATCH(Databackup!A280,Employee_Name,0),0)),"",(INDEX('Employee Data'!$M$4:$M$553,MATCH(Databackup!A280,Employee_Name,0))))</f>
        <v/>
      </c>
      <c r="M280" t="str">
        <f>IF(ISERROR(INDEX('Employee Data'!$N$4:$N$553,MATCH(Databackup!A280,Employee_Name,0),0)),"",(INDEX('Employee Data'!$N$4:$N$553,MATCH(Databackup!A280,Employee_Name,0))))</f>
        <v/>
      </c>
      <c r="N280" t="str">
        <f>IF(ISERROR(INDEX('Employee Data'!$O$4:$O$553,MATCH(Databackup!A280,Employee_Name,0),0)),"",(INDEX('Employee Data'!$O$4:$O$553,MATCH(Databackup!A280,Employee_Name,0))))</f>
        <v/>
      </c>
    </row>
    <row r="281" spans="1:14">
      <c r="A281" s="266" t="e">
        <f t="array" ref="A281">INDEX(Employee_Name,MATCH(SMALL(IF($A$1='Employee Data'!$I$4:$I$553,'Employee Data'!$B$4:$B$553,""),ROW('Employee Data'!A279)),IF($A$1='Employee Data'!$I$4:$I$553,'Employee Data'!$B$4:$B$553,""),0))</f>
        <v>#NUM!</v>
      </c>
      <c r="B281" t="str">
        <f>IF(ISERROR(INDEX('Employee Data'!$B$4:$B$553,MATCH(Databackup!A281,Employee_Name,0),0)),"",(INDEX('Employee Data'!$B$4:$B$553,MATCH(Databackup!A281,Employee_Name,0))))</f>
        <v/>
      </c>
      <c r="C281" t="str">
        <f>IF(ISERROR(INDEX('Employee Data'!$C$4:$C$553,MATCH(Databackup!A281,Employee_Name,0),0)),"",(INDEX('Employee Data'!$C$4:$C$553,MATCH(Databackup!A281,Employee_Name,0))))</f>
        <v/>
      </c>
      <c r="D281" t="str">
        <f>IF(ISERROR(INDEX('Employee Data'!$D$4:$D$553,MATCH(Databackup!A281,Employee_Name,0),0)),"",(INDEX('Employee Data'!$D$4:$D$553,MATCH(Databackup!A281,Employee_Name,0))))</f>
        <v/>
      </c>
      <c r="E281" t="str">
        <f>IF(ISERROR(INDEX('Employee Data'!$F$4:$F$553,MATCH(Databackup!A281,Employee_Name,0),0)),"",(INDEX('Employee Data'!$F$4:$F$553,MATCH(Databackup!A281,Employee_Name,0))))</f>
        <v/>
      </c>
      <c r="F281" s="226" t="str">
        <f>IF(ISERROR(INDEX('Employee Data'!$G$4:$G$553,MATCH(Databackup!A281,Employee_Name,0),0)),"",(INDEX('Employee Data'!$G$4:$G$553,MATCH(Databackup!A281,Employee_Name,0))))</f>
        <v/>
      </c>
      <c r="G281" s="226" t="str">
        <f>IF(ISERROR(INDEX('Employee Data'!$H$4:$H$553,MATCH(Databackup!A281,Employee_Name,0),0)),"",(INDEX('Employee Data'!$H$4:$H$553,MATCH(Databackup!A281,Employee_Name,0))))</f>
        <v/>
      </c>
      <c r="H281" t="str">
        <f>IF(ISERROR(INDEX('Employee Data'!$I$4:$I$553,MATCH(Databackup!A281,Employee_Name,0),0)),"",(INDEX('Employee Data'!$I$4:$I$553,MATCH(Databackup!A281,Employee_Name,0))))</f>
        <v/>
      </c>
      <c r="I281" t="str">
        <f>IF(ISERROR(INDEX('Employee Data'!$J$4:$J$553,MATCH(Databackup!A281,Employee_Name,0),0)),"",(INDEX('Employee Data'!J$4:$J$553,MATCH(Databackup!A281,Employee_Name,0))))</f>
        <v/>
      </c>
      <c r="J281" t="str">
        <f>IF(ISERROR(INDEX('Employee Data'!$K$4:$K$553,MATCH(Databackup!A281,Employee_Name,0),0)),"",(INDEX('Employee Data'!$K$4:$K$553,MATCH(Databackup!A281,Employee_Name,0))))</f>
        <v/>
      </c>
      <c r="K281" t="str">
        <f>IF(ISERROR(INDEX('Employee Data'!$L$4:$L$553,MATCH(Databackup!A281,Employee_Name,0),0)),"",(INDEX('Employee Data'!$L$4:$L$553,MATCH(Databackup!A281,Employee_Name,0))))</f>
        <v/>
      </c>
      <c r="L281" t="str">
        <f>IF(ISERROR(INDEX('Employee Data'!$M$4:$M$553,MATCH(Databackup!A281,Employee_Name,0),0)),"",(INDEX('Employee Data'!$M$4:$M$553,MATCH(Databackup!A281,Employee_Name,0))))</f>
        <v/>
      </c>
      <c r="M281" t="str">
        <f>IF(ISERROR(INDEX('Employee Data'!$N$4:$N$553,MATCH(Databackup!A281,Employee_Name,0),0)),"",(INDEX('Employee Data'!$N$4:$N$553,MATCH(Databackup!A281,Employee_Name,0))))</f>
        <v/>
      </c>
      <c r="N281" t="str">
        <f>IF(ISERROR(INDEX('Employee Data'!$O$4:$O$553,MATCH(Databackup!A281,Employee_Name,0),0)),"",(INDEX('Employee Data'!$O$4:$O$553,MATCH(Databackup!A281,Employee_Name,0))))</f>
        <v/>
      </c>
    </row>
    <row r="282" spans="1:14">
      <c r="A282" s="266" t="e">
        <f t="array" ref="A282">INDEX(Employee_Name,MATCH(SMALL(IF($A$1='Employee Data'!$I$4:$I$553,'Employee Data'!$B$4:$B$553,""),ROW('Employee Data'!A280)),IF($A$1='Employee Data'!$I$4:$I$553,'Employee Data'!$B$4:$B$553,""),0))</f>
        <v>#NUM!</v>
      </c>
      <c r="B282" t="str">
        <f>IF(ISERROR(INDEX('Employee Data'!$B$4:$B$553,MATCH(Databackup!A282,Employee_Name,0),0)),"",(INDEX('Employee Data'!$B$4:$B$553,MATCH(Databackup!A282,Employee_Name,0))))</f>
        <v/>
      </c>
      <c r="C282" t="str">
        <f>IF(ISERROR(INDEX('Employee Data'!$C$4:$C$553,MATCH(Databackup!A282,Employee_Name,0),0)),"",(INDEX('Employee Data'!$C$4:$C$553,MATCH(Databackup!A282,Employee_Name,0))))</f>
        <v/>
      </c>
      <c r="D282" t="str">
        <f>IF(ISERROR(INDEX('Employee Data'!$D$4:$D$553,MATCH(Databackup!A282,Employee_Name,0),0)),"",(INDEX('Employee Data'!$D$4:$D$553,MATCH(Databackup!A282,Employee_Name,0))))</f>
        <v/>
      </c>
      <c r="E282" t="str">
        <f>IF(ISERROR(INDEX('Employee Data'!$F$4:$F$553,MATCH(Databackup!A282,Employee_Name,0),0)),"",(INDEX('Employee Data'!$F$4:$F$553,MATCH(Databackup!A282,Employee_Name,0))))</f>
        <v/>
      </c>
      <c r="F282" s="226" t="str">
        <f>IF(ISERROR(INDEX('Employee Data'!$G$4:$G$553,MATCH(Databackup!A282,Employee_Name,0),0)),"",(INDEX('Employee Data'!$G$4:$G$553,MATCH(Databackup!A282,Employee_Name,0))))</f>
        <v/>
      </c>
      <c r="G282" s="226" t="str">
        <f>IF(ISERROR(INDEX('Employee Data'!$H$4:$H$553,MATCH(Databackup!A282,Employee_Name,0),0)),"",(INDEX('Employee Data'!$H$4:$H$553,MATCH(Databackup!A282,Employee_Name,0))))</f>
        <v/>
      </c>
      <c r="H282" t="str">
        <f>IF(ISERROR(INDEX('Employee Data'!$I$4:$I$553,MATCH(Databackup!A282,Employee_Name,0),0)),"",(INDEX('Employee Data'!$I$4:$I$553,MATCH(Databackup!A282,Employee_Name,0))))</f>
        <v/>
      </c>
      <c r="I282" t="str">
        <f>IF(ISERROR(INDEX('Employee Data'!$J$4:$J$553,MATCH(Databackup!A282,Employee_Name,0),0)),"",(INDEX('Employee Data'!J$4:$J$553,MATCH(Databackup!A282,Employee_Name,0))))</f>
        <v/>
      </c>
      <c r="J282" t="str">
        <f>IF(ISERROR(INDEX('Employee Data'!$K$4:$K$553,MATCH(Databackup!A282,Employee_Name,0),0)),"",(INDEX('Employee Data'!$K$4:$K$553,MATCH(Databackup!A282,Employee_Name,0))))</f>
        <v/>
      </c>
      <c r="K282" t="str">
        <f>IF(ISERROR(INDEX('Employee Data'!$L$4:$L$553,MATCH(Databackup!A282,Employee_Name,0),0)),"",(INDEX('Employee Data'!$L$4:$L$553,MATCH(Databackup!A282,Employee_Name,0))))</f>
        <v/>
      </c>
      <c r="L282" t="str">
        <f>IF(ISERROR(INDEX('Employee Data'!$M$4:$M$553,MATCH(Databackup!A282,Employee_Name,0),0)),"",(INDEX('Employee Data'!$M$4:$M$553,MATCH(Databackup!A282,Employee_Name,0))))</f>
        <v/>
      </c>
      <c r="M282" t="str">
        <f>IF(ISERROR(INDEX('Employee Data'!$N$4:$N$553,MATCH(Databackup!A282,Employee_Name,0),0)),"",(INDEX('Employee Data'!$N$4:$N$553,MATCH(Databackup!A282,Employee_Name,0))))</f>
        <v/>
      </c>
      <c r="N282" t="str">
        <f>IF(ISERROR(INDEX('Employee Data'!$O$4:$O$553,MATCH(Databackup!A282,Employee_Name,0),0)),"",(INDEX('Employee Data'!$O$4:$O$553,MATCH(Databackup!A282,Employee_Name,0))))</f>
        <v/>
      </c>
    </row>
    <row r="283" spans="1:14">
      <c r="A283" s="266" t="e">
        <f t="array" ref="A283">INDEX(Employee_Name,MATCH(SMALL(IF($A$1='Employee Data'!$I$4:$I$553,'Employee Data'!$B$4:$B$553,""),ROW('Employee Data'!A281)),IF($A$1='Employee Data'!$I$4:$I$553,'Employee Data'!$B$4:$B$553,""),0))</f>
        <v>#NUM!</v>
      </c>
      <c r="B283" t="str">
        <f>IF(ISERROR(INDEX('Employee Data'!$B$4:$B$553,MATCH(Databackup!A283,Employee_Name,0),0)),"",(INDEX('Employee Data'!$B$4:$B$553,MATCH(Databackup!A283,Employee_Name,0))))</f>
        <v/>
      </c>
      <c r="C283" t="str">
        <f>IF(ISERROR(INDEX('Employee Data'!$C$4:$C$553,MATCH(Databackup!A283,Employee_Name,0),0)),"",(INDEX('Employee Data'!$C$4:$C$553,MATCH(Databackup!A283,Employee_Name,0))))</f>
        <v/>
      </c>
      <c r="D283" t="str">
        <f>IF(ISERROR(INDEX('Employee Data'!$D$4:$D$553,MATCH(Databackup!A283,Employee_Name,0),0)),"",(INDEX('Employee Data'!$D$4:$D$553,MATCH(Databackup!A283,Employee_Name,0))))</f>
        <v/>
      </c>
      <c r="E283" t="str">
        <f>IF(ISERROR(INDEX('Employee Data'!$F$4:$F$553,MATCH(Databackup!A283,Employee_Name,0),0)),"",(INDEX('Employee Data'!$F$4:$F$553,MATCH(Databackup!A283,Employee_Name,0))))</f>
        <v/>
      </c>
      <c r="F283" s="226" t="str">
        <f>IF(ISERROR(INDEX('Employee Data'!$G$4:$G$553,MATCH(Databackup!A283,Employee_Name,0),0)),"",(INDEX('Employee Data'!$G$4:$G$553,MATCH(Databackup!A283,Employee_Name,0))))</f>
        <v/>
      </c>
      <c r="G283" s="226" t="str">
        <f>IF(ISERROR(INDEX('Employee Data'!$H$4:$H$553,MATCH(Databackup!A283,Employee_Name,0),0)),"",(INDEX('Employee Data'!$H$4:$H$553,MATCH(Databackup!A283,Employee_Name,0))))</f>
        <v/>
      </c>
      <c r="H283" t="str">
        <f>IF(ISERROR(INDEX('Employee Data'!$I$4:$I$553,MATCH(Databackup!A283,Employee_Name,0),0)),"",(INDEX('Employee Data'!$I$4:$I$553,MATCH(Databackup!A283,Employee_Name,0))))</f>
        <v/>
      </c>
      <c r="I283" t="str">
        <f>IF(ISERROR(INDEX('Employee Data'!$J$4:$J$553,MATCH(Databackup!A283,Employee_Name,0),0)),"",(INDEX('Employee Data'!J$4:$J$553,MATCH(Databackup!A283,Employee_Name,0))))</f>
        <v/>
      </c>
      <c r="J283" t="str">
        <f>IF(ISERROR(INDEX('Employee Data'!$K$4:$K$553,MATCH(Databackup!A283,Employee_Name,0),0)),"",(INDEX('Employee Data'!$K$4:$K$553,MATCH(Databackup!A283,Employee_Name,0))))</f>
        <v/>
      </c>
      <c r="K283" t="str">
        <f>IF(ISERROR(INDEX('Employee Data'!$L$4:$L$553,MATCH(Databackup!A283,Employee_Name,0),0)),"",(INDEX('Employee Data'!$L$4:$L$553,MATCH(Databackup!A283,Employee_Name,0))))</f>
        <v/>
      </c>
      <c r="L283" t="str">
        <f>IF(ISERROR(INDEX('Employee Data'!$M$4:$M$553,MATCH(Databackup!A283,Employee_Name,0),0)),"",(INDEX('Employee Data'!$M$4:$M$553,MATCH(Databackup!A283,Employee_Name,0))))</f>
        <v/>
      </c>
      <c r="M283" t="str">
        <f>IF(ISERROR(INDEX('Employee Data'!$N$4:$N$553,MATCH(Databackup!A283,Employee_Name,0),0)),"",(INDEX('Employee Data'!$N$4:$N$553,MATCH(Databackup!A283,Employee_Name,0))))</f>
        <v/>
      </c>
      <c r="N283" t="str">
        <f>IF(ISERROR(INDEX('Employee Data'!$O$4:$O$553,MATCH(Databackup!A283,Employee_Name,0),0)),"",(INDEX('Employee Data'!$O$4:$O$553,MATCH(Databackup!A283,Employee_Name,0))))</f>
        <v/>
      </c>
    </row>
    <row r="284" spans="1:14">
      <c r="A284" s="266" t="e">
        <f t="array" ref="A284">INDEX(Employee_Name,MATCH(SMALL(IF($A$1='Employee Data'!$I$4:$I$553,'Employee Data'!$B$4:$B$553,""),ROW('Employee Data'!A282)),IF($A$1='Employee Data'!$I$4:$I$553,'Employee Data'!$B$4:$B$553,""),0))</f>
        <v>#NUM!</v>
      </c>
      <c r="B284" t="str">
        <f>IF(ISERROR(INDEX('Employee Data'!$B$4:$B$553,MATCH(Databackup!A284,Employee_Name,0),0)),"",(INDEX('Employee Data'!$B$4:$B$553,MATCH(Databackup!A284,Employee_Name,0))))</f>
        <v/>
      </c>
      <c r="C284" t="str">
        <f>IF(ISERROR(INDEX('Employee Data'!$C$4:$C$553,MATCH(Databackup!A284,Employee_Name,0),0)),"",(INDEX('Employee Data'!$C$4:$C$553,MATCH(Databackup!A284,Employee_Name,0))))</f>
        <v/>
      </c>
      <c r="D284" t="str">
        <f>IF(ISERROR(INDEX('Employee Data'!$D$4:$D$553,MATCH(Databackup!A284,Employee_Name,0),0)),"",(INDEX('Employee Data'!$D$4:$D$553,MATCH(Databackup!A284,Employee_Name,0))))</f>
        <v/>
      </c>
      <c r="E284" t="str">
        <f>IF(ISERROR(INDEX('Employee Data'!$F$4:$F$553,MATCH(Databackup!A284,Employee_Name,0),0)),"",(INDEX('Employee Data'!$F$4:$F$553,MATCH(Databackup!A284,Employee_Name,0))))</f>
        <v/>
      </c>
      <c r="F284" s="226" t="str">
        <f>IF(ISERROR(INDEX('Employee Data'!$G$4:$G$553,MATCH(Databackup!A284,Employee_Name,0),0)),"",(INDEX('Employee Data'!$G$4:$G$553,MATCH(Databackup!A284,Employee_Name,0))))</f>
        <v/>
      </c>
      <c r="G284" s="226" t="str">
        <f>IF(ISERROR(INDEX('Employee Data'!$H$4:$H$553,MATCH(Databackup!A284,Employee_Name,0),0)),"",(INDEX('Employee Data'!$H$4:$H$553,MATCH(Databackup!A284,Employee_Name,0))))</f>
        <v/>
      </c>
      <c r="H284" t="str">
        <f>IF(ISERROR(INDEX('Employee Data'!$I$4:$I$553,MATCH(Databackup!A284,Employee_Name,0),0)),"",(INDEX('Employee Data'!$I$4:$I$553,MATCH(Databackup!A284,Employee_Name,0))))</f>
        <v/>
      </c>
      <c r="I284" t="str">
        <f>IF(ISERROR(INDEX('Employee Data'!$J$4:$J$553,MATCH(Databackup!A284,Employee_Name,0),0)),"",(INDEX('Employee Data'!J$4:$J$553,MATCH(Databackup!A284,Employee_Name,0))))</f>
        <v/>
      </c>
      <c r="J284" t="str">
        <f>IF(ISERROR(INDEX('Employee Data'!$K$4:$K$553,MATCH(Databackup!A284,Employee_Name,0),0)),"",(INDEX('Employee Data'!$K$4:$K$553,MATCH(Databackup!A284,Employee_Name,0))))</f>
        <v/>
      </c>
      <c r="K284" t="str">
        <f>IF(ISERROR(INDEX('Employee Data'!$L$4:$L$553,MATCH(Databackup!A284,Employee_Name,0),0)),"",(INDEX('Employee Data'!$L$4:$L$553,MATCH(Databackup!A284,Employee_Name,0))))</f>
        <v/>
      </c>
      <c r="L284" t="str">
        <f>IF(ISERROR(INDEX('Employee Data'!$M$4:$M$553,MATCH(Databackup!A284,Employee_Name,0),0)),"",(INDEX('Employee Data'!$M$4:$M$553,MATCH(Databackup!A284,Employee_Name,0))))</f>
        <v/>
      </c>
      <c r="M284" t="str">
        <f>IF(ISERROR(INDEX('Employee Data'!$N$4:$N$553,MATCH(Databackup!A284,Employee_Name,0),0)),"",(INDEX('Employee Data'!$N$4:$N$553,MATCH(Databackup!A284,Employee_Name,0))))</f>
        <v/>
      </c>
      <c r="N284" t="str">
        <f>IF(ISERROR(INDEX('Employee Data'!$O$4:$O$553,MATCH(Databackup!A284,Employee_Name,0),0)),"",(INDEX('Employee Data'!$O$4:$O$553,MATCH(Databackup!A284,Employee_Name,0))))</f>
        <v/>
      </c>
    </row>
    <row r="285" spans="1:14">
      <c r="A285" s="266" t="e">
        <f t="array" ref="A285">INDEX(Employee_Name,MATCH(SMALL(IF($A$1='Employee Data'!$I$4:$I$553,'Employee Data'!$B$4:$B$553,""),ROW('Employee Data'!A283)),IF($A$1='Employee Data'!$I$4:$I$553,'Employee Data'!$B$4:$B$553,""),0))</f>
        <v>#NUM!</v>
      </c>
      <c r="B285" t="str">
        <f>IF(ISERROR(INDEX('Employee Data'!$B$4:$B$553,MATCH(Databackup!A285,Employee_Name,0),0)),"",(INDEX('Employee Data'!$B$4:$B$553,MATCH(Databackup!A285,Employee_Name,0))))</f>
        <v/>
      </c>
      <c r="C285" t="str">
        <f>IF(ISERROR(INDEX('Employee Data'!$C$4:$C$553,MATCH(Databackup!A285,Employee_Name,0),0)),"",(INDEX('Employee Data'!$C$4:$C$553,MATCH(Databackup!A285,Employee_Name,0))))</f>
        <v/>
      </c>
      <c r="D285" t="str">
        <f>IF(ISERROR(INDEX('Employee Data'!$D$4:$D$553,MATCH(Databackup!A285,Employee_Name,0),0)),"",(INDEX('Employee Data'!$D$4:$D$553,MATCH(Databackup!A285,Employee_Name,0))))</f>
        <v/>
      </c>
      <c r="E285" t="str">
        <f>IF(ISERROR(INDEX('Employee Data'!$F$4:$F$553,MATCH(Databackup!A285,Employee_Name,0),0)),"",(INDEX('Employee Data'!$F$4:$F$553,MATCH(Databackup!A285,Employee_Name,0))))</f>
        <v/>
      </c>
      <c r="F285" s="226" t="str">
        <f>IF(ISERROR(INDEX('Employee Data'!$G$4:$G$553,MATCH(Databackup!A285,Employee_Name,0),0)),"",(INDEX('Employee Data'!$G$4:$G$553,MATCH(Databackup!A285,Employee_Name,0))))</f>
        <v/>
      </c>
      <c r="G285" s="226" t="str">
        <f>IF(ISERROR(INDEX('Employee Data'!$H$4:$H$553,MATCH(Databackup!A285,Employee_Name,0),0)),"",(INDEX('Employee Data'!$H$4:$H$553,MATCH(Databackup!A285,Employee_Name,0))))</f>
        <v/>
      </c>
      <c r="H285" t="str">
        <f>IF(ISERROR(INDEX('Employee Data'!$I$4:$I$553,MATCH(Databackup!A285,Employee_Name,0),0)),"",(INDEX('Employee Data'!$I$4:$I$553,MATCH(Databackup!A285,Employee_Name,0))))</f>
        <v/>
      </c>
      <c r="I285" t="str">
        <f>IF(ISERROR(INDEX('Employee Data'!$J$4:$J$553,MATCH(Databackup!A285,Employee_Name,0),0)),"",(INDEX('Employee Data'!J$4:$J$553,MATCH(Databackup!A285,Employee_Name,0))))</f>
        <v/>
      </c>
      <c r="J285" t="str">
        <f>IF(ISERROR(INDEX('Employee Data'!$K$4:$K$553,MATCH(Databackup!A285,Employee_Name,0),0)),"",(INDEX('Employee Data'!$K$4:$K$553,MATCH(Databackup!A285,Employee_Name,0))))</f>
        <v/>
      </c>
      <c r="K285" t="str">
        <f>IF(ISERROR(INDEX('Employee Data'!$L$4:$L$553,MATCH(Databackup!A285,Employee_Name,0),0)),"",(INDEX('Employee Data'!$L$4:$L$553,MATCH(Databackup!A285,Employee_Name,0))))</f>
        <v/>
      </c>
      <c r="L285" t="str">
        <f>IF(ISERROR(INDEX('Employee Data'!$M$4:$M$553,MATCH(Databackup!A285,Employee_Name,0),0)),"",(INDEX('Employee Data'!$M$4:$M$553,MATCH(Databackup!A285,Employee_Name,0))))</f>
        <v/>
      </c>
      <c r="M285" t="str">
        <f>IF(ISERROR(INDEX('Employee Data'!$N$4:$N$553,MATCH(Databackup!A285,Employee_Name,0),0)),"",(INDEX('Employee Data'!$N$4:$N$553,MATCH(Databackup!A285,Employee_Name,0))))</f>
        <v/>
      </c>
      <c r="N285" t="str">
        <f>IF(ISERROR(INDEX('Employee Data'!$O$4:$O$553,MATCH(Databackup!A285,Employee_Name,0),0)),"",(INDEX('Employee Data'!$O$4:$O$553,MATCH(Databackup!A285,Employee_Name,0))))</f>
        <v/>
      </c>
    </row>
    <row r="286" spans="1:14">
      <c r="A286" s="266" t="e">
        <f t="array" ref="A286">INDEX(Employee_Name,MATCH(SMALL(IF($A$1='Employee Data'!$I$4:$I$553,'Employee Data'!$B$4:$B$553,""),ROW('Employee Data'!A284)),IF($A$1='Employee Data'!$I$4:$I$553,'Employee Data'!$B$4:$B$553,""),0))</f>
        <v>#NUM!</v>
      </c>
      <c r="B286" t="str">
        <f>IF(ISERROR(INDEX('Employee Data'!$B$4:$B$553,MATCH(Databackup!A286,Employee_Name,0),0)),"",(INDEX('Employee Data'!$B$4:$B$553,MATCH(Databackup!A286,Employee_Name,0))))</f>
        <v/>
      </c>
      <c r="C286" t="str">
        <f>IF(ISERROR(INDEX('Employee Data'!$C$4:$C$553,MATCH(Databackup!A286,Employee_Name,0),0)),"",(INDEX('Employee Data'!$C$4:$C$553,MATCH(Databackup!A286,Employee_Name,0))))</f>
        <v/>
      </c>
      <c r="D286" t="str">
        <f>IF(ISERROR(INDEX('Employee Data'!$D$4:$D$553,MATCH(Databackup!A286,Employee_Name,0),0)),"",(INDEX('Employee Data'!$D$4:$D$553,MATCH(Databackup!A286,Employee_Name,0))))</f>
        <v/>
      </c>
      <c r="E286" t="str">
        <f>IF(ISERROR(INDEX('Employee Data'!$F$4:$F$553,MATCH(Databackup!A286,Employee_Name,0),0)),"",(INDEX('Employee Data'!$F$4:$F$553,MATCH(Databackup!A286,Employee_Name,0))))</f>
        <v/>
      </c>
      <c r="F286" s="226" t="str">
        <f>IF(ISERROR(INDEX('Employee Data'!$G$4:$G$553,MATCH(Databackup!A286,Employee_Name,0),0)),"",(INDEX('Employee Data'!$G$4:$G$553,MATCH(Databackup!A286,Employee_Name,0))))</f>
        <v/>
      </c>
      <c r="G286" s="226" t="str">
        <f>IF(ISERROR(INDEX('Employee Data'!$H$4:$H$553,MATCH(Databackup!A286,Employee_Name,0),0)),"",(INDEX('Employee Data'!$H$4:$H$553,MATCH(Databackup!A286,Employee_Name,0))))</f>
        <v/>
      </c>
      <c r="H286" t="str">
        <f>IF(ISERROR(INDEX('Employee Data'!$I$4:$I$553,MATCH(Databackup!A286,Employee_Name,0),0)),"",(INDEX('Employee Data'!$I$4:$I$553,MATCH(Databackup!A286,Employee_Name,0))))</f>
        <v/>
      </c>
      <c r="I286" t="str">
        <f>IF(ISERROR(INDEX('Employee Data'!$J$4:$J$553,MATCH(Databackup!A286,Employee_Name,0),0)),"",(INDEX('Employee Data'!J$4:$J$553,MATCH(Databackup!A286,Employee_Name,0))))</f>
        <v/>
      </c>
      <c r="J286" t="str">
        <f>IF(ISERROR(INDEX('Employee Data'!$K$4:$K$553,MATCH(Databackup!A286,Employee_Name,0),0)),"",(INDEX('Employee Data'!$K$4:$K$553,MATCH(Databackup!A286,Employee_Name,0))))</f>
        <v/>
      </c>
      <c r="K286" t="str">
        <f>IF(ISERROR(INDEX('Employee Data'!$L$4:$L$553,MATCH(Databackup!A286,Employee_Name,0),0)),"",(INDEX('Employee Data'!$L$4:$L$553,MATCH(Databackup!A286,Employee_Name,0))))</f>
        <v/>
      </c>
      <c r="L286" t="str">
        <f>IF(ISERROR(INDEX('Employee Data'!$M$4:$M$553,MATCH(Databackup!A286,Employee_Name,0),0)),"",(INDEX('Employee Data'!$M$4:$M$553,MATCH(Databackup!A286,Employee_Name,0))))</f>
        <v/>
      </c>
      <c r="M286" t="str">
        <f>IF(ISERROR(INDEX('Employee Data'!$N$4:$N$553,MATCH(Databackup!A286,Employee_Name,0),0)),"",(INDEX('Employee Data'!$N$4:$N$553,MATCH(Databackup!A286,Employee_Name,0))))</f>
        <v/>
      </c>
      <c r="N286" t="str">
        <f>IF(ISERROR(INDEX('Employee Data'!$O$4:$O$553,MATCH(Databackup!A286,Employee_Name,0),0)),"",(INDEX('Employee Data'!$O$4:$O$553,MATCH(Databackup!A286,Employee_Name,0))))</f>
        <v/>
      </c>
    </row>
    <row r="287" spans="1:14">
      <c r="A287" s="266" t="e">
        <f t="array" ref="A287">INDEX(Employee_Name,MATCH(SMALL(IF($A$1='Employee Data'!$I$4:$I$553,'Employee Data'!$B$4:$B$553,""),ROW('Employee Data'!A285)),IF($A$1='Employee Data'!$I$4:$I$553,'Employee Data'!$B$4:$B$553,""),0))</f>
        <v>#NUM!</v>
      </c>
      <c r="B287" t="str">
        <f>IF(ISERROR(INDEX('Employee Data'!$B$4:$B$553,MATCH(Databackup!A287,Employee_Name,0),0)),"",(INDEX('Employee Data'!$B$4:$B$553,MATCH(Databackup!A287,Employee_Name,0))))</f>
        <v/>
      </c>
      <c r="C287" t="str">
        <f>IF(ISERROR(INDEX('Employee Data'!$C$4:$C$553,MATCH(Databackup!A287,Employee_Name,0),0)),"",(INDEX('Employee Data'!$C$4:$C$553,MATCH(Databackup!A287,Employee_Name,0))))</f>
        <v/>
      </c>
      <c r="D287" t="str">
        <f>IF(ISERROR(INDEX('Employee Data'!$D$4:$D$553,MATCH(Databackup!A287,Employee_Name,0),0)),"",(INDEX('Employee Data'!$D$4:$D$553,MATCH(Databackup!A287,Employee_Name,0))))</f>
        <v/>
      </c>
      <c r="E287" t="str">
        <f>IF(ISERROR(INDEX('Employee Data'!$F$4:$F$553,MATCH(Databackup!A287,Employee_Name,0),0)),"",(INDEX('Employee Data'!$F$4:$F$553,MATCH(Databackup!A287,Employee_Name,0))))</f>
        <v/>
      </c>
      <c r="F287" s="226" t="str">
        <f>IF(ISERROR(INDEX('Employee Data'!$G$4:$G$553,MATCH(Databackup!A287,Employee_Name,0),0)),"",(INDEX('Employee Data'!$G$4:$G$553,MATCH(Databackup!A287,Employee_Name,0))))</f>
        <v/>
      </c>
      <c r="G287" s="226" t="str">
        <f>IF(ISERROR(INDEX('Employee Data'!$H$4:$H$553,MATCH(Databackup!A287,Employee_Name,0),0)),"",(INDEX('Employee Data'!$H$4:$H$553,MATCH(Databackup!A287,Employee_Name,0))))</f>
        <v/>
      </c>
      <c r="H287" t="str">
        <f>IF(ISERROR(INDEX('Employee Data'!$I$4:$I$553,MATCH(Databackup!A287,Employee_Name,0),0)),"",(INDEX('Employee Data'!$I$4:$I$553,MATCH(Databackup!A287,Employee_Name,0))))</f>
        <v/>
      </c>
      <c r="I287" t="str">
        <f>IF(ISERROR(INDEX('Employee Data'!$J$4:$J$553,MATCH(Databackup!A287,Employee_Name,0),0)),"",(INDEX('Employee Data'!J$4:$J$553,MATCH(Databackup!A287,Employee_Name,0))))</f>
        <v/>
      </c>
      <c r="J287" t="str">
        <f>IF(ISERROR(INDEX('Employee Data'!$K$4:$K$553,MATCH(Databackup!A287,Employee_Name,0),0)),"",(INDEX('Employee Data'!$K$4:$K$553,MATCH(Databackup!A287,Employee_Name,0))))</f>
        <v/>
      </c>
      <c r="K287" t="str">
        <f>IF(ISERROR(INDEX('Employee Data'!$L$4:$L$553,MATCH(Databackup!A287,Employee_Name,0),0)),"",(INDEX('Employee Data'!$L$4:$L$553,MATCH(Databackup!A287,Employee_Name,0))))</f>
        <v/>
      </c>
      <c r="L287" t="str">
        <f>IF(ISERROR(INDEX('Employee Data'!$M$4:$M$553,MATCH(Databackup!A287,Employee_Name,0),0)),"",(INDEX('Employee Data'!$M$4:$M$553,MATCH(Databackup!A287,Employee_Name,0))))</f>
        <v/>
      </c>
      <c r="M287" t="str">
        <f>IF(ISERROR(INDEX('Employee Data'!$N$4:$N$553,MATCH(Databackup!A287,Employee_Name,0),0)),"",(INDEX('Employee Data'!$N$4:$N$553,MATCH(Databackup!A287,Employee_Name,0))))</f>
        <v/>
      </c>
      <c r="N287" t="str">
        <f>IF(ISERROR(INDEX('Employee Data'!$O$4:$O$553,MATCH(Databackup!A287,Employee_Name,0),0)),"",(INDEX('Employee Data'!$O$4:$O$553,MATCH(Databackup!A287,Employee_Name,0))))</f>
        <v/>
      </c>
    </row>
    <row r="288" spans="1:14">
      <c r="A288" s="266" t="e">
        <f t="array" ref="A288">INDEX(Employee_Name,MATCH(SMALL(IF($A$1='Employee Data'!$I$4:$I$553,'Employee Data'!$B$4:$B$553,""),ROW('Employee Data'!A286)),IF($A$1='Employee Data'!$I$4:$I$553,'Employee Data'!$B$4:$B$553,""),0))</f>
        <v>#NUM!</v>
      </c>
      <c r="B288" t="str">
        <f>IF(ISERROR(INDEX('Employee Data'!$B$4:$B$553,MATCH(Databackup!A288,Employee_Name,0),0)),"",(INDEX('Employee Data'!$B$4:$B$553,MATCH(Databackup!A288,Employee_Name,0))))</f>
        <v/>
      </c>
      <c r="C288" t="str">
        <f>IF(ISERROR(INDEX('Employee Data'!$C$4:$C$553,MATCH(Databackup!A288,Employee_Name,0),0)),"",(INDEX('Employee Data'!$C$4:$C$553,MATCH(Databackup!A288,Employee_Name,0))))</f>
        <v/>
      </c>
      <c r="D288" t="str">
        <f>IF(ISERROR(INDEX('Employee Data'!$D$4:$D$553,MATCH(Databackup!A288,Employee_Name,0),0)),"",(INDEX('Employee Data'!$D$4:$D$553,MATCH(Databackup!A288,Employee_Name,0))))</f>
        <v/>
      </c>
      <c r="E288" t="str">
        <f>IF(ISERROR(INDEX('Employee Data'!$F$4:$F$553,MATCH(Databackup!A288,Employee_Name,0),0)),"",(INDEX('Employee Data'!$F$4:$F$553,MATCH(Databackup!A288,Employee_Name,0))))</f>
        <v/>
      </c>
      <c r="F288" s="226" t="str">
        <f>IF(ISERROR(INDEX('Employee Data'!$G$4:$G$553,MATCH(Databackup!A288,Employee_Name,0),0)),"",(INDEX('Employee Data'!$G$4:$G$553,MATCH(Databackup!A288,Employee_Name,0))))</f>
        <v/>
      </c>
      <c r="G288" s="226" t="str">
        <f>IF(ISERROR(INDEX('Employee Data'!$H$4:$H$553,MATCH(Databackup!A288,Employee_Name,0),0)),"",(INDEX('Employee Data'!$H$4:$H$553,MATCH(Databackup!A288,Employee_Name,0))))</f>
        <v/>
      </c>
      <c r="H288" t="str">
        <f>IF(ISERROR(INDEX('Employee Data'!$I$4:$I$553,MATCH(Databackup!A288,Employee_Name,0),0)),"",(INDEX('Employee Data'!$I$4:$I$553,MATCH(Databackup!A288,Employee_Name,0))))</f>
        <v/>
      </c>
      <c r="I288" t="str">
        <f>IF(ISERROR(INDEX('Employee Data'!$J$4:$J$553,MATCH(Databackup!A288,Employee_Name,0),0)),"",(INDEX('Employee Data'!J$4:$J$553,MATCH(Databackup!A288,Employee_Name,0))))</f>
        <v/>
      </c>
      <c r="J288" t="str">
        <f>IF(ISERROR(INDEX('Employee Data'!$K$4:$K$553,MATCH(Databackup!A288,Employee_Name,0),0)),"",(INDEX('Employee Data'!$K$4:$K$553,MATCH(Databackup!A288,Employee_Name,0))))</f>
        <v/>
      </c>
      <c r="K288" t="str">
        <f>IF(ISERROR(INDEX('Employee Data'!$L$4:$L$553,MATCH(Databackup!A288,Employee_Name,0),0)),"",(INDEX('Employee Data'!$L$4:$L$553,MATCH(Databackup!A288,Employee_Name,0))))</f>
        <v/>
      </c>
      <c r="L288" t="str">
        <f>IF(ISERROR(INDEX('Employee Data'!$M$4:$M$553,MATCH(Databackup!A288,Employee_Name,0),0)),"",(INDEX('Employee Data'!$M$4:$M$553,MATCH(Databackup!A288,Employee_Name,0))))</f>
        <v/>
      </c>
      <c r="M288" t="str">
        <f>IF(ISERROR(INDEX('Employee Data'!$N$4:$N$553,MATCH(Databackup!A288,Employee_Name,0),0)),"",(INDEX('Employee Data'!$N$4:$N$553,MATCH(Databackup!A288,Employee_Name,0))))</f>
        <v/>
      </c>
      <c r="N288" t="str">
        <f>IF(ISERROR(INDEX('Employee Data'!$O$4:$O$553,MATCH(Databackup!A288,Employee_Name,0),0)),"",(INDEX('Employee Data'!$O$4:$O$553,MATCH(Databackup!A288,Employee_Name,0))))</f>
        <v/>
      </c>
    </row>
    <row r="289" spans="1:14">
      <c r="A289" s="266" t="e">
        <f t="array" ref="A289">INDEX(Employee_Name,MATCH(SMALL(IF($A$1='Employee Data'!$I$4:$I$553,'Employee Data'!$B$4:$B$553,""),ROW('Employee Data'!A287)),IF($A$1='Employee Data'!$I$4:$I$553,'Employee Data'!$B$4:$B$553,""),0))</f>
        <v>#NUM!</v>
      </c>
      <c r="B289" t="str">
        <f>IF(ISERROR(INDEX('Employee Data'!$B$4:$B$553,MATCH(Databackup!A289,Employee_Name,0),0)),"",(INDEX('Employee Data'!$B$4:$B$553,MATCH(Databackup!A289,Employee_Name,0))))</f>
        <v/>
      </c>
      <c r="C289" t="str">
        <f>IF(ISERROR(INDEX('Employee Data'!$C$4:$C$553,MATCH(Databackup!A289,Employee_Name,0),0)),"",(INDEX('Employee Data'!$C$4:$C$553,MATCH(Databackup!A289,Employee_Name,0))))</f>
        <v/>
      </c>
      <c r="D289" t="str">
        <f>IF(ISERROR(INDEX('Employee Data'!$D$4:$D$553,MATCH(Databackup!A289,Employee_Name,0),0)),"",(INDEX('Employee Data'!$D$4:$D$553,MATCH(Databackup!A289,Employee_Name,0))))</f>
        <v/>
      </c>
      <c r="E289" t="str">
        <f>IF(ISERROR(INDEX('Employee Data'!$F$4:$F$553,MATCH(Databackup!A289,Employee_Name,0),0)),"",(INDEX('Employee Data'!$F$4:$F$553,MATCH(Databackup!A289,Employee_Name,0))))</f>
        <v/>
      </c>
      <c r="F289" s="226" t="str">
        <f>IF(ISERROR(INDEX('Employee Data'!$G$4:$G$553,MATCH(Databackup!A289,Employee_Name,0),0)),"",(INDEX('Employee Data'!$G$4:$G$553,MATCH(Databackup!A289,Employee_Name,0))))</f>
        <v/>
      </c>
      <c r="G289" s="226" t="str">
        <f>IF(ISERROR(INDEX('Employee Data'!$H$4:$H$553,MATCH(Databackup!A289,Employee_Name,0),0)),"",(INDEX('Employee Data'!$H$4:$H$553,MATCH(Databackup!A289,Employee_Name,0))))</f>
        <v/>
      </c>
      <c r="H289" t="str">
        <f>IF(ISERROR(INDEX('Employee Data'!$I$4:$I$553,MATCH(Databackup!A289,Employee_Name,0),0)),"",(INDEX('Employee Data'!$I$4:$I$553,MATCH(Databackup!A289,Employee_Name,0))))</f>
        <v/>
      </c>
      <c r="I289" t="str">
        <f>IF(ISERROR(INDEX('Employee Data'!$J$4:$J$553,MATCH(Databackup!A289,Employee_Name,0),0)),"",(INDEX('Employee Data'!J$4:$J$553,MATCH(Databackup!A289,Employee_Name,0))))</f>
        <v/>
      </c>
      <c r="J289" t="str">
        <f>IF(ISERROR(INDEX('Employee Data'!$K$4:$K$553,MATCH(Databackup!A289,Employee_Name,0),0)),"",(INDEX('Employee Data'!$K$4:$K$553,MATCH(Databackup!A289,Employee_Name,0))))</f>
        <v/>
      </c>
      <c r="K289" t="str">
        <f>IF(ISERROR(INDEX('Employee Data'!$L$4:$L$553,MATCH(Databackup!A289,Employee_Name,0),0)),"",(INDEX('Employee Data'!$L$4:$L$553,MATCH(Databackup!A289,Employee_Name,0))))</f>
        <v/>
      </c>
      <c r="L289" t="str">
        <f>IF(ISERROR(INDEX('Employee Data'!$M$4:$M$553,MATCH(Databackup!A289,Employee_Name,0),0)),"",(INDEX('Employee Data'!$M$4:$M$553,MATCH(Databackup!A289,Employee_Name,0))))</f>
        <v/>
      </c>
      <c r="M289" t="str">
        <f>IF(ISERROR(INDEX('Employee Data'!$N$4:$N$553,MATCH(Databackup!A289,Employee_Name,0),0)),"",(INDEX('Employee Data'!$N$4:$N$553,MATCH(Databackup!A289,Employee_Name,0))))</f>
        <v/>
      </c>
      <c r="N289" t="str">
        <f>IF(ISERROR(INDEX('Employee Data'!$O$4:$O$553,MATCH(Databackup!A289,Employee_Name,0),0)),"",(INDEX('Employee Data'!$O$4:$O$553,MATCH(Databackup!A289,Employee_Name,0))))</f>
        <v/>
      </c>
    </row>
    <row r="290" spans="1:14">
      <c r="A290" s="266" t="e">
        <f t="array" ref="A290">INDEX(Employee_Name,MATCH(SMALL(IF($A$1='Employee Data'!$I$4:$I$553,'Employee Data'!$B$4:$B$553,""),ROW('Employee Data'!A288)),IF($A$1='Employee Data'!$I$4:$I$553,'Employee Data'!$B$4:$B$553,""),0))</f>
        <v>#NUM!</v>
      </c>
      <c r="B290" t="str">
        <f>IF(ISERROR(INDEX('Employee Data'!$B$4:$B$553,MATCH(Databackup!A290,Employee_Name,0),0)),"",(INDEX('Employee Data'!$B$4:$B$553,MATCH(Databackup!A290,Employee_Name,0))))</f>
        <v/>
      </c>
      <c r="C290" t="str">
        <f>IF(ISERROR(INDEX('Employee Data'!$C$4:$C$553,MATCH(Databackup!A290,Employee_Name,0),0)),"",(INDEX('Employee Data'!$C$4:$C$553,MATCH(Databackup!A290,Employee_Name,0))))</f>
        <v/>
      </c>
      <c r="D290" t="str">
        <f>IF(ISERROR(INDEX('Employee Data'!$D$4:$D$553,MATCH(Databackup!A290,Employee_Name,0),0)),"",(INDEX('Employee Data'!$D$4:$D$553,MATCH(Databackup!A290,Employee_Name,0))))</f>
        <v/>
      </c>
      <c r="E290" t="str">
        <f>IF(ISERROR(INDEX('Employee Data'!$F$4:$F$553,MATCH(Databackup!A290,Employee_Name,0),0)),"",(INDEX('Employee Data'!$F$4:$F$553,MATCH(Databackup!A290,Employee_Name,0))))</f>
        <v/>
      </c>
      <c r="F290" s="226" t="str">
        <f>IF(ISERROR(INDEX('Employee Data'!$G$4:$G$553,MATCH(Databackup!A290,Employee_Name,0),0)),"",(INDEX('Employee Data'!$G$4:$G$553,MATCH(Databackup!A290,Employee_Name,0))))</f>
        <v/>
      </c>
      <c r="G290" s="226" t="str">
        <f>IF(ISERROR(INDEX('Employee Data'!$H$4:$H$553,MATCH(Databackup!A290,Employee_Name,0),0)),"",(INDEX('Employee Data'!$H$4:$H$553,MATCH(Databackup!A290,Employee_Name,0))))</f>
        <v/>
      </c>
      <c r="H290" t="str">
        <f>IF(ISERROR(INDEX('Employee Data'!$I$4:$I$553,MATCH(Databackup!A290,Employee_Name,0),0)),"",(INDEX('Employee Data'!$I$4:$I$553,MATCH(Databackup!A290,Employee_Name,0))))</f>
        <v/>
      </c>
      <c r="I290" t="str">
        <f>IF(ISERROR(INDEX('Employee Data'!$J$4:$J$553,MATCH(Databackup!A290,Employee_Name,0),0)),"",(INDEX('Employee Data'!J$4:$J$553,MATCH(Databackup!A290,Employee_Name,0))))</f>
        <v/>
      </c>
      <c r="J290" t="str">
        <f>IF(ISERROR(INDEX('Employee Data'!$K$4:$K$553,MATCH(Databackup!A290,Employee_Name,0),0)),"",(INDEX('Employee Data'!$K$4:$K$553,MATCH(Databackup!A290,Employee_Name,0))))</f>
        <v/>
      </c>
      <c r="K290" t="str">
        <f>IF(ISERROR(INDEX('Employee Data'!$L$4:$L$553,MATCH(Databackup!A290,Employee_Name,0),0)),"",(INDEX('Employee Data'!$L$4:$L$553,MATCH(Databackup!A290,Employee_Name,0))))</f>
        <v/>
      </c>
      <c r="L290" t="str">
        <f>IF(ISERROR(INDEX('Employee Data'!$M$4:$M$553,MATCH(Databackup!A290,Employee_Name,0),0)),"",(INDEX('Employee Data'!$M$4:$M$553,MATCH(Databackup!A290,Employee_Name,0))))</f>
        <v/>
      </c>
      <c r="M290" t="str">
        <f>IF(ISERROR(INDEX('Employee Data'!$N$4:$N$553,MATCH(Databackup!A290,Employee_Name,0),0)),"",(INDEX('Employee Data'!$N$4:$N$553,MATCH(Databackup!A290,Employee_Name,0))))</f>
        <v/>
      </c>
      <c r="N290" t="str">
        <f>IF(ISERROR(INDEX('Employee Data'!$O$4:$O$553,MATCH(Databackup!A290,Employee_Name,0),0)),"",(INDEX('Employee Data'!$O$4:$O$553,MATCH(Databackup!A290,Employee_Name,0))))</f>
        <v/>
      </c>
    </row>
    <row r="291" spans="1:14">
      <c r="A291" s="266" t="e">
        <f t="array" ref="A291">INDEX(Employee_Name,MATCH(SMALL(IF($A$1='Employee Data'!$I$4:$I$553,'Employee Data'!$B$4:$B$553,""),ROW('Employee Data'!A289)),IF($A$1='Employee Data'!$I$4:$I$553,'Employee Data'!$B$4:$B$553,""),0))</f>
        <v>#NUM!</v>
      </c>
      <c r="B291" t="str">
        <f>IF(ISERROR(INDEX('Employee Data'!$B$4:$B$553,MATCH(Databackup!A291,Employee_Name,0),0)),"",(INDEX('Employee Data'!$B$4:$B$553,MATCH(Databackup!A291,Employee_Name,0))))</f>
        <v/>
      </c>
      <c r="C291" t="str">
        <f>IF(ISERROR(INDEX('Employee Data'!$C$4:$C$553,MATCH(Databackup!A291,Employee_Name,0),0)),"",(INDEX('Employee Data'!$C$4:$C$553,MATCH(Databackup!A291,Employee_Name,0))))</f>
        <v/>
      </c>
      <c r="D291" t="str">
        <f>IF(ISERROR(INDEX('Employee Data'!$D$4:$D$553,MATCH(Databackup!A291,Employee_Name,0),0)),"",(INDEX('Employee Data'!$D$4:$D$553,MATCH(Databackup!A291,Employee_Name,0))))</f>
        <v/>
      </c>
      <c r="E291" t="str">
        <f>IF(ISERROR(INDEX('Employee Data'!$F$4:$F$553,MATCH(Databackup!A291,Employee_Name,0),0)),"",(INDEX('Employee Data'!$F$4:$F$553,MATCH(Databackup!A291,Employee_Name,0))))</f>
        <v/>
      </c>
      <c r="F291" s="226" t="str">
        <f>IF(ISERROR(INDEX('Employee Data'!$G$4:$G$553,MATCH(Databackup!A291,Employee_Name,0),0)),"",(INDEX('Employee Data'!$G$4:$G$553,MATCH(Databackup!A291,Employee_Name,0))))</f>
        <v/>
      </c>
      <c r="G291" s="226" t="str">
        <f>IF(ISERROR(INDEX('Employee Data'!$H$4:$H$553,MATCH(Databackup!A291,Employee_Name,0),0)),"",(INDEX('Employee Data'!$H$4:$H$553,MATCH(Databackup!A291,Employee_Name,0))))</f>
        <v/>
      </c>
      <c r="H291" t="str">
        <f>IF(ISERROR(INDEX('Employee Data'!$I$4:$I$553,MATCH(Databackup!A291,Employee_Name,0),0)),"",(INDEX('Employee Data'!$I$4:$I$553,MATCH(Databackup!A291,Employee_Name,0))))</f>
        <v/>
      </c>
      <c r="I291" t="str">
        <f>IF(ISERROR(INDEX('Employee Data'!$J$4:$J$553,MATCH(Databackup!A291,Employee_Name,0),0)),"",(INDEX('Employee Data'!J$4:$J$553,MATCH(Databackup!A291,Employee_Name,0))))</f>
        <v/>
      </c>
      <c r="J291" t="str">
        <f>IF(ISERROR(INDEX('Employee Data'!$K$4:$K$553,MATCH(Databackup!A291,Employee_Name,0),0)),"",(INDEX('Employee Data'!$K$4:$K$553,MATCH(Databackup!A291,Employee_Name,0))))</f>
        <v/>
      </c>
      <c r="K291" t="str">
        <f>IF(ISERROR(INDEX('Employee Data'!$L$4:$L$553,MATCH(Databackup!A291,Employee_Name,0),0)),"",(INDEX('Employee Data'!$L$4:$L$553,MATCH(Databackup!A291,Employee_Name,0))))</f>
        <v/>
      </c>
      <c r="L291" t="str">
        <f>IF(ISERROR(INDEX('Employee Data'!$M$4:$M$553,MATCH(Databackup!A291,Employee_Name,0),0)),"",(INDEX('Employee Data'!$M$4:$M$553,MATCH(Databackup!A291,Employee_Name,0))))</f>
        <v/>
      </c>
      <c r="M291" t="str">
        <f>IF(ISERROR(INDEX('Employee Data'!$N$4:$N$553,MATCH(Databackup!A291,Employee_Name,0),0)),"",(INDEX('Employee Data'!$N$4:$N$553,MATCH(Databackup!A291,Employee_Name,0))))</f>
        <v/>
      </c>
      <c r="N291" t="str">
        <f>IF(ISERROR(INDEX('Employee Data'!$O$4:$O$553,MATCH(Databackup!A291,Employee_Name,0),0)),"",(INDEX('Employee Data'!$O$4:$O$553,MATCH(Databackup!A291,Employee_Name,0))))</f>
        <v/>
      </c>
    </row>
    <row r="292" spans="1:14">
      <c r="A292" s="266" t="e">
        <f t="array" ref="A292">INDEX(Employee_Name,MATCH(SMALL(IF($A$1='Employee Data'!$I$4:$I$553,'Employee Data'!$B$4:$B$553,""),ROW('Employee Data'!A290)),IF($A$1='Employee Data'!$I$4:$I$553,'Employee Data'!$B$4:$B$553,""),0))</f>
        <v>#NUM!</v>
      </c>
      <c r="B292" t="str">
        <f>IF(ISERROR(INDEX('Employee Data'!$B$4:$B$553,MATCH(Databackup!A292,Employee_Name,0),0)),"",(INDEX('Employee Data'!$B$4:$B$553,MATCH(Databackup!A292,Employee_Name,0))))</f>
        <v/>
      </c>
      <c r="C292" t="str">
        <f>IF(ISERROR(INDEX('Employee Data'!$C$4:$C$553,MATCH(Databackup!A292,Employee_Name,0),0)),"",(INDEX('Employee Data'!$C$4:$C$553,MATCH(Databackup!A292,Employee_Name,0))))</f>
        <v/>
      </c>
      <c r="D292" t="str">
        <f>IF(ISERROR(INDEX('Employee Data'!$D$4:$D$553,MATCH(Databackup!A292,Employee_Name,0),0)),"",(INDEX('Employee Data'!$D$4:$D$553,MATCH(Databackup!A292,Employee_Name,0))))</f>
        <v/>
      </c>
      <c r="E292" t="str">
        <f>IF(ISERROR(INDEX('Employee Data'!$F$4:$F$553,MATCH(Databackup!A292,Employee_Name,0),0)),"",(INDEX('Employee Data'!$F$4:$F$553,MATCH(Databackup!A292,Employee_Name,0))))</f>
        <v/>
      </c>
      <c r="F292" s="226" t="str">
        <f>IF(ISERROR(INDEX('Employee Data'!$G$4:$G$553,MATCH(Databackup!A292,Employee_Name,0),0)),"",(INDEX('Employee Data'!$G$4:$G$553,MATCH(Databackup!A292,Employee_Name,0))))</f>
        <v/>
      </c>
      <c r="G292" s="226" t="str">
        <f>IF(ISERROR(INDEX('Employee Data'!$H$4:$H$553,MATCH(Databackup!A292,Employee_Name,0),0)),"",(INDEX('Employee Data'!$H$4:$H$553,MATCH(Databackup!A292,Employee_Name,0))))</f>
        <v/>
      </c>
      <c r="H292" t="str">
        <f>IF(ISERROR(INDEX('Employee Data'!$I$4:$I$553,MATCH(Databackup!A292,Employee_Name,0),0)),"",(INDEX('Employee Data'!$I$4:$I$553,MATCH(Databackup!A292,Employee_Name,0))))</f>
        <v/>
      </c>
      <c r="I292" t="str">
        <f>IF(ISERROR(INDEX('Employee Data'!$J$4:$J$553,MATCH(Databackup!A292,Employee_Name,0),0)),"",(INDEX('Employee Data'!J$4:$J$553,MATCH(Databackup!A292,Employee_Name,0))))</f>
        <v/>
      </c>
      <c r="J292" t="str">
        <f>IF(ISERROR(INDEX('Employee Data'!$K$4:$K$553,MATCH(Databackup!A292,Employee_Name,0),0)),"",(INDEX('Employee Data'!$K$4:$K$553,MATCH(Databackup!A292,Employee_Name,0))))</f>
        <v/>
      </c>
      <c r="K292" t="str">
        <f>IF(ISERROR(INDEX('Employee Data'!$L$4:$L$553,MATCH(Databackup!A292,Employee_Name,0),0)),"",(INDEX('Employee Data'!$L$4:$L$553,MATCH(Databackup!A292,Employee_Name,0))))</f>
        <v/>
      </c>
      <c r="L292" t="str">
        <f>IF(ISERROR(INDEX('Employee Data'!$M$4:$M$553,MATCH(Databackup!A292,Employee_Name,0),0)),"",(INDEX('Employee Data'!$M$4:$M$553,MATCH(Databackup!A292,Employee_Name,0))))</f>
        <v/>
      </c>
      <c r="M292" t="str">
        <f>IF(ISERROR(INDEX('Employee Data'!$N$4:$N$553,MATCH(Databackup!A292,Employee_Name,0),0)),"",(INDEX('Employee Data'!$N$4:$N$553,MATCH(Databackup!A292,Employee_Name,0))))</f>
        <v/>
      </c>
      <c r="N292" t="str">
        <f>IF(ISERROR(INDEX('Employee Data'!$O$4:$O$553,MATCH(Databackup!A292,Employee_Name,0),0)),"",(INDEX('Employee Data'!$O$4:$O$553,MATCH(Databackup!A292,Employee_Name,0))))</f>
        <v/>
      </c>
    </row>
    <row r="293" spans="1:14">
      <c r="A293" s="266" t="e">
        <f t="array" ref="A293">INDEX(Employee_Name,MATCH(SMALL(IF($A$1='Employee Data'!$I$4:$I$553,'Employee Data'!$B$4:$B$553,""),ROW('Employee Data'!A291)),IF($A$1='Employee Data'!$I$4:$I$553,'Employee Data'!$B$4:$B$553,""),0))</f>
        <v>#NUM!</v>
      </c>
      <c r="B293" t="str">
        <f>IF(ISERROR(INDEX('Employee Data'!$B$4:$B$553,MATCH(Databackup!A293,Employee_Name,0),0)),"",(INDEX('Employee Data'!$B$4:$B$553,MATCH(Databackup!A293,Employee_Name,0))))</f>
        <v/>
      </c>
      <c r="C293" t="str">
        <f>IF(ISERROR(INDEX('Employee Data'!$C$4:$C$553,MATCH(Databackup!A293,Employee_Name,0),0)),"",(INDEX('Employee Data'!$C$4:$C$553,MATCH(Databackup!A293,Employee_Name,0))))</f>
        <v/>
      </c>
      <c r="D293" t="str">
        <f>IF(ISERROR(INDEX('Employee Data'!$D$4:$D$553,MATCH(Databackup!A293,Employee_Name,0),0)),"",(INDEX('Employee Data'!$D$4:$D$553,MATCH(Databackup!A293,Employee_Name,0))))</f>
        <v/>
      </c>
      <c r="E293" t="str">
        <f>IF(ISERROR(INDEX('Employee Data'!$F$4:$F$553,MATCH(Databackup!A293,Employee_Name,0),0)),"",(INDEX('Employee Data'!$F$4:$F$553,MATCH(Databackup!A293,Employee_Name,0))))</f>
        <v/>
      </c>
      <c r="F293" s="226" t="str">
        <f>IF(ISERROR(INDEX('Employee Data'!$G$4:$G$553,MATCH(Databackup!A293,Employee_Name,0),0)),"",(INDEX('Employee Data'!$G$4:$G$553,MATCH(Databackup!A293,Employee_Name,0))))</f>
        <v/>
      </c>
      <c r="G293" s="226" t="str">
        <f>IF(ISERROR(INDEX('Employee Data'!$H$4:$H$553,MATCH(Databackup!A293,Employee_Name,0),0)),"",(INDEX('Employee Data'!$H$4:$H$553,MATCH(Databackup!A293,Employee_Name,0))))</f>
        <v/>
      </c>
      <c r="H293" t="str">
        <f>IF(ISERROR(INDEX('Employee Data'!$I$4:$I$553,MATCH(Databackup!A293,Employee_Name,0),0)),"",(INDEX('Employee Data'!$I$4:$I$553,MATCH(Databackup!A293,Employee_Name,0))))</f>
        <v/>
      </c>
      <c r="I293" t="str">
        <f>IF(ISERROR(INDEX('Employee Data'!$J$4:$J$553,MATCH(Databackup!A293,Employee_Name,0),0)),"",(INDEX('Employee Data'!J$4:$J$553,MATCH(Databackup!A293,Employee_Name,0))))</f>
        <v/>
      </c>
      <c r="J293" t="str">
        <f>IF(ISERROR(INDEX('Employee Data'!$K$4:$K$553,MATCH(Databackup!A293,Employee_Name,0),0)),"",(INDEX('Employee Data'!$K$4:$K$553,MATCH(Databackup!A293,Employee_Name,0))))</f>
        <v/>
      </c>
      <c r="K293" t="str">
        <f>IF(ISERROR(INDEX('Employee Data'!$L$4:$L$553,MATCH(Databackup!A293,Employee_Name,0),0)),"",(INDEX('Employee Data'!$L$4:$L$553,MATCH(Databackup!A293,Employee_Name,0))))</f>
        <v/>
      </c>
      <c r="L293" t="str">
        <f>IF(ISERROR(INDEX('Employee Data'!$M$4:$M$553,MATCH(Databackup!A293,Employee_Name,0),0)),"",(INDEX('Employee Data'!$M$4:$M$553,MATCH(Databackup!A293,Employee_Name,0))))</f>
        <v/>
      </c>
      <c r="M293" t="str">
        <f>IF(ISERROR(INDEX('Employee Data'!$N$4:$N$553,MATCH(Databackup!A293,Employee_Name,0),0)),"",(INDEX('Employee Data'!$N$4:$N$553,MATCH(Databackup!A293,Employee_Name,0))))</f>
        <v/>
      </c>
      <c r="N293" t="str">
        <f>IF(ISERROR(INDEX('Employee Data'!$O$4:$O$553,MATCH(Databackup!A293,Employee_Name,0),0)),"",(INDEX('Employee Data'!$O$4:$O$553,MATCH(Databackup!A293,Employee_Name,0))))</f>
        <v/>
      </c>
    </row>
    <row r="294" spans="1:14">
      <c r="A294" s="266" t="e">
        <f t="array" ref="A294">INDEX(Employee_Name,MATCH(SMALL(IF($A$1='Employee Data'!$I$4:$I$553,'Employee Data'!$B$4:$B$553,""),ROW('Employee Data'!A292)),IF($A$1='Employee Data'!$I$4:$I$553,'Employee Data'!$B$4:$B$553,""),0))</f>
        <v>#NUM!</v>
      </c>
      <c r="B294" t="str">
        <f>IF(ISERROR(INDEX('Employee Data'!$B$4:$B$553,MATCH(Databackup!A294,Employee_Name,0),0)),"",(INDEX('Employee Data'!$B$4:$B$553,MATCH(Databackup!A294,Employee_Name,0))))</f>
        <v/>
      </c>
      <c r="C294" t="str">
        <f>IF(ISERROR(INDEX('Employee Data'!$C$4:$C$553,MATCH(Databackup!A294,Employee_Name,0),0)),"",(INDEX('Employee Data'!$C$4:$C$553,MATCH(Databackup!A294,Employee_Name,0))))</f>
        <v/>
      </c>
      <c r="D294" t="str">
        <f>IF(ISERROR(INDEX('Employee Data'!$D$4:$D$553,MATCH(Databackup!A294,Employee_Name,0),0)),"",(INDEX('Employee Data'!$D$4:$D$553,MATCH(Databackup!A294,Employee_Name,0))))</f>
        <v/>
      </c>
      <c r="E294" t="str">
        <f>IF(ISERROR(INDEX('Employee Data'!$F$4:$F$553,MATCH(Databackup!A294,Employee_Name,0),0)),"",(INDEX('Employee Data'!$F$4:$F$553,MATCH(Databackup!A294,Employee_Name,0))))</f>
        <v/>
      </c>
      <c r="F294" s="226" t="str">
        <f>IF(ISERROR(INDEX('Employee Data'!$G$4:$G$553,MATCH(Databackup!A294,Employee_Name,0),0)),"",(INDEX('Employee Data'!$G$4:$G$553,MATCH(Databackup!A294,Employee_Name,0))))</f>
        <v/>
      </c>
      <c r="G294" s="226" t="str">
        <f>IF(ISERROR(INDEX('Employee Data'!$H$4:$H$553,MATCH(Databackup!A294,Employee_Name,0),0)),"",(INDEX('Employee Data'!$H$4:$H$553,MATCH(Databackup!A294,Employee_Name,0))))</f>
        <v/>
      </c>
      <c r="H294" t="str">
        <f>IF(ISERROR(INDEX('Employee Data'!$I$4:$I$553,MATCH(Databackup!A294,Employee_Name,0),0)),"",(INDEX('Employee Data'!$I$4:$I$553,MATCH(Databackup!A294,Employee_Name,0))))</f>
        <v/>
      </c>
      <c r="I294" t="str">
        <f>IF(ISERROR(INDEX('Employee Data'!$J$4:$J$553,MATCH(Databackup!A294,Employee_Name,0),0)),"",(INDEX('Employee Data'!J$4:$J$553,MATCH(Databackup!A294,Employee_Name,0))))</f>
        <v/>
      </c>
      <c r="J294" t="str">
        <f>IF(ISERROR(INDEX('Employee Data'!$K$4:$K$553,MATCH(Databackup!A294,Employee_Name,0),0)),"",(INDEX('Employee Data'!$K$4:$K$553,MATCH(Databackup!A294,Employee_Name,0))))</f>
        <v/>
      </c>
      <c r="K294" t="str">
        <f>IF(ISERROR(INDEX('Employee Data'!$L$4:$L$553,MATCH(Databackup!A294,Employee_Name,0),0)),"",(INDEX('Employee Data'!$L$4:$L$553,MATCH(Databackup!A294,Employee_Name,0))))</f>
        <v/>
      </c>
      <c r="L294" t="str">
        <f>IF(ISERROR(INDEX('Employee Data'!$M$4:$M$553,MATCH(Databackup!A294,Employee_Name,0),0)),"",(INDEX('Employee Data'!$M$4:$M$553,MATCH(Databackup!A294,Employee_Name,0))))</f>
        <v/>
      </c>
      <c r="M294" t="str">
        <f>IF(ISERROR(INDEX('Employee Data'!$N$4:$N$553,MATCH(Databackup!A294,Employee_Name,0),0)),"",(INDEX('Employee Data'!$N$4:$N$553,MATCH(Databackup!A294,Employee_Name,0))))</f>
        <v/>
      </c>
      <c r="N294" t="str">
        <f>IF(ISERROR(INDEX('Employee Data'!$O$4:$O$553,MATCH(Databackup!A294,Employee_Name,0),0)),"",(INDEX('Employee Data'!$O$4:$O$553,MATCH(Databackup!A294,Employee_Name,0))))</f>
        <v/>
      </c>
    </row>
    <row r="295" spans="1:14">
      <c r="A295" s="266" t="e">
        <f t="array" ref="A295">INDEX(Employee_Name,MATCH(SMALL(IF($A$1='Employee Data'!$I$4:$I$553,'Employee Data'!$B$4:$B$553,""),ROW('Employee Data'!A293)),IF($A$1='Employee Data'!$I$4:$I$553,'Employee Data'!$B$4:$B$553,""),0))</f>
        <v>#NUM!</v>
      </c>
      <c r="B295" t="str">
        <f>IF(ISERROR(INDEX('Employee Data'!$B$4:$B$553,MATCH(Databackup!A295,Employee_Name,0),0)),"",(INDEX('Employee Data'!$B$4:$B$553,MATCH(Databackup!A295,Employee_Name,0))))</f>
        <v/>
      </c>
      <c r="C295" t="str">
        <f>IF(ISERROR(INDEX('Employee Data'!$C$4:$C$553,MATCH(Databackup!A295,Employee_Name,0),0)),"",(INDEX('Employee Data'!$C$4:$C$553,MATCH(Databackup!A295,Employee_Name,0))))</f>
        <v/>
      </c>
      <c r="D295" t="str">
        <f>IF(ISERROR(INDEX('Employee Data'!$D$4:$D$553,MATCH(Databackup!A295,Employee_Name,0),0)),"",(INDEX('Employee Data'!$D$4:$D$553,MATCH(Databackup!A295,Employee_Name,0))))</f>
        <v/>
      </c>
      <c r="E295" t="str">
        <f>IF(ISERROR(INDEX('Employee Data'!$F$4:$F$553,MATCH(Databackup!A295,Employee_Name,0),0)),"",(INDEX('Employee Data'!$F$4:$F$553,MATCH(Databackup!A295,Employee_Name,0))))</f>
        <v/>
      </c>
      <c r="F295" s="226" t="str">
        <f>IF(ISERROR(INDEX('Employee Data'!$G$4:$G$553,MATCH(Databackup!A295,Employee_Name,0),0)),"",(INDEX('Employee Data'!$G$4:$G$553,MATCH(Databackup!A295,Employee_Name,0))))</f>
        <v/>
      </c>
      <c r="G295" s="226" t="str">
        <f>IF(ISERROR(INDEX('Employee Data'!$H$4:$H$553,MATCH(Databackup!A295,Employee_Name,0),0)),"",(INDEX('Employee Data'!$H$4:$H$553,MATCH(Databackup!A295,Employee_Name,0))))</f>
        <v/>
      </c>
      <c r="H295" t="str">
        <f>IF(ISERROR(INDEX('Employee Data'!$I$4:$I$553,MATCH(Databackup!A295,Employee_Name,0),0)),"",(INDEX('Employee Data'!$I$4:$I$553,MATCH(Databackup!A295,Employee_Name,0))))</f>
        <v/>
      </c>
      <c r="I295" t="str">
        <f>IF(ISERROR(INDEX('Employee Data'!$J$4:$J$553,MATCH(Databackup!A295,Employee_Name,0),0)),"",(INDEX('Employee Data'!J$4:$J$553,MATCH(Databackup!A295,Employee_Name,0))))</f>
        <v/>
      </c>
      <c r="J295" t="str">
        <f>IF(ISERROR(INDEX('Employee Data'!$K$4:$K$553,MATCH(Databackup!A295,Employee_Name,0),0)),"",(INDEX('Employee Data'!$K$4:$K$553,MATCH(Databackup!A295,Employee_Name,0))))</f>
        <v/>
      </c>
      <c r="K295" t="str">
        <f>IF(ISERROR(INDEX('Employee Data'!$L$4:$L$553,MATCH(Databackup!A295,Employee_Name,0),0)),"",(INDEX('Employee Data'!$L$4:$L$553,MATCH(Databackup!A295,Employee_Name,0))))</f>
        <v/>
      </c>
      <c r="L295" t="str">
        <f>IF(ISERROR(INDEX('Employee Data'!$M$4:$M$553,MATCH(Databackup!A295,Employee_Name,0),0)),"",(INDEX('Employee Data'!$M$4:$M$553,MATCH(Databackup!A295,Employee_Name,0))))</f>
        <v/>
      </c>
      <c r="M295" t="str">
        <f>IF(ISERROR(INDEX('Employee Data'!$N$4:$N$553,MATCH(Databackup!A295,Employee_Name,0),0)),"",(INDEX('Employee Data'!$N$4:$N$553,MATCH(Databackup!A295,Employee_Name,0))))</f>
        <v/>
      </c>
      <c r="N295" t="str">
        <f>IF(ISERROR(INDEX('Employee Data'!$O$4:$O$553,MATCH(Databackup!A295,Employee_Name,0),0)),"",(INDEX('Employee Data'!$O$4:$O$553,MATCH(Databackup!A295,Employee_Name,0))))</f>
        <v/>
      </c>
    </row>
    <row r="296" spans="1:14">
      <c r="A296" s="266" t="e">
        <f t="array" ref="A296">INDEX(Employee_Name,MATCH(SMALL(IF($A$1='Employee Data'!$I$4:$I$553,'Employee Data'!$B$4:$B$553,""),ROW('Employee Data'!A294)),IF($A$1='Employee Data'!$I$4:$I$553,'Employee Data'!$B$4:$B$553,""),0))</f>
        <v>#NUM!</v>
      </c>
      <c r="B296" t="str">
        <f>IF(ISERROR(INDEX('Employee Data'!$B$4:$B$553,MATCH(Databackup!A296,Employee_Name,0),0)),"",(INDEX('Employee Data'!$B$4:$B$553,MATCH(Databackup!A296,Employee_Name,0))))</f>
        <v/>
      </c>
      <c r="C296" t="str">
        <f>IF(ISERROR(INDEX('Employee Data'!$C$4:$C$553,MATCH(Databackup!A296,Employee_Name,0),0)),"",(INDEX('Employee Data'!$C$4:$C$553,MATCH(Databackup!A296,Employee_Name,0))))</f>
        <v/>
      </c>
      <c r="D296" t="str">
        <f>IF(ISERROR(INDEX('Employee Data'!$D$4:$D$553,MATCH(Databackup!A296,Employee_Name,0),0)),"",(INDEX('Employee Data'!$D$4:$D$553,MATCH(Databackup!A296,Employee_Name,0))))</f>
        <v/>
      </c>
      <c r="E296" t="str">
        <f>IF(ISERROR(INDEX('Employee Data'!$F$4:$F$553,MATCH(Databackup!A296,Employee_Name,0),0)),"",(INDEX('Employee Data'!$F$4:$F$553,MATCH(Databackup!A296,Employee_Name,0))))</f>
        <v/>
      </c>
      <c r="F296" s="226" t="str">
        <f>IF(ISERROR(INDEX('Employee Data'!$G$4:$G$553,MATCH(Databackup!A296,Employee_Name,0),0)),"",(INDEX('Employee Data'!$G$4:$G$553,MATCH(Databackup!A296,Employee_Name,0))))</f>
        <v/>
      </c>
      <c r="G296" s="226" t="str">
        <f>IF(ISERROR(INDEX('Employee Data'!$H$4:$H$553,MATCH(Databackup!A296,Employee_Name,0),0)),"",(INDEX('Employee Data'!$H$4:$H$553,MATCH(Databackup!A296,Employee_Name,0))))</f>
        <v/>
      </c>
      <c r="H296" t="str">
        <f>IF(ISERROR(INDEX('Employee Data'!$I$4:$I$553,MATCH(Databackup!A296,Employee_Name,0),0)),"",(INDEX('Employee Data'!$I$4:$I$553,MATCH(Databackup!A296,Employee_Name,0))))</f>
        <v/>
      </c>
      <c r="I296" t="str">
        <f>IF(ISERROR(INDEX('Employee Data'!$J$4:$J$553,MATCH(Databackup!A296,Employee_Name,0),0)),"",(INDEX('Employee Data'!J$4:$J$553,MATCH(Databackup!A296,Employee_Name,0))))</f>
        <v/>
      </c>
      <c r="J296" t="str">
        <f>IF(ISERROR(INDEX('Employee Data'!$K$4:$K$553,MATCH(Databackup!A296,Employee_Name,0),0)),"",(INDEX('Employee Data'!$K$4:$K$553,MATCH(Databackup!A296,Employee_Name,0))))</f>
        <v/>
      </c>
      <c r="K296" t="str">
        <f>IF(ISERROR(INDEX('Employee Data'!$L$4:$L$553,MATCH(Databackup!A296,Employee_Name,0),0)),"",(INDEX('Employee Data'!$L$4:$L$553,MATCH(Databackup!A296,Employee_Name,0))))</f>
        <v/>
      </c>
      <c r="L296" t="str">
        <f>IF(ISERROR(INDEX('Employee Data'!$M$4:$M$553,MATCH(Databackup!A296,Employee_Name,0),0)),"",(INDEX('Employee Data'!$M$4:$M$553,MATCH(Databackup!A296,Employee_Name,0))))</f>
        <v/>
      </c>
      <c r="M296" t="str">
        <f>IF(ISERROR(INDEX('Employee Data'!$N$4:$N$553,MATCH(Databackup!A296,Employee_Name,0),0)),"",(INDEX('Employee Data'!$N$4:$N$553,MATCH(Databackup!A296,Employee_Name,0))))</f>
        <v/>
      </c>
      <c r="N296" t="str">
        <f>IF(ISERROR(INDEX('Employee Data'!$O$4:$O$553,MATCH(Databackup!A296,Employee_Name,0),0)),"",(INDEX('Employee Data'!$O$4:$O$553,MATCH(Databackup!A296,Employee_Name,0))))</f>
        <v/>
      </c>
    </row>
    <row r="297" spans="1:14">
      <c r="A297" s="266" t="e">
        <f t="array" ref="A297">INDEX(Employee_Name,MATCH(SMALL(IF($A$1='Employee Data'!$I$4:$I$553,'Employee Data'!$B$4:$B$553,""),ROW('Employee Data'!A295)),IF($A$1='Employee Data'!$I$4:$I$553,'Employee Data'!$B$4:$B$553,""),0))</f>
        <v>#NUM!</v>
      </c>
      <c r="B297" t="str">
        <f>IF(ISERROR(INDEX('Employee Data'!$B$4:$B$553,MATCH(Databackup!A297,Employee_Name,0),0)),"",(INDEX('Employee Data'!$B$4:$B$553,MATCH(Databackup!A297,Employee_Name,0))))</f>
        <v/>
      </c>
      <c r="C297" t="str">
        <f>IF(ISERROR(INDEX('Employee Data'!$C$4:$C$553,MATCH(Databackup!A297,Employee_Name,0),0)),"",(INDEX('Employee Data'!$C$4:$C$553,MATCH(Databackup!A297,Employee_Name,0))))</f>
        <v/>
      </c>
      <c r="D297" t="str">
        <f>IF(ISERROR(INDEX('Employee Data'!$D$4:$D$553,MATCH(Databackup!A297,Employee_Name,0),0)),"",(INDEX('Employee Data'!$D$4:$D$553,MATCH(Databackup!A297,Employee_Name,0))))</f>
        <v/>
      </c>
      <c r="E297" t="str">
        <f>IF(ISERROR(INDEX('Employee Data'!$F$4:$F$553,MATCH(Databackup!A297,Employee_Name,0),0)),"",(INDEX('Employee Data'!$F$4:$F$553,MATCH(Databackup!A297,Employee_Name,0))))</f>
        <v/>
      </c>
      <c r="F297" s="226" t="str">
        <f>IF(ISERROR(INDEX('Employee Data'!$G$4:$G$553,MATCH(Databackup!A297,Employee_Name,0),0)),"",(INDEX('Employee Data'!$G$4:$G$553,MATCH(Databackup!A297,Employee_Name,0))))</f>
        <v/>
      </c>
      <c r="G297" s="226" t="str">
        <f>IF(ISERROR(INDEX('Employee Data'!$H$4:$H$553,MATCH(Databackup!A297,Employee_Name,0),0)),"",(INDEX('Employee Data'!$H$4:$H$553,MATCH(Databackup!A297,Employee_Name,0))))</f>
        <v/>
      </c>
      <c r="H297" t="str">
        <f>IF(ISERROR(INDEX('Employee Data'!$I$4:$I$553,MATCH(Databackup!A297,Employee_Name,0),0)),"",(INDEX('Employee Data'!$I$4:$I$553,MATCH(Databackup!A297,Employee_Name,0))))</f>
        <v/>
      </c>
      <c r="I297" t="str">
        <f>IF(ISERROR(INDEX('Employee Data'!$J$4:$J$553,MATCH(Databackup!A297,Employee_Name,0),0)),"",(INDEX('Employee Data'!J$4:$J$553,MATCH(Databackup!A297,Employee_Name,0))))</f>
        <v/>
      </c>
      <c r="J297" t="str">
        <f>IF(ISERROR(INDEX('Employee Data'!$K$4:$K$553,MATCH(Databackup!A297,Employee_Name,0),0)),"",(INDEX('Employee Data'!$K$4:$K$553,MATCH(Databackup!A297,Employee_Name,0))))</f>
        <v/>
      </c>
      <c r="K297" t="str">
        <f>IF(ISERROR(INDEX('Employee Data'!$L$4:$L$553,MATCH(Databackup!A297,Employee_Name,0),0)),"",(INDEX('Employee Data'!$L$4:$L$553,MATCH(Databackup!A297,Employee_Name,0))))</f>
        <v/>
      </c>
      <c r="L297" t="str">
        <f>IF(ISERROR(INDEX('Employee Data'!$M$4:$M$553,MATCH(Databackup!A297,Employee_Name,0),0)),"",(INDEX('Employee Data'!$M$4:$M$553,MATCH(Databackup!A297,Employee_Name,0))))</f>
        <v/>
      </c>
      <c r="M297" t="str">
        <f>IF(ISERROR(INDEX('Employee Data'!$N$4:$N$553,MATCH(Databackup!A297,Employee_Name,0),0)),"",(INDEX('Employee Data'!$N$4:$N$553,MATCH(Databackup!A297,Employee_Name,0))))</f>
        <v/>
      </c>
      <c r="N297" t="str">
        <f>IF(ISERROR(INDEX('Employee Data'!$O$4:$O$553,MATCH(Databackup!A297,Employee_Name,0),0)),"",(INDEX('Employee Data'!$O$4:$O$553,MATCH(Databackup!A297,Employee_Name,0))))</f>
        <v/>
      </c>
    </row>
    <row r="298" spans="1:14">
      <c r="A298" s="266" t="e">
        <f t="array" ref="A298">INDEX(Employee_Name,MATCH(SMALL(IF($A$1='Employee Data'!$I$4:$I$553,'Employee Data'!$B$4:$B$553,""),ROW('Employee Data'!A296)),IF($A$1='Employee Data'!$I$4:$I$553,'Employee Data'!$B$4:$B$553,""),0))</f>
        <v>#NUM!</v>
      </c>
      <c r="B298" t="str">
        <f>IF(ISERROR(INDEX('Employee Data'!$B$4:$B$553,MATCH(Databackup!A298,Employee_Name,0),0)),"",(INDEX('Employee Data'!$B$4:$B$553,MATCH(Databackup!A298,Employee_Name,0))))</f>
        <v/>
      </c>
      <c r="C298" t="str">
        <f>IF(ISERROR(INDEX('Employee Data'!$C$4:$C$553,MATCH(Databackup!A298,Employee_Name,0),0)),"",(INDEX('Employee Data'!$C$4:$C$553,MATCH(Databackup!A298,Employee_Name,0))))</f>
        <v/>
      </c>
      <c r="D298" t="str">
        <f>IF(ISERROR(INDEX('Employee Data'!$D$4:$D$553,MATCH(Databackup!A298,Employee_Name,0),0)),"",(INDEX('Employee Data'!$D$4:$D$553,MATCH(Databackup!A298,Employee_Name,0))))</f>
        <v/>
      </c>
      <c r="E298" t="str">
        <f>IF(ISERROR(INDEX('Employee Data'!$F$4:$F$553,MATCH(Databackup!A298,Employee_Name,0),0)),"",(INDEX('Employee Data'!$F$4:$F$553,MATCH(Databackup!A298,Employee_Name,0))))</f>
        <v/>
      </c>
      <c r="F298" s="226" t="str">
        <f>IF(ISERROR(INDEX('Employee Data'!$G$4:$G$553,MATCH(Databackup!A298,Employee_Name,0),0)),"",(INDEX('Employee Data'!$G$4:$G$553,MATCH(Databackup!A298,Employee_Name,0))))</f>
        <v/>
      </c>
      <c r="G298" s="226" t="str">
        <f>IF(ISERROR(INDEX('Employee Data'!$H$4:$H$553,MATCH(Databackup!A298,Employee_Name,0),0)),"",(INDEX('Employee Data'!$H$4:$H$553,MATCH(Databackup!A298,Employee_Name,0))))</f>
        <v/>
      </c>
      <c r="H298" t="str">
        <f>IF(ISERROR(INDEX('Employee Data'!$I$4:$I$553,MATCH(Databackup!A298,Employee_Name,0),0)),"",(INDEX('Employee Data'!$I$4:$I$553,MATCH(Databackup!A298,Employee_Name,0))))</f>
        <v/>
      </c>
      <c r="I298" t="str">
        <f>IF(ISERROR(INDEX('Employee Data'!$J$4:$J$553,MATCH(Databackup!A298,Employee_Name,0),0)),"",(INDEX('Employee Data'!J$4:$J$553,MATCH(Databackup!A298,Employee_Name,0))))</f>
        <v/>
      </c>
      <c r="J298" t="str">
        <f>IF(ISERROR(INDEX('Employee Data'!$K$4:$K$553,MATCH(Databackup!A298,Employee_Name,0),0)),"",(INDEX('Employee Data'!$K$4:$K$553,MATCH(Databackup!A298,Employee_Name,0))))</f>
        <v/>
      </c>
      <c r="K298" t="str">
        <f>IF(ISERROR(INDEX('Employee Data'!$L$4:$L$553,MATCH(Databackup!A298,Employee_Name,0),0)),"",(INDEX('Employee Data'!$L$4:$L$553,MATCH(Databackup!A298,Employee_Name,0))))</f>
        <v/>
      </c>
      <c r="L298" t="str">
        <f>IF(ISERROR(INDEX('Employee Data'!$M$4:$M$553,MATCH(Databackup!A298,Employee_Name,0),0)),"",(INDEX('Employee Data'!$M$4:$M$553,MATCH(Databackup!A298,Employee_Name,0))))</f>
        <v/>
      </c>
      <c r="M298" t="str">
        <f>IF(ISERROR(INDEX('Employee Data'!$N$4:$N$553,MATCH(Databackup!A298,Employee_Name,0),0)),"",(INDEX('Employee Data'!$N$4:$N$553,MATCH(Databackup!A298,Employee_Name,0))))</f>
        <v/>
      </c>
      <c r="N298" t="str">
        <f>IF(ISERROR(INDEX('Employee Data'!$O$4:$O$553,MATCH(Databackup!A298,Employee_Name,0),0)),"",(INDEX('Employee Data'!$O$4:$O$553,MATCH(Databackup!A298,Employee_Name,0))))</f>
        <v/>
      </c>
    </row>
    <row r="299" spans="1:14">
      <c r="A299" s="266" t="e">
        <f t="array" ref="A299">INDEX(Employee_Name,MATCH(SMALL(IF($A$1='Employee Data'!$I$4:$I$553,'Employee Data'!$B$4:$B$553,""),ROW('Employee Data'!A297)),IF($A$1='Employee Data'!$I$4:$I$553,'Employee Data'!$B$4:$B$553,""),0))</f>
        <v>#NUM!</v>
      </c>
      <c r="B299" t="str">
        <f>IF(ISERROR(INDEX('Employee Data'!$B$4:$B$553,MATCH(Databackup!A299,Employee_Name,0),0)),"",(INDEX('Employee Data'!$B$4:$B$553,MATCH(Databackup!A299,Employee_Name,0))))</f>
        <v/>
      </c>
      <c r="C299" t="str">
        <f>IF(ISERROR(INDEX('Employee Data'!$C$4:$C$553,MATCH(Databackup!A299,Employee_Name,0),0)),"",(INDEX('Employee Data'!$C$4:$C$553,MATCH(Databackup!A299,Employee_Name,0))))</f>
        <v/>
      </c>
      <c r="D299" t="str">
        <f>IF(ISERROR(INDEX('Employee Data'!$D$4:$D$553,MATCH(Databackup!A299,Employee_Name,0),0)),"",(INDEX('Employee Data'!$D$4:$D$553,MATCH(Databackup!A299,Employee_Name,0))))</f>
        <v/>
      </c>
      <c r="E299" t="str">
        <f>IF(ISERROR(INDEX('Employee Data'!$F$4:$F$553,MATCH(Databackup!A299,Employee_Name,0),0)),"",(INDEX('Employee Data'!$F$4:$F$553,MATCH(Databackup!A299,Employee_Name,0))))</f>
        <v/>
      </c>
      <c r="F299" s="226" t="str">
        <f>IF(ISERROR(INDEX('Employee Data'!$G$4:$G$553,MATCH(Databackup!A299,Employee_Name,0),0)),"",(INDEX('Employee Data'!$G$4:$G$553,MATCH(Databackup!A299,Employee_Name,0))))</f>
        <v/>
      </c>
      <c r="G299" s="226" t="str">
        <f>IF(ISERROR(INDEX('Employee Data'!$H$4:$H$553,MATCH(Databackup!A299,Employee_Name,0),0)),"",(INDEX('Employee Data'!$H$4:$H$553,MATCH(Databackup!A299,Employee_Name,0))))</f>
        <v/>
      </c>
      <c r="H299" t="str">
        <f>IF(ISERROR(INDEX('Employee Data'!$I$4:$I$553,MATCH(Databackup!A299,Employee_Name,0),0)),"",(INDEX('Employee Data'!$I$4:$I$553,MATCH(Databackup!A299,Employee_Name,0))))</f>
        <v/>
      </c>
      <c r="I299" t="str">
        <f>IF(ISERROR(INDEX('Employee Data'!$J$4:$J$553,MATCH(Databackup!A299,Employee_Name,0),0)),"",(INDEX('Employee Data'!J$4:$J$553,MATCH(Databackup!A299,Employee_Name,0))))</f>
        <v/>
      </c>
      <c r="J299" t="str">
        <f>IF(ISERROR(INDEX('Employee Data'!$K$4:$K$553,MATCH(Databackup!A299,Employee_Name,0),0)),"",(INDEX('Employee Data'!$K$4:$K$553,MATCH(Databackup!A299,Employee_Name,0))))</f>
        <v/>
      </c>
      <c r="K299" t="str">
        <f>IF(ISERROR(INDEX('Employee Data'!$L$4:$L$553,MATCH(Databackup!A299,Employee_Name,0),0)),"",(INDEX('Employee Data'!$L$4:$L$553,MATCH(Databackup!A299,Employee_Name,0))))</f>
        <v/>
      </c>
      <c r="L299" t="str">
        <f>IF(ISERROR(INDEX('Employee Data'!$M$4:$M$553,MATCH(Databackup!A299,Employee_Name,0),0)),"",(INDEX('Employee Data'!$M$4:$M$553,MATCH(Databackup!A299,Employee_Name,0))))</f>
        <v/>
      </c>
      <c r="M299" t="str">
        <f>IF(ISERROR(INDEX('Employee Data'!$N$4:$N$553,MATCH(Databackup!A299,Employee_Name,0),0)),"",(INDEX('Employee Data'!$N$4:$N$553,MATCH(Databackup!A299,Employee_Name,0))))</f>
        <v/>
      </c>
      <c r="N299" t="str">
        <f>IF(ISERROR(INDEX('Employee Data'!$O$4:$O$553,MATCH(Databackup!A299,Employee_Name,0),0)),"",(INDEX('Employee Data'!$O$4:$O$553,MATCH(Databackup!A299,Employee_Name,0))))</f>
        <v/>
      </c>
    </row>
    <row r="300" spans="1:14">
      <c r="A300" s="266" t="e">
        <f t="array" ref="A300">INDEX(Employee_Name,MATCH(SMALL(IF($A$1='Employee Data'!$I$4:$I$553,'Employee Data'!$B$4:$B$553,""),ROW('Employee Data'!A298)),IF($A$1='Employee Data'!$I$4:$I$553,'Employee Data'!$B$4:$B$553,""),0))</f>
        <v>#NUM!</v>
      </c>
      <c r="B300" t="str">
        <f>IF(ISERROR(INDEX('Employee Data'!$B$4:$B$553,MATCH(Databackup!A300,Employee_Name,0),0)),"",(INDEX('Employee Data'!$B$4:$B$553,MATCH(Databackup!A300,Employee_Name,0))))</f>
        <v/>
      </c>
      <c r="C300" t="str">
        <f>IF(ISERROR(INDEX('Employee Data'!$C$4:$C$553,MATCH(Databackup!A300,Employee_Name,0),0)),"",(INDEX('Employee Data'!$C$4:$C$553,MATCH(Databackup!A300,Employee_Name,0))))</f>
        <v/>
      </c>
      <c r="D300" t="str">
        <f>IF(ISERROR(INDEX('Employee Data'!$D$4:$D$553,MATCH(Databackup!A300,Employee_Name,0),0)),"",(INDEX('Employee Data'!$D$4:$D$553,MATCH(Databackup!A300,Employee_Name,0))))</f>
        <v/>
      </c>
      <c r="E300" t="str">
        <f>IF(ISERROR(INDEX('Employee Data'!$F$4:$F$553,MATCH(Databackup!A300,Employee_Name,0),0)),"",(INDEX('Employee Data'!$F$4:$F$553,MATCH(Databackup!A300,Employee_Name,0))))</f>
        <v/>
      </c>
      <c r="F300" s="226" t="str">
        <f>IF(ISERROR(INDEX('Employee Data'!$G$4:$G$553,MATCH(Databackup!A300,Employee_Name,0),0)),"",(INDEX('Employee Data'!$G$4:$G$553,MATCH(Databackup!A300,Employee_Name,0))))</f>
        <v/>
      </c>
      <c r="G300" s="226" t="str">
        <f>IF(ISERROR(INDEX('Employee Data'!$H$4:$H$553,MATCH(Databackup!A300,Employee_Name,0),0)),"",(INDEX('Employee Data'!$H$4:$H$553,MATCH(Databackup!A300,Employee_Name,0))))</f>
        <v/>
      </c>
      <c r="H300" t="str">
        <f>IF(ISERROR(INDEX('Employee Data'!$I$4:$I$553,MATCH(Databackup!A300,Employee_Name,0),0)),"",(INDEX('Employee Data'!$I$4:$I$553,MATCH(Databackup!A300,Employee_Name,0))))</f>
        <v/>
      </c>
      <c r="I300" t="str">
        <f>IF(ISERROR(INDEX('Employee Data'!$J$4:$J$553,MATCH(Databackup!A300,Employee_Name,0),0)),"",(INDEX('Employee Data'!J$4:$J$553,MATCH(Databackup!A300,Employee_Name,0))))</f>
        <v/>
      </c>
      <c r="J300" t="str">
        <f>IF(ISERROR(INDEX('Employee Data'!$K$4:$K$553,MATCH(Databackup!A300,Employee_Name,0),0)),"",(INDEX('Employee Data'!$K$4:$K$553,MATCH(Databackup!A300,Employee_Name,0))))</f>
        <v/>
      </c>
      <c r="K300" t="str">
        <f>IF(ISERROR(INDEX('Employee Data'!$L$4:$L$553,MATCH(Databackup!A300,Employee_Name,0),0)),"",(INDEX('Employee Data'!$L$4:$L$553,MATCH(Databackup!A300,Employee_Name,0))))</f>
        <v/>
      </c>
      <c r="L300" t="str">
        <f>IF(ISERROR(INDEX('Employee Data'!$M$4:$M$553,MATCH(Databackup!A300,Employee_Name,0),0)),"",(INDEX('Employee Data'!$M$4:$M$553,MATCH(Databackup!A300,Employee_Name,0))))</f>
        <v/>
      </c>
      <c r="M300" t="str">
        <f>IF(ISERROR(INDEX('Employee Data'!$N$4:$N$553,MATCH(Databackup!A300,Employee_Name,0),0)),"",(INDEX('Employee Data'!$N$4:$N$553,MATCH(Databackup!A300,Employee_Name,0))))</f>
        <v/>
      </c>
      <c r="N300" t="str">
        <f>IF(ISERROR(INDEX('Employee Data'!$O$4:$O$553,MATCH(Databackup!A300,Employee_Name,0),0)),"",(INDEX('Employee Data'!$O$4:$O$553,MATCH(Databackup!A300,Employee_Name,0))))</f>
        <v/>
      </c>
    </row>
    <row r="301" spans="1:14">
      <c r="A301" s="266" t="e">
        <f t="array" ref="A301">INDEX(Employee_Name,MATCH(SMALL(IF($A$1='Employee Data'!$I$4:$I$553,'Employee Data'!$B$4:$B$553,""),ROW('Employee Data'!A299)),IF($A$1='Employee Data'!$I$4:$I$553,'Employee Data'!$B$4:$B$553,""),0))</f>
        <v>#NUM!</v>
      </c>
      <c r="B301" t="str">
        <f>IF(ISERROR(INDEX('Employee Data'!$B$4:$B$553,MATCH(Databackup!A301,Employee_Name,0),0)),"",(INDEX('Employee Data'!$B$4:$B$553,MATCH(Databackup!A301,Employee_Name,0))))</f>
        <v/>
      </c>
      <c r="C301" t="str">
        <f>IF(ISERROR(INDEX('Employee Data'!$C$4:$C$553,MATCH(Databackup!A301,Employee_Name,0),0)),"",(INDEX('Employee Data'!$C$4:$C$553,MATCH(Databackup!A301,Employee_Name,0))))</f>
        <v/>
      </c>
      <c r="D301" t="str">
        <f>IF(ISERROR(INDEX('Employee Data'!$D$4:$D$553,MATCH(Databackup!A301,Employee_Name,0),0)),"",(INDEX('Employee Data'!$D$4:$D$553,MATCH(Databackup!A301,Employee_Name,0))))</f>
        <v/>
      </c>
      <c r="E301" t="str">
        <f>IF(ISERROR(INDEX('Employee Data'!$F$4:$F$553,MATCH(Databackup!A301,Employee_Name,0),0)),"",(INDEX('Employee Data'!$F$4:$F$553,MATCH(Databackup!A301,Employee_Name,0))))</f>
        <v/>
      </c>
      <c r="F301" s="226" t="str">
        <f>IF(ISERROR(INDEX('Employee Data'!$G$4:$G$553,MATCH(Databackup!A301,Employee_Name,0),0)),"",(INDEX('Employee Data'!$G$4:$G$553,MATCH(Databackup!A301,Employee_Name,0))))</f>
        <v/>
      </c>
      <c r="G301" s="226" t="str">
        <f>IF(ISERROR(INDEX('Employee Data'!$H$4:$H$553,MATCH(Databackup!A301,Employee_Name,0),0)),"",(INDEX('Employee Data'!$H$4:$H$553,MATCH(Databackup!A301,Employee_Name,0))))</f>
        <v/>
      </c>
      <c r="H301" t="str">
        <f>IF(ISERROR(INDEX('Employee Data'!$I$4:$I$553,MATCH(Databackup!A301,Employee_Name,0),0)),"",(INDEX('Employee Data'!$I$4:$I$553,MATCH(Databackup!A301,Employee_Name,0))))</f>
        <v/>
      </c>
      <c r="I301" t="str">
        <f>IF(ISERROR(INDEX('Employee Data'!$J$4:$J$553,MATCH(Databackup!A301,Employee_Name,0),0)),"",(INDEX('Employee Data'!J$4:$J$553,MATCH(Databackup!A301,Employee_Name,0))))</f>
        <v/>
      </c>
      <c r="J301" t="str">
        <f>IF(ISERROR(INDEX('Employee Data'!$K$4:$K$553,MATCH(Databackup!A301,Employee_Name,0),0)),"",(INDEX('Employee Data'!$K$4:$K$553,MATCH(Databackup!A301,Employee_Name,0))))</f>
        <v/>
      </c>
      <c r="K301" t="str">
        <f>IF(ISERROR(INDEX('Employee Data'!$L$4:$L$553,MATCH(Databackup!A301,Employee_Name,0),0)),"",(INDEX('Employee Data'!$L$4:$L$553,MATCH(Databackup!A301,Employee_Name,0))))</f>
        <v/>
      </c>
      <c r="L301" t="str">
        <f>IF(ISERROR(INDEX('Employee Data'!$M$4:$M$553,MATCH(Databackup!A301,Employee_Name,0),0)),"",(INDEX('Employee Data'!$M$4:$M$553,MATCH(Databackup!A301,Employee_Name,0))))</f>
        <v/>
      </c>
      <c r="M301" t="str">
        <f>IF(ISERROR(INDEX('Employee Data'!$N$4:$N$553,MATCH(Databackup!A301,Employee_Name,0),0)),"",(INDEX('Employee Data'!$N$4:$N$553,MATCH(Databackup!A301,Employee_Name,0))))</f>
        <v/>
      </c>
      <c r="N301" t="str">
        <f>IF(ISERROR(INDEX('Employee Data'!$O$4:$O$553,MATCH(Databackup!A301,Employee_Name,0),0)),"",(INDEX('Employee Data'!$O$4:$O$553,MATCH(Databackup!A301,Employee_Name,0))))</f>
        <v/>
      </c>
    </row>
    <row r="302" spans="1:14">
      <c r="A302" s="266" t="e">
        <f t="array" ref="A302">INDEX(Employee_Name,MATCH(SMALL(IF($A$1='Employee Data'!$I$4:$I$553,'Employee Data'!$B$4:$B$553,""),ROW('Employee Data'!A300)),IF($A$1='Employee Data'!$I$4:$I$553,'Employee Data'!$B$4:$B$553,""),0))</f>
        <v>#NUM!</v>
      </c>
      <c r="B302" t="str">
        <f>IF(ISERROR(INDEX('Employee Data'!$B$4:$B$553,MATCH(Databackup!A302,Employee_Name,0),0)),"",(INDEX('Employee Data'!$B$4:$B$553,MATCH(Databackup!A302,Employee_Name,0))))</f>
        <v/>
      </c>
      <c r="C302" t="str">
        <f>IF(ISERROR(INDEX('Employee Data'!$C$4:$C$553,MATCH(Databackup!A302,Employee_Name,0),0)),"",(INDEX('Employee Data'!$C$4:$C$553,MATCH(Databackup!A302,Employee_Name,0))))</f>
        <v/>
      </c>
      <c r="D302" t="str">
        <f>IF(ISERROR(INDEX('Employee Data'!$D$4:$D$553,MATCH(Databackup!A302,Employee_Name,0),0)),"",(INDEX('Employee Data'!$D$4:$D$553,MATCH(Databackup!A302,Employee_Name,0))))</f>
        <v/>
      </c>
      <c r="E302" t="str">
        <f>IF(ISERROR(INDEX('Employee Data'!$F$4:$F$553,MATCH(Databackup!A302,Employee_Name,0),0)),"",(INDEX('Employee Data'!$F$4:$F$553,MATCH(Databackup!A302,Employee_Name,0))))</f>
        <v/>
      </c>
      <c r="F302" s="226" t="str">
        <f>IF(ISERROR(INDEX('Employee Data'!$G$4:$G$553,MATCH(Databackup!A302,Employee_Name,0),0)),"",(INDEX('Employee Data'!$G$4:$G$553,MATCH(Databackup!A302,Employee_Name,0))))</f>
        <v/>
      </c>
      <c r="G302" s="226" t="str">
        <f>IF(ISERROR(INDEX('Employee Data'!$H$4:$H$553,MATCH(Databackup!A302,Employee_Name,0),0)),"",(INDEX('Employee Data'!$H$4:$H$553,MATCH(Databackup!A302,Employee_Name,0))))</f>
        <v/>
      </c>
      <c r="H302" t="str">
        <f>IF(ISERROR(INDEX('Employee Data'!$I$4:$I$553,MATCH(Databackup!A302,Employee_Name,0),0)),"",(INDEX('Employee Data'!$I$4:$I$553,MATCH(Databackup!A302,Employee_Name,0))))</f>
        <v/>
      </c>
      <c r="I302" t="str">
        <f>IF(ISERROR(INDEX('Employee Data'!$J$4:$J$553,MATCH(Databackup!A302,Employee_Name,0),0)),"",(INDEX('Employee Data'!J$4:$J$553,MATCH(Databackup!A302,Employee_Name,0))))</f>
        <v/>
      </c>
      <c r="J302" t="str">
        <f>IF(ISERROR(INDEX('Employee Data'!$K$4:$K$553,MATCH(Databackup!A302,Employee_Name,0),0)),"",(INDEX('Employee Data'!$K$4:$K$553,MATCH(Databackup!A302,Employee_Name,0))))</f>
        <v/>
      </c>
      <c r="K302" t="str">
        <f>IF(ISERROR(INDEX('Employee Data'!$L$4:$L$553,MATCH(Databackup!A302,Employee_Name,0),0)),"",(INDEX('Employee Data'!$L$4:$L$553,MATCH(Databackup!A302,Employee_Name,0))))</f>
        <v/>
      </c>
      <c r="L302" t="str">
        <f>IF(ISERROR(INDEX('Employee Data'!$M$4:$M$553,MATCH(Databackup!A302,Employee_Name,0),0)),"",(INDEX('Employee Data'!$M$4:$M$553,MATCH(Databackup!A302,Employee_Name,0))))</f>
        <v/>
      </c>
      <c r="M302" t="str">
        <f>IF(ISERROR(INDEX('Employee Data'!$N$4:$N$553,MATCH(Databackup!A302,Employee_Name,0),0)),"",(INDEX('Employee Data'!$N$4:$N$553,MATCH(Databackup!A302,Employee_Name,0))))</f>
        <v/>
      </c>
      <c r="N302" t="str">
        <f>IF(ISERROR(INDEX('Employee Data'!$O$4:$O$553,MATCH(Databackup!A302,Employee_Name,0),0)),"",(INDEX('Employee Data'!$O$4:$O$553,MATCH(Databackup!A302,Employee_Name,0))))</f>
        <v/>
      </c>
    </row>
    <row r="303" spans="1:14">
      <c r="A303" s="266" t="e">
        <f t="array" ref="A303">INDEX(Employee_Name,MATCH(SMALL(IF($A$1='Employee Data'!$I$4:$I$553,'Employee Data'!$B$4:$B$553,""),ROW('Employee Data'!A301)),IF($A$1='Employee Data'!$I$4:$I$553,'Employee Data'!$B$4:$B$553,""),0))</f>
        <v>#NUM!</v>
      </c>
      <c r="B303" t="str">
        <f>IF(ISERROR(INDEX('Employee Data'!$B$4:$B$553,MATCH(Databackup!A303,Employee_Name,0),0)),"",(INDEX('Employee Data'!$B$4:$B$553,MATCH(Databackup!A303,Employee_Name,0))))</f>
        <v/>
      </c>
      <c r="C303" t="str">
        <f>IF(ISERROR(INDEX('Employee Data'!$C$4:$C$553,MATCH(Databackup!A303,Employee_Name,0),0)),"",(INDEX('Employee Data'!$C$4:$C$553,MATCH(Databackup!A303,Employee_Name,0))))</f>
        <v/>
      </c>
      <c r="D303" t="str">
        <f>IF(ISERROR(INDEX('Employee Data'!$D$4:$D$553,MATCH(Databackup!A303,Employee_Name,0),0)),"",(INDEX('Employee Data'!$D$4:$D$553,MATCH(Databackup!A303,Employee_Name,0))))</f>
        <v/>
      </c>
      <c r="E303" t="str">
        <f>IF(ISERROR(INDEX('Employee Data'!$F$4:$F$553,MATCH(Databackup!A303,Employee_Name,0),0)),"",(INDEX('Employee Data'!$F$4:$F$553,MATCH(Databackup!A303,Employee_Name,0))))</f>
        <v/>
      </c>
      <c r="F303" s="226" t="str">
        <f>IF(ISERROR(INDEX('Employee Data'!$G$4:$G$553,MATCH(Databackup!A303,Employee_Name,0),0)),"",(INDEX('Employee Data'!$G$4:$G$553,MATCH(Databackup!A303,Employee_Name,0))))</f>
        <v/>
      </c>
      <c r="G303" s="226" t="str">
        <f>IF(ISERROR(INDEX('Employee Data'!$H$4:$H$553,MATCH(Databackup!A303,Employee_Name,0),0)),"",(INDEX('Employee Data'!$H$4:$H$553,MATCH(Databackup!A303,Employee_Name,0))))</f>
        <v/>
      </c>
      <c r="H303" t="str">
        <f>IF(ISERROR(INDEX('Employee Data'!$I$4:$I$553,MATCH(Databackup!A303,Employee_Name,0),0)),"",(INDEX('Employee Data'!$I$4:$I$553,MATCH(Databackup!A303,Employee_Name,0))))</f>
        <v/>
      </c>
      <c r="I303" t="str">
        <f>IF(ISERROR(INDEX('Employee Data'!$J$4:$J$553,MATCH(Databackup!A303,Employee_Name,0),0)),"",(INDEX('Employee Data'!J$4:$J$553,MATCH(Databackup!A303,Employee_Name,0))))</f>
        <v/>
      </c>
      <c r="J303" t="str">
        <f>IF(ISERROR(INDEX('Employee Data'!$K$4:$K$553,MATCH(Databackup!A303,Employee_Name,0),0)),"",(INDEX('Employee Data'!$K$4:$K$553,MATCH(Databackup!A303,Employee_Name,0))))</f>
        <v/>
      </c>
      <c r="K303" t="str">
        <f>IF(ISERROR(INDEX('Employee Data'!$L$4:$L$553,MATCH(Databackup!A303,Employee_Name,0),0)),"",(INDEX('Employee Data'!$L$4:$L$553,MATCH(Databackup!A303,Employee_Name,0))))</f>
        <v/>
      </c>
      <c r="L303" t="str">
        <f>IF(ISERROR(INDEX('Employee Data'!$M$4:$M$553,MATCH(Databackup!A303,Employee_Name,0),0)),"",(INDEX('Employee Data'!$M$4:$M$553,MATCH(Databackup!A303,Employee_Name,0))))</f>
        <v/>
      </c>
      <c r="M303" t="str">
        <f>IF(ISERROR(INDEX('Employee Data'!$N$4:$N$553,MATCH(Databackup!A303,Employee_Name,0),0)),"",(INDEX('Employee Data'!$N$4:$N$553,MATCH(Databackup!A303,Employee_Name,0))))</f>
        <v/>
      </c>
      <c r="N303" t="str">
        <f>IF(ISERROR(INDEX('Employee Data'!$O$4:$O$553,MATCH(Databackup!A303,Employee_Name,0),0)),"",(INDEX('Employee Data'!$O$4:$O$553,MATCH(Databackup!A303,Employee_Name,0))))</f>
        <v/>
      </c>
    </row>
    <row r="304" spans="1:14">
      <c r="A304" s="266" t="e">
        <f t="array" ref="A304">INDEX(Employee_Name,MATCH(SMALL(IF($A$1='Employee Data'!$I$4:$I$553,'Employee Data'!$B$4:$B$553,""),ROW('Employee Data'!A302)),IF($A$1='Employee Data'!$I$4:$I$553,'Employee Data'!$B$4:$B$553,""),0))</f>
        <v>#NUM!</v>
      </c>
      <c r="B304" t="str">
        <f>IF(ISERROR(INDEX('Employee Data'!$B$4:$B$553,MATCH(Databackup!A304,Employee_Name,0),0)),"",(INDEX('Employee Data'!$B$4:$B$553,MATCH(Databackup!A304,Employee_Name,0))))</f>
        <v/>
      </c>
      <c r="C304" t="str">
        <f>IF(ISERROR(INDEX('Employee Data'!$C$4:$C$553,MATCH(Databackup!A304,Employee_Name,0),0)),"",(INDEX('Employee Data'!$C$4:$C$553,MATCH(Databackup!A304,Employee_Name,0))))</f>
        <v/>
      </c>
      <c r="D304" t="str">
        <f>IF(ISERROR(INDEX('Employee Data'!$D$4:$D$553,MATCH(Databackup!A304,Employee_Name,0),0)),"",(INDEX('Employee Data'!$D$4:$D$553,MATCH(Databackup!A304,Employee_Name,0))))</f>
        <v/>
      </c>
      <c r="E304" t="str">
        <f>IF(ISERROR(INDEX('Employee Data'!$F$4:$F$553,MATCH(Databackup!A304,Employee_Name,0),0)),"",(INDEX('Employee Data'!$F$4:$F$553,MATCH(Databackup!A304,Employee_Name,0))))</f>
        <v/>
      </c>
      <c r="F304" s="226" t="str">
        <f>IF(ISERROR(INDEX('Employee Data'!$G$4:$G$553,MATCH(Databackup!A304,Employee_Name,0),0)),"",(INDEX('Employee Data'!$G$4:$G$553,MATCH(Databackup!A304,Employee_Name,0))))</f>
        <v/>
      </c>
      <c r="G304" s="226" t="str">
        <f>IF(ISERROR(INDEX('Employee Data'!$H$4:$H$553,MATCH(Databackup!A304,Employee_Name,0),0)),"",(INDEX('Employee Data'!$H$4:$H$553,MATCH(Databackup!A304,Employee_Name,0))))</f>
        <v/>
      </c>
      <c r="H304" t="str">
        <f>IF(ISERROR(INDEX('Employee Data'!$I$4:$I$553,MATCH(Databackup!A304,Employee_Name,0),0)),"",(INDEX('Employee Data'!$I$4:$I$553,MATCH(Databackup!A304,Employee_Name,0))))</f>
        <v/>
      </c>
      <c r="I304" t="str">
        <f>IF(ISERROR(INDEX('Employee Data'!$J$4:$J$553,MATCH(Databackup!A304,Employee_Name,0),0)),"",(INDEX('Employee Data'!J$4:$J$553,MATCH(Databackup!A304,Employee_Name,0))))</f>
        <v/>
      </c>
      <c r="J304" t="str">
        <f>IF(ISERROR(INDEX('Employee Data'!$K$4:$K$553,MATCH(Databackup!A304,Employee_Name,0),0)),"",(INDEX('Employee Data'!$K$4:$K$553,MATCH(Databackup!A304,Employee_Name,0))))</f>
        <v/>
      </c>
      <c r="K304" t="str">
        <f>IF(ISERROR(INDEX('Employee Data'!$L$4:$L$553,MATCH(Databackup!A304,Employee_Name,0),0)),"",(INDEX('Employee Data'!$L$4:$L$553,MATCH(Databackup!A304,Employee_Name,0))))</f>
        <v/>
      </c>
      <c r="L304" t="str">
        <f>IF(ISERROR(INDEX('Employee Data'!$M$4:$M$553,MATCH(Databackup!A304,Employee_Name,0),0)),"",(INDEX('Employee Data'!$M$4:$M$553,MATCH(Databackup!A304,Employee_Name,0))))</f>
        <v/>
      </c>
      <c r="M304" t="str">
        <f>IF(ISERROR(INDEX('Employee Data'!$N$4:$N$553,MATCH(Databackup!A304,Employee_Name,0),0)),"",(INDEX('Employee Data'!$N$4:$N$553,MATCH(Databackup!A304,Employee_Name,0))))</f>
        <v/>
      </c>
      <c r="N304" t="str">
        <f>IF(ISERROR(INDEX('Employee Data'!$O$4:$O$553,MATCH(Databackup!A304,Employee_Name,0),0)),"",(INDEX('Employee Data'!$O$4:$O$553,MATCH(Databackup!A304,Employee_Name,0))))</f>
        <v/>
      </c>
    </row>
    <row r="305" spans="1:14">
      <c r="A305" s="266" t="e">
        <f t="array" ref="A305">INDEX(Employee_Name,MATCH(SMALL(IF($A$1='Employee Data'!$I$4:$I$553,'Employee Data'!$B$4:$B$553,""),ROW('Employee Data'!A303)),IF($A$1='Employee Data'!$I$4:$I$553,'Employee Data'!$B$4:$B$553,""),0))</f>
        <v>#NUM!</v>
      </c>
      <c r="B305" t="str">
        <f>IF(ISERROR(INDEX('Employee Data'!$B$4:$B$553,MATCH(Databackup!A305,Employee_Name,0),0)),"",(INDEX('Employee Data'!$B$4:$B$553,MATCH(Databackup!A305,Employee_Name,0))))</f>
        <v/>
      </c>
      <c r="C305" t="str">
        <f>IF(ISERROR(INDEX('Employee Data'!$C$4:$C$553,MATCH(Databackup!A305,Employee_Name,0),0)),"",(INDEX('Employee Data'!$C$4:$C$553,MATCH(Databackup!A305,Employee_Name,0))))</f>
        <v/>
      </c>
      <c r="D305" t="str">
        <f>IF(ISERROR(INDEX('Employee Data'!$D$4:$D$553,MATCH(Databackup!A305,Employee_Name,0),0)),"",(INDEX('Employee Data'!$D$4:$D$553,MATCH(Databackup!A305,Employee_Name,0))))</f>
        <v/>
      </c>
      <c r="E305" t="str">
        <f>IF(ISERROR(INDEX('Employee Data'!$F$4:$F$553,MATCH(Databackup!A305,Employee_Name,0),0)),"",(INDEX('Employee Data'!$F$4:$F$553,MATCH(Databackup!A305,Employee_Name,0))))</f>
        <v/>
      </c>
      <c r="F305" s="226" t="str">
        <f>IF(ISERROR(INDEX('Employee Data'!$G$4:$G$553,MATCH(Databackup!A305,Employee_Name,0),0)),"",(INDEX('Employee Data'!$G$4:$G$553,MATCH(Databackup!A305,Employee_Name,0))))</f>
        <v/>
      </c>
      <c r="G305" s="226" t="str">
        <f>IF(ISERROR(INDEX('Employee Data'!$H$4:$H$553,MATCH(Databackup!A305,Employee_Name,0),0)),"",(INDEX('Employee Data'!$H$4:$H$553,MATCH(Databackup!A305,Employee_Name,0))))</f>
        <v/>
      </c>
      <c r="H305" t="str">
        <f>IF(ISERROR(INDEX('Employee Data'!$I$4:$I$553,MATCH(Databackup!A305,Employee_Name,0),0)),"",(INDEX('Employee Data'!$I$4:$I$553,MATCH(Databackup!A305,Employee_Name,0))))</f>
        <v/>
      </c>
      <c r="I305" t="str">
        <f>IF(ISERROR(INDEX('Employee Data'!$J$4:$J$553,MATCH(Databackup!A305,Employee_Name,0),0)),"",(INDEX('Employee Data'!J$4:$J$553,MATCH(Databackup!A305,Employee_Name,0))))</f>
        <v/>
      </c>
      <c r="J305" t="str">
        <f>IF(ISERROR(INDEX('Employee Data'!$K$4:$K$553,MATCH(Databackup!A305,Employee_Name,0),0)),"",(INDEX('Employee Data'!$K$4:$K$553,MATCH(Databackup!A305,Employee_Name,0))))</f>
        <v/>
      </c>
      <c r="K305" t="str">
        <f>IF(ISERROR(INDEX('Employee Data'!$L$4:$L$553,MATCH(Databackup!A305,Employee_Name,0),0)),"",(INDEX('Employee Data'!$L$4:$L$553,MATCH(Databackup!A305,Employee_Name,0))))</f>
        <v/>
      </c>
      <c r="L305" t="str">
        <f>IF(ISERROR(INDEX('Employee Data'!$M$4:$M$553,MATCH(Databackup!A305,Employee_Name,0),0)),"",(INDEX('Employee Data'!$M$4:$M$553,MATCH(Databackup!A305,Employee_Name,0))))</f>
        <v/>
      </c>
      <c r="M305" t="str">
        <f>IF(ISERROR(INDEX('Employee Data'!$N$4:$N$553,MATCH(Databackup!A305,Employee_Name,0),0)),"",(INDEX('Employee Data'!$N$4:$N$553,MATCH(Databackup!A305,Employee_Name,0))))</f>
        <v/>
      </c>
      <c r="N305" t="str">
        <f>IF(ISERROR(INDEX('Employee Data'!$O$4:$O$553,MATCH(Databackup!A305,Employee_Name,0),0)),"",(INDEX('Employee Data'!$O$4:$O$553,MATCH(Databackup!A305,Employee_Name,0))))</f>
        <v/>
      </c>
    </row>
    <row r="306" spans="1:14">
      <c r="A306" s="266" t="e">
        <f t="array" ref="A306">INDEX(Employee_Name,MATCH(SMALL(IF($A$1='Employee Data'!$I$4:$I$553,'Employee Data'!$B$4:$B$553,""),ROW('Employee Data'!A304)),IF($A$1='Employee Data'!$I$4:$I$553,'Employee Data'!$B$4:$B$553,""),0))</f>
        <v>#NUM!</v>
      </c>
      <c r="B306" t="str">
        <f>IF(ISERROR(INDEX('Employee Data'!$B$4:$B$553,MATCH(Databackup!A306,Employee_Name,0),0)),"",(INDEX('Employee Data'!$B$4:$B$553,MATCH(Databackup!A306,Employee_Name,0))))</f>
        <v/>
      </c>
      <c r="C306" t="str">
        <f>IF(ISERROR(INDEX('Employee Data'!$C$4:$C$553,MATCH(Databackup!A306,Employee_Name,0),0)),"",(INDEX('Employee Data'!$C$4:$C$553,MATCH(Databackup!A306,Employee_Name,0))))</f>
        <v/>
      </c>
      <c r="D306" t="str">
        <f>IF(ISERROR(INDEX('Employee Data'!$D$4:$D$553,MATCH(Databackup!A306,Employee_Name,0),0)),"",(INDEX('Employee Data'!$D$4:$D$553,MATCH(Databackup!A306,Employee_Name,0))))</f>
        <v/>
      </c>
      <c r="E306" t="str">
        <f>IF(ISERROR(INDEX('Employee Data'!$F$4:$F$553,MATCH(Databackup!A306,Employee_Name,0),0)),"",(INDEX('Employee Data'!$F$4:$F$553,MATCH(Databackup!A306,Employee_Name,0))))</f>
        <v/>
      </c>
      <c r="F306" s="226" t="str">
        <f>IF(ISERROR(INDEX('Employee Data'!$G$4:$G$553,MATCH(Databackup!A306,Employee_Name,0),0)),"",(INDEX('Employee Data'!$G$4:$G$553,MATCH(Databackup!A306,Employee_Name,0))))</f>
        <v/>
      </c>
      <c r="G306" s="226" t="str">
        <f>IF(ISERROR(INDEX('Employee Data'!$H$4:$H$553,MATCH(Databackup!A306,Employee_Name,0),0)),"",(INDEX('Employee Data'!$H$4:$H$553,MATCH(Databackup!A306,Employee_Name,0))))</f>
        <v/>
      </c>
      <c r="H306" t="str">
        <f>IF(ISERROR(INDEX('Employee Data'!$I$4:$I$553,MATCH(Databackup!A306,Employee_Name,0),0)),"",(INDEX('Employee Data'!$I$4:$I$553,MATCH(Databackup!A306,Employee_Name,0))))</f>
        <v/>
      </c>
      <c r="I306" t="str">
        <f>IF(ISERROR(INDEX('Employee Data'!$J$4:$J$553,MATCH(Databackup!A306,Employee_Name,0),0)),"",(INDEX('Employee Data'!J$4:$J$553,MATCH(Databackup!A306,Employee_Name,0))))</f>
        <v/>
      </c>
      <c r="J306" t="str">
        <f>IF(ISERROR(INDEX('Employee Data'!$K$4:$K$553,MATCH(Databackup!A306,Employee_Name,0),0)),"",(INDEX('Employee Data'!$K$4:$K$553,MATCH(Databackup!A306,Employee_Name,0))))</f>
        <v/>
      </c>
      <c r="K306" t="str">
        <f>IF(ISERROR(INDEX('Employee Data'!$L$4:$L$553,MATCH(Databackup!A306,Employee_Name,0),0)),"",(INDEX('Employee Data'!$L$4:$L$553,MATCH(Databackup!A306,Employee_Name,0))))</f>
        <v/>
      </c>
      <c r="L306" t="str">
        <f>IF(ISERROR(INDEX('Employee Data'!$M$4:$M$553,MATCH(Databackup!A306,Employee_Name,0),0)),"",(INDEX('Employee Data'!$M$4:$M$553,MATCH(Databackup!A306,Employee_Name,0))))</f>
        <v/>
      </c>
      <c r="M306" t="str">
        <f>IF(ISERROR(INDEX('Employee Data'!$N$4:$N$553,MATCH(Databackup!A306,Employee_Name,0),0)),"",(INDEX('Employee Data'!$N$4:$N$553,MATCH(Databackup!A306,Employee_Name,0))))</f>
        <v/>
      </c>
      <c r="N306" t="str">
        <f>IF(ISERROR(INDEX('Employee Data'!$O$4:$O$553,MATCH(Databackup!A306,Employee_Name,0),0)),"",(INDEX('Employee Data'!$O$4:$O$553,MATCH(Databackup!A306,Employee_Name,0))))</f>
        <v/>
      </c>
    </row>
    <row r="307" spans="1:14">
      <c r="A307" s="266" t="e">
        <f t="array" ref="A307">INDEX(Employee_Name,MATCH(SMALL(IF($A$1='Employee Data'!$I$4:$I$553,'Employee Data'!$B$4:$B$553,""),ROW('Employee Data'!A305)),IF($A$1='Employee Data'!$I$4:$I$553,'Employee Data'!$B$4:$B$553,""),0))</f>
        <v>#NUM!</v>
      </c>
      <c r="B307" t="str">
        <f>IF(ISERROR(INDEX('Employee Data'!$B$4:$B$553,MATCH(Databackup!A307,Employee_Name,0),0)),"",(INDEX('Employee Data'!$B$4:$B$553,MATCH(Databackup!A307,Employee_Name,0))))</f>
        <v/>
      </c>
      <c r="C307" t="str">
        <f>IF(ISERROR(INDEX('Employee Data'!$C$4:$C$553,MATCH(Databackup!A307,Employee_Name,0),0)),"",(INDEX('Employee Data'!$C$4:$C$553,MATCH(Databackup!A307,Employee_Name,0))))</f>
        <v/>
      </c>
      <c r="D307" t="str">
        <f>IF(ISERROR(INDEX('Employee Data'!$D$4:$D$553,MATCH(Databackup!A307,Employee_Name,0),0)),"",(INDEX('Employee Data'!$D$4:$D$553,MATCH(Databackup!A307,Employee_Name,0))))</f>
        <v/>
      </c>
      <c r="E307" t="str">
        <f>IF(ISERROR(INDEX('Employee Data'!$F$4:$F$553,MATCH(Databackup!A307,Employee_Name,0),0)),"",(INDEX('Employee Data'!$F$4:$F$553,MATCH(Databackup!A307,Employee_Name,0))))</f>
        <v/>
      </c>
      <c r="F307" s="226" t="str">
        <f>IF(ISERROR(INDEX('Employee Data'!$G$4:$G$553,MATCH(Databackup!A307,Employee_Name,0),0)),"",(INDEX('Employee Data'!$G$4:$G$553,MATCH(Databackup!A307,Employee_Name,0))))</f>
        <v/>
      </c>
      <c r="G307" s="226" t="str">
        <f>IF(ISERROR(INDEX('Employee Data'!$H$4:$H$553,MATCH(Databackup!A307,Employee_Name,0),0)),"",(INDEX('Employee Data'!$H$4:$H$553,MATCH(Databackup!A307,Employee_Name,0))))</f>
        <v/>
      </c>
      <c r="H307" t="str">
        <f>IF(ISERROR(INDEX('Employee Data'!$I$4:$I$553,MATCH(Databackup!A307,Employee_Name,0),0)),"",(INDEX('Employee Data'!$I$4:$I$553,MATCH(Databackup!A307,Employee_Name,0))))</f>
        <v/>
      </c>
      <c r="I307" t="str">
        <f>IF(ISERROR(INDEX('Employee Data'!$J$4:$J$553,MATCH(Databackup!A307,Employee_Name,0),0)),"",(INDEX('Employee Data'!J$4:$J$553,MATCH(Databackup!A307,Employee_Name,0))))</f>
        <v/>
      </c>
      <c r="J307" t="str">
        <f>IF(ISERROR(INDEX('Employee Data'!$K$4:$K$553,MATCH(Databackup!A307,Employee_Name,0),0)),"",(INDEX('Employee Data'!$K$4:$K$553,MATCH(Databackup!A307,Employee_Name,0))))</f>
        <v/>
      </c>
      <c r="K307" t="str">
        <f>IF(ISERROR(INDEX('Employee Data'!$L$4:$L$553,MATCH(Databackup!A307,Employee_Name,0),0)),"",(INDEX('Employee Data'!$L$4:$L$553,MATCH(Databackup!A307,Employee_Name,0))))</f>
        <v/>
      </c>
      <c r="L307" t="str">
        <f>IF(ISERROR(INDEX('Employee Data'!$M$4:$M$553,MATCH(Databackup!A307,Employee_Name,0),0)),"",(INDEX('Employee Data'!$M$4:$M$553,MATCH(Databackup!A307,Employee_Name,0))))</f>
        <v/>
      </c>
      <c r="M307" t="str">
        <f>IF(ISERROR(INDEX('Employee Data'!$N$4:$N$553,MATCH(Databackup!A307,Employee_Name,0),0)),"",(INDEX('Employee Data'!$N$4:$N$553,MATCH(Databackup!A307,Employee_Name,0))))</f>
        <v/>
      </c>
      <c r="N307" t="str">
        <f>IF(ISERROR(INDEX('Employee Data'!$O$4:$O$553,MATCH(Databackup!A307,Employee_Name,0),0)),"",(INDEX('Employee Data'!$O$4:$O$553,MATCH(Databackup!A307,Employee_Name,0))))</f>
        <v/>
      </c>
    </row>
    <row r="308" spans="1:14">
      <c r="A308" s="266" t="e">
        <f t="array" ref="A308">INDEX(Employee_Name,MATCH(SMALL(IF($A$1='Employee Data'!$I$4:$I$553,'Employee Data'!$B$4:$B$553,""),ROW('Employee Data'!A306)),IF($A$1='Employee Data'!$I$4:$I$553,'Employee Data'!$B$4:$B$553,""),0))</f>
        <v>#NUM!</v>
      </c>
      <c r="B308" t="str">
        <f>IF(ISERROR(INDEX('Employee Data'!$B$4:$B$553,MATCH(Databackup!A308,Employee_Name,0),0)),"",(INDEX('Employee Data'!$B$4:$B$553,MATCH(Databackup!A308,Employee_Name,0))))</f>
        <v/>
      </c>
      <c r="C308" t="str">
        <f>IF(ISERROR(INDEX('Employee Data'!$C$4:$C$553,MATCH(Databackup!A308,Employee_Name,0),0)),"",(INDEX('Employee Data'!$C$4:$C$553,MATCH(Databackup!A308,Employee_Name,0))))</f>
        <v/>
      </c>
      <c r="D308" t="str">
        <f>IF(ISERROR(INDEX('Employee Data'!$D$4:$D$553,MATCH(Databackup!A308,Employee_Name,0),0)),"",(INDEX('Employee Data'!$D$4:$D$553,MATCH(Databackup!A308,Employee_Name,0))))</f>
        <v/>
      </c>
      <c r="E308" t="str">
        <f>IF(ISERROR(INDEX('Employee Data'!$F$4:$F$553,MATCH(Databackup!A308,Employee_Name,0),0)),"",(INDEX('Employee Data'!$F$4:$F$553,MATCH(Databackup!A308,Employee_Name,0))))</f>
        <v/>
      </c>
      <c r="F308" s="226" t="str">
        <f>IF(ISERROR(INDEX('Employee Data'!$G$4:$G$553,MATCH(Databackup!A308,Employee_Name,0),0)),"",(INDEX('Employee Data'!$G$4:$G$553,MATCH(Databackup!A308,Employee_Name,0))))</f>
        <v/>
      </c>
      <c r="G308" s="226" t="str">
        <f>IF(ISERROR(INDEX('Employee Data'!$H$4:$H$553,MATCH(Databackup!A308,Employee_Name,0),0)),"",(INDEX('Employee Data'!$H$4:$H$553,MATCH(Databackup!A308,Employee_Name,0))))</f>
        <v/>
      </c>
      <c r="H308" t="str">
        <f>IF(ISERROR(INDEX('Employee Data'!$I$4:$I$553,MATCH(Databackup!A308,Employee_Name,0),0)),"",(INDEX('Employee Data'!$I$4:$I$553,MATCH(Databackup!A308,Employee_Name,0))))</f>
        <v/>
      </c>
      <c r="I308" t="str">
        <f>IF(ISERROR(INDEX('Employee Data'!$J$4:$J$553,MATCH(Databackup!A308,Employee_Name,0),0)),"",(INDEX('Employee Data'!J$4:$J$553,MATCH(Databackup!A308,Employee_Name,0))))</f>
        <v/>
      </c>
      <c r="J308" t="str">
        <f>IF(ISERROR(INDEX('Employee Data'!$K$4:$K$553,MATCH(Databackup!A308,Employee_Name,0),0)),"",(INDEX('Employee Data'!$K$4:$K$553,MATCH(Databackup!A308,Employee_Name,0))))</f>
        <v/>
      </c>
      <c r="K308" t="str">
        <f>IF(ISERROR(INDEX('Employee Data'!$L$4:$L$553,MATCH(Databackup!A308,Employee_Name,0),0)),"",(INDEX('Employee Data'!$L$4:$L$553,MATCH(Databackup!A308,Employee_Name,0))))</f>
        <v/>
      </c>
      <c r="L308" t="str">
        <f>IF(ISERROR(INDEX('Employee Data'!$M$4:$M$553,MATCH(Databackup!A308,Employee_Name,0),0)),"",(INDEX('Employee Data'!$M$4:$M$553,MATCH(Databackup!A308,Employee_Name,0))))</f>
        <v/>
      </c>
      <c r="M308" t="str">
        <f>IF(ISERROR(INDEX('Employee Data'!$N$4:$N$553,MATCH(Databackup!A308,Employee_Name,0),0)),"",(INDEX('Employee Data'!$N$4:$N$553,MATCH(Databackup!A308,Employee_Name,0))))</f>
        <v/>
      </c>
      <c r="N308" t="str">
        <f>IF(ISERROR(INDEX('Employee Data'!$O$4:$O$553,MATCH(Databackup!A308,Employee_Name,0),0)),"",(INDEX('Employee Data'!$O$4:$O$553,MATCH(Databackup!A308,Employee_Name,0))))</f>
        <v/>
      </c>
    </row>
    <row r="309" spans="1:14">
      <c r="A309" s="266" t="e">
        <f t="array" ref="A309">INDEX(Employee_Name,MATCH(SMALL(IF($A$1='Employee Data'!$I$4:$I$553,'Employee Data'!$B$4:$B$553,""),ROW('Employee Data'!A307)),IF($A$1='Employee Data'!$I$4:$I$553,'Employee Data'!$B$4:$B$553,""),0))</f>
        <v>#NUM!</v>
      </c>
      <c r="B309" t="str">
        <f>IF(ISERROR(INDEX('Employee Data'!$B$4:$B$553,MATCH(Databackup!A309,Employee_Name,0),0)),"",(INDEX('Employee Data'!$B$4:$B$553,MATCH(Databackup!A309,Employee_Name,0))))</f>
        <v/>
      </c>
      <c r="C309" t="str">
        <f>IF(ISERROR(INDEX('Employee Data'!$C$4:$C$553,MATCH(Databackup!A309,Employee_Name,0),0)),"",(INDEX('Employee Data'!$C$4:$C$553,MATCH(Databackup!A309,Employee_Name,0))))</f>
        <v/>
      </c>
      <c r="D309" t="str">
        <f>IF(ISERROR(INDEX('Employee Data'!$D$4:$D$553,MATCH(Databackup!A309,Employee_Name,0),0)),"",(INDEX('Employee Data'!$D$4:$D$553,MATCH(Databackup!A309,Employee_Name,0))))</f>
        <v/>
      </c>
      <c r="E309" t="str">
        <f>IF(ISERROR(INDEX('Employee Data'!$F$4:$F$553,MATCH(Databackup!A309,Employee_Name,0),0)),"",(INDEX('Employee Data'!$F$4:$F$553,MATCH(Databackup!A309,Employee_Name,0))))</f>
        <v/>
      </c>
      <c r="F309" s="226" t="str">
        <f>IF(ISERROR(INDEX('Employee Data'!$G$4:$G$553,MATCH(Databackup!A309,Employee_Name,0),0)),"",(INDEX('Employee Data'!$G$4:$G$553,MATCH(Databackup!A309,Employee_Name,0))))</f>
        <v/>
      </c>
      <c r="G309" s="226" t="str">
        <f>IF(ISERROR(INDEX('Employee Data'!$H$4:$H$553,MATCH(Databackup!A309,Employee_Name,0),0)),"",(INDEX('Employee Data'!$H$4:$H$553,MATCH(Databackup!A309,Employee_Name,0))))</f>
        <v/>
      </c>
      <c r="H309" t="str">
        <f>IF(ISERROR(INDEX('Employee Data'!$I$4:$I$553,MATCH(Databackup!A309,Employee_Name,0),0)),"",(INDEX('Employee Data'!$I$4:$I$553,MATCH(Databackup!A309,Employee_Name,0))))</f>
        <v/>
      </c>
      <c r="I309" t="str">
        <f>IF(ISERROR(INDEX('Employee Data'!$J$4:$J$553,MATCH(Databackup!A309,Employee_Name,0),0)),"",(INDEX('Employee Data'!J$4:$J$553,MATCH(Databackup!A309,Employee_Name,0))))</f>
        <v/>
      </c>
      <c r="J309" t="str">
        <f>IF(ISERROR(INDEX('Employee Data'!$K$4:$K$553,MATCH(Databackup!A309,Employee_Name,0),0)),"",(INDEX('Employee Data'!$K$4:$K$553,MATCH(Databackup!A309,Employee_Name,0))))</f>
        <v/>
      </c>
      <c r="K309" t="str">
        <f>IF(ISERROR(INDEX('Employee Data'!$L$4:$L$553,MATCH(Databackup!A309,Employee_Name,0),0)),"",(INDEX('Employee Data'!$L$4:$L$553,MATCH(Databackup!A309,Employee_Name,0))))</f>
        <v/>
      </c>
      <c r="L309" t="str">
        <f>IF(ISERROR(INDEX('Employee Data'!$M$4:$M$553,MATCH(Databackup!A309,Employee_Name,0),0)),"",(INDEX('Employee Data'!$M$4:$M$553,MATCH(Databackup!A309,Employee_Name,0))))</f>
        <v/>
      </c>
      <c r="M309" t="str">
        <f>IF(ISERROR(INDEX('Employee Data'!$N$4:$N$553,MATCH(Databackup!A309,Employee_Name,0),0)),"",(INDEX('Employee Data'!$N$4:$N$553,MATCH(Databackup!A309,Employee_Name,0))))</f>
        <v/>
      </c>
      <c r="N309" t="str">
        <f>IF(ISERROR(INDEX('Employee Data'!$O$4:$O$553,MATCH(Databackup!A309,Employee_Name,0),0)),"",(INDEX('Employee Data'!$O$4:$O$553,MATCH(Databackup!A309,Employee_Name,0))))</f>
        <v/>
      </c>
    </row>
    <row r="310" spans="1:14">
      <c r="A310" s="266" t="e">
        <f t="array" ref="A310">INDEX(Employee_Name,MATCH(SMALL(IF($A$1='Employee Data'!$I$4:$I$553,'Employee Data'!$B$4:$B$553,""),ROW('Employee Data'!A308)),IF($A$1='Employee Data'!$I$4:$I$553,'Employee Data'!$B$4:$B$553,""),0))</f>
        <v>#NUM!</v>
      </c>
      <c r="B310" t="str">
        <f>IF(ISERROR(INDEX('Employee Data'!$B$4:$B$553,MATCH(Databackup!A310,Employee_Name,0),0)),"",(INDEX('Employee Data'!$B$4:$B$553,MATCH(Databackup!A310,Employee_Name,0))))</f>
        <v/>
      </c>
      <c r="C310" t="str">
        <f>IF(ISERROR(INDEX('Employee Data'!$C$4:$C$553,MATCH(Databackup!A310,Employee_Name,0),0)),"",(INDEX('Employee Data'!$C$4:$C$553,MATCH(Databackup!A310,Employee_Name,0))))</f>
        <v/>
      </c>
      <c r="D310" t="str">
        <f>IF(ISERROR(INDEX('Employee Data'!$D$4:$D$553,MATCH(Databackup!A310,Employee_Name,0),0)),"",(INDEX('Employee Data'!$D$4:$D$553,MATCH(Databackup!A310,Employee_Name,0))))</f>
        <v/>
      </c>
      <c r="E310" t="str">
        <f>IF(ISERROR(INDEX('Employee Data'!$F$4:$F$553,MATCH(Databackup!A310,Employee_Name,0),0)),"",(INDEX('Employee Data'!$F$4:$F$553,MATCH(Databackup!A310,Employee_Name,0))))</f>
        <v/>
      </c>
      <c r="F310" s="226" t="str">
        <f>IF(ISERROR(INDEX('Employee Data'!$G$4:$G$553,MATCH(Databackup!A310,Employee_Name,0),0)),"",(INDEX('Employee Data'!$G$4:$G$553,MATCH(Databackup!A310,Employee_Name,0))))</f>
        <v/>
      </c>
      <c r="G310" s="226" t="str">
        <f>IF(ISERROR(INDEX('Employee Data'!$H$4:$H$553,MATCH(Databackup!A310,Employee_Name,0),0)),"",(INDEX('Employee Data'!$H$4:$H$553,MATCH(Databackup!A310,Employee_Name,0))))</f>
        <v/>
      </c>
      <c r="H310" t="str">
        <f>IF(ISERROR(INDEX('Employee Data'!$I$4:$I$553,MATCH(Databackup!A310,Employee_Name,0),0)),"",(INDEX('Employee Data'!$I$4:$I$553,MATCH(Databackup!A310,Employee_Name,0))))</f>
        <v/>
      </c>
      <c r="I310" t="str">
        <f>IF(ISERROR(INDEX('Employee Data'!$J$4:$J$553,MATCH(Databackup!A310,Employee_Name,0),0)),"",(INDEX('Employee Data'!J$4:$J$553,MATCH(Databackup!A310,Employee_Name,0))))</f>
        <v/>
      </c>
      <c r="J310" t="str">
        <f>IF(ISERROR(INDEX('Employee Data'!$K$4:$K$553,MATCH(Databackup!A310,Employee_Name,0),0)),"",(INDEX('Employee Data'!$K$4:$K$553,MATCH(Databackup!A310,Employee_Name,0))))</f>
        <v/>
      </c>
      <c r="K310" t="str">
        <f>IF(ISERROR(INDEX('Employee Data'!$L$4:$L$553,MATCH(Databackup!A310,Employee_Name,0),0)),"",(INDEX('Employee Data'!$L$4:$L$553,MATCH(Databackup!A310,Employee_Name,0))))</f>
        <v/>
      </c>
      <c r="L310" t="str">
        <f>IF(ISERROR(INDEX('Employee Data'!$M$4:$M$553,MATCH(Databackup!A310,Employee_Name,0),0)),"",(INDEX('Employee Data'!$M$4:$M$553,MATCH(Databackup!A310,Employee_Name,0))))</f>
        <v/>
      </c>
      <c r="M310" t="str">
        <f>IF(ISERROR(INDEX('Employee Data'!$N$4:$N$553,MATCH(Databackup!A310,Employee_Name,0),0)),"",(INDEX('Employee Data'!$N$4:$N$553,MATCH(Databackup!A310,Employee_Name,0))))</f>
        <v/>
      </c>
      <c r="N310" t="str">
        <f>IF(ISERROR(INDEX('Employee Data'!$O$4:$O$553,MATCH(Databackup!A310,Employee_Name,0),0)),"",(INDEX('Employee Data'!$O$4:$O$553,MATCH(Databackup!A310,Employee_Name,0))))</f>
        <v/>
      </c>
    </row>
    <row r="311" spans="1:14">
      <c r="A311" s="266" t="e">
        <f t="array" ref="A311">INDEX(Employee_Name,MATCH(SMALL(IF($A$1='Employee Data'!$I$4:$I$553,'Employee Data'!$B$4:$B$553,""),ROW('Employee Data'!A309)),IF($A$1='Employee Data'!$I$4:$I$553,'Employee Data'!$B$4:$B$553,""),0))</f>
        <v>#NUM!</v>
      </c>
      <c r="B311" t="str">
        <f>IF(ISERROR(INDEX('Employee Data'!$B$4:$B$553,MATCH(Databackup!A311,Employee_Name,0),0)),"",(INDEX('Employee Data'!$B$4:$B$553,MATCH(Databackup!A311,Employee_Name,0))))</f>
        <v/>
      </c>
      <c r="C311" t="str">
        <f>IF(ISERROR(INDEX('Employee Data'!$C$4:$C$553,MATCH(Databackup!A311,Employee_Name,0),0)),"",(INDEX('Employee Data'!$C$4:$C$553,MATCH(Databackup!A311,Employee_Name,0))))</f>
        <v/>
      </c>
      <c r="D311" t="str">
        <f>IF(ISERROR(INDEX('Employee Data'!$D$4:$D$553,MATCH(Databackup!A311,Employee_Name,0),0)),"",(INDEX('Employee Data'!$D$4:$D$553,MATCH(Databackup!A311,Employee_Name,0))))</f>
        <v/>
      </c>
      <c r="E311" t="str">
        <f>IF(ISERROR(INDEX('Employee Data'!$F$4:$F$553,MATCH(Databackup!A311,Employee_Name,0),0)),"",(INDEX('Employee Data'!$F$4:$F$553,MATCH(Databackup!A311,Employee_Name,0))))</f>
        <v/>
      </c>
      <c r="F311" s="226" t="str">
        <f>IF(ISERROR(INDEX('Employee Data'!$G$4:$G$553,MATCH(Databackup!A311,Employee_Name,0),0)),"",(INDEX('Employee Data'!$G$4:$G$553,MATCH(Databackup!A311,Employee_Name,0))))</f>
        <v/>
      </c>
      <c r="G311" s="226" t="str">
        <f>IF(ISERROR(INDEX('Employee Data'!$H$4:$H$553,MATCH(Databackup!A311,Employee_Name,0),0)),"",(INDEX('Employee Data'!$H$4:$H$553,MATCH(Databackup!A311,Employee_Name,0))))</f>
        <v/>
      </c>
      <c r="H311" t="str">
        <f>IF(ISERROR(INDEX('Employee Data'!$I$4:$I$553,MATCH(Databackup!A311,Employee_Name,0),0)),"",(INDEX('Employee Data'!$I$4:$I$553,MATCH(Databackup!A311,Employee_Name,0))))</f>
        <v/>
      </c>
      <c r="I311" t="str">
        <f>IF(ISERROR(INDEX('Employee Data'!$J$4:$J$553,MATCH(Databackup!A311,Employee_Name,0),0)),"",(INDEX('Employee Data'!J$4:$J$553,MATCH(Databackup!A311,Employee_Name,0))))</f>
        <v/>
      </c>
      <c r="J311" t="str">
        <f>IF(ISERROR(INDEX('Employee Data'!$K$4:$K$553,MATCH(Databackup!A311,Employee_Name,0),0)),"",(INDEX('Employee Data'!$K$4:$K$553,MATCH(Databackup!A311,Employee_Name,0))))</f>
        <v/>
      </c>
      <c r="K311" t="str">
        <f>IF(ISERROR(INDEX('Employee Data'!$L$4:$L$553,MATCH(Databackup!A311,Employee_Name,0),0)),"",(INDEX('Employee Data'!$L$4:$L$553,MATCH(Databackup!A311,Employee_Name,0))))</f>
        <v/>
      </c>
      <c r="L311" t="str">
        <f>IF(ISERROR(INDEX('Employee Data'!$M$4:$M$553,MATCH(Databackup!A311,Employee_Name,0),0)),"",(INDEX('Employee Data'!$M$4:$M$553,MATCH(Databackup!A311,Employee_Name,0))))</f>
        <v/>
      </c>
      <c r="M311" t="str">
        <f>IF(ISERROR(INDEX('Employee Data'!$N$4:$N$553,MATCH(Databackup!A311,Employee_Name,0),0)),"",(INDEX('Employee Data'!$N$4:$N$553,MATCH(Databackup!A311,Employee_Name,0))))</f>
        <v/>
      </c>
      <c r="N311" t="str">
        <f>IF(ISERROR(INDEX('Employee Data'!$O$4:$O$553,MATCH(Databackup!A311,Employee_Name,0),0)),"",(INDEX('Employee Data'!$O$4:$O$553,MATCH(Databackup!A311,Employee_Name,0))))</f>
        <v/>
      </c>
    </row>
    <row r="312" spans="1:14">
      <c r="A312" s="266" t="e">
        <f t="array" ref="A312">INDEX(Employee_Name,MATCH(SMALL(IF($A$1='Employee Data'!$I$4:$I$553,'Employee Data'!$B$4:$B$553,""),ROW('Employee Data'!A310)),IF($A$1='Employee Data'!$I$4:$I$553,'Employee Data'!$B$4:$B$553,""),0))</f>
        <v>#NUM!</v>
      </c>
      <c r="B312" t="str">
        <f>IF(ISERROR(INDEX('Employee Data'!$B$4:$B$553,MATCH(Databackup!A312,Employee_Name,0),0)),"",(INDEX('Employee Data'!$B$4:$B$553,MATCH(Databackup!A312,Employee_Name,0))))</f>
        <v/>
      </c>
      <c r="C312" t="str">
        <f>IF(ISERROR(INDEX('Employee Data'!$C$4:$C$553,MATCH(Databackup!A312,Employee_Name,0),0)),"",(INDEX('Employee Data'!$C$4:$C$553,MATCH(Databackup!A312,Employee_Name,0))))</f>
        <v/>
      </c>
      <c r="D312" t="str">
        <f>IF(ISERROR(INDEX('Employee Data'!$D$4:$D$553,MATCH(Databackup!A312,Employee_Name,0),0)),"",(INDEX('Employee Data'!$D$4:$D$553,MATCH(Databackup!A312,Employee_Name,0))))</f>
        <v/>
      </c>
      <c r="E312" t="str">
        <f>IF(ISERROR(INDEX('Employee Data'!$F$4:$F$553,MATCH(Databackup!A312,Employee_Name,0),0)),"",(INDEX('Employee Data'!$F$4:$F$553,MATCH(Databackup!A312,Employee_Name,0))))</f>
        <v/>
      </c>
      <c r="F312" s="226" t="str">
        <f>IF(ISERROR(INDEX('Employee Data'!$G$4:$G$553,MATCH(Databackup!A312,Employee_Name,0),0)),"",(INDEX('Employee Data'!$G$4:$G$553,MATCH(Databackup!A312,Employee_Name,0))))</f>
        <v/>
      </c>
      <c r="G312" s="226" t="str">
        <f>IF(ISERROR(INDEX('Employee Data'!$H$4:$H$553,MATCH(Databackup!A312,Employee_Name,0),0)),"",(INDEX('Employee Data'!$H$4:$H$553,MATCH(Databackup!A312,Employee_Name,0))))</f>
        <v/>
      </c>
      <c r="H312" t="str">
        <f>IF(ISERROR(INDEX('Employee Data'!$I$4:$I$553,MATCH(Databackup!A312,Employee_Name,0),0)),"",(INDEX('Employee Data'!$I$4:$I$553,MATCH(Databackup!A312,Employee_Name,0))))</f>
        <v/>
      </c>
      <c r="I312" t="str">
        <f>IF(ISERROR(INDEX('Employee Data'!$J$4:$J$553,MATCH(Databackup!A312,Employee_Name,0),0)),"",(INDEX('Employee Data'!J$4:$J$553,MATCH(Databackup!A312,Employee_Name,0))))</f>
        <v/>
      </c>
      <c r="J312" t="str">
        <f>IF(ISERROR(INDEX('Employee Data'!$K$4:$K$553,MATCH(Databackup!A312,Employee_Name,0),0)),"",(INDEX('Employee Data'!$K$4:$K$553,MATCH(Databackup!A312,Employee_Name,0))))</f>
        <v/>
      </c>
      <c r="K312" t="str">
        <f>IF(ISERROR(INDEX('Employee Data'!$L$4:$L$553,MATCH(Databackup!A312,Employee_Name,0),0)),"",(INDEX('Employee Data'!$L$4:$L$553,MATCH(Databackup!A312,Employee_Name,0))))</f>
        <v/>
      </c>
      <c r="L312" t="str">
        <f>IF(ISERROR(INDEX('Employee Data'!$M$4:$M$553,MATCH(Databackup!A312,Employee_Name,0),0)),"",(INDEX('Employee Data'!$M$4:$M$553,MATCH(Databackup!A312,Employee_Name,0))))</f>
        <v/>
      </c>
      <c r="M312" t="str">
        <f>IF(ISERROR(INDEX('Employee Data'!$N$4:$N$553,MATCH(Databackup!A312,Employee_Name,0),0)),"",(INDEX('Employee Data'!$N$4:$N$553,MATCH(Databackup!A312,Employee_Name,0))))</f>
        <v/>
      </c>
      <c r="N312" t="str">
        <f>IF(ISERROR(INDEX('Employee Data'!$O$4:$O$553,MATCH(Databackup!A312,Employee_Name,0),0)),"",(INDEX('Employee Data'!$O$4:$O$553,MATCH(Databackup!A312,Employee_Name,0))))</f>
        <v/>
      </c>
    </row>
    <row r="313" spans="1:14">
      <c r="A313" s="266" t="e">
        <f t="array" ref="A313">INDEX(Employee_Name,MATCH(SMALL(IF($A$1='Employee Data'!$I$4:$I$553,'Employee Data'!$B$4:$B$553,""),ROW('Employee Data'!A311)),IF($A$1='Employee Data'!$I$4:$I$553,'Employee Data'!$B$4:$B$553,""),0))</f>
        <v>#NUM!</v>
      </c>
      <c r="B313" t="str">
        <f>IF(ISERROR(INDEX('Employee Data'!$B$4:$B$553,MATCH(Databackup!A313,Employee_Name,0),0)),"",(INDEX('Employee Data'!$B$4:$B$553,MATCH(Databackup!A313,Employee_Name,0))))</f>
        <v/>
      </c>
      <c r="C313" t="str">
        <f>IF(ISERROR(INDEX('Employee Data'!$C$4:$C$553,MATCH(Databackup!A313,Employee_Name,0),0)),"",(INDEX('Employee Data'!$C$4:$C$553,MATCH(Databackup!A313,Employee_Name,0))))</f>
        <v/>
      </c>
      <c r="D313" t="str">
        <f>IF(ISERROR(INDEX('Employee Data'!$D$4:$D$553,MATCH(Databackup!A313,Employee_Name,0),0)),"",(INDEX('Employee Data'!$D$4:$D$553,MATCH(Databackup!A313,Employee_Name,0))))</f>
        <v/>
      </c>
      <c r="E313" t="str">
        <f>IF(ISERROR(INDEX('Employee Data'!$F$4:$F$553,MATCH(Databackup!A313,Employee_Name,0),0)),"",(INDEX('Employee Data'!$F$4:$F$553,MATCH(Databackup!A313,Employee_Name,0))))</f>
        <v/>
      </c>
      <c r="F313" s="226" t="str">
        <f>IF(ISERROR(INDEX('Employee Data'!$G$4:$G$553,MATCH(Databackup!A313,Employee_Name,0),0)),"",(INDEX('Employee Data'!$G$4:$G$553,MATCH(Databackup!A313,Employee_Name,0))))</f>
        <v/>
      </c>
      <c r="G313" s="226" t="str">
        <f>IF(ISERROR(INDEX('Employee Data'!$H$4:$H$553,MATCH(Databackup!A313,Employee_Name,0),0)),"",(INDEX('Employee Data'!$H$4:$H$553,MATCH(Databackup!A313,Employee_Name,0))))</f>
        <v/>
      </c>
      <c r="H313" t="str">
        <f>IF(ISERROR(INDEX('Employee Data'!$I$4:$I$553,MATCH(Databackup!A313,Employee_Name,0),0)),"",(INDEX('Employee Data'!$I$4:$I$553,MATCH(Databackup!A313,Employee_Name,0))))</f>
        <v/>
      </c>
      <c r="I313" t="str">
        <f>IF(ISERROR(INDEX('Employee Data'!$J$4:$J$553,MATCH(Databackup!A313,Employee_Name,0),0)),"",(INDEX('Employee Data'!J$4:$J$553,MATCH(Databackup!A313,Employee_Name,0))))</f>
        <v/>
      </c>
      <c r="J313" t="str">
        <f>IF(ISERROR(INDEX('Employee Data'!$K$4:$K$553,MATCH(Databackup!A313,Employee_Name,0),0)),"",(INDEX('Employee Data'!$K$4:$K$553,MATCH(Databackup!A313,Employee_Name,0))))</f>
        <v/>
      </c>
      <c r="K313" t="str">
        <f>IF(ISERROR(INDEX('Employee Data'!$L$4:$L$553,MATCH(Databackup!A313,Employee_Name,0),0)),"",(INDEX('Employee Data'!$L$4:$L$553,MATCH(Databackup!A313,Employee_Name,0))))</f>
        <v/>
      </c>
      <c r="L313" t="str">
        <f>IF(ISERROR(INDEX('Employee Data'!$M$4:$M$553,MATCH(Databackup!A313,Employee_Name,0),0)),"",(INDEX('Employee Data'!$M$4:$M$553,MATCH(Databackup!A313,Employee_Name,0))))</f>
        <v/>
      </c>
      <c r="M313" t="str">
        <f>IF(ISERROR(INDEX('Employee Data'!$N$4:$N$553,MATCH(Databackup!A313,Employee_Name,0),0)),"",(INDEX('Employee Data'!$N$4:$N$553,MATCH(Databackup!A313,Employee_Name,0))))</f>
        <v/>
      </c>
      <c r="N313" t="str">
        <f>IF(ISERROR(INDEX('Employee Data'!$O$4:$O$553,MATCH(Databackup!A313,Employee_Name,0),0)),"",(INDEX('Employee Data'!$O$4:$O$553,MATCH(Databackup!A313,Employee_Name,0))))</f>
        <v/>
      </c>
    </row>
    <row r="314" spans="1:14">
      <c r="A314" s="266" t="e">
        <f t="array" ref="A314">INDEX(Employee_Name,MATCH(SMALL(IF($A$1='Employee Data'!$I$4:$I$553,'Employee Data'!$B$4:$B$553,""),ROW('Employee Data'!A312)),IF($A$1='Employee Data'!$I$4:$I$553,'Employee Data'!$B$4:$B$553,""),0))</f>
        <v>#NUM!</v>
      </c>
      <c r="B314" t="str">
        <f>IF(ISERROR(INDEX('Employee Data'!$B$4:$B$553,MATCH(Databackup!A314,Employee_Name,0),0)),"",(INDEX('Employee Data'!$B$4:$B$553,MATCH(Databackup!A314,Employee_Name,0))))</f>
        <v/>
      </c>
      <c r="C314" t="str">
        <f>IF(ISERROR(INDEX('Employee Data'!$C$4:$C$553,MATCH(Databackup!A314,Employee_Name,0),0)),"",(INDEX('Employee Data'!$C$4:$C$553,MATCH(Databackup!A314,Employee_Name,0))))</f>
        <v/>
      </c>
      <c r="D314" t="str">
        <f>IF(ISERROR(INDEX('Employee Data'!$D$4:$D$553,MATCH(Databackup!A314,Employee_Name,0),0)),"",(INDEX('Employee Data'!$D$4:$D$553,MATCH(Databackup!A314,Employee_Name,0))))</f>
        <v/>
      </c>
      <c r="E314" t="str">
        <f>IF(ISERROR(INDEX('Employee Data'!$F$4:$F$553,MATCH(Databackup!A314,Employee_Name,0),0)),"",(INDEX('Employee Data'!$F$4:$F$553,MATCH(Databackup!A314,Employee_Name,0))))</f>
        <v/>
      </c>
      <c r="F314" s="226" t="str">
        <f>IF(ISERROR(INDEX('Employee Data'!$G$4:$G$553,MATCH(Databackup!A314,Employee_Name,0),0)),"",(INDEX('Employee Data'!$G$4:$G$553,MATCH(Databackup!A314,Employee_Name,0))))</f>
        <v/>
      </c>
      <c r="G314" s="226" t="str">
        <f>IF(ISERROR(INDEX('Employee Data'!$H$4:$H$553,MATCH(Databackup!A314,Employee_Name,0),0)),"",(INDEX('Employee Data'!$H$4:$H$553,MATCH(Databackup!A314,Employee_Name,0))))</f>
        <v/>
      </c>
      <c r="H314" t="str">
        <f>IF(ISERROR(INDEX('Employee Data'!$I$4:$I$553,MATCH(Databackup!A314,Employee_Name,0),0)),"",(INDEX('Employee Data'!$I$4:$I$553,MATCH(Databackup!A314,Employee_Name,0))))</f>
        <v/>
      </c>
      <c r="I314" t="str">
        <f>IF(ISERROR(INDEX('Employee Data'!$J$4:$J$553,MATCH(Databackup!A314,Employee_Name,0),0)),"",(INDEX('Employee Data'!J$4:$J$553,MATCH(Databackup!A314,Employee_Name,0))))</f>
        <v/>
      </c>
      <c r="J314" t="str">
        <f>IF(ISERROR(INDEX('Employee Data'!$K$4:$K$553,MATCH(Databackup!A314,Employee_Name,0),0)),"",(INDEX('Employee Data'!$K$4:$K$553,MATCH(Databackup!A314,Employee_Name,0))))</f>
        <v/>
      </c>
      <c r="K314" t="str">
        <f>IF(ISERROR(INDEX('Employee Data'!$L$4:$L$553,MATCH(Databackup!A314,Employee_Name,0),0)),"",(INDEX('Employee Data'!$L$4:$L$553,MATCH(Databackup!A314,Employee_Name,0))))</f>
        <v/>
      </c>
      <c r="L314" t="str">
        <f>IF(ISERROR(INDEX('Employee Data'!$M$4:$M$553,MATCH(Databackup!A314,Employee_Name,0),0)),"",(INDEX('Employee Data'!$M$4:$M$553,MATCH(Databackup!A314,Employee_Name,0))))</f>
        <v/>
      </c>
      <c r="M314" t="str">
        <f>IF(ISERROR(INDEX('Employee Data'!$N$4:$N$553,MATCH(Databackup!A314,Employee_Name,0),0)),"",(INDEX('Employee Data'!$N$4:$N$553,MATCH(Databackup!A314,Employee_Name,0))))</f>
        <v/>
      </c>
      <c r="N314" t="str">
        <f>IF(ISERROR(INDEX('Employee Data'!$O$4:$O$553,MATCH(Databackup!A314,Employee_Name,0),0)),"",(INDEX('Employee Data'!$O$4:$O$553,MATCH(Databackup!A314,Employee_Name,0))))</f>
        <v/>
      </c>
    </row>
    <row r="315" spans="1:14">
      <c r="A315" s="266" t="e">
        <f t="array" ref="A315">INDEX(Employee_Name,MATCH(SMALL(IF($A$1='Employee Data'!$I$4:$I$553,'Employee Data'!$B$4:$B$553,""),ROW('Employee Data'!A313)),IF($A$1='Employee Data'!$I$4:$I$553,'Employee Data'!$B$4:$B$553,""),0))</f>
        <v>#NUM!</v>
      </c>
      <c r="B315" t="str">
        <f>IF(ISERROR(INDEX('Employee Data'!$B$4:$B$553,MATCH(Databackup!A315,Employee_Name,0),0)),"",(INDEX('Employee Data'!$B$4:$B$553,MATCH(Databackup!A315,Employee_Name,0))))</f>
        <v/>
      </c>
      <c r="C315" t="str">
        <f>IF(ISERROR(INDEX('Employee Data'!$C$4:$C$553,MATCH(Databackup!A315,Employee_Name,0),0)),"",(INDEX('Employee Data'!$C$4:$C$553,MATCH(Databackup!A315,Employee_Name,0))))</f>
        <v/>
      </c>
      <c r="D315" t="str">
        <f>IF(ISERROR(INDEX('Employee Data'!$D$4:$D$553,MATCH(Databackup!A315,Employee_Name,0),0)),"",(INDEX('Employee Data'!$D$4:$D$553,MATCH(Databackup!A315,Employee_Name,0))))</f>
        <v/>
      </c>
      <c r="E315" t="str">
        <f>IF(ISERROR(INDEX('Employee Data'!$F$4:$F$553,MATCH(Databackup!A315,Employee_Name,0),0)),"",(INDEX('Employee Data'!$F$4:$F$553,MATCH(Databackup!A315,Employee_Name,0))))</f>
        <v/>
      </c>
      <c r="F315" s="226" t="str">
        <f>IF(ISERROR(INDEX('Employee Data'!$G$4:$G$553,MATCH(Databackup!A315,Employee_Name,0),0)),"",(INDEX('Employee Data'!$G$4:$G$553,MATCH(Databackup!A315,Employee_Name,0))))</f>
        <v/>
      </c>
      <c r="G315" s="226" t="str">
        <f>IF(ISERROR(INDEX('Employee Data'!$H$4:$H$553,MATCH(Databackup!A315,Employee_Name,0),0)),"",(INDEX('Employee Data'!$H$4:$H$553,MATCH(Databackup!A315,Employee_Name,0))))</f>
        <v/>
      </c>
      <c r="H315" t="str">
        <f>IF(ISERROR(INDEX('Employee Data'!$I$4:$I$553,MATCH(Databackup!A315,Employee_Name,0),0)),"",(INDEX('Employee Data'!$I$4:$I$553,MATCH(Databackup!A315,Employee_Name,0))))</f>
        <v/>
      </c>
      <c r="I315" t="str">
        <f>IF(ISERROR(INDEX('Employee Data'!$J$4:$J$553,MATCH(Databackup!A315,Employee_Name,0),0)),"",(INDEX('Employee Data'!J$4:$J$553,MATCH(Databackup!A315,Employee_Name,0))))</f>
        <v/>
      </c>
      <c r="J315" t="str">
        <f>IF(ISERROR(INDEX('Employee Data'!$K$4:$K$553,MATCH(Databackup!A315,Employee_Name,0),0)),"",(INDEX('Employee Data'!$K$4:$K$553,MATCH(Databackup!A315,Employee_Name,0))))</f>
        <v/>
      </c>
      <c r="K315" t="str">
        <f>IF(ISERROR(INDEX('Employee Data'!$L$4:$L$553,MATCH(Databackup!A315,Employee_Name,0),0)),"",(INDEX('Employee Data'!$L$4:$L$553,MATCH(Databackup!A315,Employee_Name,0))))</f>
        <v/>
      </c>
      <c r="L315" t="str">
        <f>IF(ISERROR(INDEX('Employee Data'!$M$4:$M$553,MATCH(Databackup!A315,Employee_Name,0),0)),"",(INDEX('Employee Data'!$M$4:$M$553,MATCH(Databackup!A315,Employee_Name,0))))</f>
        <v/>
      </c>
      <c r="M315" t="str">
        <f>IF(ISERROR(INDEX('Employee Data'!$N$4:$N$553,MATCH(Databackup!A315,Employee_Name,0),0)),"",(INDEX('Employee Data'!$N$4:$N$553,MATCH(Databackup!A315,Employee_Name,0))))</f>
        <v/>
      </c>
      <c r="N315" t="str">
        <f>IF(ISERROR(INDEX('Employee Data'!$O$4:$O$553,MATCH(Databackup!A315,Employee_Name,0),0)),"",(INDEX('Employee Data'!$O$4:$O$553,MATCH(Databackup!A315,Employee_Name,0))))</f>
        <v/>
      </c>
    </row>
    <row r="316" spans="1:14">
      <c r="A316" s="266" t="e">
        <f t="array" ref="A316">INDEX(Employee_Name,MATCH(SMALL(IF($A$1='Employee Data'!$I$4:$I$553,'Employee Data'!$B$4:$B$553,""),ROW('Employee Data'!A314)),IF($A$1='Employee Data'!$I$4:$I$553,'Employee Data'!$B$4:$B$553,""),0))</f>
        <v>#NUM!</v>
      </c>
      <c r="B316" t="str">
        <f>IF(ISERROR(INDEX('Employee Data'!$B$4:$B$553,MATCH(Databackup!A316,Employee_Name,0),0)),"",(INDEX('Employee Data'!$B$4:$B$553,MATCH(Databackup!A316,Employee_Name,0))))</f>
        <v/>
      </c>
      <c r="C316" t="str">
        <f>IF(ISERROR(INDEX('Employee Data'!$C$4:$C$553,MATCH(Databackup!A316,Employee_Name,0),0)),"",(INDEX('Employee Data'!$C$4:$C$553,MATCH(Databackup!A316,Employee_Name,0))))</f>
        <v/>
      </c>
      <c r="D316" t="str">
        <f>IF(ISERROR(INDEX('Employee Data'!$D$4:$D$553,MATCH(Databackup!A316,Employee_Name,0),0)),"",(INDEX('Employee Data'!$D$4:$D$553,MATCH(Databackup!A316,Employee_Name,0))))</f>
        <v/>
      </c>
      <c r="E316" t="str">
        <f>IF(ISERROR(INDEX('Employee Data'!$F$4:$F$553,MATCH(Databackup!A316,Employee_Name,0),0)),"",(INDEX('Employee Data'!$F$4:$F$553,MATCH(Databackup!A316,Employee_Name,0))))</f>
        <v/>
      </c>
      <c r="F316" s="226" t="str">
        <f>IF(ISERROR(INDEX('Employee Data'!$G$4:$G$553,MATCH(Databackup!A316,Employee_Name,0),0)),"",(INDEX('Employee Data'!$G$4:$G$553,MATCH(Databackup!A316,Employee_Name,0))))</f>
        <v/>
      </c>
      <c r="G316" s="226" t="str">
        <f>IF(ISERROR(INDEX('Employee Data'!$H$4:$H$553,MATCH(Databackup!A316,Employee_Name,0),0)),"",(INDEX('Employee Data'!$H$4:$H$553,MATCH(Databackup!A316,Employee_Name,0))))</f>
        <v/>
      </c>
      <c r="H316" t="str">
        <f>IF(ISERROR(INDEX('Employee Data'!$I$4:$I$553,MATCH(Databackup!A316,Employee_Name,0),0)),"",(INDEX('Employee Data'!$I$4:$I$553,MATCH(Databackup!A316,Employee_Name,0))))</f>
        <v/>
      </c>
      <c r="I316" t="str">
        <f>IF(ISERROR(INDEX('Employee Data'!$J$4:$J$553,MATCH(Databackup!A316,Employee_Name,0),0)),"",(INDEX('Employee Data'!J$4:$J$553,MATCH(Databackup!A316,Employee_Name,0))))</f>
        <v/>
      </c>
      <c r="J316" t="str">
        <f>IF(ISERROR(INDEX('Employee Data'!$K$4:$K$553,MATCH(Databackup!A316,Employee_Name,0),0)),"",(INDEX('Employee Data'!$K$4:$K$553,MATCH(Databackup!A316,Employee_Name,0))))</f>
        <v/>
      </c>
      <c r="K316" t="str">
        <f>IF(ISERROR(INDEX('Employee Data'!$L$4:$L$553,MATCH(Databackup!A316,Employee_Name,0),0)),"",(INDEX('Employee Data'!$L$4:$L$553,MATCH(Databackup!A316,Employee_Name,0))))</f>
        <v/>
      </c>
      <c r="L316" t="str">
        <f>IF(ISERROR(INDEX('Employee Data'!$M$4:$M$553,MATCH(Databackup!A316,Employee_Name,0),0)),"",(INDEX('Employee Data'!$M$4:$M$553,MATCH(Databackup!A316,Employee_Name,0))))</f>
        <v/>
      </c>
      <c r="M316" t="str">
        <f>IF(ISERROR(INDEX('Employee Data'!$N$4:$N$553,MATCH(Databackup!A316,Employee_Name,0),0)),"",(INDEX('Employee Data'!$N$4:$N$553,MATCH(Databackup!A316,Employee_Name,0))))</f>
        <v/>
      </c>
      <c r="N316" t="str">
        <f>IF(ISERROR(INDEX('Employee Data'!$O$4:$O$553,MATCH(Databackup!A316,Employee_Name,0),0)),"",(INDEX('Employee Data'!$O$4:$O$553,MATCH(Databackup!A316,Employee_Name,0))))</f>
        <v/>
      </c>
    </row>
    <row r="317" spans="1:14">
      <c r="A317" s="266" t="e">
        <f t="array" ref="A317">INDEX(Employee_Name,MATCH(SMALL(IF($A$1='Employee Data'!$I$4:$I$553,'Employee Data'!$B$4:$B$553,""),ROW('Employee Data'!A315)),IF($A$1='Employee Data'!$I$4:$I$553,'Employee Data'!$B$4:$B$553,""),0))</f>
        <v>#NUM!</v>
      </c>
      <c r="B317" t="str">
        <f>IF(ISERROR(INDEX('Employee Data'!$B$4:$B$553,MATCH(Databackup!A317,Employee_Name,0),0)),"",(INDEX('Employee Data'!$B$4:$B$553,MATCH(Databackup!A317,Employee_Name,0))))</f>
        <v/>
      </c>
      <c r="C317" t="str">
        <f>IF(ISERROR(INDEX('Employee Data'!$C$4:$C$553,MATCH(Databackup!A317,Employee_Name,0),0)),"",(INDEX('Employee Data'!$C$4:$C$553,MATCH(Databackup!A317,Employee_Name,0))))</f>
        <v/>
      </c>
      <c r="D317" t="str">
        <f>IF(ISERROR(INDEX('Employee Data'!$D$4:$D$553,MATCH(Databackup!A317,Employee_Name,0),0)),"",(INDEX('Employee Data'!$D$4:$D$553,MATCH(Databackup!A317,Employee_Name,0))))</f>
        <v/>
      </c>
      <c r="E317" t="str">
        <f>IF(ISERROR(INDEX('Employee Data'!$F$4:$F$553,MATCH(Databackup!A317,Employee_Name,0),0)),"",(INDEX('Employee Data'!$F$4:$F$553,MATCH(Databackup!A317,Employee_Name,0))))</f>
        <v/>
      </c>
      <c r="F317" s="226" t="str">
        <f>IF(ISERROR(INDEX('Employee Data'!$G$4:$G$553,MATCH(Databackup!A317,Employee_Name,0),0)),"",(INDEX('Employee Data'!$G$4:$G$553,MATCH(Databackup!A317,Employee_Name,0))))</f>
        <v/>
      </c>
      <c r="G317" s="226" t="str">
        <f>IF(ISERROR(INDEX('Employee Data'!$H$4:$H$553,MATCH(Databackup!A317,Employee_Name,0),0)),"",(INDEX('Employee Data'!$H$4:$H$553,MATCH(Databackup!A317,Employee_Name,0))))</f>
        <v/>
      </c>
      <c r="H317" t="str">
        <f>IF(ISERROR(INDEX('Employee Data'!$I$4:$I$553,MATCH(Databackup!A317,Employee_Name,0),0)),"",(INDEX('Employee Data'!$I$4:$I$553,MATCH(Databackup!A317,Employee_Name,0))))</f>
        <v/>
      </c>
      <c r="I317" t="str">
        <f>IF(ISERROR(INDEX('Employee Data'!$J$4:$J$553,MATCH(Databackup!A317,Employee_Name,0),0)),"",(INDEX('Employee Data'!J$4:$J$553,MATCH(Databackup!A317,Employee_Name,0))))</f>
        <v/>
      </c>
      <c r="J317" t="str">
        <f>IF(ISERROR(INDEX('Employee Data'!$K$4:$K$553,MATCH(Databackup!A317,Employee_Name,0),0)),"",(INDEX('Employee Data'!$K$4:$K$553,MATCH(Databackup!A317,Employee_Name,0))))</f>
        <v/>
      </c>
      <c r="K317" t="str">
        <f>IF(ISERROR(INDEX('Employee Data'!$L$4:$L$553,MATCH(Databackup!A317,Employee_Name,0),0)),"",(INDEX('Employee Data'!$L$4:$L$553,MATCH(Databackup!A317,Employee_Name,0))))</f>
        <v/>
      </c>
      <c r="L317" t="str">
        <f>IF(ISERROR(INDEX('Employee Data'!$M$4:$M$553,MATCH(Databackup!A317,Employee_Name,0),0)),"",(INDEX('Employee Data'!$M$4:$M$553,MATCH(Databackup!A317,Employee_Name,0))))</f>
        <v/>
      </c>
      <c r="M317" t="str">
        <f>IF(ISERROR(INDEX('Employee Data'!$N$4:$N$553,MATCH(Databackup!A317,Employee_Name,0),0)),"",(INDEX('Employee Data'!$N$4:$N$553,MATCH(Databackup!A317,Employee_Name,0))))</f>
        <v/>
      </c>
      <c r="N317" t="str">
        <f>IF(ISERROR(INDEX('Employee Data'!$O$4:$O$553,MATCH(Databackup!A317,Employee_Name,0),0)),"",(INDEX('Employee Data'!$O$4:$O$553,MATCH(Databackup!A317,Employee_Name,0))))</f>
        <v/>
      </c>
    </row>
    <row r="318" spans="1:14">
      <c r="A318" s="266" t="e">
        <f t="array" ref="A318">INDEX(Employee_Name,MATCH(SMALL(IF($A$1='Employee Data'!$I$4:$I$553,'Employee Data'!$B$4:$B$553,""),ROW('Employee Data'!A316)),IF($A$1='Employee Data'!$I$4:$I$553,'Employee Data'!$B$4:$B$553,""),0))</f>
        <v>#NUM!</v>
      </c>
      <c r="B318" t="str">
        <f>IF(ISERROR(INDEX('Employee Data'!$B$4:$B$553,MATCH(Databackup!A318,Employee_Name,0),0)),"",(INDEX('Employee Data'!$B$4:$B$553,MATCH(Databackup!A318,Employee_Name,0))))</f>
        <v/>
      </c>
      <c r="C318" t="str">
        <f>IF(ISERROR(INDEX('Employee Data'!$C$4:$C$553,MATCH(Databackup!A318,Employee_Name,0),0)),"",(INDEX('Employee Data'!$C$4:$C$553,MATCH(Databackup!A318,Employee_Name,0))))</f>
        <v/>
      </c>
      <c r="D318" t="str">
        <f>IF(ISERROR(INDEX('Employee Data'!$D$4:$D$553,MATCH(Databackup!A318,Employee_Name,0),0)),"",(INDEX('Employee Data'!$D$4:$D$553,MATCH(Databackup!A318,Employee_Name,0))))</f>
        <v/>
      </c>
      <c r="E318" t="str">
        <f>IF(ISERROR(INDEX('Employee Data'!$F$4:$F$553,MATCH(Databackup!A318,Employee_Name,0),0)),"",(INDEX('Employee Data'!$F$4:$F$553,MATCH(Databackup!A318,Employee_Name,0))))</f>
        <v/>
      </c>
      <c r="F318" s="226" t="str">
        <f>IF(ISERROR(INDEX('Employee Data'!$G$4:$G$553,MATCH(Databackup!A318,Employee_Name,0),0)),"",(INDEX('Employee Data'!$G$4:$G$553,MATCH(Databackup!A318,Employee_Name,0))))</f>
        <v/>
      </c>
      <c r="G318" s="226" t="str">
        <f>IF(ISERROR(INDEX('Employee Data'!$H$4:$H$553,MATCH(Databackup!A318,Employee_Name,0),0)),"",(INDEX('Employee Data'!$H$4:$H$553,MATCH(Databackup!A318,Employee_Name,0))))</f>
        <v/>
      </c>
      <c r="H318" t="str">
        <f>IF(ISERROR(INDEX('Employee Data'!$I$4:$I$553,MATCH(Databackup!A318,Employee_Name,0),0)),"",(INDEX('Employee Data'!$I$4:$I$553,MATCH(Databackup!A318,Employee_Name,0))))</f>
        <v/>
      </c>
      <c r="I318" t="str">
        <f>IF(ISERROR(INDEX('Employee Data'!$J$4:$J$553,MATCH(Databackup!A318,Employee_Name,0),0)),"",(INDEX('Employee Data'!J$4:$J$553,MATCH(Databackup!A318,Employee_Name,0))))</f>
        <v/>
      </c>
      <c r="J318" t="str">
        <f>IF(ISERROR(INDEX('Employee Data'!$K$4:$K$553,MATCH(Databackup!A318,Employee_Name,0),0)),"",(INDEX('Employee Data'!$K$4:$K$553,MATCH(Databackup!A318,Employee_Name,0))))</f>
        <v/>
      </c>
      <c r="K318" t="str">
        <f>IF(ISERROR(INDEX('Employee Data'!$L$4:$L$553,MATCH(Databackup!A318,Employee_Name,0),0)),"",(INDEX('Employee Data'!$L$4:$L$553,MATCH(Databackup!A318,Employee_Name,0))))</f>
        <v/>
      </c>
      <c r="L318" t="str">
        <f>IF(ISERROR(INDEX('Employee Data'!$M$4:$M$553,MATCH(Databackup!A318,Employee_Name,0),0)),"",(INDEX('Employee Data'!$M$4:$M$553,MATCH(Databackup!A318,Employee_Name,0))))</f>
        <v/>
      </c>
      <c r="M318" t="str">
        <f>IF(ISERROR(INDEX('Employee Data'!$N$4:$N$553,MATCH(Databackup!A318,Employee_Name,0),0)),"",(INDEX('Employee Data'!$N$4:$N$553,MATCH(Databackup!A318,Employee_Name,0))))</f>
        <v/>
      </c>
      <c r="N318" t="str">
        <f>IF(ISERROR(INDEX('Employee Data'!$O$4:$O$553,MATCH(Databackup!A318,Employee_Name,0),0)),"",(INDEX('Employee Data'!$O$4:$O$553,MATCH(Databackup!A318,Employee_Name,0))))</f>
        <v/>
      </c>
    </row>
    <row r="319" spans="1:14">
      <c r="A319" s="266" t="e">
        <f t="array" ref="A319">INDEX(Employee_Name,MATCH(SMALL(IF($A$1='Employee Data'!$I$4:$I$553,'Employee Data'!$B$4:$B$553,""),ROW('Employee Data'!A317)),IF($A$1='Employee Data'!$I$4:$I$553,'Employee Data'!$B$4:$B$553,""),0))</f>
        <v>#NUM!</v>
      </c>
      <c r="B319" t="str">
        <f>IF(ISERROR(INDEX('Employee Data'!$B$4:$B$553,MATCH(Databackup!A319,Employee_Name,0),0)),"",(INDEX('Employee Data'!$B$4:$B$553,MATCH(Databackup!A319,Employee_Name,0))))</f>
        <v/>
      </c>
      <c r="C319" t="str">
        <f>IF(ISERROR(INDEX('Employee Data'!$C$4:$C$553,MATCH(Databackup!A319,Employee_Name,0),0)),"",(INDEX('Employee Data'!$C$4:$C$553,MATCH(Databackup!A319,Employee_Name,0))))</f>
        <v/>
      </c>
      <c r="D319" t="str">
        <f>IF(ISERROR(INDEX('Employee Data'!$D$4:$D$553,MATCH(Databackup!A319,Employee_Name,0),0)),"",(INDEX('Employee Data'!$D$4:$D$553,MATCH(Databackup!A319,Employee_Name,0))))</f>
        <v/>
      </c>
      <c r="E319" t="str">
        <f>IF(ISERROR(INDEX('Employee Data'!$F$4:$F$553,MATCH(Databackup!A319,Employee_Name,0),0)),"",(INDEX('Employee Data'!$F$4:$F$553,MATCH(Databackup!A319,Employee_Name,0))))</f>
        <v/>
      </c>
      <c r="F319" s="226" t="str">
        <f>IF(ISERROR(INDEX('Employee Data'!$G$4:$G$553,MATCH(Databackup!A319,Employee_Name,0),0)),"",(INDEX('Employee Data'!$G$4:$G$553,MATCH(Databackup!A319,Employee_Name,0))))</f>
        <v/>
      </c>
      <c r="G319" s="226" t="str">
        <f>IF(ISERROR(INDEX('Employee Data'!$H$4:$H$553,MATCH(Databackup!A319,Employee_Name,0),0)),"",(INDEX('Employee Data'!$H$4:$H$553,MATCH(Databackup!A319,Employee_Name,0))))</f>
        <v/>
      </c>
      <c r="H319" t="str">
        <f>IF(ISERROR(INDEX('Employee Data'!$I$4:$I$553,MATCH(Databackup!A319,Employee_Name,0),0)),"",(INDEX('Employee Data'!$I$4:$I$553,MATCH(Databackup!A319,Employee_Name,0))))</f>
        <v/>
      </c>
      <c r="I319" t="str">
        <f>IF(ISERROR(INDEX('Employee Data'!$J$4:$J$553,MATCH(Databackup!A319,Employee_Name,0),0)),"",(INDEX('Employee Data'!J$4:$J$553,MATCH(Databackup!A319,Employee_Name,0))))</f>
        <v/>
      </c>
      <c r="J319" t="str">
        <f>IF(ISERROR(INDEX('Employee Data'!$K$4:$K$553,MATCH(Databackup!A319,Employee_Name,0),0)),"",(INDEX('Employee Data'!$K$4:$K$553,MATCH(Databackup!A319,Employee_Name,0))))</f>
        <v/>
      </c>
      <c r="K319" t="str">
        <f>IF(ISERROR(INDEX('Employee Data'!$L$4:$L$553,MATCH(Databackup!A319,Employee_Name,0),0)),"",(INDEX('Employee Data'!$L$4:$L$553,MATCH(Databackup!A319,Employee_Name,0))))</f>
        <v/>
      </c>
      <c r="L319" t="str">
        <f>IF(ISERROR(INDEX('Employee Data'!$M$4:$M$553,MATCH(Databackup!A319,Employee_Name,0),0)),"",(INDEX('Employee Data'!$M$4:$M$553,MATCH(Databackup!A319,Employee_Name,0))))</f>
        <v/>
      </c>
      <c r="M319" t="str">
        <f>IF(ISERROR(INDEX('Employee Data'!$N$4:$N$553,MATCH(Databackup!A319,Employee_Name,0),0)),"",(INDEX('Employee Data'!$N$4:$N$553,MATCH(Databackup!A319,Employee_Name,0))))</f>
        <v/>
      </c>
      <c r="N319" t="str">
        <f>IF(ISERROR(INDEX('Employee Data'!$O$4:$O$553,MATCH(Databackup!A319,Employee_Name,0),0)),"",(INDEX('Employee Data'!$O$4:$O$553,MATCH(Databackup!A319,Employee_Name,0))))</f>
        <v/>
      </c>
    </row>
    <row r="320" spans="1:14">
      <c r="A320" s="266" t="e">
        <f t="array" ref="A320">INDEX(Employee_Name,MATCH(SMALL(IF($A$1='Employee Data'!$I$4:$I$553,'Employee Data'!$B$4:$B$553,""),ROW('Employee Data'!A318)),IF($A$1='Employee Data'!$I$4:$I$553,'Employee Data'!$B$4:$B$553,""),0))</f>
        <v>#NUM!</v>
      </c>
      <c r="B320" t="str">
        <f>IF(ISERROR(INDEX('Employee Data'!$B$4:$B$553,MATCH(Databackup!A320,Employee_Name,0),0)),"",(INDEX('Employee Data'!$B$4:$B$553,MATCH(Databackup!A320,Employee_Name,0))))</f>
        <v/>
      </c>
      <c r="C320" t="str">
        <f>IF(ISERROR(INDEX('Employee Data'!$C$4:$C$553,MATCH(Databackup!A320,Employee_Name,0),0)),"",(INDEX('Employee Data'!$C$4:$C$553,MATCH(Databackup!A320,Employee_Name,0))))</f>
        <v/>
      </c>
      <c r="D320" t="str">
        <f>IF(ISERROR(INDEX('Employee Data'!$D$4:$D$553,MATCH(Databackup!A320,Employee_Name,0),0)),"",(INDEX('Employee Data'!$D$4:$D$553,MATCH(Databackup!A320,Employee_Name,0))))</f>
        <v/>
      </c>
      <c r="E320" t="str">
        <f>IF(ISERROR(INDEX('Employee Data'!$F$4:$F$553,MATCH(Databackup!A320,Employee_Name,0),0)),"",(INDEX('Employee Data'!$F$4:$F$553,MATCH(Databackup!A320,Employee_Name,0))))</f>
        <v/>
      </c>
      <c r="F320" s="226" t="str">
        <f>IF(ISERROR(INDEX('Employee Data'!$G$4:$G$553,MATCH(Databackup!A320,Employee_Name,0),0)),"",(INDEX('Employee Data'!$G$4:$G$553,MATCH(Databackup!A320,Employee_Name,0))))</f>
        <v/>
      </c>
      <c r="G320" s="226" t="str">
        <f>IF(ISERROR(INDEX('Employee Data'!$H$4:$H$553,MATCH(Databackup!A320,Employee_Name,0),0)),"",(INDEX('Employee Data'!$H$4:$H$553,MATCH(Databackup!A320,Employee_Name,0))))</f>
        <v/>
      </c>
      <c r="H320" t="str">
        <f>IF(ISERROR(INDEX('Employee Data'!$I$4:$I$553,MATCH(Databackup!A320,Employee_Name,0),0)),"",(INDEX('Employee Data'!$I$4:$I$553,MATCH(Databackup!A320,Employee_Name,0))))</f>
        <v/>
      </c>
      <c r="I320" t="str">
        <f>IF(ISERROR(INDEX('Employee Data'!$J$4:$J$553,MATCH(Databackup!A320,Employee_Name,0),0)),"",(INDEX('Employee Data'!J$4:$J$553,MATCH(Databackup!A320,Employee_Name,0))))</f>
        <v/>
      </c>
      <c r="J320" t="str">
        <f>IF(ISERROR(INDEX('Employee Data'!$K$4:$K$553,MATCH(Databackup!A320,Employee_Name,0),0)),"",(INDEX('Employee Data'!$K$4:$K$553,MATCH(Databackup!A320,Employee_Name,0))))</f>
        <v/>
      </c>
      <c r="K320" t="str">
        <f>IF(ISERROR(INDEX('Employee Data'!$L$4:$L$553,MATCH(Databackup!A320,Employee_Name,0),0)),"",(INDEX('Employee Data'!$L$4:$L$553,MATCH(Databackup!A320,Employee_Name,0))))</f>
        <v/>
      </c>
      <c r="L320" t="str">
        <f>IF(ISERROR(INDEX('Employee Data'!$M$4:$M$553,MATCH(Databackup!A320,Employee_Name,0),0)),"",(INDEX('Employee Data'!$M$4:$M$553,MATCH(Databackup!A320,Employee_Name,0))))</f>
        <v/>
      </c>
      <c r="M320" t="str">
        <f>IF(ISERROR(INDEX('Employee Data'!$N$4:$N$553,MATCH(Databackup!A320,Employee_Name,0),0)),"",(INDEX('Employee Data'!$N$4:$N$553,MATCH(Databackup!A320,Employee_Name,0))))</f>
        <v/>
      </c>
      <c r="N320" t="str">
        <f>IF(ISERROR(INDEX('Employee Data'!$O$4:$O$553,MATCH(Databackup!A320,Employee_Name,0),0)),"",(INDEX('Employee Data'!$O$4:$O$553,MATCH(Databackup!A320,Employee_Name,0))))</f>
        <v/>
      </c>
    </row>
    <row r="321" spans="1:14">
      <c r="A321" s="266" t="e">
        <f t="array" ref="A321">INDEX(Employee_Name,MATCH(SMALL(IF($A$1='Employee Data'!$I$4:$I$553,'Employee Data'!$B$4:$B$553,""),ROW('Employee Data'!A319)),IF($A$1='Employee Data'!$I$4:$I$553,'Employee Data'!$B$4:$B$553,""),0))</f>
        <v>#NUM!</v>
      </c>
      <c r="B321" t="str">
        <f>IF(ISERROR(INDEX('Employee Data'!$B$4:$B$553,MATCH(Databackup!A321,Employee_Name,0),0)),"",(INDEX('Employee Data'!$B$4:$B$553,MATCH(Databackup!A321,Employee_Name,0))))</f>
        <v/>
      </c>
      <c r="C321" t="str">
        <f>IF(ISERROR(INDEX('Employee Data'!$C$4:$C$553,MATCH(Databackup!A321,Employee_Name,0),0)),"",(INDEX('Employee Data'!$C$4:$C$553,MATCH(Databackup!A321,Employee_Name,0))))</f>
        <v/>
      </c>
      <c r="D321" t="str">
        <f>IF(ISERROR(INDEX('Employee Data'!$D$4:$D$553,MATCH(Databackup!A321,Employee_Name,0),0)),"",(INDEX('Employee Data'!$D$4:$D$553,MATCH(Databackup!A321,Employee_Name,0))))</f>
        <v/>
      </c>
      <c r="E321" t="str">
        <f>IF(ISERROR(INDEX('Employee Data'!$F$4:$F$553,MATCH(Databackup!A321,Employee_Name,0),0)),"",(INDEX('Employee Data'!$F$4:$F$553,MATCH(Databackup!A321,Employee_Name,0))))</f>
        <v/>
      </c>
      <c r="F321" s="226" t="str">
        <f>IF(ISERROR(INDEX('Employee Data'!$G$4:$G$553,MATCH(Databackup!A321,Employee_Name,0),0)),"",(INDEX('Employee Data'!$G$4:$G$553,MATCH(Databackup!A321,Employee_Name,0))))</f>
        <v/>
      </c>
      <c r="G321" s="226" t="str">
        <f>IF(ISERROR(INDEX('Employee Data'!$H$4:$H$553,MATCH(Databackup!A321,Employee_Name,0),0)),"",(INDEX('Employee Data'!$H$4:$H$553,MATCH(Databackup!A321,Employee_Name,0))))</f>
        <v/>
      </c>
      <c r="H321" t="str">
        <f>IF(ISERROR(INDEX('Employee Data'!$I$4:$I$553,MATCH(Databackup!A321,Employee_Name,0),0)),"",(INDEX('Employee Data'!$I$4:$I$553,MATCH(Databackup!A321,Employee_Name,0))))</f>
        <v/>
      </c>
      <c r="I321" t="str">
        <f>IF(ISERROR(INDEX('Employee Data'!$J$4:$J$553,MATCH(Databackup!A321,Employee_Name,0),0)),"",(INDEX('Employee Data'!J$4:$J$553,MATCH(Databackup!A321,Employee_Name,0))))</f>
        <v/>
      </c>
      <c r="J321" t="str">
        <f>IF(ISERROR(INDEX('Employee Data'!$K$4:$K$553,MATCH(Databackup!A321,Employee_Name,0),0)),"",(INDEX('Employee Data'!$K$4:$K$553,MATCH(Databackup!A321,Employee_Name,0))))</f>
        <v/>
      </c>
      <c r="K321" t="str">
        <f>IF(ISERROR(INDEX('Employee Data'!$L$4:$L$553,MATCH(Databackup!A321,Employee_Name,0),0)),"",(INDEX('Employee Data'!$L$4:$L$553,MATCH(Databackup!A321,Employee_Name,0))))</f>
        <v/>
      </c>
      <c r="L321" t="str">
        <f>IF(ISERROR(INDEX('Employee Data'!$M$4:$M$553,MATCH(Databackup!A321,Employee_Name,0),0)),"",(INDEX('Employee Data'!$M$4:$M$553,MATCH(Databackup!A321,Employee_Name,0))))</f>
        <v/>
      </c>
      <c r="M321" t="str">
        <f>IF(ISERROR(INDEX('Employee Data'!$N$4:$N$553,MATCH(Databackup!A321,Employee_Name,0),0)),"",(INDEX('Employee Data'!$N$4:$N$553,MATCH(Databackup!A321,Employee_Name,0))))</f>
        <v/>
      </c>
      <c r="N321" t="str">
        <f>IF(ISERROR(INDEX('Employee Data'!$O$4:$O$553,MATCH(Databackup!A321,Employee_Name,0),0)),"",(INDEX('Employee Data'!$O$4:$O$553,MATCH(Databackup!A321,Employee_Name,0))))</f>
        <v/>
      </c>
    </row>
    <row r="322" spans="1:14">
      <c r="A322" s="266" t="e">
        <f t="array" ref="A322">INDEX(Employee_Name,MATCH(SMALL(IF($A$1='Employee Data'!$I$4:$I$553,'Employee Data'!$B$4:$B$553,""),ROW('Employee Data'!A320)),IF($A$1='Employee Data'!$I$4:$I$553,'Employee Data'!$B$4:$B$553,""),0))</f>
        <v>#NUM!</v>
      </c>
      <c r="B322" t="str">
        <f>IF(ISERROR(INDEX('Employee Data'!$B$4:$B$553,MATCH(Databackup!A322,Employee_Name,0),0)),"",(INDEX('Employee Data'!$B$4:$B$553,MATCH(Databackup!A322,Employee_Name,0))))</f>
        <v/>
      </c>
      <c r="C322" t="str">
        <f>IF(ISERROR(INDEX('Employee Data'!$C$4:$C$553,MATCH(Databackup!A322,Employee_Name,0),0)),"",(INDEX('Employee Data'!$C$4:$C$553,MATCH(Databackup!A322,Employee_Name,0))))</f>
        <v/>
      </c>
      <c r="D322" t="str">
        <f>IF(ISERROR(INDEX('Employee Data'!$D$4:$D$553,MATCH(Databackup!A322,Employee_Name,0),0)),"",(INDEX('Employee Data'!$D$4:$D$553,MATCH(Databackup!A322,Employee_Name,0))))</f>
        <v/>
      </c>
      <c r="E322" t="str">
        <f>IF(ISERROR(INDEX('Employee Data'!$F$4:$F$553,MATCH(Databackup!A322,Employee_Name,0),0)),"",(INDEX('Employee Data'!$F$4:$F$553,MATCH(Databackup!A322,Employee_Name,0))))</f>
        <v/>
      </c>
      <c r="F322" s="226" t="str">
        <f>IF(ISERROR(INDEX('Employee Data'!$G$4:$G$553,MATCH(Databackup!A322,Employee_Name,0),0)),"",(INDEX('Employee Data'!$G$4:$G$553,MATCH(Databackup!A322,Employee_Name,0))))</f>
        <v/>
      </c>
      <c r="G322" s="226" t="str">
        <f>IF(ISERROR(INDEX('Employee Data'!$H$4:$H$553,MATCH(Databackup!A322,Employee_Name,0),0)),"",(INDEX('Employee Data'!$H$4:$H$553,MATCH(Databackup!A322,Employee_Name,0))))</f>
        <v/>
      </c>
      <c r="H322" t="str">
        <f>IF(ISERROR(INDEX('Employee Data'!$I$4:$I$553,MATCH(Databackup!A322,Employee_Name,0),0)),"",(INDEX('Employee Data'!$I$4:$I$553,MATCH(Databackup!A322,Employee_Name,0))))</f>
        <v/>
      </c>
      <c r="I322" t="str">
        <f>IF(ISERROR(INDEX('Employee Data'!$J$4:$J$553,MATCH(Databackup!A322,Employee_Name,0),0)),"",(INDEX('Employee Data'!J$4:$J$553,MATCH(Databackup!A322,Employee_Name,0))))</f>
        <v/>
      </c>
      <c r="J322" t="str">
        <f>IF(ISERROR(INDEX('Employee Data'!$K$4:$K$553,MATCH(Databackup!A322,Employee_Name,0),0)),"",(INDEX('Employee Data'!$K$4:$K$553,MATCH(Databackup!A322,Employee_Name,0))))</f>
        <v/>
      </c>
      <c r="K322" t="str">
        <f>IF(ISERROR(INDEX('Employee Data'!$L$4:$L$553,MATCH(Databackup!A322,Employee_Name,0),0)),"",(INDEX('Employee Data'!$L$4:$L$553,MATCH(Databackup!A322,Employee_Name,0))))</f>
        <v/>
      </c>
      <c r="L322" t="str">
        <f>IF(ISERROR(INDEX('Employee Data'!$M$4:$M$553,MATCH(Databackup!A322,Employee_Name,0),0)),"",(INDEX('Employee Data'!$M$4:$M$553,MATCH(Databackup!A322,Employee_Name,0))))</f>
        <v/>
      </c>
      <c r="M322" t="str">
        <f>IF(ISERROR(INDEX('Employee Data'!$N$4:$N$553,MATCH(Databackup!A322,Employee_Name,0),0)),"",(INDEX('Employee Data'!$N$4:$N$553,MATCH(Databackup!A322,Employee_Name,0))))</f>
        <v/>
      </c>
      <c r="N322" t="str">
        <f>IF(ISERROR(INDEX('Employee Data'!$O$4:$O$553,MATCH(Databackup!A322,Employee_Name,0),0)),"",(INDEX('Employee Data'!$O$4:$O$553,MATCH(Databackup!A322,Employee_Name,0))))</f>
        <v/>
      </c>
    </row>
    <row r="323" spans="1:14">
      <c r="A323" s="266" t="e">
        <f t="array" ref="A323">INDEX(Employee_Name,MATCH(SMALL(IF($A$1='Employee Data'!$I$4:$I$553,'Employee Data'!$B$4:$B$553,""),ROW('Employee Data'!A321)),IF($A$1='Employee Data'!$I$4:$I$553,'Employee Data'!$B$4:$B$553,""),0))</f>
        <v>#NUM!</v>
      </c>
      <c r="B323" t="str">
        <f>IF(ISERROR(INDEX('Employee Data'!$B$4:$B$553,MATCH(Databackup!A323,Employee_Name,0),0)),"",(INDEX('Employee Data'!$B$4:$B$553,MATCH(Databackup!A323,Employee_Name,0))))</f>
        <v/>
      </c>
      <c r="C323" t="str">
        <f>IF(ISERROR(INDEX('Employee Data'!$C$4:$C$553,MATCH(Databackup!A323,Employee_Name,0),0)),"",(INDEX('Employee Data'!$C$4:$C$553,MATCH(Databackup!A323,Employee_Name,0))))</f>
        <v/>
      </c>
      <c r="D323" t="str">
        <f>IF(ISERROR(INDEX('Employee Data'!$D$4:$D$553,MATCH(Databackup!A323,Employee_Name,0),0)),"",(INDEX('Employee Data'!$D$4:$D$553,MATCH(Databackup!A323,Employee_Name,0))))</f>
        <v/>
      </c>
      <c r="E323" t="str">
        <f>IF(ISERROR(INDEX('Employee Data'!$F$4:$F$553,MATCH(Databackup!A323,Employee_Name,0),0)),"",(INDEX('Employee Data'!$F$4:$F$553,MATCH(Databackup!A323,Employee_Name,0))))</f>
        <v/>
      </c>
      <c r="F323" s="226" t="str">
        <f>IF(ISERROR(INDEX('Employee Data'!$G$4:$G$553,MATCH(Databackup!A323,Employee_Name,0),0)),"",(INDEX('Employee Data'!$G$4:$G$553,MATCH(Databackup!A323,Employee_Name,0))))</f>
        <v/>
      </c>
      <c r="G323" s="226" t="str">
        <f>IF(ISERROR(INDEX('Employee Data'!$H$4:$H$553,MATCH(Databackup!A323,Employee_Name,0),0)),"",(INDEX('Employee Data'!$H$4:$H$553,MATCH(Databackup!A323,Employee_Name,0))))</f>
        <v/>
      </c>
      <c r="H323" t="str">
        <f>IF(ISERROR(INDEX('Employee Data'!$I$4:$I$553,MATCH(Databackup!A323,Employee_Name,0),0)),"",(INDEX('Employee Data'!$I$4:$I$553,MATCH(Databackup!A323,Employee_Name,0))))</f>
        <v/>
      </c>
      <c r="I323" t="str">
        <f>IF(ISERROR(INDEX('Employee Data'!$J$4:$J$553,MATCH(Databackup!A323,Employee_Name,0),0)),"",(INDEX('Employee Data'!J$4:$J$553,MATCH(Databackup!A323,Employee_Name,0))))</f>
        <v/>
      </c>
      <c r="J323" t="str">
        <f>IF(ISERROR(INDEX('Employee Data'!$K$4:$K$553,MATCH(Databackup!A323,Employee_Name,0),0)),"",(INDEX('Employee Data'!$K$4:$K$553,MATCH(Databackup!A323,Employee_Name,0))))</f>
        <v/>
      </c>
      <c r="K323" t="str">
        <f>IF(ISERROR(INDEX('Employee Data'!$L$4:$L$553,MATCH(Databackup!A323,Employee_Name,0),0)),"",(INDEX('Employee Data'!$L$4:$L$553,MATCH(Databackup!A323,Employee_Name,0))))</f>
        <v/>
      </c>
      <c r="L323" t="str">
        <f>IF(ISERROR(INDEX('Employee Data'!$M$4:$M$553,MATCH(Databackup!A323,Employee_Name,0),0)),"",(INDEX('Employee Data'!$M$4:$M$553,MATCH(Databackup!A323,Employee_Name,0))))</f>
        <v/>
      </c>
      <c r="M323" t="str">
        <f>IF(ISERROR(INDEX('Employee Data'!$N$4:$N$553,MATCH(Databackup!A323,Employee_Name,0),0)),"",(INDEX('Employee Data'!$N$4:$N$553,MATCH(Databackup!A323,Employee_Name,0))))</f>
        <v/>
      </c>
      <c r="N323" t="str">
        <f>IF(ISERROR(INDEX('Employee Data'!$O$4:$O$553,MATCH(Databackup!A323,Employee_Name,0),0)),"",(INDEX('Employee Data'!$O$4:$O$553,MATCH(Databackup!A323,Employee_Name,0))))</f>
        <v/>
      </c>
    </row>
    <row r="324" spans="1:14">
      <c r="A324" s="266" t="e">
        <f t="array" ref="A324">INDEX(Employee_Name,MATCH(SMALL(IF($A$1='Employee Data'!$I$4:$I$553,'Employee Data'!$B$4:$B$553,""),ROW('Employee Data'!A322)),IF($A$1='Employee Data'!$I$4:$I$553,'Employee Data'!$B$4:$B$553,""),0))</f>
        <v>#NUM!</v>
      </c>
      <c r="B324" t="str">
        <f>IF(ISERROR(INDEX('Employee Data'!$B$4:$B$553,MATCH(Databackup!A324,Employee_Name,0),0)),"",(INDEX('Employee Data'!$B$4:$B$553,MATCH(Databackup!A324,Employee_Name,0))))</f>
        <v/>
      </c>
      <c r="C324" t="str">
        <f>IF(ISERROR(INDEX('Employee Data'!$C$4:$C$553,MATCH(Databackup!A324,Employee_Name,0),0)),"",(INDEX('Employee Data'!$C$4:$C$553,MATCH(Databackup!A324,Employee_Name,0))))</f>
        <v/>
      </c>
      <c r="D324" t="str">
        <f>IF(ISERROR(INDEX('Employee Data'!$D$4:$D$553,MATCH(Databackup!A324,Employee_Name,0),0)),"",(INDEX('Employee Data'!$D$4:$D$553,MATCH(Databackup!A324,Employee_Name,0))))</f>
        <v/>
      </c>
      <c r="E324" t="str">
        <f>IF(ISERROR(INDEX('Employee Data'!$F$4:$F$553,MATCH(Databackup!A324,Employee_Name,0),0)),"",(INDEX('Employee Data'!$F$4:$F$553,MATCH(Databackup!A324,Employee_Name,0))))</f>
        <v/>
      </c>
      <c r="F324" s="226" t="str">
        <f>IF(ISERROR(INDEX('Employee Data'!$G$4:$G$553,MATCH(Databackup!A324,Employee_Name,0),0)),"",(INDEX('Employee Data'!$G$4:$G$553,MATCH(Databackup!A324,Employee_Name,0))))</f>
        <v/>
      </c>
      <c r="G324" s="226" t="str">
        <f>IF(ISERROR(INDEX('Employee Data'!$H$4:$H$553,MATCH(Databackup!A324,Employee_Name,0),0)),"",(INDEX('Employee Data'!$H$4:$H$553,MATCH(Databackup!A324,Employee_Name,0))))</f>
        <v/>
      </c>
      <c r="H324" t="str">
        <f>IF(ISERROR(INDEX('Employee Data'!$I$4:$I$553,MATCH(Databackup!A324,Employee_Name,0),0)),"",(INDEX('Employee Data'!$I$4:$I$553,MATCH(Databackup!A324,Employee_Name,0))))</f>
        <v/>
      </c>
      <c r="I324" t="str">
        <f>IF(ISERROR(INDEX('Employee Data'!$J$4:$J$553,MATCH(Databackup!A324,Employee_Name,0),0)),"",(INDEX('Employee Data'!J$4:$J$553,MATCH(Databackup!A324,Employee_Name,0))))</f>
        <v/>
      </c>
      <c r="J324" t="str">
        <f>IF(ISERROR(INDEX('Employee Data'!$K$4:$K$553,MATCH(Databackup!A324,Employee_Name,0),0)),"",(INDEX('Employee Data'!$K$4:$K$553,MATCH(Databackup!A324,Employee_Name,0))))</f>
        <v/>
      </c>
      <c r="K324" t="str">
        <f>IF(ISERROR(INDEX('Employee Data'!$L$4:$L$553,MATCH(Databackup!A324,Employee_Name,0),0)),"",(INDEX('Employee Data'!$L$4:$L$553,MATCH(Databackup!A324,Employee_Name,0))))</f>
        <v/>
      </c>
      <c r="L324" t="str">
        <f>IF(ISERROR(INDEX('Employee Data'!$M$4:$M$553,MATCH(Databackup!A324,Employee_Name,0),0)),"",(INDEX('Employee Data'!$M$4:$M$553,MATCH(Databackup!A324,Employee_Name,0))))</f>
        <v/>
      </c>
      <c r="M324" t="str">
        <f>IF(ISERROR(INDEX('Employee Data'!$N$4:$N$553,MATCH(Databackup!A324,Employee_Name,0),0)),"",(INDEX('Employee Data'!$N$4:$N$553,MATCH(Databackup!A324,Employee_Name,0))))</f>
        <v/>
      </c>
      <c r="N324" t="str">
        <f>IF(ISERROR(INDEX('Employee Data'!$O$4:$O$553,MATCH(Databackup!A324,Employee_Name,0),0)),"",(INDEX('Employee Data'!$O$4:$O$553,MATCH(Databackup!A324,Employee_Name,0))))</f>
        <v/>
      </c>
    </row>
    <row r="325" spans="1:14">
      <c r="A325" s="266" t="e">
        <f t="array" ref="A325">INDEX(Employee_Name,MATCH(SMALL(IF($A$1='Employee Data'!$I$4:$I$553,'Employee Data'!$B$4:$B$553,""),ROW('Employee Data'!A323)),IF($A$1='Employee Data'!$I$4:$I$553,'Employee Data'!$B$4:$B$553,""),0))</f>
        <v>#NUM!</v>
      </c>
      <c r="B325" t="str">
        <f>IF(ISERROR(INDEX('Employee Data'!$B$4:$B$553,MATCH(Databackup!A325,Employee_Name,0),0)),"",(INDEX('Employee Data'!$B$4:$B$553,MATCH(Databackup!A325,Employee_Name,0))))</f>
        <v/>
      </c>
      <c r="C325" t="str">
        <f>IF(ISERROR(INDEX('Employee Data'!$C$4:$C$553,MATCH(Databackup!A325,Employee_Name,0),0)),"",(INDEX('Employee Data'!$C$4:$C$553,MATCH(Databackup!A325,Employee_Name,0))))</f>
        <v/>
      </c>
      <c r="D325" t="str">
        <f>IF(ISERROR(INDEX('Employee Data'!$D$4:$D$553,MATCH(Databackup!A325,Employee_Name,0),0)),"",(INDEX('Employee Data'!$D$4:$D$553,MATCH(Databackup!A325,Employee_Name,0))))</f>
        <v/>
      </c>
      <c r="E325" t="str">
        <f>IF(ISERROR(INDEX('Employee Data'!$F$4:$F$553,MATCH(Databackup!A325,Employee_Name,0),0)),"",(INDEX('Employee Data'!$F$4:$F$553,MATCH(Databackup!A325,Employee_Name,0))))</f>
        <v/>
      </c>
      <c r="F325" s="226" t="str">
        <f>IF(ISERROR(INDEX('Employee Data'!$G$4:$G$553,MATCH(Databackup!A325,Employee_Name,0),0)),"",(INDEX('Employee Data'!$G$4:$G$553,MATCH(Databackup!A325,Employee_Name,0))))</f>
        <v/>
      </c>
      <c r="G325" s="226" t="str">
        <f>IF(ISERROR(INDEX('Employee Data'!$H$4:$H$553,MATCH(Databackup!A325,Employee_Name,0),0)),"",(INDEX('Employee Data'!$H$4:$H$553,MATCH(Databackup!A325,Employee_Name,0))))</f>
        <v/>
      </c>
      <c r="H325" t="str">
        <f>IF(ISERROR(INDEX('Employee Data'!$I$4:$I$553,MATCH(Databackup!A325,Employee_Name,0),0)),"",(INDEX('Employee Data'!$I$4:$I$553,MATCH(Databackup!A325,Employee_Name,0))))</f>
        <v/>
      </c>
      <c r="I325" t="str">
        <f>IF(ISERROR(INDEX('Employee Data'!$J$4:$J$553,MATCH(Databackup!A325,Employee_Name,0),0)),"",(INDEX('Employee Data'!J$4:$J$553,MATCH(Databackup!A325,Employee_Name,0))))</f>
        <v/>
      </c>
      <c r="J325" t="str">
        <f>IF(ISERROR(INDEX('Employee Data'!$K$4:$K$553,MATCH(Databackup!A325,Employee_Name,0),0)),"",(INDEX('Employee Data'!$K$4:$K$553,MATCH(Databackup!A325,Employee_Name,0))))</f>
        <v/>
      </c>
      <c r="K325" t="str">
        <f>IF(ISERROR(INDEX('Employee Data'!$L$4:$L$553,MATCH(Databackup!A325,Employee_Name,0),0)),"",(INDEX('Employee Data'!$L$4:$L$553,MATCH(Databackup!A325,Employee_Name,0))))</f>
        <v/>
      </c>
      <c r="L325" t="str">
        <f>IF(ISERROR(INDEX('Employee Data'!$M$4:$M$553,MATCH(Databackup!A325,Employee_Name,0),0)),"",(INDEX('Employee Data'!$M$4:$M$553,MATCH(Databackup!A325,Employee_Name,0))))</f>
        <v/>
      </c>
      <c r="M325" t="str">
        <f>IF(ISERROR(INDEX('Employee Data'!$N$4:$N$553,MATCH(Databackup!A325,Employee_Name,0),0)),"",(INDEX('Employee Data'!$N$4:$N$553,MATCH(Databackup!A325,Employee_Name,0))))</f>
        <v/>
      </c>
      <c r="N325" t="str">
        <f>IF(ISERROR(INDEX('Employee Data'!$O$4:$O$553,MATCH(Databackup!A325,Employee_Name,0),0)),"",(INDEX('Employee Data'!$O$4:$O$553,MATCH(Databackup!A325,Employee_Name,0))))</f>
        <v/>
      </c>
    </row>
    <row r="326" spans="1:14">
      <c r="A326" s="266" t="e">
        <f t="array" ref="A326">INDEX(Employee_Name,MATCH(SMALL(IF($A$1='Employee Data'!$I$4:$I$553,'Employee Data'!$B$4:$B$553,""),ROW('Employee Data'!A324)),IF($A$1='Employee Data'!$I$4:$I$553,'Employee Data'!$B$4:$B$553,""),0))</f>
        <v>#NUM!</v>
      </c>
      <c r="B326" t="str">
        <f>IF(ISERROR(INDEX('Employee Data'!$B$4:$B$553,MATCH(Databackup!A326,Employee_Name,0),0)),"",(INDEX('Employee Data'!$B$4:$B$553,MATCH(Databackup!A326,Employee_Name,0))))</f>
        <v/>
      </c>
      <c r="C326" t="str">
        <f>IF(ISERROR(INDEX('Employee Data'!$C$4:$C$553,MATCH(Databackup!A326,Employee_Name,0),0)),"",(INDEX('Employee Data'!$C$4:$C$553,MATCH(Databackup!A326,Employee_Name,0))))</f>
        <v/>
      </c>
      <c r="D326" t="str">
        <f>IF(ISERROR(INDEX('Employee Data'!$D$4:$D$553,MATCH(Databackup!A326,Employee_Name,0),0)),"",(INDEX('Employee Data'!$D$4:$D$553,MATCH(Databackup!A326,Employee_Name,0))))</f>
        <v/>
      </c>
      <c r="E326" t="str">
        <f>IF(ISERROR(INDEX('Employee Data'!$F$4:$F$553,MATCH(Databackup!A326,Employee_Name,0),0)),"",(INDEX('Employee Data'!$F$4:$F$553,MATCH(Databackup!A326,Employee_Name,0))))</f>
        <v/>
      </c>
      <c r="F326" s="226" t="str">
        <f>IF(ISERROR(INDEX('Employee Data'!$G$4:$G$553,MATCH(Databackup!A326,Employee_Name,0),0)),"",(INDEX('Employee Data'!$G$4:$G$553,MATCH(Databackup!A326,Employee_Name,0))))</f>
        <v/>
      </c>
      <c r="G326" s="226" t="str">
        <f>IF(ISERROR(INDEX('Employee Data'!$H$4:$H$553,MATCH(Databackup!A326,Employee_Name,0),0)),"",(INDEX('Employee Data'!$H$4:$H$553,MATCH(Databackup!A326,Employee_Name,0))))</f>
        <v/>
      </c>
      <c r="H326" t="str">
        <f>IF(ISERROR(INDEX('Employee Data'!$I$4:$I$553,MATCH(Databackup!A326,Employee_Name,0),0)),"",(INDEX('Employee Data'!$I$4:$I$553,MATCH(Databackup!A326,Employee_Name,0))))</f>
        <v/>
      </c>
      <c r="I326" t="str">
        <f>IF(ISERROR(INDEX('Employee Data'!$J$4:$J$553,MATCH(Databackup!A326,Employee_Name,0),0)),"",(INDEX('Employee Data'!J$4:$J$553,MATCH(Databackup!A326,Employee_Name,0))))</f>
        <v/>
      </c>
      <c r="J326" t="str">
        <f>IF(ISERROR(INDEX('Employee Data'!$K$4:$K$553,MATCH(Databackup!A326,Employee_Name,0),0)),"",(INDEX('Employee Data'!$K$4:$K$553,MATCH(Databackup!A326,Employee_Name,0))))</f>
        <v/>
      </c>
      <c r="K326" t="str">
        <f>IF(ISERROR(INDEX('Employee Data'!$L$4:$L$553,MATCH(Databackup!A326,Employee_Name,0),0)),"",(INDEX('Employee Data'!$L$4:$L$553,MATCH(Databackup!A326,Employee_Name,0))))</f>
        <v/>
      </c>
      <c r="L326" t="str">
        <f>IF(ISERROR(INDEX('Employee Data'!$M$4:$M$553,MATCH(Databackup!A326,Employee_Name,0),0)),"",(INDEX('Employee Data'!$M$4:$M$553,MATCH(Databackup!A326,Employee_Name,0))))</f>
        <v/>
      </c>
      <c r="M326" t="str">
        <f>IF(ISERROR(INDEX('Employee Data'!$N$4:$N$553,MATCH(Databackup!A326,Employee_Name,0),0)),"",(INDEX('Employee Data'!$N$4:$N$553,MATCH(Databackup!A326,Employee_Name,0))))</f>
        <v/>
      </c>
      <c r="N326" t="str">
        <f>IF(ISERROR(INDEX('Employee Data'!$O$4:$O$553,MATCH(Databackup!A326,Employee_Name,0),0)),"",(INDEX('Employee Data'!$O$4:$O$553,MATCH(Databackup!A326,Employee_Name,0))))</f>
        <v/>
      </c>
    </row>
    <row r="327" spans="1:14">
      <c r="A327" s="266" t="e">
        <f t="array" ref="A327">INDEX(Employee_Name,MATCH(SMALL(IF($A$1='Employee Data'!$I$4:$I$553,'Employee Data'!$B$4:$B$553,""),ROW('Employee Data'!A325)),IF($A$1='Employee Data'!$I$4:$I$553,'Employee Data'!$B$4:$B$553,""),0))</f>
        <v>#NUM!</v>
      </c>
      <c r="B327" t="str">
        <f>IF(ISERROR(INDEX('Employee Data'!$B$4:$B$553,MATCH(Databackup!A327,Employee_Name,0),0)),"",(INDEX('Employee Data'!$B$4:$B$553,MATCH(Databackup!A327,Employee_Name,0))))</f>
        <v/>
      </c>
      <c r="C327" t="str">
        <f>IF(ISERROR(INDEX('Employee Data'!$C$4:$C$553,MATCH(Databackup!A327,Employee_Name,0),0)),"",(INDEX('Employee Data'!$C$4:$C$553,MATCH(Databackup!A327,Employee_Name,0))))</f>
        <v/>
      </c>
      <c r="D327" t="str">
        <f>IF(ISERROR(INDEX('Employee Data'!$D$4:$D$553,MATCH(Databackup!A327,Employee_Name,0),0)),"",(INDEX('Employee Data'!$D$4:$D$553,MATCH(Databackup!A327,Employee_Name,0))))</f>
        <v/>
      </c>
      <c r="E327" t="str">
        <f>IF(ISERROR(INDEX('Employee Data'!$F$4:$F$553,MATCH(Databackup!A327,Employee_Name,0),0)),"",(INDEX('Employee Data'!$F$4:$F$553,MATCH(Databackup!A327,Employee_Name,0))))</f>
        <v/>
      </c>
      <c r="F327" s="226" t="str">
        <f>IF(ISERROR(INDEX('Employee Data'!$G$4:$G$553,MATCH(Databackup!A327,Employee_Name,0),0)),"",(INDEX('Employee Data'!$G$4:$G$553,MATCH(Databackup!A327,Employee_Name,0))))</f>
        <v/>
      </c>
      <c r="G327" s="226" t="str">
        <f>IF(ISERROR(INDEX('Employee Data'!$H$4:$H$553,MATCH(Databackup!A327,Employee_Name,0),0)),"",(INDEX('Employee Data'!$H$4:$H$553,MATCH(Databackup!A327,Employee_Name,0))))</f>
        <v/>
      </c>
      <c r="H327" t="str">
        <f>IF(ISERROR(INDEX('Employee Data'!$I$4:$I$553,MATCH(Databackup!A327,Employee_Name,0),0)),"",(INDEX('Employee Data'!$I$4:$I$553,MATCH(Databackup!A327,Employee_Name,0))))</f>
        <v/>
      </c>
      <c r="I327" t="str">
        <f>IF(ISERROR(INDEX('Employee Data'!$J$4:$J$553,MATCH(Databackup!A327,Employee_Name,0),0)),"",(INDEX('Employee Data'!J$4:$J$553,MATCH(Databackup!A327,Employee_Name,0))))</f>
        <v/>
      </c>
      <c r="J327" t="str">
        <f>IF(ISERROR(INDEX('Employee Data'!$K$4:$K$553,MATCH(Databackup!A327,Employee_Name,0),0)),"",(INDEX('Employee Data'!$K$4:$K$553,MATCH(Databackup!A327,Employee_Name,0))))</f>
        <v/>
      </c>
      <c r="K327" t="str">
        <f>IF(ISERROR(INDEX('Employee Data'!$L$4:$L$553,MATCH(Databackup!A327,Employee_Name,0),0)),"",(INDEX('Employee Data'!$L$4:$L$553,MATCH(Databackup!A327,Employee_Name,0))))</f>
        <v/>
      </c>
      <c r="L327" t="str">
        <f>IF(ISERROR(INDEX('Employee Data'!$M$4:$M$553,MATCH(Databackup!A327,Employee_Name,0),0)),"",(INDEX('Employee Data'!$M$4:$M$553,MATCH(Databackup!A327,Employee_Name,0))))</f>
        <v/>
      </c>
      <c r="M327" t="str">
        <f>IF(ISERROR(INDEX('Employee Data'!$N$4:$N$553,MATCH(Databackup!A327,Employee_Name,0),0)),"",(INDEX('Employee Data'!$N$4:$N$553,MATCH(Databackup!A327,Employee_Name,0))))</f>
        <v/>
      </c>
      <c r="N327" t="str">
        <f>IF(ISERROR(INDEX('Employee Data'!$O$4:$O$553,MATCH(Databackup!A327,Employee_Name,0),0)),"",(INDEX('Employee Data'!$O$4:$O$553,MATCH(Databackup!A327,Employee_Name,0))))</f>
        <v/>
      </c>
    </row>
    <row r="328" spans="1:14">
      <c r="A328" s="266" t="e">
        <f t="array" ref="A328">INDEX(Employee_Name,MATCH(SMALL(IF($A$1='Employee Data'!$I$4:$I$553,'Employee Data'!$B$4:$B$553,""),ROW('Employee Data'!A326)),IF($A$1='Employee Data'!$I$4:$I$553,'Employee Data'!$B$4:$B$553,""),0))</f>
        <v>#NUM!</v>
      </c>
      <c r="B328" t="str">
        <f>IF(ISERROR(INDEX('Employee Data'!$B$4:$B$553,MATCH(Databackup!A328,Employee_Name,0),0)),"",(INDEX('Employee Data'!$B$4:$B$553,MATCH(Databackup!A328,Employee_Name,0))))</f>
        <v/>
      </c>
      <c r="C328" t="str">
        <f>IF(ISERROR(INDEX('Employee Data'!$C$4:$C$553,MATCH(Databackup!A328,Employee_Name,0),0)),"",(INDEX('Employee Data'!$C$4:$C$553,MATCH(Databackup!A328,Employee_Name,0))))</f>
        <v/>
      </c>
      <c r="D328" t="str">
        <f>IF(ISERROR(INDEX('Employee Data'!$D$4:$D$553,MATCH(Databackup!A328,Employee_Name,0),0)),"",(INDEX('Employee Data'!$D$4:$D$553,MATCH(Databackup!A328,Employee_Name,0))))</f>
        <v/>
      </c>
      <c r="E328" t="str">
        <f>IF(ISERROR(INDEX('Employee Data'!$F$4:$F$553,MATCH(Databackup!A328,Employee_Name,0),0)),"",(INDEX('Employee Data'!$F$4:$F$553,MATCH(Databackup!A328,Employee_Name,0))))</f>
        <v/>
      </c>
      <c r="F328" s="226" t="str">
        <f>IF(ISERROR(INDEX('Employee Data'!$G$4:$G$553,MATCH(Databackup!A328,Employee_Name,0),0)),"",(INDEX('Employee Data'!$G$4:$G$553,MATCH(Databackup!A328,Employee_Name,0))))</f>
        <v/>
      </c>
      <c r="G328" s="226" t="str">
        <f>IF(ISERROR(INDEX('Employee Data'!$H$4:$H$553,MATCH(Databackup!A328,Employee_Name,0),0)),"",(INDEX('Employee Data'!$H$4:$H$553,MATCH(Databackup!A328,Employee_Name,0))))</f>
        <v/>
      </c>
      <c r="H328" t="str">
        <f>IF(ISERROR(INDEX('Employee Data'!$I$4:$I$553,MATCH(Databackup!A328,Employee_Name,0),0)),"",(INDEX('Employee Data'!$I$4:$I$553,MATCH(Databackup!A328,Employee_Name,0))))</f>
        <v/>
      </c>
      <c r="I328" t="str">
        <f>IF(ISERROR(INDEX('Employee Data'!$J$4:$J$553,MATCH(Databackup!A328,Employee_Name,0),0)),"",(INDEX('Employee Data'!J$4:$J$553,MATCH(Databackup!A328,Employee_Name,0))))</f>
        <v/>
      </c>
      <c r="J328" t="str">
        <f>IF(ISERROR(INDEX('Employee Data'!$K$4:$K$553,MATCH(Databackup!A328,Employee_Name,0),0)),"",(INDEX('Employee Data'!$K$4:$K$553,MATCH(Databackup!A328,Employee_Name,0))))</f>
        <v/>
      </c>
      <c r="K328" t="str">
        <f>IF(ISERROR(INDEX('Employee Data'!$L$4:$L$553,MATCH(Databackup!A328,Employee_Name,0),0)),"",(INDEX('Employee Data'!$L$4:$L$553,MATCH(Databackup!A328,Employee_Name,0))))</f>
        <v/>
      </c>
      <c r="L328" t="str">
        <f>IF(ISERROR(INDEX('Employee Data'!$M$4:$M$553,MATCH(Databackup!A328,Employee_Name,0),0)),"",(INDEX('Employee Data'!$M$4:$M$553,MATCH(Databackup!A328,Employee_Name,0))))</f>
        <v/>
      </c>
      <c r="M328" t="str">
        <f>IF(ISERROR(INDEX('Employee Data'!$N$4:$N$553,MATCH(Databackup!A328,Employee_Name,0),0)),"",(INDEX('Employee Data'!$N$4:$N$553,MATCH(Databackup!A328,Employee_Name,0))))</f>
        <v/>
      </c>
      <c r="N328" t="str">
        <f>IF(ISERROR(INDEX('Employee Data'!$O$4:$O$553,MATCH(Databackup!A328,Employee_Name,0),0)),"",(INDEX('Employee Data'!$O$4:$O$553,MATCH(Databackup!A328,Employee_Name,0))))</f>
        <v/>
      </c>
    </row>
    <row r="329" spans="1:14">
      <c r="A329" s="266" t="e">
        <f t="array" ref="A329">INDEX(Employee_Name,MATCH(SMALL(IF($A$1='Employee Data'!$I$4:$I$553,'Employee Data'!$B$4:$B$553,""),ROW('Employee Data'!A327)),IF($A$1='Employee Data'!$I$4:$I$553,'Employee Data'!$B$4:$B$553,""),0))</f>
        <v>#NUM!</v>
      </c>
      <c r="B329" t="str">
        <f>IF(ISERROR(INDEX('Employee Data'!$B$4:$B$553,MATCH(Databackup!A329,Employee_Name,0),0)),"",(INDEX('Employee Data'!$B$4:$B$553,MATCH(Databackup!A329,Employee_Name,0))))</f>
        <v/>
      </c>
      <c r="C329" t="str">
        <f>IF(ISERROR(INDEX('Employee Data'!$C$4:$C$553,MATCH(Databackup!A329,Employee_Name,0),0)),"",(INDEX('Employee Data'!$C$4:$C$553,MATCH(Databackup!A329,Employee_Name,0))))</f>
        <v/>
      </c>
      <c r="D329" t="str">
        <f>IF(ISERROR(INDEX('Employee Data'!$D$4:$D$553,MATCH(Databackup!A329,Employee_Name,0),0)),"",(INDEX('Employee Data'!$D$4:$D$553,MATCH(Databackup!A329,Employee_Name,0))))</f>
        <v/>
      </c>
      <c r="E329" t="str">
        <f>IF(ISERROR(INDEX('Employee Data'!$F$4:$F$553,MATCH(Databackup!A329,Employee_Name,0),0)),"",(INDEX('Employee Data'!$F$4:$F$553,MATCH(Databackup!A329,Employee_Name,0))))</f>
        <v/>
      </c>
      <c r="F329" s="226" t="str">
        <f>IF(ISERROR(INDEX('Employee Data'!$G$4:$G$553,MATCH(Databackup!A329,Employee_Name,0),0)),"",(INDEX('Employee Data'!$G$4:$G$553,MATCH(Databackup!A329,Employee_Name,0))))</f>
        <v/>
      </c>
      <c r="G329" s="226" t="str">
        <f>IF(ISERROR(INDEX('Employee Data'!$H$4:$H$553,MATCH(Databackup!A329,Employee_Name,0),0)),"",(INDEX('Employee Data'!$H$4:$H$553,MATCH(Databackup!A329,Employee_Name,0))))</f>
        <v/>
      </c>
      <c r="H329" t="str">
        <f>IF(ISERROR(INDEX('Employee Data'!$I$4:$I$553,MATCH(Databackup!A329,Employee_Name,0),0)),"",(INDEX('Employee Data'!$I$4:$I$553,MATCH(Databackup!A329,Employee_Name,0))))</f>
        <v/>
      </c>
      <c r="I329" t="str">
        <f>IF(ISERROR(INDEX('Employee Data'!$J$4:$J$553,MATCH(Databackup!A329,Employee_Name,0),0)),"",(INDEX('Employee Data'!J$4:$J$553,MATCH(Databackup!A329,Employee_Name,0))))</f>
        <v/>
      </c>
      <c r="J329" t="str">
        <f>IF(ISERROR(INDEX('Employee Data'!$K$4:$K$553,MATCH(Databackup!A329,Employee_Name,0),0)),"",(INDEX('Employee Data'!$K$4:$K$553,MATCH(Databackup!A329,Employee_Name,0))))</f>
        <v/>
      </c>
      <c r="K329" t="str">
        <f>IF(ISERROR(INDEX('Employee Data'!$L$4:$L$553,MATCH(Databackup!A329,Employee_Name,0),0)),"",(INDEX('Employee Data'!$L$4:$L$553,MATCH(Databackup!A329,Employee_Name,0))))</f>
        <v/>
      </c>
      <c r="L329" t="str">
        <f>IF(ISERROR(INDEX('Employee Data'!$M$4:$M$553,MATCH(Databackup!A329,Employee_Name,0),0)),"",(INDEX('Employee Data'!$M$4:$M$553,MATCH(Databackup!A329,Employee_Name,0))))</f>
        <v/>
      </c>
      <c r="M329" t="str">
        <f>IF(ISERROR(INDEX('Employee Data'!$N$4:$N$553,MATCH(Databackup!A329,Employee_Name,0),0)),"",(INDEX('Employee Data'!$N$4:$N$553,MATCH(Databackup!A329,Employee_Name,0))))</f>
        <v/>
      </c>
      <c r="N329" t="str">
        <f>IF(ISERROR(INDEX('Employee Data'!$O$4:$O$553,MATCH(Databackup!A329,Employee_Name,0),0)),"",(INDEX('Employee Data'!$O$4:$O$553,MATCH(Databackup!A329,Employee_Name,0))))</f>
        <v/>
      </c>
    </row>
    <row r="330" spans="1:14">
      <c r="A330" s="266" t="e">
        <f t="array" ref="A330">INDEX(Employee_Name,MATCH(SMALL(IF($A$1='Employee Data'!$I$4:$I$553,'Employee Data'!$B$4:$B$553,""),ROW('Employee Data'!A328)),IF($A$1='Employee Data'!$I$4:$I$553,'Employee Data'!$B$4:$B$553,""),0))</f>
        <v>#NUM!</v>
      </c>
      <c r="B330" t="str">
        <f>IF(ISERROR(INDEX('Employee Data'!$B$4:$B$553,MATCH(Databackup!A330,Employee_Name,0),0)),"",(INDEX('Employee Data'!$B$4:$B$553,MATCH(Databackup!A330,Employee_Name,0))))</f>
        <v/>
      </c>
      <c r="C330" t="str">
        <f>IF(ISERROR(INDEX('Employee Data'!$C$4:$C$553,MATCH(Databackup!A330,Employee_Name,0),0)),"",(INDEX('Employee Data'!$C$4:$C$553,MATCH(Databackup!A330,Employee_Name,0))))</f>
        <v/>
      </c>
      <c r="D330" t="str">
        <f>IF(ISERROR(INDEX('Employee Data'!$D$4:$D$553,MATCH(Databackup!A330,Employee_Name,0),0)),"",(INDEX('Employee Data'!$D$4:$D$553,MATCH(Databackup!A330,Employee_Name,0))))</f>
        <v/>
      </c>
      <c r="E330" t="str">
        <f>IF(ISERROR(INDEX('Employee Data'!$F$4:$F$553,MATCH(Databackup!A330,Employee_Name,0),0)),"",(INDEX('Employee Data'!$F$4:$F$553,MATCH(Databackup!A330,Employee_Name,0))))</f>
        <v/>
      </c>
      <c r="F330" s="226" t="str">
        <f>IF(ISERROR(INDEX('Employee Data'!$G$4:$G$553,MATCH(Databackup!A330,Employee_Name,0),0)),"",(INDEX('Employee Data'!$G$4:$G$553,MATCH(Databackup!A330,Employee_Name,0))))</f>
        <v/>
      </c>
      <c r="G330" s="226" t="str">
        <f>IF(ISERROR(INDEX('Employee Data'!$H$4:$H$553,MATCH(Databackup!A330,Employee_Name,0),0)),"",(INDEX('Employee Data'!$H$4:$H$553,MATCH(Databackup!A330,Employee_Name,0))))</f>
        <v/>
      </c>
      <c r="H330" t="str">
        <f>IF(ISERROR(INDEX('Employee Data'!$I$4:$I$553,MATCH(Databackup!A330,Employee_Name,0),0)),"",(INDEX('Employee Data'!$I$4:$I$553,MATCH(Databackup!A330,Employee_Name,0))))</f>
        <v/>
      </c>
      <c r="I330" t="str">
        <f>IF(ISERROR(INDEX('Employee Data'!$J$4:$J$553,MATCH(Databackup!A330,Employee_Name,0),0)),"",(INDEX('Employee Data'!J$4:$J$553,MATCH(Databackup!A330,Employee_Name,0))))</f>
        <v/>
      </c>
      <c r="J330" t="str">
        <f>IF(ISERROR(INDEX('Employee Data'!$K$4:$K$553,MATCH(Databackup!A330,Employee_Name,0),0)),"",(INDEX('Employee Data'!$K$4:$K$553,MATCH(Databackup!A330,Employee_Name,0))))</f>
        <v/>
      </c>
      <c r="K330" t="str">
        <f>IF(ISERROR(INDEX('Employee Data'!$L$4:$L$553,MATCH(Databackup!A330,Employee_Name,0),0)),"",(INDEX('Employee Data'!$L$4:$L$553,MATCH(Databackup!A330,Employee_Name,0))))</f>
        <v/>
      </c>
      <c r="L330" t="str">
        <f>IF(ISERROR(INDEX('Employee Data'!$M$4:$M$553,MATCH(Databackup!A330,Employee_Name,0),0)),"",(INDEX('Employee Data'!$M$4:$M$553,MATCH(Databackup!A330,Employee_Name,0))))</f>
        <v/>
      </c>
      <c r="M330" t="str">
        <f>IF(ISERROR(INDEX('Employee Data'!$N$4:$N$553,MATCH(Databackup!A330,Employee_Name,0),0)),"",(INDEX('Employee Data'!$N$4:$N$553,MATCH(Databackup!A330,Employee_Name,0))))</f>
        <v/>
      </c>
      <c r="N330" t="str">
        <f>IF(ISERROR(INDEX('Employee Data'!$O$4:$O$553,MATCH(Databackup!A330,Employee_Name,0),0)),"",(INDEX('Employee Data'!$O$4:$O$553,MATCH(Databackup!A330,Employee_Name,0))))</f>
        <v/>
      </c>
    </row>
    <row r="331" spans="1:14">
      <c r="A331" s="266" t="e">
        <f t="array" ref="A331">INDEX(Employee_Name,MATCH(SMALL(IF($A$1='Employee Data'!$I$4:$I$553,'Employee Data'!$B$4:$B$553,""),ROW('Employee Data'!A329)),IF($A$1='Employee Data'!$I$4:$I$553,'Employee Data'!$B$4:$B$553,""),0))</f>
        <v>#NUM!</v>
      </c>
      <c r="B331" t="str">
        <f>IF(ISERROR(INDEX('Employee Data'!$B$4:$B$553,MATCH(Databackup!A331,Employee_Name,0),0)),"",(INDEX('Employee Data'!$B$4:$B$553,MATCH(Databackup!A331,Employee_Name,0))))</f>
        <v/>
      </c>
      <c r="C331" t="str">
        <f>IF(ISERROR(INDEX('Employee Data'!$C$4:$C$553,MATCH(Databackup!A331,Employee_Name,0),0)),"",(INDEX('Employee Data'!$C$4:$C$553,MATCH(Databackup!A331,Employee_Name,0))))</f>
        <v/>
      </c>
      <c r="D331" t="str">
        <f>IF(ISERROR(INDEX('Employee Data'!$D$4:$D$553,MATCH(Databackup!A331,Employee_Name,0),0)),"",(INDEX('Employee Data'!$D$4:$D$553,MATCH(Databackup!A331,Employee_Name,0))))</f>
        <v/>
      </c>
      <c r="E331" t="str">
        <f>IF(ISERROR(INDEX('Employee Data'!$F$4:$F$553,MATCH(Databackup!A331,Employee_Name,0),0)),"",(INDEX('Employee Data'!$F$4:$F$553,MATCH(Databackup!A331,Employee_Name,0))))</f>
        <v/>
      </c>
      <c r="F331" s="226" t="str">
        <f>IF(ISERROR(INDEX('Employee Data'!$G$4:$G$553,MATCH(Databackup!A331,Employee_Name,0),0)),"",(INDEX('Employee Data'!$G$4:$G$553,MATCH(Databackup!A331,Employee_Name,0))))</f>
        <v/>
      </c>
      <c r="G331" s="226" t="str">
        <f>IF(ISERROR(INDEX('Employee Data'!$H$4:$H$553,MATCH(Databackup!A331,Employee_Name,0),0)),"",(INDEX('Employee Data'!$H$4:$H$553,MATCH(Databackup!A331,Employee_Name,0))))</f>
        <v/>
      </c>
      <c r="H331" t="str">
        <f>IF(ISERROR(INDEX('Employee Data'!$I$4:$I$553,MATCH(Databackup!A331,Employee_Name,0),0)),"",(INDEX('Employee Data'!$I$4:$I$553,MATCH(Databackup!A331,Employee_Name,0))))</f>
        <v/>
      </c>
      <c r="I331" t="str">
        <f>IF(ISERROR(INDEX('Employee Data'!$J$4:$J$553,MATCH(Databackup!A331,Employee_Name,0),0)),"",(INDEX('Employee Data'!J$4:$J$553,MATCH(Databackup!A331,Employee_Name,0))))</f>
        <v/>
      </c>
      <c r="J331" t="str">
        <f>IF(ISERROR(INDEX('Employee Data'!$K$4:$K$553,MATCH(Databackup!A331,Employee_Name,0),0)),"",(INDEX('Employee Data'!$K$4:$K$553,MATCH(Databackup!A331,Employee_Name,0))))</f>
        <v/>
      </c>
      <c r="K331" t="str">
        <f>IF(ISERROR(INDEX('Employee Data'!$L$4:$L$553,MATCH(Databackup!A331,Employee_Name,0),0)),"",(INDEX('Employee Data'!$L$4:$L$553,MATCH(Databackup!A331,Employee_Name,0))))</f>
        <v/>
      </c>
      <c r="L331" t="str">
        <f>IF(ISERROR(INDEX('Employee Data'!$M$4:$M$553,MATCH(Databackup!A331,Employee_Name,0),0)),"",(INDEX('Employee Data'!$M$4:$M$553,MATCH(Databackup!A331,Employee_Name,0))))</f>
        <v/>
      </c>
      <c r="M331" t="str">
        <f>IF(ISERROR(INDEX('Employee Data'!$N$4:$N$553,MATCH(Databackup!A331,Employee_Name,0),0)),"",(INDEX('Employee Data'!$N$4:$N$553,MATCH(Databackup!A331,Employee_Name,0))))</f>
        <v/>
      </c>
      <c r="N331" t="str">
        <f>IF(ISERROR(INDEX('Employee Data'!$O$4:$O$553,MATCH(Databackup!A331,Employee_Name,0),0)),"",(INDEX('Employee Data'!$O$4:$O$553,MATCH(Databackup!A331,Employee_Name,0))))</f>
        <v/>
      </c>
    </row>
    <row r="332" spans="1:14">
      <c r="A332" s="266" t="e">
        <f t="array" ref="A332">INDEX(Employee_Name,MATCH(SMALL(IF($A$1='Employee Data'!$I$4:$I$553,'Employee Data'!$B$4:$B$553,""),ROW('Employee Data'!A330)),IF($A$1='Employee Data'!$I$4:$I$553,'Employee Data'!$B$4:$B$553,""),0))</f>
        <v>#NUM!</v>
      </c>
      <c r="B332" t="str">
        <f>IF(ISERROR(INDEX('Employee Data'!$B$4:$B$553,MATCH(Databackup!A332,Employee_Name,0),0)),"",(INDEX('Employee Data'!$B$4:$B$553,MATCH(Databackup!A332,Employee_Name,0))))</f>
        <v/>
      </c>
      <c r="C332" t="str">
        <f>IF(ISERROR(INDEX('Employee Data'!$C$4:$C$553,MATCH(Databackup!A332,Employee_Name,0),0)),"",(INDEX('Employee Data'!$C$4:$C$553,MATCH(Databackup!A332,Employee_Name,0))))</f>
        <v/>
      </c>
      <c r="D332" t="str">
        <f>IF(ISERROR(INDEX('Employee Data'!$D$4:$D$553,MATCH(Databackup!A332,Employee_Name,0),0)),"",(INDEX('Employee Data'!$D$4:$D$553,MATCH(Databackup!A332,Employee_Name,0))))</f>
        <v/>
      </c>
      <c r="E332" t="str">
        <f>IF(ISERROR(INDEX('Employee Data'!$F$4:$F$553,MATCH(Databackup!A332,Employee_Name,0),0)),"",(INDEX('Employee Data'!$F$4:$F$553,MATCH(Databackup!A332,Employee_Name,0))))</f>
        <v/>
      </c>
      <c r="F332" s="226" t="str">
        <f>IF(ISERROR(INDEX('Employee Data'!$G$4:$G$553,MATCH(Databackup!A332,Employee_Name,0),0)),"",(INDEX('Employee Data'!$G$4:$G$553,MATCH(Databackup!A332,Employee_Name,0))))</f>
        <v/>
      </c>
      <c r="G332" s="226" t="str">
        <f>IF(ISERROR(INDEX('Employee Data'!$H$4:$H$553,MATCH(Databackup!A332,Employee_Name,0),0)),"",(INDEX('Employee Data'!$H$4:$H$553,MATCH(Databackup!A332,Employee_Name,0))))</f>
        <v/>
      </c>
      <c r="H332" t="str">
        <f>IF(ISERROR(INDEX('Employee Data'!$I$4:$I$553,MATCH(Databackup!A332,Employee_Name,0),0)),"",(INDEX('Employee Data'!$I$4:$I$553,MATCH(Databackup!A332,Employee_Name,0))))</f>
        <v/>
      </c>
      <c r="I332" t="str">
        <f>IF(ISERROR(INDEX('Employee Data'!$J$4:$J$553,MATCH(Databackup!A332,Employee_Name,0),0)),"",(INDEX('Employee Data'!J$4:$J$553,MATCH(Databackup!A332,Employee_Name,0))))</f>
        <v/>
      </c>
      <c r="J332" t="str">
        <f>IF(ISERROR(INDEX('Employee Data'!$K$4:$K$553,MATCH(Databackup!A332,Employee_Name,0),0)),"",(INDEX('Employee Data'!$K$4:$K$553,MATCH(Databackup!A332,Employee_Name,0))))</f>
        <v/>
      </c>
      <c r="K332" t="str">
        <f>IF(ISERROR(INDEX('Employee Data'!$L$4:$L$553,MATCH(Databackup!A332,Employee_Name,0),0)),"",(INDEX('Employee Data'!$L$4:$L$553,MATCH(Databackup!A332,Employee_Name,0))))</f>
        <v/>
      </c>
      <c r="L332" t="str">
        <f>IF(ISERROR(INDEX('Employee Data'!$M$4:$M$553,MATCH(Databackup!A332,Employee_Name,0),0)),"",(INDEX('Employee Data'!$M$4:$M$553,MATCH(Databackup!A332,Employee_Name,0))))</f>
        <v/>
      </c>
      <c r="M332" t="str">
        <f>IF(ISERROR(INDEX('Employee Data'!$N$4:$N$553,MATCH(Databackup!A332,Employee_Name,0),0)),"",(INDEX('Employee Data'!$N$4:$N$553,MATCH(Databackup!A332,Employee_Name,0))))</f>
        <v/>
      </c>
      <c r="N332" t="str">
        <f>IF(ISERROR(INDEX('Employee Data'!$O$4:$O$553,MATCH(Databackup!A332,Employee_Name,0),0)),"",(INDEX('Employee Data'!$O$4:$O$553,MATCH(Databackup!A332,Employee_Name,0))))</f>
        <v/>
      </c>
    </row>
    <row r="333" spans="1:14">
      <c r="A333" s="266" t="e">
        <f t="array" ref="A333">INDEX(Employee_Name,MATCH(SMALL(IF($A$1='Employee Data'!$I$4:$I$553,'Employee Data'!$B$4:$B$553,""),ROW('Employee Data'!A331)),IF($A$1='Employee Data'!$I$4:$I$553,'Employee Data'!$B$4:$B$553,""),0))</f>
        <v>#NUM!</v>
      </c>
      <c r="B333" t="str">
        <f>IF(ISERROR(INDEX('Employee Data'!$B$4:$B$553,MATCH(Databackup!A333,Employee_Name,0),0)),"",(INDEX('Employee Data'!$B$4:$B$553,MATCH(Databackup!A333,Employee_Name,0))))</f>
        <v/>
      </c>
      <c r="C333" t="str">
        <f>IF(ISERROR(INDEX('Employee Data'!$C$4:$C$553,MATCH(Databackup!A333,Employee_Name,0),0)),"",(INDEX('Employee Data'!$C$4:$C$553,MATCH(Databackup!A333,Employee_Name,0))))</f>
        <v/>
      </c>
      <c r="D333" t="str">
        <f>IF(ISERROR(INDEX('Employee Data'!$D$4:$D$553,MATCH(Databackup!A333,Employee_Name,0),0)),"",(INDEX('Employee Data'!$D$4:$D$553,MATCH(Databackup!A333,Employee_Name,0))))</f>
        <v/>
      </c>
      <c r="E333" t="str">
        <f>IF(ISERROR(INDEX('Employee Data'!$F$4:$F$553,MATCH(Databackup!A333,Employee_Name,0),0)),"",(INDEX('Employee Data'!$F$4:$F$553,MATCH(Databackup!A333,Employee_Name,0))))</f>
        <v/>
      </c>
      <c r="F333" s="226" t="str">
        <f>IF(ISERROR(INDEX('Employee Data'!$G$4:$G$553,MATCH(Databackup!A333,Employee_Name,0),0)),"",(INDEX('Employee Data'!$G$4:$G$553,MATCH(Databackup!A333,Employee_Name,0))))</f>
        <v/>
      </c>
      <c r="G333" s="226" t="str">
        <f>IF(ISERROR(INDEX('Employee Data'!$H$4:$H$553,MATCH(Databackup!A333,Employee_Name,0),0)),"",(INDEX('Employee Data'!$H$4:$H$553,MATCH(Databackup!A333,Employee_Name,0))))</f>
        <v/>
      </c>
      <c r="H333" t="str">
        <f>IF(ISERROR(INDEX('Employee Data'!$I$4:$I$553,MATCH(Databackup!A333,Employee_Name,0),0)),"",(INDEX('Employee Data'!$I$4:$I$553,MATCH(Databackup!A333,Employee_Name,0))))</f>
        <v/>
      </c>
      <c r="I333" t="str">
        <f>IF(ISERROR(INDEX('Employee Data'!$J$4:$J$553,MATCH(Databackup!A333,Employee_Name,0),0)),"",(INDEX('Employee Data'!J$4:$J$553,MATCH(Databackup!A333,Employee_Name,0))))</f>
        <v/>
      </c>
      <c r="J333" t="str">
        <f>IF(ISERROR(INDEX('Employee Data'!$K$4:$K$553,MATCH(Databackup!A333,Employee_Name,0),0)),"",(INDEX('Employee Data'!$K$4:$K$553,MATCH(Databackup!A333,Employee_Name,0))))</f>
        <v/>
      </c>
      <c r="K333" t="str">
        <f>IF(ISERROR(INDEX('Employee Data'!$L$4:$L$553,MATCH(Databackup!A333,Employee_Name,0),0)),"",(INDEX('Employee Data'!$L$4:$L$553,MATCH(Databackup!A333,Employee_Name,0))))</f>
        <v/>
      </c>
      <c r="L333" t="str">
        <f>IF(ISERROR(INDEX('Employee Data'!$M$4:$M$553,MATCH(Databackup!A333,Employee_Name,0),0)),"",(INDEX('Employee Data'!$M$4:$M$553,MATCH(Databackup!A333,Employee_Name,0))))</f>
        <v/>
      </c>
      <c r="M333" t="str">
        <f>IF(ISERROR(INDEX('Employee Data'!$N$4:$N$553,MATCH(Databackup!A333,Employee_Name,0),0)),"",(INDEX('Employee Data'!$N$4:$N$553,MATCH(Databackup!A333,Employee_Name,0))))</f>
        <v/>
      </c>
      <c r="N333" t="str">
        <f>IF(ISERROR(INDEX('Employee Data'!$O$4:$O$553,MATCH(Databackup!A333,Employee_Name,0),0)),"",(INDEX('Employee Data'!$O$4:$O$553,MATCH(Databackup!A333,Employee_Name,0))))</f>
        <v/>
      </c>
    </row>
    <row r="334" spans="1:14">
      <c r="A334" s="266" t="e">
        <f t="array" ref="A334">INDEX(Employee_Name,MATCH(SMALL(IF($A$1='Employee Data'!$I$4:$I$553,'Employee Data'!$B$4:$B$553,""),ROW('Employee Data'!A332)),IF($A$1='Employee Data'!$I$4:$I$553,'Employee Data'!$B$4:$B$553,""),0))</f>
        <v>#NUM!</v>
      </c>
      <c r="B334" t="str">
        <f>IF(ISERROR(INDEX('Employee Data'!$B$4:$B$553,MATCH(Databackup!A334,Employee_Name,0),0)),"",(INDEX('Employee Data'!$B$4:$B$553,MATCH(Databackup!A334,Employee_Name,0))))</f>
        <v/>
      </c>
      <c r="C334" t="str">
        <f>IF(ISERROR(INDEX('Employee Data'!$C$4:$C$553,MATCH(Databackup!A334,Employee_Name,0),0)),"",(INDEX('Employee Data'!$C$4:$C$553,MATCH(Databackup!A334,Employee_Name,0))))</f>
        <v/>
      </c>
      <c r="D334" t="str">
        <f>IF(ISERROR(INDEX('Employee Data'!$D$4:$D$553,MATCH(Databackup!A334,Employee_Name,0),0)),"",(INDEX('Employee Data'!$D$4:$D$553,MATCH(Databackup!A334,Employee_Name,0))))</f>
        <v/>
      </c>
      <c r="E334" t="str">
        <f>IF(ISERROR(INDEX('Employee Data'!$F$4:$F$553,MATCH(Databackup!A334,Employee_Name,0),0)),"",(INDEX('Employee Data'!$F$4:$F$553,MATCH(Databackup!A334,Employee_Name,0))))</f>
        <v/>
      </c>
      <c r="F334" s="226" t="str">
        <f>IF(ISERROR(INDEX('Employee Data'!$G$4:$G$553,MATCH(Databackup!A334,Employee_Name,0),0)),"",(INDEX('Employee Data'!$G$4:$G$553,MATCH(Databackup!A334,Employee_Name,0))))</f>
        <v/>
      </c>
      <c r="G334" s="226" t="str">
        <f>IF(ISERROR(INDEX('Employee Data'!$H$4:$H$553,MATCH(Databackup!A334,Employee_Name,0),0)),"",(INDEX('Employee Data'!$H$4:$H$553,MATCH(Databackup!A334,Employee_Name,0))))</f>
        <v/>
      </c>
      <c r="H334" t="str">
        <f>IF(ISERROR(INDEX('Employee Data'!$I$4:$I$553,MATCH(Databackup!A334,Employee_Name,0),0)),"",(INDEX('Employee Data'!$I$4:$I$553,MATCH(Databackup!A334,Employee_Name,0))))</f>
        <v/>
      </c>
      <c r="I334" t="str">
        <f>IF(ISERROR(INDEX('Employee Data'!$J$4:$J$553,MATCH(Databackup!A334,Employee_Name,0),0)),"",(INDEX('Employee Data'!J$4:$J$553,MATCH(Databackup!A334,Employee_Name,0))))</f>
        <v/>
      </c>
      <c r="J334" t="str">
        <f>IF(ISERROR(INDEX('Employee Data'!$K$4:$K$553,MATCH(Databackup!A334,Employee_Name,0),0)),"",(INDEX('Employee Data'!$K$4:$K$553,MATCH(Databackup!A334,Employee_Name,0))))</f>
        <v/>
      </c>
      <c r="K334" t="str">
        <f>IF(ISERROR(INDEX('Employee Data'!$L$4:$L$553,MATCH(Databackup!A334,Employee_Name,0),0)),"",(INDEX('Employee Data'!$L$4:$L$553,MATCH(Databackup!A334,Employee_Name,0))))</f>
        <v/>
      </c>
      <c r="L334" t="str">
        <f>IF(ISERROR(INDEX('Employee Data'!$M$4:$M$553,MATCH(Databackup!A334,Employee_Name,0),0)),"",(INDEX('Employee Data'!$M$4:$M$553,MATCH(Databackup!A334,Employee_Name,0))))</f>
        <v/>
      </c>
      <c r="M334" t="str">
        <f>IF(ISERROR(INDEX('Employee Data'!$N$4:$N$553,MATCH(Databackup!A334,Employee_Name,0),0)),"",(INDEX('Employee Data'!$N$4:$N$553,MATCH(Databackup!A334,Employee_Name,0))))</f>
        <v/>
      </c>
      <c r="N334" t="str">
        <f>IF(ISERROR(INDEX('Employee Data'!$O$4:$O$553,MATCH(Databackup!A334,Employee_Name,0),0)),"",(INDEX('Employee Data'!$O$4:$O$553,MATCH(Databackup!A334,Employee_Name,0))))</f>
        <v/>
      </c>
    </row>
    <row r="335" spans="1:14">
      <c r="A335" s="266" t="e">
        <f t="array" ref="A335">INDEX(Employee_Name,MATCH(SMALL(IF($A$1='Employee Data'!$I$4:$I$553,'Employee Data'!$B$4:$B$553,""),ROW('Employee Data'!A333)),IF($A$1='Employee Data'!$I$4:$I$553,'Employee Data'!$B$4:$B$553,""),0))</f>
        <v>#NUM!</v>
      </c>
      <c r="B335" t="str">
        <f>IF(ISERROR(INDEX('Employee Data'!$B$4:$B$553,MATCH(Databackup!A335,Employee_Name,0),0)),"",(INDEX('Employee Data'!$B$4:$B$553,MATCH(Databackup!A335,Employee_Name,0))))</f>
        <v/>
      </c>
      <c r="C335" t="str">
        <f>IF(ISERROR(INDEX('Employee Data'!$C$4:$C$553,MATCH(Databackup!A335,Employee_Name,0),0)),"",(INDEX('Employee Data'!$C$4:$C$553,MATCH(Databackup!A335,Employee_Name,0))))</f>
        <v/>
      </c>
      <c r="D335" t="str">
        <f>IF(ISERROR(INDEX('Employee Data'!$D$4:$D$553,MATCH(Databackup!A335,Employee_Name,0),0)),"",(INDEX('Employee Data'!$D$4:$D$553,MATCH(Databackup!A335,Employee_Name,0))))</f>
        <v/>
      </c>
      <c r="E335" t="str">
        <f>IF(ISERROR(INDEX('Employee Data'!$F$4:$F$553,MATCH(Databackup!A335,Employee_Name,0),0)),"",(INDEX('Employee Data'!$F$4:$F$553,MATCH(Databackup!A335,Employee_Name,0))))</f>
        <v/>
      </c>
      <c r="F335" s="226" t="str">
        <f>IF(ISERROR(INDEX('Employee Data'!$G$4:$G$553,MATCH(Databackup!A335,Employee_Name,0),0)),"",(INDEX('Employee Data'!$G$4:$G$553,MATCH(Databackup!A335,Employee_Name,0))))</f>
        <v/>
      </c>
      <c r="G335" s="226" t="str">
        <f>IF(ISERROR(INDEX('Employee Data'!$H$4:$H$553,MATCH(Databackup!A335,Employee_Name,0),0)),"",(INDEX('Employee Data'!$H$4:$H$553,MATCH(Databackup!A335,Employee_Name,0))))</f>
        <v/>
      </c>
      <c r="H335" t="str">
        <f>IF(ISERROR(INDEX('Employee Data'!$I$4:$I$553,MATCH(Databackup!A335,Employee_Name,0),0)),"",(INDEX('Employee Data'!$I$4:$I$553,MATCH(Databackup!A335,Employee_Name,0))))</f>
        <v/>
      </c>
      <c r="I335" t="str">
        <f>IF(ISERROR(INDEX('Employee Data'!$J$4:$J$553,MATCH(Databackup!A335,Employee_Name,0),0)),"",(INDEX('Employee Data'!J$4:$J$553,MATCH(Databackup!A335,Employee_Name,0))))</f>
        <v/>
      </c>
      <c r="J335" t="str">
        <f>IF(ISERROR(INDEX('Employee Data'!$K$4:$K$553,MATCH(Databackup!A335,Employee_Name,0),0)),"",(INDEX('Employee Data'!$K$4:$K$553,MATCH(Databackup!A335,Employee_Name,0))))</f>
        <v/>
      </c>
      <c r="K335" t="str">
        <f>IF(ISERROR(INDEX('Employee Data'!$L$4:$L$553,MATCH(Databackup!A335,Employee_Name,0),0)),"",(INDEX('Employee Data'!$L$4:$L$553,MATCH(Databackup!A335,Employee_Name,0))))</f>
        <v/>
      </c>
      <c r="L335" t="str">
        <f>IF(ISERROR(INDEX('Employee Data'!$M$4:$M$553,MATCH(Databackup!A335,Employee_Name,0),0)),"",(INDEX('Employee Data'!$M$4:$M$553,MATCH(Databackup!A335,Employee_Name,0))))</f>
        <v/>
      </c>
      <c r="M335" t="str">
        <f>IF(ISERROR(INDEX('Employee Data'!$N$4:$N$553,MATCH(Databackup!A335,Employee_Name,0),0)),"",(INDEX('Employee Data'!$N$4:$N$553,MATCH(Databackup!A335,Employee_Name,0))))</f>
        <v/>
      </c>
      <c r="N335" t="str">
        <f>IF(ISERROR(INDEX('Employee Data'!$O$4:$O$553,MATCH(Databackup!A335,Employee_Name,0),0)),"",(INDEX('Employee Data'!$O$4:$O$553,MATCH(Databackup!A335,Employee_Name,0))))</f>
        <v/>
      </c>
    </row>
    <row r="336" spans="1:14">
      <c r="A336" s="266" t="e">
        <f t="array" ref="A336">INDEX(Employee_Name,MATCH(SMALL(IF($A$1='Employee Data'!$I$4:$I$553,'Employee Data'!$B$4:$B$553,""),ROW('Employee Data'!A334)),IF($A$1='Employee Data'!$I$4:$I$553,'Employee Data'!$B$4:$B$553,""),0))</f>
        <v>#NUM!</v>
      </c>
      <c r="B336" t="str">
        <f>IF(ISERROR(INDEX('Employee Data'!$B$4:$B$553,MATCH(Databackup!A336,Employee_Name,0),0)),"",(INDEX('Employee Data'!$B$4:$B$553,MATCH(Databackup!A336,Employee_Name,0))))</f>
        <v/>
      </c>
      <c r="C336" t="str">
        <f>IF(ISERROR(INDEX('Employee Data'!$C$4:$C$553,MATCH(Databackup!A336,Employee_Name,0),0)),"",(INDEX('Employee Data'!$C$4:$C$553,MATCH(Databackup!A336,Employee_Name,0))))</f>
        <v/>
      </c>
      <c r="D336" t="str">
        <f>IF(ISERROR(INDEX('Employee Data'!$D$4:$D$553,MATCH(Databackup!A336,Employee_Name,0),0)),"",(INDEX('Employee Data'!$D$4:$D$553,MATCH(Databackup!A336,Employee_Name,0))))</f>
        <v/>
      </c>
      <c r="E336" t="str">
        <f>IF(ISERROR(INDEX('Employee Data'!$F$4:$F$553,MATCH(Databackup!A336,Employee_Name,0),0)),"",(INDEX('Employee Data'!$F$4:$F$553,MATCH(Databackup!A336,Employee_Name,0))))</f>
        <v/>
      </c>
      <c r="F336" s="226" t="str">
        <f>IF(ISERROR(INDEX('Employee Data'!$G$4:$G$553,MATCH(Databackup!A336,Employee_Name,0),0)),"",(INDEX('Employee Data'!$G$4:$G$553,MATCH(Databackup!A336,Employee_Name,0))))</f>
        <v/>
      </c>
      <c r="G336" s="226" t="str">
        <f>IF(ISERROR(INDEX('Employee Data'!$H$4:$H$553,MATCH(Databackup!A336,Employee_Name,0),0)),"",(INDEX('Employee Data'!$H$4:$H$553,MATCH(Databackup!A336,Employee_Name,0))))</f>
        <v/>
      </c>
      <c r="H336" t="str">
        <f>IF(ISERROR(INDEX('Employee Data'!$I$4:$I$553,MATCH(Databackup!A336,Employee_Name,0),0)),"",(INDEX('Employee Data'!$I$4:$I$553,MATCH(Databackup!A336,Employee_Name,0))))</f>
        <v/>
      </c>
      <c r="I336" t="str">
        <f>IF(ISERROR(INDEX('Employee Data'!$J$4:$J$553,MATCH(Databackup!A336,Employee_Name,0),0)),"",(INDEX('Employee Data'!J$4:$J$553,MATCH(Databackup!A336,Employee_Name,0))))</f>
        <v/>
      </c>
      <c r="J336" t="str">
        <f>IF(ISERROR(INDEX('Employee Data'!$K$4:$K$553,MATCH(Databackup!A336,Employee_Name,0),0)),"",(INDEX('Employee Data'!$K$4:$K$553,MATCH(Databackup!A336,Employee_Name,0))))</f>
        <v/>
      </c>
      <c r="K336" t="str">
        <f>IF(ISERROR(INDEX('Employee Data'!$L$4:$L$553,MATCH(Databackup!A336,Employee_Name,0),0)),"",(INDEX('Employee Data'!$L$4:$L$553,MATCH(Databackup!A336,Employee_Name,0))))</f>
        <v/>
      </c>
      <c r="L336" t="str">
        <f>IF(ISERROR(INDEX('Employee Data'!$M$4:$M$553,MATCH(Databackup!A336,Employee_Name,0),0)),"",(INDEX('Employee Data'!$M$4:$M$553,MATCH(Databackup!A336,Employee_Name,0))))</f>
        <v/>
      </c>
      <c r="M336" t="str">
        <f>IF(ISERROR(INDEX('Employee Data'!$N$4:$N$553,MATCH(Databackup!A336,Employee_Name,0),0)),"",(INDEX('Employee Data'!$N$4:$N$553,MATCH(Databackup!A336,Employee_Name,0))))</f>
        <v/>
      </c>
      <c r="N336" t="str">
        <f>IF(ISERROR(INDEX('Employee Data'!$O$4:$O$553,MATCH(Databackup!A336,Employee_Name,0),0)),"",(INDEX('Employee Data'!$O$4:$O$553,MATCH(Databackup!A336,Employee_Name,0))))</f>
        <v/>
      </c>
    </row>
    <row r="337" spans="1:14">
      <c r="A337" s="266" t="e">
        <f t="array" ref="A337">INDEX(Employee_Name,MATCH(SMALL(IF($A$1='Employee Data'!$I$4:$I$553,'Employee Data'!$B$4:$B$553,""),ROW('Employee Data'!A335)),IF($A$1='Employee Data'!$I$4:$I$553,'Employee Data'!$B$4:$B$553,""),0))</f>
        <v>#NUM!</v>
      </c>
      <c r="B337" t="str">
        <f>IF(ISERROR(INDEX('Employee Data'!$B$4:$B$553,MATCH(Databackup!A337,Employee_Name,0),0)),"",(INDEX('Employee Data'!$B$4:$B$553,MATCH(Databackup!A337,Employee_Name,0))))</f>
        <v/>
      </c>
      <c r="C337" t="str">
        <f>IF(ISERROR(INDEX('Employee Data'!$C$4:$C$553,MATCH(Databackup!A337,Employee_Name,0),0)),"",(INDEX('Employee Data'!$C$4:$C$553,MATCH(Databackup!A337,Employee_Name,0))))</f>
        <v/>
      </c>
      <c r="D337" t="str">
        <f>IF(ISERROR(INDEX('Employee Data'!$D$4:$D$553,MATCH(Databackup!A337,Employee_Name,0),0)),"",(INDEX('Employee Data'!$D$4:$D$553,MATCH(Databackup!A337,Employee_Name,0))))</f>
        <v/>
      </c>
      <c r="E337" t="str">
        <f>IF(ISERROR(INDEX('Employee Data'!$F$4:$F$553,MATCH(Databackup!A337,Employee_Name,0),0)),"",(INDEX('Employee Data'!$F$4:$F$553,MATCH(Databackup!A337,Employee_Name,0))))</f>
        <v/>
      </c>
      <c r="F337" s="226" t="str">
        <f>IF(ISERROR(INDEX('Employee Data'!$G$4:$G$553,MATCH(Databackup!A337,Employee_Name,0),0)),"",(INDEX('Employee Data'!$G$4:$G$553,MATCH(Databackup!A337,Employee_Name,0))))</f>
        <v/>
      </c>
      <c r="G337" s="226" t="str">
        <f>IF(ISERROR(INDEX('Employee Data'!$H$4:$H$553,MATCH(Databackup!A337,Employee_Name,0),0)),"",(INDEX('Employee Data'!$H$4:$H$553,MATCH(Databackup!A337,Employee_Name,0))))</f>
        <v/>
      </c>
      <c r="H337" t="str">
        <f>IF(ISERROR(INDEX('Employee Data'!$I$4:$I$553,MATCH(Databackup!A337,Employee_Name,0),0)),"",(INDEX('Employee Data'!$I$4:$I$553,MATCH(Databackup!A337,Employee_Name,0))))</f>
        <v/>
      </c>
      <c r="I337" t="str">
        <f>IF(ISERROR(INDEX('Employee Data'!$J$4:$J$553,MATCH(Databackup!A337,Employee_Name,0),0)),"",(INDEX('Employee Data'!J$4:$J$553,MATCH(Databackup!A337,Employee_Name,0))))</f>
        <v/>
      </c>
      <c r="J337" t="str">
        <f>IF(ISERROR(INDEX('Employee Data'!$K$4:$K$553,MATCH(Databackup!A337,Employee_Name,0),0)),"",(INDEX('Employee Data'!$K$4:$K$553,MATCH(Databackup!A337,Employee_Name,0))))</f>
        <v/>
      </c>
      <c r="K337" t="str">
        <f>IF(ISERROR(INDEX('Employee Data'!$L$4:$L$553,MATCH(Databackup!A337,Employee_Name,0),0)),"",(INDEX('Employee Data'!$L$4:$L$553,MATCH(Databackup!A337,Employee_Name,0))))</f>
        <v/>
      </c>
      <c r="L337" t="str">
        <f>IF(ISERROR(INDEX('Employee Data'!$M$4:$M$553,MATCH(Databackup!A337,Employee_Name,0),0)),"",(INDEX('Employee Data'!$M$4:$M$553,MATCH(Databackup!A337,Employee_Name,0))))</f>
        <v/>
      </c>
      <c r="M337" t="str">
        <f>IF(ISERROR(INDEX('Employee Data'!$N$4:$N$553,MATCH(Databackup!A337,Employee_Name,0),0)),"",(INDEX('Employee Data'!$N$4:$N$553,MATCH(Databackup!A337,Employee_Name,0))))</f>
        <v/>
      </c>
      <c r="N337" t="str">
        <f>IF(ISERROR(INDEX('Employee Data'!$O$4:$O$553,MATCH(Databackup!A337,Employee_Name,0),0)),"",(INDEX('Employee Data'!$O$4:$O$553,MATCH(Databackup!A337,Employee_Name,0))))</f>
        <v/>
      </c>
    </row>
    <row r="338" spans="1:14">
      <c r="A338" s="266" t="e">
        <f t="array" ref="A338">INDEX(Employee_Name,MATCH(SMALL(IF($A$1='Employee Data'!$I$4:$I$553,'Employee Data'!$B$4:$B$553,""),ROW('Employee Data'!A336)),IF($A$1='Employee Data'!$I$4:$I$553,'Employee Data'!$B$4:$B$553,""),0))</f>
        <v>#NUM!</v>
      </c>
      <c r="B338" t="str">
        <f>IF(ISERROR(INDEX('Employee Data'!$B$4:$B$553,MATCH(Databackup!A338,Employee_Name,0),0)),"",(INDEX('Employee Data'!$B$4:$B$553,MATCH(Databackup!A338,Employee_Name,0))))</f>
        <v/>
      </c>
      <c r="C338" t="str">
        <f>IF(ISERROR(INDEX('Employee Data'!$C$4:$C$553,MATCH(Databackup!A338,Employee_Name,0),0)),"",(INDEX('Employee Data'!$C$4:$C$553,MATCH(Databackup!A338,Employee_Name,0))))</f>
        <v/>
      </c>
      <c r="D338" t="str">
        <f>IF(ISERROR(INDEX('Employee Data'!$D$4:$D$553,MATCH(Databackup!A338,Employee_Name,0),0)),"",(INDEX('Employee Data'!$D$4:$D$553,MATCH(Databackup!A338,Employee_Name,0))))</f>
        <v/>
      </c>
      <c r="E338" t="str">
        <f>IF(ISERROR(INDEX('Employee Data'!$F$4:$F$553,MATCH(Databackup!A338,Employee_Name,0),0)),"",(INDEX('Employee Data'!$F$4:$F$553,MATCH(Databackup!A338,Employee_Name,0))))</f>
        <v/>
      </c>
      <c r="F338" s="226" t="str">
        <f>IF(ISERROR(INDEX('Employee Data'!$G$4:$G$553,MATCH(Databackup!A338,Employee_Name,0),0)),"",(INDEX('Employee Data'!$G$4:$G$553,MATCH(Databackup!A338,Employee_Name,0))))</f>
        <v/>
      </c>
      <c r="G338" s="226" t="str">
        <f>IF(ISERROR(INDEX('Employee Data'!$H$4:$H$553,MATCH(Databackup!A338,Employee_Name,0),0)),"",(INDEX('Employee Data'!$H$4:$H$553,MATCH(Databackup!A338,Employee_Name,0))))</f>
        <v/>
      </c>
      <c r="H338" t="str">
        <f>IF(ISERROR(INDEX('Employee Data'!$I$4:$I$553,MATCH(Databackup!A338,Employee_Name,0),0)),"",(INDEX('Employee Data'!$I$4:$I$553,MATCH(Databackup!A338,Employee_Name,0))))</f>
        <v/>
      </c>
      <c r="I338" t="str">
        <f>IF(ISERROR(INDEX('Employee Data'!$J$4:$J$553,MATCH(Databackup!A338,Employee_Name,0),0)),"",(INDEX('Employee Data'!J$4:$J$553,MATCH(Databackup!A338,Employee_Name,0))))</f>
        <v/>
      </c>
      <c r="J338" t="str">
        <f>IF(ISERROR(INDEX('Employee Data'!$K$4:$K$553,MATCH(Databackup!A338,Employee_Name,0),0)),"",(INDEX('Employee Data'!$K$4:$K$553,MATCH(Databackup!A338,Employee_Name,0))))</f>
        <v/>
      </c>
      <c r="K338" t="str">
        <f>IF(ISERROR(INDEX('Employee Data'!$L$4:$L$553,MATCH(Databackup!A338,Employee_Name,0),0)),"",(INDEX('Employee Data'!$L$4:$L$553,MATCH(Databackup!A338,Employee_Name,0))))</f>
        <v/>
      </c>
      <c r="L338" t="str">
        <f>IF(ISERROR(INDEX('Employee Data'!$M$4:$M$553,MATCH(Databackup!A338,Employee_Name,0),0)),"",(INDEX('Employee Data'!$M$4:$M$553,MATCH(Databackup!A338,Employee_Name,0))))</f>
        <v/>
      </c>
      <c r="M338" t="str">
        <f>IF(ISERROR(INDEX('Employee Data'!$N$4:$N$553,MATCH(Databackup!A338,Employee_Name,0),0)),"",(INDEX('Employee Data'!$N$4:$N$553,MATCH(Databackup!A338,Employee_Name,0))))</f>
        <v/>
      </c>
      <c r="N338" t="str">
        <f>IF(ISERROR(INDEX('Employee Data'!$O$4:$O$553,MATCH(Databackup!A338,Employee_Name,0),0)),"",(INDEX('Employee Data'!$O$4:$O$553,MATCH(Databackup!A338,Employee_Name,0))))</f>
        <v/>
      </c>
    </row>
    <row r="339" spans="1:14">
      <c r="A339" s="266" t="e">
        <f t="array" ref="A339">INDEX(Employee_Name,MATCH(SMALL(IF($A$1='Employee Data'!$I$4:$I$553,'Employee Data'!$B$4:$B$553,""),ROW('Employee Data'!A337)),IF($A$1='Employee Data'!$I$4:$I$553,'Employee Data'!$B$4:$B$553,""),0))</f>
        <v>#NUM!</v>
      </c>
      <c r="B339" t="str">
        <f>IF(ISERROR(INDEX('Employee Data'!$B$4:$B$553,MATCH(Databackup!A339,Employee_Name,0),0)),"",(INDEX('Employee Data'!$B$4:$B$553,MATCH(Databackup!A339,Employee_Name,0))))</f>
        <v/>
      </c>
      <c r="C339" t="str">
        <f>IF(ISERROR(INDEX('Employee Data'!$C$4:$C$553,MATCH(Databackup!A339,Employee_Name,0),0)),"",(INDEX('Employee Data'!$C$4:$C$553,MATCH(Databackup!A339,Employee_Name,0))))</f>
        <v/>
      </c>
      <c r="D339" t="str">
        <f>IF(ISERROR(INDEX('Employee Data'!$D$4:$D$553,MATCH(Databackup!A339,Employee_Name,0),0)),"",(INDEX('Employee Data'!$D$4:$D$553,MATCH(Databackup!A339,Employee_Name,0))))</f>
        <v/>
      </c>
      <c r="E339" t="str">
        <f>IF(ISERROR(INDEX('Employee Data'!$F$4:$F$553,MATCH(Databackup!A339,Employee_Name,0),0)),"",(INDEX('Employee Data'!$F$4:$F$553,MATCH(Databackup!A339,Employee_Name,0))))</f>
        <v/>
      </c>
      <c r="F339" s="226" t="str">
        <f>IF(ISERROR(INDEX('Employee Data'!$G$4:$G$553,MATCH(Databackup!A339,Employee_Name,0),0)),"",(INDEX('Employee Data'!$G$4:$G$553,MATCH(Databackup!A339,Employee_Name,0))))</f>
        <v/>
      </c>
      <c r="G339" s="226" t="str">
        <f>IF(ISERROR(INDEX('Employee Data'!$H$4:$H$553,MATCH(Databackup!A339,Employee_Name,0),0)),"",(INDEX('Employee Data'!$H$4:$H$553,MATCH(Databackup!A339,Employee_Name,0))))</f>
        <v/>
      </c>
      <c r="H339" t="str">
        <f>IF(ISERROR(INDEX('Employee Data'!$I$4:$I$553,MATCH(Databackup!A339,Employee_Name,0),0)),"",(INDEX('Employee Data'!$I$4:$I$553,MATCH(Databackup!A339,Employee_Name,0))))</f>
        <v/>
      </c>
      <c r="I339" t="str">
        <f>IF(ISERROR(INDEX('Employee Data'!$J$4:$J$553,MATCH(Databackup!A339,Employee_Name,0),0)),"",(INDEX('Employee Data'!J$4:$J$553,MATCH(Databackup!A339,Employee_Name,0))))</f>
        <v/>
      </c>
      <c r="J339" t="str">
        <f>IF(ISERROR(INDEX('Employee Data'!$K$4:$K$553,MATCH(Databackup!A339,Employee_Name,0),0)),"",(INDEX('Employee Data'!$K$4:$K$553,MATCH(Databackup!A339,Employee_Name,0))))</f>
        <v/>
      </c>
      <c r="K339" t="str">
        <f>IF(ISERROR(INDEX('Employee Data'!$L$4:$L$553,MATCH(Databackup!A339,Employee_Name,0),0)),"",(INDEX('Employee Data'!$L$4:$L$553,MATCH(Databackup!A339,Employee_Name,0))))</f>
        <v/>
      </c>
      <c r="L339" t="str">
        <f>IF(ISERROR(INDEX('Employee Data'!$M$4:$M$553,MATCH(Databackup!A339,Employee_Name,0),0)),"",(INDEX('Employee Data'!$M$4:$M$553,MATCH(Databackup!A339,Employee_Name,0))))</f>
        <v/>
      </c>
      <c r="M339" t="str">
        <f>IF(ISERROR(INDEX('Employee Data'!$N$4:$N$553,MATCH(Databackup!A339,Employee_Name,0),0)),"",(INDEX('Employee Data'!$N$4:$N$553,MATCH(Databackup!A339,Employee_Name,0))))</f>
        <v/>
      </c>
      <c r="N339" t="str">
        <f>IF(ISERROR(INDEX('Employee Data'!$O$4:$O$553,MATCH(Databackup!A339,Employee_Name,0),0)),"",(INDEX('Employee Data'!$O$4:$O$553,MATCH(Databackup!A339,Employee_Name,0))))</f>
        <v/>
      </c>
    </row>
    <row r="340" spans="1:14">
      <c r="A340" s="266" t="e">
        <f t="array" ref="A340">INDEX(Employee_Name,MATCH(SMALL(IF($A$1='Employee Data'!$I$4:$I$553,'Employee Data'!$B$4:$B$553,""),ROW('Employee Data'!A338)),IF($A$1='Employee Data'!$I$4:$I$553,'Employee Data'!$B$4:$B$553,""),0))</f>
        <v>#NUM!</v>
      </c>
      <c r="B340" t="str">
        <f>IF(ISERROR(INDEX('Employee Data'!$B$4:$B$553,MATCH(Databackup!A340,Employee_Name,0),0)),"",(INDEX('Employee Data'!$B$4:$B$553,MATCH(Databackup!A340,Employee_Name,0))))</f>
        <v/>
      </c>
      <c r="C340" t="str">
        <f>IF(ISERROR(INDEX('Employee Data'!$C$4:$C$553,MATCH(Databackup!A340,Employee_Name,0),0)),"",(INDEX('Employee Data'!$C$4:$C$553,MATCH(Databackup!A340,Employee_Name,0))))</f>
        <v/>
      </c>
      <c r="D340" t="str">
        <f>IF(ISERROR(INDEX('Employee Data'!$D$4:$D$553,MATCH(Databackup!A340,Employee_Name,0),0)),"",(INDEX('Employee Data'!$D$4:$D$553,MATCH(Databackup!A340,Employee_Name,0))))</f>
        <v/>
      </c>
      <c r="E340" t="str">
        <f>IF(ISERROR(INDEX('Employee Data'!$F$4:$F$553,MATCH(Databackup!A340,Employee_Name,0),0)),"",(INDEX('Employee Data'!$F$4:$F$553,MATCH(Databackup!A340,Employee_Name,0))))</f>
        <v/>
      </c>
      <c r="F340" s="226" t="str">
        <f>IF(ISERROR(INDEX('Employee Data'!$G$4:$G$553,MATCH(Databackup!A340,Employee_Name,0),0)),"",(INDEX('Employee Data'!$G$4:$G$553,MATCH(Databackup!A340,Employee_Name,0))))</f>
        <v/>
      </c>
      <c r="G340" s="226" t="str">
        <f>IF(ISERROR(INDEX('Employee Data'!$H$4:$H$553,MATCH(Databackup!A340,Employee_Name,0),0)),"",(INDEX('Employee Data'!$H$4:$H$553,MATCH(Databackup!A340,Employee_Name,0))))</f>
        <v/>
      </c>
      <c r="H340" t="str">
        <f>IF(ISERROR(INDEX('Employee Data'!$I$4:$I$553,MATCH(Databackup!A340,Employee_Name,0),0)),"",(INDEX('Employee Data'!$I$4:$I$553,MATCH(Databackup!A340,Employee_Name,0))))</f>
        <v/>
      </c>
      <c r="I340" t="str">
        <f>IF(ISERROR(INDEX('Employee Data'!$J$4:$J$553,MATCH(Databackup!A340,Employee_Name,0),0)),"",(INDEX('Employee Data'!J$4:$J$553,MATCH(Databackup!A340,Employee_Name,0))))</f>
        <v/>
      </c>
      <c r="J340" t="str">
        <f>IF(ISERROR(INDEX('Employee Data'!$K$4:$K$553,MATCH(Databackup!A340,Employee_Name,0),0)),"",(INDEX('Employee Data'!$K$4:$K$553,MATCH(Databackup!A340,Employee_Name,0))))</f>
        <v/>
      </c>
      <c r="K340" t="str">
        <f>IF(ISERROR(INDEX('Employee Data'!$L$4:$L$553,MATCH(Databackup!A340,Employee_Name,0),0)),"",(INDEX('Employee Data'!$L$4:$L$553,MATCH(Databackup!A340,Employee_Name,0))))</f>
        <v/>
      </c>
      <c r="L340" t="str">
        <f>IF(ISERROR(INDEX('Employee Data'!$M$4:$M$553,MATCH(Databackup!A340,Employee_Name,0),0)),"",(INDEX('Employee Data'!$M$4:$M$553,MATCH(Databackup!A340,Employee_Name,0))))</f>
        <v/>
      </c>
      <c r="M340" t="str">
        <f>IF(ISERROR(INDEX('Employee Data'!$N$4:$N$553,MATCH(Databackup!A340,Employee_Name,0),0)),"",(INDEX('Employee Data'!$N$4:$N$553,MATCH(Databackup!A340,Employee_Name,0))))</f>
        <v/>
      </c>
      <c r="N340" t="str">
        <f>IF(ISERROR(INDEX('Employee Data'!$O$4:$O$553,MATCH(Databackup!A340,Employee_Name,0),0)),"",(INDEX('Employee Data'!$O$4:$O$553,MATCH(Databackup!A340,Employee_Name,0))))</f>
        <v/>
      </c>
    </row>
    <row r="341" spans="1:14">
      <c r="A341" s="266" t="e">
        <f t="array" ref="A341">INDEX(Employee_Name,MATCH(SMALL(IF($A$1='Employee Data'!$I$4:$I$553,'Employee Data'!$B$4:$B$553,""),ROW('Employee Data'!A339)),IF($A$1='Employee Data'!$I$4:$I$553,'Employee Data'!$B$4:$B$553,""),0))</f>
        <v>#NUM!</v>
      </c>
      <c r="B341" t="str">
        <f>IF(ISERROR(INDEX('Employee Data'!$B$4:$B$553,MATCH(Databackup!A341,Employee_Name,0),0)),"",(INDEX('Employee Data'!$B$4:$B$553,MATCH(Databackup!A341,Employee_Name,0))))</f>
        <v/>
      </c>
      <c r="C341" t="str">
        <f>IF(ISERROR(INDEX('Employee Data'!$C$4:$C$553,MATCH(Databackup!A341,Employee_Name,0),0)),"",(INDEX('Employee Data'!$C$4:$C$553,MATCH(Databackup!A341,Employee_Name,0))))</f>
        <v/>
      </c>
      <c r="D341" t="str">
        <f>IF(ISERROR(INDEX('Employee Data'!$D$4:$D$553,MATCH(Databackup!A341,Employee_Name,0),0)),"",(INDEX('Employee Data'!$D$4:$D$553,MATCH(Databackup!A341,Employee_Name,0))))</f>
        <v/>
      </c>
      <c r="E341" t="str">
        <f>IF(ISERROR(INDEX('Employee Data'!$F$4:$F$553,MATCH(Databackup!A341,Employee_Name,0),0)),"",(INDEX('Employee Data'!$F$4:$F$553,MATCH(Databackup!A341,Employee_Name,0))))</f>
        <v/>
      </c>
      <c r="F341" s="226" t="str">
        <f>IF(ISERROR(INDEX('Employee Data'!$G$4:$G$553,MATCH(Databackup!A341,Employee_Name,0),0)),"",(INDEX('Employee Data'!$G$4:$G$553,MATCH(Databackup!A341,Employee_Name,0))))</f>
        <v/>
      </c>
      <c r="G341" s="226" t="str">
        <f>IF(ISERROR(INDEX('Employee Data'!$H$4:$H$553,MATCH(Databackup!A341,Employee_Name,0),0)),"",(INDEX('Employee Data'!$H$4:$H$553,MATCH(Databackup!A341,Employee_Name,0))))</f>
        <v/>
      </c>
      <c r="H341" t="str">
        <f>IF(ISERROR(INDEX('Employee Data'!$I$4:$I$553,MATCH(Databackup!A341,Employee_Name,0),0)),"",(INDEX('Employee Data'!$I$4:$I$553,MATCH(Databackup!A341,Employee_Name,0))))</f>
        <v/>
      </c>
      <c r="I341" t="str">
        <f>IF(ISERROR(INDEX('Employee Data'!$J$4:$J$553,MATCH(Databackup!A341,Employee_Name,0),0)),"",(INDEX('Employee Data'!J$4:$J$553,MATCH(Databackup!A341,Employee_Name,0))))</f>
        <v/>
      </c>
      <c r="J341" t="str">
        <f>IF(ISERROR(INDEX('Employee Data'!$K$4:$K$553,MATCH(Databackup!A341,Employee_Name,0),0)),"",(INDEX('Employee Data'!$K$4:$K$553,MATCH(Databackup!A341,Employee_Name,0))))</f>
        <v/>
      </c>
      <c r="K341" t="str">
        <f>IF(ISERROR(INDEX('Employee Data'!$L$4:$L$553,MATCH(Databackup!A341,Employee_Name,0),0)),"",(INDEX('Employee Data'!$L$4:$L$553,MATCH(Databackup!A341,Employee_Name,0))))</f>
        <v/>
      </c>
      <c r="L341" t="str">
        <f>IF(ISERROR(INDEX('Employee Data'!$M$4:$M$553,MATCH(Databackup!A341,Employee_Name,0),0)),"",(INDEX('Employee Data'!$M$4:$M$553,MATCH(Databackup!A341,Employee_Name,0))))</f>
        <v/>
      </c>
      <c r="M341" t="str">
        <f>IF(ISERROR(INDEX('Employee Data'!$N$4:$N$553,MATCH(Databackup!A341,Employee_Name,0),0)),"",(INDEX('Employee Data'!$N$4:$N$553,MATCH(Databackup!A341,Employee_Name,0))))</f>
        <v/>
      </c>
      <c r="N341" t="str">
        <f>IF(ISERROR(INDEX('Employee Data'!$O$4:$O$553,MATCH(Databackup!A341,Employee_Name,0),0)),"",(INDEX('Employee Data'!$O$4:$O$553,MATCH(Databackup!A341,Employee_Name,0))))</f>
        <v/>
      </c>
    </row>
    <row r="342" spans="1:14">
      <c r="A342" s="266" t="e">
        <f t="array" ref="A342">INDEX(Employee_Name,MATCH(SMALL(IF($A$1='Employee Data'!$I$4:$I$553,'Employee Data'!$B$4:$B$553,""),ROW('Employee Data'!A340)),IF($A$1='Employee Data'!$I$4:$I$553,'Employee Data'!$B$4:$B$553,""),0))</f>
        <v>#NUM!</v>
      </c>
      <c r="B342" t="str">
        <f>IF(ISERROR(INDEX('Employee Data'!$B$4:$B$553,MATCH(Databackup!A342,Employee_Name,0),0)),"",(INDEX('Employee Data'!$B$4:$B$553,MATCH(Databackup!A342,Employee_Name,0))))</f>
        <v/>
      </c>
      <c r="C342" t="str">
        <f>IF(ISERROR(INDEX('Employee Data'!$C$4:$C$553,MATCH(Databackup!A342,Employee_Name,0),0)),"",(INDEX('Employee Data'!$C$4:$C$553,MATCH(Databackup!A342,Employee_Name,0))))</f>
        <v/>
      </c>
      <c r="D342" t="str">
        <f>IF(ISERROR(INDEX('Employee Data'!$D$4:$D$553,MATCH(Databackup!A342,Employee_Name,0),0)),"",(INDEX('Employee Data'!$D$4:$D$553,MATCH(Databackup!A342,Employee_Name,0))))</f>
        <v/>
      </c>
      <c r="E342" t="str">
        <f>IF(ISERROR(INDEX('Employee Data'!$F$4:$F$553,MATCH(Databackup!A342,Employee_Name,0),0)),"",(INDEX('Employee Data'!$F$4:$F$553,MATCH(Databackup!A342,Employee_Name,0))))</f>
        <v/>
      </c>
      <c r="F342" s="226" t="str">
        <f>IF(ISERROR(INDEX('Employee Data'!$G$4:$G$553,MATCH(Databackup!A342,Employee_Name,0),0)),"",(INDEX('Employee Data'!$G$4:$G$553,MATCH(Databackup!A342,Employee_Name,0))))</f>
        <v/>
      </c>
      <c r="G342" s="226" t="str">
        <f>IF(ISERROR(INDEX('Employee Data'!$H$4:$H$553,MATCH(Databackup!A342,Employee_Name,0),0)),"",(INDEX('Employee Data'!$H$4:$H$553,MATCH(Databackup!A342,Employee_Name,0))))</f>
        <v/>
      </c>
      <c r="H342" t="str">
        <f>IF(ISERROR(INDEX('Employee Data'!$I$4:$I$553,MATCH(Databackup!A342,Employee_Name,0),0)),"",(INDEX('Employee Data'!$I$4:$I$553,MATCH(Databackup!A342,Employee_Name,0))))</f>
        <v/>
      </c>
      <c r="I342" t="str">
        <f>IF(ISERROR(INDEX('Employee Data'!$J$4:$J$553,MATCH(Databackup!A342,Employee_Name,0),0)),"",(INDEX('Employee Data'!J$4:$J$553,MATCH(Databackup!A342,Employee_Name,0))))</f>
        <v/>
      </c>
      <c r="J342" t="str">
        <f>IF(ISERROR(INDEX('Employee Data'!$K$4:$K$553,MATCH(Databackup!A342,Employee_Name,0),0)),"",(INDEX('Employee Data'!$K$4:$K$553,MATCH(Databackup!A342,Employee_Name,0))))</f>
        <v/>
      </c>
      <c r="K342" t="str">
        <f>IF(ISERROR(INDEX('Employee Data'!$L$4:$L$553,MATCH(Databackup!A342,Employee_Name,0),0)),"",(INDEX('Employee Data'!$L$4:$L$553,MATCH(Databackup!A342,Employee_Name,0))))</f>
        <v/>
      </c>
      <c r="L342" t="str">
        <f>IF(ISERROR(INDEX('Employee Data'!$M$4:$M$553,MATCH(Databackup!A342,Employee_Name,0),0)),"",(INDEX('Employee Data'!$M$4:$M$553,MATCH(Databackup!A342,Employee_Name,0))))</f>
        <v/>
      </c>
      <c r="M342" t="str">
        <f>IF(ISERROR(INDEX('Employee Data'!$N$4:$N$553,MATCH(Databackup!A342,Employee_Name,0),0)),"",(INDEX('Employee Data'!$N$4:$N$553,MATCH(Databackup!A342,Employee_Name,0))))</f>
        <v/>
      </c>
      <c r="N342" t="str">
        <f>IF(ISERROR(INDEX('Employee Data'!$O$4:$O$553,MATCH(Databackup!A342,Employee_Name,0),0)),"",(INDEX('Employee Data'!$O$4:$O$553,MATCH(Databackup!A342,Employee_Name,0))))</f>
        <v/>
      </c>
    </row>
    <row r="343" spans="1:14">
      <c r="A343" s="266" t="e">
        <f t="array" ref="A343">INDEX(Employee_Name,MATCH(SMALL(IF($A$1='Employee Data'!$I$4:$I$553,'Employee Data'!$B$4:$B$553,""),ROW('Employee Data'!A341)),IF($A$1='Employee Data'!$I$4:$I$553,'Employee Data'!$B$4:$B$553,""),0))</f>
        <v>#NUM!</v>
      </c>
      <c r="B343" t="str">
        <f>IF(ISERROR(INDEX('Employee Data'!$B$4:$B$553,MATCH(Databackup!A343,Employee_Name,0),0)),"",(INDEX('Employee Data'!$B$4:$B$553,MATCH(Databackup!A343,Employee_Name,0))))</f>
        <v/>
      </c>
      <c r="C343" t="str">
        <f>IF(ISERROR(INDEX('Employee Data'!$C$4:$C$553,MATCH(Databackup!A343,Employee_Name,0),0)),"",(INDEX('Employee Data'!$C$4:$C$553,MATCH(Databackup!A343,Employee_Name,0))))</f>
        <v/>
      </c>
      <c r="D343" t="str">
        <f>IF(ISERROR(INDEX('Employee Data'!$D$4:$D$553,MATCH(Databackup!A343,Employee_Name,0),0)),"",(INDEX('Employee Data'!$D$4:$D$553,MATCH(Databackup!A343,Employee_Name,0))))</f>
        <v/>
      </c>
      <c r="E343" t="str">
        <f>IF(ISERROR(INDEX('Employee Data'!$F$4:$F$553,MATCH(Databackup!A343,Employee_Name,0),0)),"",(INDEX('Employee Data'!$F$4:$F$553,MATCH(Databackup!A343,Employee_Name,0))))</f>
        <v/>
      </c>
      <c r="F343" s="226" t="str">
        <f>IF(ISERROR(INDEX('Employee Data'!$G$4:$G$553,MATCH(Databackup!A343,Employee_Name,0),0)),"",(INDEX('Employee Data'!$G$4:$G$553,MATCH(Databackup!A343,Employee_Name,0))))</f>
        <v/>
      </c>
      <c r="G343" s="226" t="str">
        <f>IF(ISERROR(INDEX('Employee Data'!$H$4:$H$553,MATCH(Databackup!A343,Employee_Name,0),0)),"",(INDEX('Employee Data'!$H$4:$H$553,MATCH(Databackup!A343,Employee_Name,0))))</f>
        <v/>
      </c>
      <c r="H343" t="str">
        <f>IF(ISERROR(INDEX('Employee Data'!$I$4:$I$553,MATCH(Databackup!A343,Employee_Name,0),0)),"",(INDEX('Employee Data'!$I$4:$I$553,MATCH(Databackup!A343,Employee_Name,0))))</f>
        <v/>
      </c>
      <c r="I343" t="str">
        <f>IF(ISERROR(INDEX('Employee Data'!$J$4:$J$553,MATCH(Databackup!A343,Employee_Name,0),0)),"",(INDEX('Employee Data'!J$4:$J$553,MATCH(Databackup!A343,Employee_Name,0))))</f>
        <v/>
      </c>
      <c r="J343" t="str">
        <f>IF(ISERROR(INDEX('Employee Data'!$K$4:$K$553,MATCH(Databackup!A343,Employee_Name,0),0)),"",(INDEX('Employee Data'!$K$4:$K$553,MATCH(Databackup!A343,Employee_Name,0))))</f>
        <v/>
      </c>
      <c r="K343" t="str">
        <f>IF(ISERROR(INDEX('Employee Data'!$L$4:$L$553,MATCH(Databackup!A343,Employee_Name,0),0)),"",(INDEX('Employee Data'!$L$4:$L$553,MATCH(Databackup!A343,Employee_Name,0))))</f>
        <v/>
      </c>
      <c r="L343" t="str">
        <f>IF(ISERROR(INDEX('Employee Data'!$M$4:$M$553,MATCH(Databackup!A343,Employee_Name,0),0)),"",(INDEX('Employee Data'!$M$4:$M$553,MATCH(Databackup!A343,Employee_Name,0))))</f>
        <v/>
      </c>
      <c r="M343" t="str">
        <f>IF(ISERROR(INDEX('Employee Data'!$N$4:$N$553,MATCH(Databackup!A343,Employee_Name,0),0)),"",(INDEX('Employee Data'!$N$4:$N$553,MATCH(Databackup!A343,Employee_Name,0))))</f>
        <v/>
      </c>
      <c r="N343" t="str">
        <f>IF(ISERROR(INDEX('Employee Data'!$O$4:$O$553,MATCH(Databackup!A343,Employee_Name,0),0)),"",(INDEX('Employee Data'!$O$4:$O$553,MATCH(Databackup!A343,Employee_Name,0))))</f>
        <v/>
      </c>
    </row>
    <row r="344" spans="1:14">
      <c r="A344" s="266" t="e">
        <f t="array" ref="A344">INDEX(Employee_Name,MATCH(SMALL(IF($A$1='Employee Data'!$I$4:$I$553,'Employee Data'!$B$4:$B$553,""),ROW('Employee Data'!A342)),IF($A$1='Employee Data'!$I$4:$I$553,'Employee Data'!$B$4:$B$553,""),0))</f>
        <v>#NUM!</v>
      </c>
      <c r="B344" t="str">
        <f>IF(ISERROR(INDEX('Employee Data'!$B$4:$B$553,MATCH(Databackup!A344,Employee_Name,0),0)),"",(INDEX('Employee Data'!$B$4:$B$553,MATCH(Databackup!A344,Employee_Name,0))))</f>
        <v/>
      </c>
      <c r="C344" t="str">
        <f>IF(ISERROR(INDEX('Employee Data'!$C$4:$C$553,MATCH(Databackup!A344,Employee_Name,0),0)),"",(INDEX('Employee Data'!$C$4:$C$553,MATCH(Databackup!A344,Employee_Name,0))))</f>
        <v/>
      </c>
      <c r="D344" t="str">
        <f>IF(ISERROR(INDEX('Employee Data'!$D$4:$D$553,MATCH(Databackup!A344,Employee_Name,0),0)),"",(INDEX('Employee Data'!$D$4:$D$553,MATCH(Databackup!A344,Employee_Name,0))))</f>
        <v/>
      </c>
      <c r="E344" t="str">
        <f>IF(ISERROR(INDEX('Employee Data'!$F$4:$F$553,MATCH(Databackup!A344,Employee_Name,0),0)),"",(INDEX('Employee Data'!$F$4:$F$553,MATCH(Databackup!A344,Employee_Name,0))))</f>
        <v/>
      </c>
      <c r="F344" s="226" t="str">
        <f>IF(ISERROR(INDEX('Employee Data'!$G$4:$G$553,MATCH(Databackup!A344,Employee_Name,0),0)),"",(INDEX('Employee Data'!$G$4:$G$553,MATCH(Databackup!A344,Employee_Name,0))))</f>
        <v/>
      </c>
      <c r="G344" s="226" t="str">
        <f>IF(ISERROR(INDEX('Employee Data'!$H$4:$H$553,MATCH(Databackup!A344,Employee_Name,0),0)),"",(INDEX('Employee Data'!$H$4:$H$553,MATCH(Databackup!A344,Employee_Name,0))))</f>
        <v/>
      </c>
      <c r="H344" t="str">
        <f>IF(ISERROR(INDEX('Employee Data'!$I$4:$I$553,MATCH(Databackup!A344,Employee_Name,0),0)),"",(INDEX('Employee Data'!$I$4:$I$553,MATCH(Databackup!A344,Employee_Name,0))))</f>
        <v/>
      </c>
      <c r="I344" t="str">
        <f>IF(ISERROR(INDEX('Employee Data'!$J$4:$J$553,MATCH(Databackup!A344,Employee_Name,0),0)),"",(INDEX('Employee Data'!J$4:$J$553,MATCH(Databackup!A344,Employee_Name,0))))</f>
        <v/>
      </c>
      <c r="J344" t="str">
        <f>IF(ISERROR(INDEX('Employee Data'!$K$4:$K$553,MATCH(Databackup!A344,Employee_Name,0),0)),"",(INDEX('Employee Data'!$K$4:$K$553,MATCH(Databackup!A344,Employee_Name,0))))</f>
        <v/>
      </c>
      <c r="K344" t="str">
        <f>IF(ISERROR(INDEX('Employee Data'!$L$4:$L$553,MATCH(Databackup!A344,Employee_Name,0),0)),"",(INDEX('Employee Data'!$L$4:$L$553,MATCH(Databackup!A344,Employee_Name,0))))</f>
        <v/>
      </c>
      <c r="L344" t="str">
        <f>IF(ISERROR(INDEX('Employee Data'!$M$4:$M$553,MATCH(Databackup!A344,Employee_Name,0),0)),"",(INDEX('Employee Data'!$M$4:$M$553,MATCH(Databackup!A344,Employee_Name,0))))</f>
        <v/>
      </c>
      <c r="M344" t="str">
        <f>IF(ISERROR(INDEX('Employee Data'!$N$4:$N$553,MATCH(Databackup!A344,Employee_Name,0),0)),"",(INDEX('Employee Data'!$N$4:$N$553,MATCH(Databackup!A344,Employee_Name,0))))</f>
        <v/>
      </c>
      <c r="N344" t="str">
        <f>IF(ISERROR(INDEX('Employee Data'!$O$4:$O$553,MATCH(Databackup!A344,Employee_Name,0),0)),"",(INDEX('Employee Data'!$O$4:$O$553,MATCH(Databackup!A344,Employee_Name,0))))</f>
        <v/>
      </c>
    </row>
    <row r="345" spans="1:14">
      <c r="A345" s="266" t="e">
        <f t="array" ref="A345">INDEX(Employee_Name,MATCH(SMALL(IF($A$1='Employee Data'!$I$4:$I$553,'Employee Data'!$B$4:$B$553,""),ROW('Employee Data'!A343)),IF($A$1='Employee Data'!$I$4:$I$553,'Employee Data'!$B$4:$B$553,""),0))</f>
        <v>#NUM!</v>
      </c>
      <c r="B345" t="str">
        <f>IF(ISERROR(INDEX('Employee Data'!$B$4:$B$553,MATCH(Databackup!A345,Employee_Name,0),0)),"",(INDEX('Employee Data'!$B$4:$B$553,MATCH(Databackup!A345,Employee_Name,0))))</f>
        <v/>
      </c>
      <c r="C345" t="str">
        <f>IF(ISERROR(INDEX('Employee Data'!$C$4:$C$553,MATCH(Databackup!A345,Employee_Name,0),0)),"",(INDEX('Employee Data'!$C$4:$C$553,MATCH(Databackup!A345,Employee_Name,0))))</f>
        <v/>
      </c>
      <c r="D345" t="str">
        <f>IF(ISERROR(INDEX('Employee Data'!$D$4:$D$553,MATCH(Databackup!A345,Employee_Name,0),0)),"",(INDEX('Employee Data'!$D$4:$D$553,MATCH(Databackup!A345,Employee_Name,0))))</f>
        <v/>
      </c>
      <c r="E345" t="str">
        <f>IF(ISERROR(INDEX('Employee Data'!$F$4:$F$553,MATCH(Databackup!A345,Employee_Name,0),0)),"",(INDEX('Employee Data'!$F$4:$F$553,MATCH(Databackup!A345,Employee_Name,0))))</f>
        <v/>
      </c>
      <c r="F345" s="226" t="str">
        <f>IF(ISERROR(INDEX('Employee Data'!$G$4:$G$553,MATCH(Databackup!A345,Employee_Name,0),0)),"",(INDEX('Employee Data'!$G$4:$G$553,MATCH(Databackup!A345,Employee_Name,0))))</f>
        <v/>
      </c>
      <c r="G345" s="226" t="str">
        <f>IF(ISERROR(INDEX('Employee Data'!$H$4:$H$553,MATCH(Databackup!A345,Employee_Name,0),0)),"",(INDEX('Employee Data'!$H$4:$H$553,MATCH(Databackup!A345,Employee_Name,0))))</f>
        <v/>
      </c>
      <c r="H345" t="str">
        <f>IF(ISERROR(INDEX('Employee Data'!$I$4:$I$553,MATCH(Databackup!A345,Employee_Name,0),0)),"",(INDEX('Employee Data'!$I$4:$I$553,MATCH(Databackup!A345,Employee_Name,0))))</f>
        <v/>
      </c>
      <c r="I345" t="str">
        <f>IF(ISERROR(INDEX('Employee Data'!$J$4:$J$553,MATCH(Databackup!A345,Employee_Name,0),0)),"",(INDEX('Employee Data'!J$4:$J$553,MATCH(Databackup!A345,Employee_Name,0))))</f>
        <v/>
      </c>
      <c r="J345" t="str">
        <f>IF(ISERROR(INDEX('Employee Data'!$K$4:$K$553,MATCH(Databackup!A345,Employee_Name,0),0)),"",(INDEX('Employee Data'!$K$4:$K$553,MATCH(Databackup!A345,Employee_Name,0))))</f>
        <v/>
      </c>
      <c r="K345" t="str">
        <f>IF(ISERROR(INDEX('Employee Data'!$L$4:$L$553,MATCH(Databackup!A345,Employee_Name,0),0)),"",(INDEX('Employee Data'!$L$4:$L$553,MATCH(Databackup!A345,Employee_Name,0))))</f>
        <v/>
      </c>
      <c r="L345" t="str">
        <f>IF(ISERROR(INDEX('Employee Data'!$M$4:$M$553,MATCH(Databackup!A345,Employee_Name,0),0)),"",(INDEX('Employee Data'!$M$4:$M$553,MATCH(Databackup!A345,Employee_Name,0))))</f>
        <v/>
      </c>
      <c r="M345" t="str">
        <f>IF(ISERROR(INDEX('Employee Data'!$N$4:$N$553,MATCH(Databackup!A345,Employee_Name,0),0)),"",(INDEX('Employee Data'!$N$4:$N$553,MATCH(Databackup!A345,Employee_Name,0))))</f>
        <v/>
      </c>
      <c r="N345" t="str">
        <f>IF(ISERROR(INDEX('Employee Data'!$O$4:$O$553,MATCH(Databackup!A345,Employee_Name,0),0)),"",(INDEX('Employee Data'!$O$4:$O$553,MATCH(Databackup!A345,Employee_Name,0))))</f>
        <v/>
      </c>
    </row>
    <row r="346" spans="1:14">
      <c r="A346" s="266" t="e">
        <f t="array" ref="A346">INDEX(Employee_Name,MATCH(SMALL(IF($A$1='Employee Data'!$I$4:$I$553,'Employee Data'!$B$4:$B$553,""),ROW('Employee Data'!A344)),IF($A$1='Employee Data'!$I$4:$I$553,'Employee Data'!$B$4:$B$553,""),0))</f>
        <v>#NUM!</v>
      </c>
      <c r="B346" t="str">
        <f>IF(ISERROR(INDEX('Employee Data'!$B$4:$B$553,MATCH(Databackup!A346,Employee_Name,0),0)),"",(INDEX('Employee Data'!$B$4:$B$553,MATCH(Databackup!A346,Employee_Name,0))))</f>
        <v/>
      </c>
      <c r="C346" t="str">
        <f>IF(ISERROR(INDEX('Employee Data'!$C$4:$C$553,MATCH(Databackup!A346,Employee_Name,0),0)),"",(INDEX('Employee Data'!$C$4:$C$553,MATCH(Databackup!A346,Employee_Name,0))))</f>
        <v/>
      </c>
      <c r="D346" t="str">
        <f>IF(ISERROR(INDEX('Employee Data'!$D$4:$D$553,MATCH(Databackup!A346,Employee_Name,0),0)),"",(INDEX('Employee Data'!$D$4:$D$553,MATCH(Databackup!A346,Employee_Name,0))))</f>
        <v/>
      </c>
      <c r="E346" t="str">
        <f>IF(ISERROR(INDEX('Employee Data'!$F$4:$F$553,MATCH(Databackup!A346,Employee_Name,0),0)),"",(INDEX('Employee Data'!$F$4:$F$553,MATCH(Databackup!A346,Employee_Name,0))))</f>
        <v/>
      </c>
      <c r="F346" s="226" t="str">
        <f>IF(ISERROR(INDEX('Employee Data'!$G$4:$G$553,MATCH(Databackup!A346,Employee_Name,0),0)),"",(INDEX('Employee Data'!$G$4:$G$553,MATCH(Databackup!A346,Employee_Name,0))))</f>
        <v/>
      </c>
      <c r="G346" s="226" t="str">
        <f>IF(ISERROR(INDEX('Employee Data'!$H$4:$H$553,MATCH(Databackup!A346,Employee_Name,0),0)),"",(INDEX('Employee Data'!$H$4:$H$553,MATCH(Databackup!A346,Employee_Name,0))))</f>
        <v/>
      </c>
      <c r="H346" t="str">
        <f>IF(ISERROR(INDEX('Employee Data'!$I$4:$I$553,MATCH(Databackup!A346,Employee_Name,0),0)),"",(INDEX('Employee Data'!$I$4:$I$553,MATCH(Databackup!A346,Employee_Name,0))))</f>
        <v/>
      </c>
      <c r="I346" t="str">
        <f>IF(ISERROR(INDEX('Employee Data'!$J$4:$J$553,MATCH(Databackup!A346,Employee_Name,0),0)),"",(INDEX('Employee Data'!J$4:$J$553,MATCH(Databackup!A346,Employee_Name,0))))</f>
        <v/>
      </c>
      <c r="J346" t="str">
        <f>IF(ISERROR(INDEX('Employee Data'!$K$4:$K$553,MATCH(Databackup!A346,Employee_Name,0),0)),"",(INDEX('Employee Data'!$K$4:$K$553,MATCH(Databackup!A346,Employee_Name,0))))</f>
        <v/>
      </c>
      <c r="K346" t="str">
        <f>IF(ISERROR(INDEX('Employee Data'!$L$4:$L$553,MATCH(Databackup!A346,Employee_Name,0),0)),"",(INDEX('Employee Data'!$L$4:$L$553,MATCH(Databackup!A346,Employee_Name,0))))</f>
        <v/>
      </c>
      <c r="L346" t="str">
        <f>IF(ISERROR(INDEX('Employee Data'!$M$4:$M$553,MATCH(Databackup!A346,Employee_Name,0),0)),"",(INDEX('Employee Data'!$M$4:$M$553,MATCH(Databackup!A346,Employee_Name,0))))</f>
        <v/>
      </c>
      <c r="M346" t="str">
        <f>IF(ISERROR(INDEX('Employee Data'!$N$4:$N$553,MATCH(Databackup!A346,Employee_Name,0),0)),"",(INDEX('Employee Data'!$N$4:$N$553,MATCH(Databackup!A346,Employee_Name,0))))</f>
        <v/>
      </c>
      <c r="N346" t="str">
        <f>IF(ISERROR(INDEX('Employee Data'!$O$4:$O$553,MATCH(Databackup!A346,Employee_Name,0),0)),"",(INDEX('Employee Data'!$O$4:$O$553,MATCH(Databackup!A346,Employee_Name,0))))</f>
        <v/>
      </c>
    </row>
    <row r="347" spans="1:14">
      <c r="A347" s="266" t="e">
        <f t="array" ref="A347">INDEX(Employee_Name,MATCH(SMALL(IF($A$1='Employee Data'!$I$4:$I$553,'Employee Data'!$B$4:$B$553,""),ROW('Employee Data'!A345)),IF($A$1='Employee Data'!$I$4:$I$553,'Employee Data'!$B$4:$B$553,""),0))</f>
        <v>#NUM!</v>
      </c>
      <c r="B347" t="str">
        <f>IF(ISERROR(INDEX('Employee Data'!$B$4:$B$553,MATCH(Databackup!A347,Employee_Name,0),0)),"",(INDEX('Employee Data'!$B$4:$B$553,MATCH(Databackup!A347,Employee_Name,0))))</f>
        <v/>
      </c>
      <c r="C347" t="str">
        <f>IF(ISERROR(INDEX('Employee Data'!$C$4:$C$553,MATCH(Databackup!A347,Employee_Name,0),0)),"",(INDEX('Employee Data'!$C$4:$C$553,MATCH(Databackup!A347,Employee_Name,0))))</f>
        <v/>
      </c>
      <c r="D347" t="str">
        <f>IF(ISERROR(INDEX('Employee Data'!$D$4:$D$553,MATCH(Databackup!A347,Employee_Name,0),0)),"",(INDEX('Employee Data'!$D$4:$D$553,MATCH(Databackup!A347,Employee_Name,0))))</f>
        <v/>
      </c>
      <c r="E347" t="str">
        <f>IF(ISERROR(INDEX('Employee Data'!$F$4:$F$553,MATCH(Databackup!A347,Employee_Name,0),0)),"",(INDEX('Employee Data'!$F$4:$F$553,MATCH(Databackup!A347,Employee_Name,0))))</f>
        <v/>
      </c>
      <c r="F347" s="226" t="str">
        <f>IF(ISERROR(INDEX('Employee Data'!$G$4:$G$553,MATCH(Databackup!A347,Employee_Name,0),0)),"",(INDEX('Employee Data'!$G$4:$G$553,MATCH(Databackup!A347,Employee_Name,0))))</f>
        <v/>
      </c>
      <c r="G347" s="226" t="str">
        <f>IF(ISERROR(INDEX('Employee Data'!$H$4:$H$553,MATCH(Databackup!A347,Employee_Name,0),0)),"",(INDEX('Employee Data'!$H$4:$H$553,MATCH(Databackup!A347,Employee_Name,0))))</f>
        <v/>
      </c>
      <c r="H347" t="str">
        <f>IF(ISERROR(INDEX('Employee Data'!$I$4:$I$553,MATCH(Databackup!A347,Employee_Name,0),0)),"",(INDEX('Employee Data'!$I$4:$I$553,MATCH(Databackup!A347,Employee_Name,0))))</f>
        <v/>
      </c>
      <c r="I347" t="str">
        <f>IF(ISERROR(INDEX('Employee Data'!$J$4:$J$553,MATCH(Databackup!A347,Employee_Name,0),0)),"",(INDEX('Employee Data'!J$4:$J$553,MATCH(Databackup!A347,Employee_Name,0))))</f>
        <v/>
      </c>
      <c r="J347" t="str">
        <f>IF(ISERROR(INDEX('Employee Data'!$K$4:$K$553,MATCH(Databackup!A347,Employee_Name,0),0)),"",(INDEX('Employee Data'!$K$4:$K$553,MATCH(Databackup!A347,Employee_Name,0))))</f>
        <v/>
      </c>
      <c r="K347" t="str">
        <f>IF(ISERROR(INDEX('Employee Data'!$L$4:$L$553,MATCH(Databackup!A347,Employee_Name,0),0)),"",(INDEX('Employee Data'!$L$4:$L$553,MATCH(Databackup!A347,Employee_Name,0))))</f>
        <v/>
      </c>
      <c r="L347" t="str">
        <f>IF(ISERROR(INDEX('Employee Data'!$M$4:$M$553,MATCH(Databackup!A347,Employee_Name,0),0)),"",(INDEX('Employee Data'!$M$4:$M$553,MATCH(Databackup!A347,Employee_Name,0))))</f>
        <v/>
      </c>
      <c r="M347" t="str">
        <f>IF(ISERROR(INDEX('Employee Data'!$N$4:$N$553,MATCH(Databackup!A347,Employee_Name,0),0)),"",(INDEX('Employee Data'!$N$4:$N$553,MATCH(Databackup!A347,Employee_Name,0))))</f>
        <v/>
      </c>
      <c r="N347" t="str">
        <f>IF(ISERROR(INDEX('Employee Data'!$O$4:$O$553,MATCH(Databackup!A347,Employee_Name,0),0)),"",(INDEX('Employee Data'!$O$4:$O$553,MATCH(Databackup!A347,Employee_Name,0))))</f>
        <v/>
      </c>
    </row>
    <row r="348" spans="1:14">
      <c r="A348" s="266" t="e">
        <f t="array" ref="A348">INDEX(Employee_Name,MATCH(SMALL(IF($A$1='Employee Data'!$I$4:$I$553,'Employee Data'!$B$4:$B$553,""),ROW('Employee Data'!A346)),IF($A$1='Employee Data'!$I$4:$I$553,'Employee Data'!$B$4:$B$553,""),0))</f>
        <v>#NUM!</v>
      </c>
      <c r="B348" t="str">
        <f>IF(ISERROR(INDEX('Employee Data'!$B$4:$B$553,MATCH(Databackup!A348,Employee_Name,0),0)),"",(INDEX('Employee Data'!$B$4:$B$553,MATCH(Databackup!A348,Employee_Name,0))))</f>
        <v/>
      </c>
      <c r="C348" t="str">
        <f>IF(ISERROR(INDEX('Employee Data'!$C$4:$C$553,MATCH(Databackup!A348,Employee_Name,0),0)),"",(INDEX('Employee Data'!$C$4:$C$553,MATCH(Databackup!A348,Employee_Name,0))))</f>
        <v/>
      </c>
      <c r="D348" t="str">
        <f>IF(ISERROR(INDEX('Employee Data'!$D$4:$D$553,MATCH(Databackup!A348,Employee_Name,0),0)),"",(INDEX('Employee Data'!$D$4:$D$553,MATCH(Databackup!A348,Employee_Name,0))))</f>
        <v/>
      </c>
      <c r="E348" t="str">
        <f>IF(ISERROR(INDEX('Employee Data'!$F$4:$F$553,MATCH(Databackup!A348,Employee_Name,0),0)),"",(INDEX('Employee Data'!$F$4:$F$553,MATCH(Databackup!A348,Employee_Name,0))))</f>
        <v/>
      </c>
      <c r="F348" s="226" t="str">
        <f>IF(ISERROR(INDEX('Employee Data'!$G$4:$G$553,MATCH(Databackup!A348,Employee_Name,0),0)),"",(INDEX('Employee Data'!$G$4:$G$553,MATCH(Databackup!A348,Employee_Name,0))))</f>
        <v/>
      </c>
      <c r="G348" s="226" t="str">
        <f>IF(ISERROR(INDEX('Employee Data'!$H$4:$H$553,MATCH(Databackup!A348,Employee_Name,0),0)),"",(INDEX('Employee Data'!$H$4:$H$553,MATCH(Databackup!A348,Employee_Name,0))))</f>
        <v/>
      </c>
      <c r="H348" t="str">
        <f>IF(ISERROR(INDEX('Employee Data'!$I$4:$I$553,MATCH(Databackup!A348,Employee_Name,0),0)),"",(INDEX('Employee Data'!$I$4:$I$553,MATCH(Databackup!A348,Employee_Name,0))))</f>
        <v/>
      </c>
      <c r="I348" t="str">
        <f>IF(ISERROR(INDEX('Employee Data'!$J$4:$J$553,MATCH(Databackup!A348,Employee_Name,0),0)),"",(INDEX('Employee Data'!J$4:$J$553,MATCH(Databackup!A348,Employee_Name,0))))</f>
        <v/>
      </c>
      <c r="J348" t="str">
        <f>IF(ISERROR(INDEX('Employee Data'!$K$4:$K$553,MATCH(Databackup!A348,Employee_Name,0),0)),"",(INDEX('Employee Data'!$K$4:$K$553,MATCH(Databackup!A348,Employee_Name,0))))</f>
        <v/>
      </c>
      <c r="K348" t="str">
        <f>IF(ISERROR(INDEX('Employee Data'!$L$4:$L$553,MATCH(Databackup!A348,Employee_Name,0),0)),"",(INDEX('Employee Data'!$L$4:$L$553,MATCH(Databackup!A348,Employee_Name,0))))</f>
        <v/>
      </c>
      <c r="L348" t="str">
        <f>IF(ISERROR(INDEX('Employee Data'!$M$4:$M$553,MATCH(Databackup!A348,Employee_Name,0),0)),"",(INDEX('Employee Data'!$M$4:$M$553,MATCH(Databackup!A348,Employee_Name,0))))</f>
        <v/>
      </c>
      <c r="M348" t="str">
        <f>IF(ISERROR(INDEX('Employee Data'!$N$4:$N$553,MATCH(Databackup!A348,Employee_Name,0),0)),"",(INDEX('Employee Data'!$N$4:$N$553,MATCH(Databackup!A348,Employee_Name,0))))</f>
        <v/>
      </c>
      <c r="N348" t="str">
        <f>IF(ISERROR(INDEX('Employee Data'!$O$4:$O$553,MATCH(Databackup!A348,Employee_Name,0),0)),"",(INDEX('Employee Data'!$O$4:$O$553,MATCH(Databackup!A348,Employee_Name,0))))</f>
        <v/>
      </c>
    </row>
    <row r="349" spans="1:14">
      <c r="A349" s="266" t="e">
        <f t="array" ref="A349">INDEX(Employee_Name,MATCH(SMALL(IF($A$1='Employee Data'!$I$4:$I$553,'Employee Data'!$B$4:$B$553,""),ROW('Employee Data'!A347)),IF($A$1='Employee Data'!$I$4:$I$553,'Employee Data'!$B$4:$B$553,""),0))</f>
        <v>#NUM!</v>
      </c>
      <c r="B349" t="str">
        <f>IF(ISERROR(INDEX('Employee Data'!$B$4:$B$553,MATCH(Databackup!A349,Employee_Name,0),0)),"",(INDEX('Employee Data'!$B$4:$B$553,MATCH(Databackup!A349,Employee_Name,0))))</f>
        <v/>
      </c>
      <c r="C349" t="str">
        <f>IF(ISERROR(INDEX('Employee Data'!$C$4:$C$553,MATCH(Databackup!A349,Employee_Name,0),0)),"",(INDEX('Employee Data'!$C$4:$C$553,MATCH(Databackup!A349,Employee_Name,0))))</f>
        <v/>
      </c>
      <c r="D349" t="str">
        <f>IF(ISERROR(INDEX('Employee Data'!$D$4:$D$553,MATCH(Databackup!A349,Employee_Name,0),0)),"",(INDEX('Employee Data'!$D$4:$D$553,MATCH(Databackup!A349,Employee_Name,0))))</f>
        <v/>
      </c>
      <c r="E349" t="str">
        <f>IF(ISERROR(INDEX('Employee Data'!$F$4:$F$553,MATCH(Databackup!A349,Employee_Name,0),0)),"",(INDEX('Employee Data'!$F$4:$F$553,MATCH(Databackup!A349,Employee_Name,0))))</f>
        <v/>
      </c>
      <c r="F349" s="226" t="str">
        <f>IF(ISERROR(INDEX('Employee Data'!$G$4:$G$553,MATCH(Databackup!A349,Employee_Name,0),0)),"",(INDEX('Employee Data'!$G$4:$G$553,MATCH(Databackup!A349,Employee_Name,0))))</f>
        <v/>
      </c>
      <c r="G349" s="226" t="str">
        <f>IF(ISERROR(INDEX('Employee Data'!$H$4:$H$553,MATCH(Databackup!A349,Employee_Name,0),0)),"",(INDEX('Employee Data'!$H$4:$H$553,MATCH(Databackup!A349,Employee_Name,0))))</f>
        <v/>
      </c>
      <c r="H349" t="str">
        <f>IF(ISERROR(INDEX('Employee Data'!$I$4:$I$553,MATCH(Databackup!A349,Employee_Name,0),0)),"",(INDEX('Employee Data'!$I$4:$I$553,MATCH(Databackup!A349,Employee_Name,0))))</f>
        <v/>
      </c>
      <c r="I349" t="str">
        <f>IF(ISERROR(INDEX('Employee Data'!$J$4:$J$553,MATCH(Databackup!A349,Employee_Name,0),0)),"",(INDEX('Employee Data'!J$4:$J$553,MATCH(Databackup!A349,Employee_Name,0))))</f>
        <v/>
      </c>
      <c r="J349" t="str">
        <f>IF(ISERROR(INDEX('Employee Data'!$K$4:$K$553,MATCH(Databackup!A349,Employee_Name,0),0)),"",(INDEX('Employee Data'!$K$4:$K$553,MATCH(Databackup!A349,Employee_Name,0))))</f>
        <v/>
      </c>
      <c r="K349" t="str">
        <f>IF(ISERROR(INDEX('Employee Data'!$L$4:$L$553,MATCH(Databackup!A349,Employee_Name,0),0)),"",(INDEX('Employee Data'!$L$4:$L$553,MATCH(Databackup!A349,Employee_Name,0))))</f>
        <v/>
      </c>
      <c r="L349" t="str">
        <f>IF(ISERROR(INDEX('Employee Data'!$M$4:$M$553,MATCH(Databackup!A349,Employee_Name,0),0)),"",(INDEX('Employee Data'!$M$4:$M$553,MATCH(Databackup!A349,Employee_Name,0))))</f>
        <v/>
      </c>
      <c r="M349" t="str">
        <f>IF(ISERROR(INDEX('Employee Data'!$N$4:$N$553,MATCH(Databackup!A349,Employee_Name,0),0)),"",(INDEX('Employee Data'!$N$4:$N$553,MATCH(Databackup!A349,Employee_Name,0))))</f>
        <v/>
      </c>
      <c r="N349" t="str">
        <f>IF(ISERROR(INDEX('Employee Data'!$O$4:$O$553,MATCH(Databackup!A349,Employee_Name,0),0)),"",(INDEX('Employee Data'!$O$4:$O$553,MATCH(Databackup!A349,Employee_Name,0))))</f>
        <v/>
      </c>
    </row>
    <row r="350" spans="1:14">
      <c r="A350" s="266" t="e">
        <f t="array" ref="A350">INDEX(Employee_Name,MATCH(SMALL(IF($A$1='Employee Data'!$I$4:$I$553,'Employee Data'!$B$4:$B$553,""),ROW('Employee Data'!A348)),IF($A$1='Employee Data'!$I$4:$I$553,'Employee Data'!$B$4:$B$553,""),0))</f>
        <v>#NUM!</v>
      </c>
      <c r="B350" t="str">
        <f>IF(ISERROR(INDEX('Employee Data'!$B$4:$B$553,MATCH(Databackup!A350,Employee_Name,0),0)),"",(INDEX('Employee Data'!$B$4:$B$553,MATCH(Databackup!A350,Employee_Name,0))))</f>
        <v/>
      </c>
      <c r="C350" t="str">
        <f>IF(ISERROR(INDEX('Employee Data'!$C$4:$C$553,MATCH(Databackup!A350,Employee_Name,0),0)),"",(INDEX('Employee Data'!$C$4:$C$553,MATCH(Databackup!A350,Employee_Name,0))))</f>
        <v/>
      </c>
      <c r="D350" t="str">
        <f>IF(ISERROR(INDEX('Employee Data'!$D$4:$D$553,MATCH(Databackup!A350,Employee_Name,0),0)),"",(INDEX('Employee Data'!$D$4:$D$553,MATCH(Databackup!A350,Employee_Name,0))))</f>
        <v/>
      </c>
      <c r="E350" t="str">
        <f>IF(ISERROR(INDEX('Employee Data'!$F$4:$F$553,MATCH(Databackup!A350,Employee_Name,0),0)),"",(INDEX('Employee Data'!$F$4:$F$553,MATCH(Databackup!A350,Employee_Name,0))))</f>
        <v/>
      </c>
      <c r="F350" s="226" t="str">
        <f>IF(ISERROR(INDEX('Employee Data'!$G$4:$G$553,MATCH(Databackup!A350,Employee_Name,0),0)),"",(INDEX('Employee Data'!$G$4:$G$553,MATCH(Databackup!A350,Employee_Name,0))))</f>
        <v/>
      </c>
      <c r="G350" s="226" t="str">
        <f>IF(ISERROR(INDEX('Employee Data'!$H$4:$H$553,MATCH(Databackup!A350,Employee_Name,0),0)),"",(INDEX('Employee Data'!$H$4:$H$553,MATCH(Databackup!A350,Employee_Name,0))))</f>
        <v/>
      </c>
      <c r="H350" t="str">
        <f>IF(ISERROR(INDEX('Employee Data'!$I$4:$I$553,MATCH(Databackup!A350,Employee_Name,0),0)),"",(INDEX('Employee Data'!$I$4:$I$553,MATCH(Databackup!A350,Employee_Name,0))))</f>
        <v/>
      </c>
      <c r="I350" t="str">
        <f>IF(ISERROR(INDEX('Employee Data'!$J$4:$J$553,MATCH(Databackup!A350,Employee_Name,0),0)),"",(INDEX('Employee Data'!J$4:$J$553,MATCH(Databackup!A350,Employee_Name,0))))</f>
        <v/>
      </c>
      <c r="J350" t="str">
        <f>IF(ISERROR(INDEX('Employee Data'!$K$4:$K$553,MATCH(Databackup!A350,Employee_Name,0),0)),"",(INDEX('Employee Data'!$K$4:$K$553,MATCH(Databackup!A350,Employee_Name,0))))</f>
        <v/>
      </c>
      <c r="K350" t="str">
        <f>IF(ISERROR(INDEX('Employee Data'!$L$4:$L$553,MATCH(Databackup!A350,Employee_Name,0),0)),"",(INDEX('Employee Data'!$L$4:$L$553,MATCH(Databackup!A350,Employee_Name,0))))</f>
        <v/>
      </c>
      <c r="L350" t="str">
        <f>IF(ISERROR(INDEX('Employee Data'!$M$4:$M$553,MATCH(Databackup!A350,Employee_Name,0),0)),"",(INDEX('Employee Data'!$M$4:$M$553,MATCH(Databackup!A350,Employee_Name,0))))</f>
        <v/>
      </c>
      <c r="M350" t="str">
        <f>IF(ISERROR(INDEX('Employee Data'!$N$4:$N$553,MATCH(Databackup!A350,Employee_Name,0),0)),"",(INDEX('Employee Data'!$N$4:$N$553,MATCH(Databackup!A350,Employee_Name,0))))</f>
        <v/>
      </c>
      <c r="N350" t="str">
        <f>IF(ISERROR(INDEX('Employee Data'!$O$4:$O$553,MATCH(Databackup!A350,Employee_Name,0),0)),"",(INDEX('Employee Data'!$O$4:$O$553,MATCH(Databackup!A350,Employee_Name,0))))</f>
        <v/>
      </c>
    </row>
    <row r="351" spans="1:14">
      <c r="A351" s="266" t="e">
        <f t="array" ref="A351">INDEX(Employee_Name,MATCH(SMALL(IF($A$1='Employee Data'!$I$4:$I$553,'Employee Data'!$B$4:$B$553,""),ROW('Employee Data'!A349)),IF($A$1='Employee Data'!$I$4:$I$553,'Employee Data'!$B$4:$B$553,""),0))</f>
        <v>#NUM!</v>
      </c>
      <c r="B351" t="str">
        <f>IF(ISERROR(INDEX('Employee Data'!$B$4:$B$553,MATCH(Databackup!A351,Employee_Name,0),0)),"",(INDEX('Employee Data'!$B$4:$B$553,MATCH(Databackup!A351,Employee_Name,0))))</f>
        <v/>
      </c>
      <c r="C351" t="str">
        <f>IF(ISERROR(INDEX('Employee Data'!$C$4:$C$553,MATCH(Databackup!A351,Employee_Name,0),0)),"",(INDEX('Employee Data'!$C$4:$C$553,MATCH(Databackup!A351,Employee_Name,0))))</f>
        <v/>
      </c>
      <c r="D351" t="str">
        <f>IF(ISERROR(INDEX('Employee Data'!$D$4:$D$553,MATCH(Databackup!A351,Employee_Name,0),0)),"",(INDEX('Employee Data'!$D$4:$D$553,MATCH(Databackup!A351,Employee_Name,0))))</f>
        <v/>
      </c>
      <c r="E351" t="str">
        <f>IF(ISERROR(INDEX('Employee Data'!$F$4:$F$553,MATCH(Databackup!A351,Employee_Name,0),0)),"",(INDEX('Employee Data'!$F$4:$F$553,MATCH(Databackup!A351,Employee_Name,0))))</f>
        <v/>
      </c>
      <c r="F351" s="226" t="str">
        <f>IF(ISERROR(INDEX('Employee Data'!$G$4:$G$553,MATCH(Databackup!A351,Employee_Name,0),0)),"",(INDEX('Employee Data'!$G$4:$G$553,MATCH(Databackup!A351,Employee_Name,0))))</f>
        <v/>
      </c>
      <c r="G351" s="226" t="str">
        <f>IF(ISERROR(INDEX('Employee Data'!$H$4:$H$553,MATCH(Databackup!A351,Employee_Name,0),0)),"",(INDEX('Employee Data'!$H$4:$H$553,MATCH(Databackup!A351,Employee_Name,0))))</f>
        <v/>
      </c>
      <c r="H351" t="str">
        <f>IF(ISERROR(INDEX('Employee Data'!$I$4:$I$553,MATCH(Databackup!A351,Employee_Name,0),0)),"",(INDEX('Employee Data'!$I$4:$I$553,MATCH(Databackup!A351,Employee_Name,0))))</f>
        <v/>
      </c>
      <c r="I351" t="str">
        <f>IF(ISERROR(INDEX('Employee Data'!$J$4:$J$553,MATCH(Databackup!A351,Employee_Name,0),0)),"",(INDEX('Employee Data'!J$4:$J$553,MATCH(Databackup!A351,Employee_Name,0))))</f>
        <v/>
      </c>
      <c r="J351" t="str">
        <f>IF(ISERROR(INDEX('Employee Data'!$K$4:$K$553,MATCH(Databackup!A351,Employee_Name,0),0)),"",(INDEX('Employee Data'!$K$4:$K$553,MATCH(Databackup!A351,Employee_Name,0))))</f>
        <v/>
      </c>
      <c r="K351" t="str">
        <f>IF(ISERROR(INDEX('Employee Data'!$L$4:$L$553,MATCH(Databackup!A351,Employee_Name,0),0)),"",(INDEX('Employee Data'!$L$4:$L$553,MATCH(Databackup!A351,Employee_Name,0))))</f>
        <v/>
      </c>
      <c r="L351" t="str">
        <f>IF(ISERROR(INDEX('Employee Data'!$M$4:$M$553,MATCH(Databackup!A351,Employee_Name,0),0)),"",(INDEX('Employee Data'!$M$4:$M$553,MATCH(Databackup!A351,Employee_Name,0))))</f>
        <v/>
      </c>
      <c r="M351" t="str">
        <f>IF(ISERROR(INDEX('Employee Data'!$N$4:$N$553,MATCH(Databackup!A351,Employee_Name,0),0)),"",(INDEX('Employee Data'!$N$4:$N$553,MATCH(Databackup!A351,Employee_Name,0))))</f>
        <v/>
      </c>
      <c r="N351" t="str">
        <f>IF(ISERROR(INDEX('Employee Data'!$O$4:$O$553,MATCH(Databackup!A351,Employee_Name,0),0)),"",(INDEX('Employee Data'!$O$4:$O$553,MATCH(Databackup!A351,Employee_Name,0))))</f>
        <v/>
      </c>
    </row>
    <row r="352" spans="1:14">
      <c r="A352" s="266" t="e">
        <f t="array" ref="A352">INDEX(Employee_Name,MATCH(SMALL(IF($A$1='Employee Data'!$I$4:$I$553,'Employee Data'!$B$4:$B$553,""),ROW('Employee Data'!A350)),IF($A$1='Employee Data'!$I$4:$I$553,'Employee Data'!$B$4:$B$553,""),0))</f>
        <v>#NUM!</v>
      </c>
      <c r="B352" t="str">
        <f>IF(ISERROR(INDEX('Employee Data'!$B$4:$B$553,MATCH(Databackup!A352,Employee_Name,0),0)),"",(INDEX('Employee Data'!$B$4:$B$553,MATCH(Databackup!A352,Employee_Name,0))))</f>
        <v/>
      </c>
      <c r="C352" t="str">
        <f>IF(ISERROR(INDEX('Employee Data'!$C$4:$C$553,MATCH(Databackup!A352,Employee_Name,0),0)),"",(INDEX('Employee Data'!$C$4:$C$553,MATCH(Databackup!A352,Employee_Name,0))))</f>
        <v/>
      </c>
      <c r="D352" t="str">
        <f>IF(ISERROR(INDEX('Employee Data'!$D$4:$D$553,MATCH(Databackup!A352,Employee_Name,0),0)),"",(INDEX('Employee Data'!$D$4:$D$553,MATCH(Databackup!A352,Employee_Name,0))))</f>
        <v/>
      </c>
      <c r="E352" t="str">
        <f>IF(ISERROR(INDEX('Employee Data'!$F$4:$F$553,MATCH(Databackup!A352,Employee_Name,0),0)),"",(INDEX('Employee Data'!$F$4:$F$553,MATCH(Databackup!A352,Employee_Name,0))))</f>
        <v/>
      </c>
      <c r="F352" s="226" t="str">
        <f>IF(ISERROR(INDEX('Employee Data'!$G$4:$G$553,MATCH(Databackup!A352,Employee_Name,0),0)),"",(INDEX('Employee Data'!$G$4:$G$553,MATCH(Databackup!A352,Employee_Name,0))))</f>
        <v/>
      </c>
      <c r="G352" s="226" t="str">
        <f>IF(ISERROR(INDEX('Employee Data'!$H$4:$H$553,MATCH(Databackup!A352,Employee_Name,0),0)),"",(INDEX('Employee Data'!$H$4:$H$553,MATCH(Databackup!A352,Employee_Name,0))))</f>
        <v/>
      </c>
      <c r="H352" t="str">
        <f>IF(ISERROR(INDEX('Employee Data'!$I$4:$I$553,MATCH(Databackup!A352,Employee_Name,0),0)),"",(INDEX('Employee Data'!$I$4:$I$553,MATCH(Databackup!A352,Employee_Name,0))))</f>
        <v/>
      </c>
      <c r="I352" t="str">
        <f>IF(ISERROR(INDEX('Employee Data'!$J$4:$J$553,MATCH(Databackup!A352,Employee_Name,0),0)),"",(INDEX('Employee Data'!J$4:$J$553,MATCH(Databackup!A352,Employee_Name,0))))</f>
        <v/>
      </c>
      <c r="J352" t="str">
        <f>IF(ISERROR(INDEX('Employee Data'!$K$4:$K$553,MATCH(Databackup!A352,Employee_Name,0),0)),"",(INDEX('Employee Data'!$K$4:$K$553,MATCH(Databackup!A352,Employee_Name,0))))</f>
        <v/>
      </c>
      <c r="K352" t="str">
        <f>IF(ISERROR(INDEX('Employee Data'!$L$4:$L$553,MATCH(Databackup!A352,Employee_Name,0),0)),"",(INDEX('Employee Data'!$L$4:$L$553,MATCH(Databackup!A352,Employee_Name,0))))</f>
        <v/>
      </c>
      <c r="L352" t="str">
        <f>IF(ISERROR(INDEX('Employee Data'!$M$4:$M$553,MATCH(Databackup!A352,Employee_Name,0),0)),"",(INDEX('Employee Data'!$M$4:$M$553,MATCH(Databackup!A352,Employee_Name,0))))</f>
        <v/>
      </c>
      <c r="M352" t="str">
        <f>IF(ISERROR(INDEX('Employee Data'!$N$4:$N$553,MATCH(Databackup!A352,Employee_Name,0),0)),"",(INDEX('Employee Data'!$N$4:$N$553,MATCH(Databackup!A352,Employee_Name,0))))</f>
        <v/>
      </c>
      <c r="N352" t="str">
        <f>IF(ISERROR(INDEX('Employee Data'!$O$4:$O$553,MATCH(Databackup!A352,Employee_Name,0),0)),"",(INDEX('Employee Data'!$O$4:$O$553,MATCH(Databackup!A352,Employee_Name,0))))</f>
        <v/>
      </c>
    </row>
    <row r="353" spans="1:14">
      <c r="A353" s="266" t="e">
        <f t="array" ref="A353">INDEX(Employee_Name,MATCH(SMALL(IF($A$1='Employee Data'!$I$4:$I$553,'Employee Data'!$B$4:$B$553,""),ROW('Employee Data'!A351)),IF($A$1='Employee Data'!$I$4:$I$553,'Employee Data'!$B$4:$B$553,""),0))</f>
        <v>#NUM!</v>
      </c>
      <c r="B353" t="str">
        <f>IF(ISERROR(INDEX('Employee Data'!$B$4:$B$553,MATCH(Databackup!A353,Employee_Name,0),0)),"",(INDEX('Employee Data'!$B$4:$B$553,MATCH(Databackup!A353,Employee_Name,0))))</f>
        <v/>
      </c>
      <c r="C353" t="str">
        <f>IF(ISERROR(INDEX('Employee Data'!$C$4:$C$553,MATCH(Databackup!A353,Employee_Name,0),0)),"",(INDEX('Employee Data'!$C$4:$C$553,MATCH(Databackup!A353,Employee_Name,0))))</f>
        <v/>
      </c>
      <c r="D353" t="str">
        <f>IF(ISERROR(INDEX('Employee Data'!$D$4:$D$553,MATCH(Databackup!A353,Employee_Name,0),0)),"",(INDEX('Employee Data'!$D$4:$D$553,MATCH(Databackup!A353,Employee_Name,0))))</f>
        <v/>
      </c>
      <c r="E353" t="str">
        <f>IF(ISERROR(INDEX('Employee Data'!$F$4:$F$553,MATCH(Databackup!A353,Employee_Name,0),0)),"",(INDEX('Employee Data'!$F$4:$F$553,MATCH(Databackup!A353,Employee_Name,0))))</f>
        <v/>
      </c>
      <c r="F353" s="226" t="str">
        <f>IF(ISERROR(INDEX('Employee Data'!$G$4:$G$553,MATCH(Databackup!A353,Employee_Name,0),0)),"",(INDEX('Employee Data'!$G$4:$G$553,MATCH(Databackup!A353,Employee_Name,0))))</f>
        <v/>
      </c>
      <c r="G353" s="226" t="str">
        <f>IF(ISERROR(INDEX('Employee Data'!$H$4:$H$553,MATCH(Databackup!A353,Employee_Name,0),0)),"",(INDEX('Employee Data'!$H$4:$H$553,MATCH(Databackup!A353,Employee_Name,0))))</f>
        <v/>
      </c>
      <c r="H353" t="str">
        <f>IF(ISERROR(INDEX('Employee Data'!$I$4:$I$553,MATCH(Databackup!A353,Employee_Name,0),0)),"",(INDEX('Employee Data'!$I$4:$I$553,MATCH(Databackup!A353,Employee_Name,0))))</f>
        <v/>
      </c>
      <c r="I353" t="str">
        <f>IF(ISERROR(INDEX('Employee Data'!$J$4:$J$553,MATCH(Databackup!A353,Employee_Name,0),0)),"",(INDEX('Employee Data'!J$4:$J$553,MATCH(Databackup!A353,Employee_Name,0))))</f>
        <v/>
      </c>
      <c r="J353" t="str">
        <f>IF(ISERROR(INDEX('Employee Data'!$K$4:$K$553,MATCH(Databackup!A353,Employee_Name,0),0)),"",(INDEX('Employee Data'!$K$4:$K$553,MATCH(Databackup!A353,Employee_Name,0))))</f>
        <v/>
      </c>
      <c r="K353" t="str">
        <f>IF(ISERROR(INDEX('Employee Data'!$L$4:$L$553,MATCH(Databackup!A353,Employee_Name,0),0)),"",(INDEX('Employee Data'!$L$4:$L$553,MATCH(Databackup!A353,Employee_Name,0))))</f>
        <v/>
      </c>
      <c r="L353" t="str">
        <f>IF(ISERROR(INDEX('Employee Data'!$M$4:$M$553,MATCH(Databackup!A353,Employee_Name,0),0)),"",(INDEX('Employee Data'!$M$4:$M$553,MATCH(Databackup!A353,Employee_Name,0))))</f>
        <v/>
      </c>
      <c r="M353" t="str">
        <f>IF(ISERROR(INDEX('Employee Data'!$N$4:$N$553,MATCH(Databackup!A353,Employee_Name,0),0)),"",(INDEX('Employee Data'!$N$4:$N$553,MATCH(Databackup!A353,Employee_Name,0))))</f>
        <v/>
      </c>
      <c r="N353" t="str">
        <f>IF(ISERROR(INDEX('Employee Data'!$O$4:$O$553,MATCH(Databackup!A353,Employee_Name,0),0)),"",(INDEX('Employee Data'!$O$4:$O$553,MATCH(Databackup!A353,Employee_Name,0))))</f>
        <v/>
      </c>
    </row>
    <row r="354" spans="1:14">
      <c r="A354" s="266" t="e">
        <f t="array" ref="A354">INDEX(Employee_Name,MATCH(SMALL(IF($A$1='Employee Data'!$I$4:$I$553,'Employee Data'!$B$4:$B$553,""),ROW('Employee Data'!A352)),IF($A$1='Employee Data'!$I$4:$I$553,'Employee Data'!$B$4:$B$553,""),0))</f>
        <v>#NUM!</v>
      </c>
      <c r="B354" t="str">
        <f>IF(ISERROR(INDEX('Employee Data'!$B$4:$B$553,MATCH(Databackup!A354,Employee_Name,0),0)),"",(INDEX('Employee Data'!$B$4:$B$553,MATCH(Databackup!A354,Employee_Name,0))))</f>
        <v/>
      </c>
      <c r="C354" t="str">
        <f>IF(ISERROR(INDEX('Employee Data'!$C$4:$C$553,MATCH(Databackup!A354,Employee_Name,0),0)),"",(INDEX('Employee Data'!$C$4:$C$553,MATCH(Databackup!A354,Employee_Name,0))))</f>
        <v/>
      </c>
      <c r="D354" t="str">
        <f>IF(ISERROR(INDEX('Employee Data'!$D$4:$D$553,MATCH(Databackup!A354,Employee_Name,0),0)),"",(INDEX('Employee Data'!$D$4:$D$553,MATCH(Databackup!A354,Employee_Name,0))))</f>
        <v/>
      </c>
      <c r="E354" t="str">
        <f>IF(ISERROR(INDEX('Employee Data'!$F$4:$F$553,MATCH(Databackup!A354,Employee_Name,0),0)),"",(INDEX('Employee Data'!$F$4:$F$553,MATCH(Databackup!A354,Employee_Name,0))))</f>
        <v/>
      </c>
      <c r="F354" s="226" t="str">
        <f>IF(ISERROR(INDEX('Employee Data'!$G$4:$G$553,MATCH(Databackup!A354,Employee_Name,0),0)),"",(INDEX('Employee Data'!$G$4:$G$553,MATCH(Databackup!A354,Employee_Name,0))))</f>
        <v/>
      </c>
      <c r="G354" s="226" t="str">
        <f>IF(ISERROR(INDEX('Employee Data'!$H$4:$H$553,MATCH(Databackup!A354,Employee_Name,0),0)),"",(INDEX('Employee Data'!$H$4:$H$553,MATCH(Databackup!A354,Employee_Name,0))))</f>
        <v/>
      </c>
      <c r="H354" t="str">
        <f>IF(ISERROR(INDEX('Employee Data'!$I$4:$I$553,MATCH(Databackup!A354,Employee_Name,0),0)),"",(INDEX('Employee Data'!$I$4:$I$553,MATCH(Databackup!A354,Employee_Name,0))))</f>
        <v/>
      </c>
      <c r="I354" t="str">
        <f>IF(ISERROR(INDEX('Employee Data'!$J$4:$J$553,MATCH(Databackup!A354,Employee_Name,0),0)),"",(INDEX('Employee Data'!J$4:$J$553,MATCH(Databackup!A354,Employee_Name,0))))</f>
        <v/>
      </c>
      <c r="J354" t="str">
        <f>IF(ISERROR(INDEX('Employee Data'!$K$4:$K$553,MATCH(Databackup!A354,Employee_Name,0),0)),"",(INDEX('Employee Data'!$K$4:$K$553,MATCH(Databackup!A354,Employee_Name,0))))</f>
        <v/>
      </c>
      <c r="K354" t="str">
        <f>IF(ISERROR(INDEX('Employee Data'!$L$4:$L$553,MATCH(Databackup!A354,Employee_Name,0),0)),"",(INDEX('Employee Data'!$L$4:$L$553,MATCH(Databackup!A354,Employee_Name,0))))</f>
        <v/>
      </c>
      <c r="L354" t="str">
        <f>IF(ISERROR(INDEX('Employee Data'!$M$4:$M$553,MATCH(Databackup!A354,Employee_Name,0),0)),"",(INDEX('Employee Data'!$M$4:$M$553,MATCH(Databackup!A354,Employee_Name,0))))</f>
        <v/>
      </c>
      <c r="M354" t="str">
        <f>IF(ISERROR(INDEX('Employee Data'!$N$4:$N$553,MATCH(Databackup!A354,Employee_Name,0),0)),"",(INDEX('Employee Data'!$N$4:$N$553,MATCH(Databackup!A354,Employee_Name,0))))</f>
        <v/>
      </c>
      <c r="N354" t="str">
        <f>IF(ISERROR(INDEX('Employee Data'!$O$4:$O$553,MATCH(Databackup!A354,Employee_Name,0),0)),"",(INDEX('Employee Data'!$O$4:$O$553,MATCH(Databackup!A354,Employee_Name,0))))</f>
        <v/>
      </c>
    </row>
    <row r="355" spans="1:14">
      <c r="A355" s="266" t="e">
        <f t="array" ref="A355">INDEX(Employee_Name,MATCH(SMALL(IF($A$1='Employee Data'!$I$4:$I$553,'Employee Data'!$B$4:$B$553,""),ROW('Employee Data'!A353)),IF($A$1='Employee Data'!$I$4:$I$553,'Employee Data'!$B$4:$B$553,""),0))</f>
        <v>#NUM!</v>
      </c>
      <c r="B355" t="str">
        <f>IF(ISERROR(INDEX('Employee Data'!$B$4:$B$553,MATCH(Databackup!A355,Employee_Name,0),0)),"",(INDEX('Employee Data'!$B$4:$B$553,MATCH(Databackup!A355,Employee_Name,0))))</f>
        <v/>
      </c>
      <c r="C355" t="str">
        <f>IF(ISERROR(INDEX('Employee Data'!$C$4:$C$553,MATCH(Databackup!A355,Employee_Name,0),0)),"",(INDEX('Employee Data'!$C$4:$C$553,MATCH(Databackup!A355,Employee_Name,0))))</f>
        <v/>
      </c>
      <c r="D355" t="str">
        <f>IF(ISERROR(INDEX('Employee Data'!$D$4:$D$553,MATCH(Databackup!A355,Employee_Name,0),0)),"",(INDEX('Employee Data'!$D$4:$D$553,MATCH(Databackup!A355,Employee_Name,0))))</f>
        <v/>
      </c>
      <c r="E355" t="str">
        <f>IF(ISERROR(INDEX('Employee Data'!$F$4:$F$553,MATCH(Databackup!A355,Employee_Name,0),0)),"",(INDEX('Employee Data'!$F$4:$F$553,MATCH(Databackup!A355,Employee_Name,0))))</f>
        <v/>
      </c>
      <c r="F355" s="226" t="str">
        <f>IF(ISERROR(INDEX('Employee Data'!$G$4:$G$553,MATCH(Databackup!A355,Employee_Name,0),0)),"",(INDEX('Employee Data'!$G$4:$G$553,MATCH(Databackup!A355,Employee_Name,0))))</f>
        <v/>
      </c>
      <c r="G355" s="226" t="str">
        <f>IF(ISERROR(INDEX('Employee Data'!$H$4:$H$553,MATCH(Databackup!A355,Employee_Name,0),0)),"",(INDEX('Employee Data'!$H$4:$H$553,MATCH(Databackup!A355,Employee_Name,0))))</f>
        <v/>
      </c>
      <c r="H355" t="str">
        <f>IF(ISERROR(INDEX('Employee Data'!$I$4:$I$553,MATCH(Databackup!A355,Employee_Name,0),0)),"",(INDEX('Employee Data'!$I$4:$I$553,MATCH(Databackup!A355,Employee_Name,0))))</f>
        <v/>
      </c>
      <c r="I355" t="str">
        <f>IF(ISERROR(INDEX('Employee Data'!$J$4:$J$553,MATCH(Databackup!A355,Employee_Name,0),0)),"",(INDEX('Employee Data'!J$4:$J$553,MATCH(Databackup!A355,Employee_Name,0))))</f>
        <v/>
      </c>
      <c r="J355" t="str">
        <f>IF(ISERROR(INDEX('Employee Data'!$K$4:$K$553,MATCH(Databackup!A355,Employee_Name,0),0)),"",(INDEX('Employee Data'!$K$4:$K$553,MATCH(Databackup!A355,Employee_Name,0))))</f>
        <v/>
      </c>
      <c r="K355" t="str">
        <f>IF(ISERROR(INDEX('Employee Data'!$L$4:$L$553,MATCH(Databackup!A355,Employee_Name,0),0)),"",(INDEX('Employee Data'!$L$4:$L$553,MATCH(Databackup!A355,Employee_Name,0))))</f>
        <v/>
      </c>
      <c r="L355" t="str">
        <f>IF(ISERROR(INDEX('Employee Data'!$M$4:$M$553,MATCH(Databackup!A355,Employee_Name,0),0)),"",(INDEX('Employee Data'!$M$4:$M$553,MATCH(Databackup!A355,Employee_Name,0))))</f>
        <v/>
      </c>
      <c r="M355" t="str">
        <f>IF(ISERROR(INDEX('Employee Data'!$N$4:$N$553,MATCH(Databackup!A355,Employee_Name,0),0)),"",(INDEX('Employee Data'!$N$4:$N$553,MATCH(Databackup!A355,Employee_Name,0))))</f>
        <v/>
      </c>
      <c r="N355" t="str">
        <f>IF(ISERROR(INDEX('Employee Data'!$O$4:$O$553,MATCH(Databackup!A355,Employee_Name,0),0)),"",(INDEX('Employee Data'!$O$4:$O$553,MATCH(Databackup!A355,Employee_Name,0))))</f>
        <v/>
      </c>
    </row>
    <row r="356" spans="1:14">
      <c r="A356" s="266" t="e">
        <f t="array" ref="A356">INDEX(Employee_Name,MATCH(SMALL(IF($A$1='Employee Data'!$I$4:$I$553,'Employee Data'!$B$4:$B$553,""),ROW('Employee Data'!A354)),IF($A$1='Employee Data'!$I$4:$I$553,'Employee Data'!$B$4:$B$553,""),0))</f>
        <v>#NUM!</v>
      </c>
      <c r="B356" t="str">
        <f>IF(ISERROR(INDEX('Employee Data'!$B$4:$B$553,MATCH(Databackup!A356,Employee_Name,0),0)),"",(INDEX('Employee Data'!$B$4:$B$553,MATCH(Databackup!A356,Employee_Name,0))))</f>
        <v/>
      </c>
      <c r="C356" t="str">
        <f>IF(ISERROR(INDEX('Employee Data'!$C$4:$C$553,MATCH(Databackup!A356,Employee_Name,0),0)),"",(INDEX('Employee Data'!$C$4:$C$553,MATCH(Databackup!A356,Employee_Name,0))))</f>
        <v/>
      </c>
      <c r="D356" t="str">
        <f>IF(ISERROR(INDEX('Employee Data'!$D$4:$D$553,MATCH(Databackup!A356,Employee_Name,0),0)),"",(INDEX('Employee Data'!$D$4:$D$553,MATCH(Databackup!A356,Employee_Name,0))))</f>
        <v/>
      </c>
      <c r="E356" t="str">
        <f>IF(ISERROR(INDEX('Employee Data'!$F$4:$F$553,MATCH(Databackup!A356,Employee_Name,0),0)),"",(INDEX('Employee Data'!$F$4:$F$553,MATCH(Databackup!A356,Employee_Name,0))))</f>
        <v/>
      </c>
      <c r="F356" s="226" t="str">
        <f>IF(ISERROR(INDEX('Employee Data'!$G$4:$G$553,MATCH(Databackup!A356,Employee_Name,0),0)),"",(INDEX('Employee Data'!$G$4:$G$553,MATCH(Databackup!A356,Employee_Name,0))))</f>
        <v/>
      </c>
      <c r="G356" s="226" t="str">
        <f>IF(ISERROR(INDEX('Employee Data'!$H$4:$H$553,MATCH(Databackup!A356,Employee_Name,0),0)),"",(INDEX('Employee Data'!$H$4:$H$553,MATCH(Databackup!A356,Employee_Name,0))))</f>
        <v/>
      </c>
      <c r="H356" t="str">
        <f>IF(ISERROR(INDEX('Employee Data'!$I$4:$I$553,MATCH(Databackup!A356,Employee_Name,0),0)),"",(INDEX('Employee Data'!$I$4:$I$553,MATCH(Databackup!A356,Employee_Name,0))))</f>
        <v/>
      </c>
      <c r="I356" t="str">
        <f>IF(ISERROR(INDEX('Employee Data'!$J$4:$J$553,MATCH(Databackup!A356,Employee_Name,0),0)),"",(INDEX('Employee Data'!J$4:$J$553,MATCH(Databackup!A356,Employee_Name,0))))</f>
        <v/>
      </c>
      <c r="J356" t="str">
        <f>IF(ISERROR(INDEX('Employee Data'!$K$4:$K$553,MATCH(Databackup!A356,Employee_Name,0),0)),"",(INDEX('Employee Data'!$K$4:$K$553,MATCH(Databackup!A356,Employee_Name,0))))</f>
        <v/>
      </c>
      <c r="K356" t="str">
        <f>IF(ISERROR(INDEX('Employee Data'!$L$4:$L$553,MATCH(Databackup!A356,Employee_Name,0),0)),"",(INDEX('Employee Data'!$L$4:$L$553,MATCH(Databackup!A356,Employee_Name,0))))</f>
        <v/>
      </c>
      <c r="L356" t="str">
        <f>IF(ISERROR(INDEX('Employee Data'!$M$4:$M$553,MATCH(Databackup!A356,Employee_Name,0),0)),"",(INDEX('Employee Data'!$M$4:$M$553,MATCH(Databackup!A356,Employee_Name,0))))</f>
        <v/>
      </c>
      <c r="M356" t="str">
        <f>IF(ISERROR(INDEX('Employee Data'!$N$4:$N$553,MATCH(Databackup!A356,Employee_Name,0),0)),"",(INDEX('Employee Data'!$N$4:$N$553,MATCH(Databackup!A356,Employee_Name,0))))</f>
        <v/>
      </c>
      <c r="N356" t="str">
        <f>IF(ISERROR(INDEX('Employee Data'!$O$4:$O$553,MATCH(Databackup!A356,Employee_Name,0),0)),"",(INDEX('Employee Data'!$O$4:$O$553,MATCH(Databackup!A356,Employee_Name,0))))</f>
        <v/>
      </c>
    </row>
    <row r="357" spans="1:14">
      <c r="A357" s="266" t="e">
        <f t="array" ref="A357">INDEX(Employee_Name,MATCH(SMALL(IF($A$1='Employee Data'!$I$4:$I$553,'Employee Data'!$B$4:$B$553,""),ROW('Employee Data'!A355)),IF($A$1='Employee Data'!$I$4:$I$553,'Employee Data'!$B$4:$B$553,""),0))</f>
        <v>#NUM!</v>
      </c>
      <c r="B357" t="str">
        <f>IF(ISERROR(INDEX('Employee Data'!$B$4:$B$553,MATCH(Databackup!A357,Employee_Name,0),0)),"",(INDEX('Employee Data'!$B$4:$B$553,MATCH(Databackup!A357,Employee_Name,0))))</f>
        <v/>
      </c>
      <c r="C357" t="str">
        <f>IF(ISERROR(INDEX('Employee Data'!$C$4:$C$553,MATCH(Databackup!A357,Employee_Name,0),0)),"",(INDEX('Employee Data'!$C$4:$C$553,MATCH(Databackup!A357,Employee_Name,0))))</f>
        <v/>
      </c>
      <c r="D357" t="str">
        <f>IF(ISERROR(INDEX('Employee Data'!$D$4:$D$553,MATCH(Databackup!A357,Employee_Name,0),0)),"",(INDEX('Employee Data'!$D$4:$D$553,MATCH(Databackup!A357,Employee_Name,0))))</f>
        <v/>
      </c>
      <c r="E357" t="str">
        <f>IF(ISERROR(INDEX('Employee Data'!$F$4:$F$553,MATCH(Databackup!A357,Employee_Name,0),0)),"",(INDEX('Employee Data'!$F$4:$F$553,MATCH(Databackup!A357,Employee_Name,0))))</f>
        <v/>
      </c>
      <c r="F357" s="226" t="str">
        <f>IF(ISERROR(INDEX('Employee Data'!$G$4:$G$553,MATCH(Databackup!A357,Employee_Name,0),0)),"",(INDEX('Employee Data'!$G$4:$G$553,MATCH(Databackup!A357,Employee_Name,0))))</f>
        <v/>
      </c>
      <c r="G357" s="226" t="str">
        <f>IF(ISERROR(INDEX('Employee Data'!$H$4:$H$553,MATCH(Databackup!A357,Employee_Name,0),0)),"",(INDEX('Employee Data'!$H$4:$H$553,MATCH(Databackup!A357,Employee_Name,0))))</f>
        <v/>
      </c>
      <c r="H357" t="str">
        <f>IF(ISERROR(INDEX('Employee Data'!$I$4:$I$553,MATCH(Databackup!A357,Employee_Name,0),0)),"",(INDEX('Employee Data'!$I$4:$I$553,MATCH(Databackup!A357,Employee_Name,0))))</f>
        <v/>
      </c>
      <c r="I357" t="str">
        <f>IF(ISERROR(INDEX('Employee Data'!$J$4:$J$553,MATCH(Databackup!A357,Employee_Name,0),0)),"",(INDEX('Employee Data'!J$4:$J$553,MATCH(Databackup!A357,Employee_Name,0))))</f>
        <v/>
      </c>
      <c r="J357" t="str">
        <f>IF(ISERROR(INDEX('Employee Data'!$K$4:$K$553,MATCH(Databackup!A357,Employee_Name,0),0)),"",(INDEX('Employee Data'!$K$4:$K$553,MATCH(Databackup!A357,Employee_Name,0))))</f>
        <v/>
      </c>
      <c r="K357" t="str">
        <f>IF(ISERROR(INDEX('Employee Data'!$L$4:$L$553,MATCH(Databackup!A357,Employee_Name,0),0)),"",(INDEX('Employee Data'!$L$4:$L$553,MATCH(Databackup!A357,Employee_Name,0))))</f>
        <v/>
      </c>
      <c r="L357" t="str">
        <f>IF(ISERROR(INDEX('Employee Data'!$M$4:$M$553,MATCH(Databackup!A357,Employee_Name,0),0)),"",(INDEX('Employee Data'!$M$4:$M$553,MATCH(Databackup!A357,Employee_Name,0))))</f>
        <v/>
      </c>
      <c r="M357" t="str">
        <f>IF(ISERROR(INDEX('Employee Data'!$N$4:$N$553,MATCH(Databackup!A357,Employee_Name,0),0)),"",(INDEX('Employee Data'!$N$4:$N$553,MATCH(Databackup!A357,Employee_Name,0))))</f>
        <v/>
      </c>
      <c r="N357" t="str">
        <f>IF(ISERROR(INDEX('Employee Data'!$O$4:$O$553,MATCH(Databackup!A357,Employee_Name,0),0)),"",(INDEX('Employee Data'!$O$4:$O$553,MATCH(Databackup!A357,Employee_Name,0))))</f>
        <v/>
      </c>
    </row>
    <row r="358" spans="1:14">
      <c r="A358" s="266" t="e">
        <f t="array" ref="A358">INDEX(Employee_Name,MATCH(SMALL(IF($A$1='Employee Data'!$I$4:$I$553,'Employee Data'!$B$4:$B$553,""),ROW('Employee Data'!A356)),IF($A$1='Employee Data'!$I$4:$I$553,'Employee Data'!$B$4:$B$553,""),0))</f>
        <v>#NUM!</v>
      </c>
      <c r="B358" t="str">
        <f>IF(ISERROR(INDEX('Employee Data'!$B$4:$B$553,MATCH(Databackup!A358,Employee_Name,0),0)),"",(INDEX('Employee Data'!$B$4:$B$553,MATCH(Databackup!A358,Employee_Name,0))))</f>
        <v/>
      </c>
      <c r="C358" t="str">
        <f>IF(ISERROR(INDEX('Employee Data'!$C$4:$C$553,MATCH(Databackup!A358,Employee_Name,0),0)),"",(INDEX('Employee Data'!$C$4:$C$553,MATCH(Databackup!A358,Employee_Name,0))))</f>
        <v/>
      </c>
      <c r="D358" t="str">
        <f>IF(ISERROR(INDEX('Employee Data'!$D$4:$D$553,MATCH(Databackup!A358,Employee_Name,0),0)),"",(INDEX('Employee Data'!$D$4:$D$553,MATCH(Databackup!A358,Employee_Name,0))))</f>
        <v/>
      </c>
      <c r="E358" t="str">
        <f>IF(ISERROR(INDEX('Employee Data'!$F$4:$F$553,MATCH(Databackup!A358,Employee_Name,0),0)),"",(INDEX('Employee Data'!$F$4:$F$553,MATCH(Databackup!A358,Employee_Name,0))))</f>
        <v/>
      </c>
      <c r="F358" s="226" t="str">
        <f>IF(ISERROR(INDEX('Employee Data'!$G$4:$G$553,MATCH(Databackup!A358,Employee_Name,0),0)),"",(INDEX('Employee Data'!$G$4:$G$553,MATCH(Databackup!A358,Employee_Name,0))))</f>
        <v/>
      </c>
      <c r="G358" s="226" t="str">
        <f>IF(ISERROR(INDEX('Employee Data'!$H$4:$H$553,MATCH(Databackup!A358,Employee_Name,0),0)),"",(INDEX('Employee Data'!$H$4:$H$553,MATCH(Databackup!A358,Employee_Name,0))))</f>
        <v/>
      </c>
      <c r="H358" t="str">
        <f>IF(ISERROR(INDEX('Employee Data'!$I$4:$I$553,MATCH(Databackup!A358,Employee_Name,0),0)),"",(INDEX('Employee Data'!$I$4:$I$553,MATCH(Databackup!A358,Employee_Name,0))))</f>
        <v/>
      </c>
      <c r="I358" t="str">
        <f>IF(ISERROR(INDEX('Employee Data'!$J$4:$J$553,MATCH(Databackup!A358,Employee_Name,0),0)),"",(INDEX('Employee Data'!J$4:$J$553,MATCH(Databackup!A358,Employee_Name,0))))</f>
        <v/>
      </c>
      <c r="J358" t="str">
        <f>IF(ISERROR(INDEX('Employee Data'!$K$4:$K$553,MATCH(Databackup!A358,Employee_Name,0),0)),"",(INDEX('Employee Data'!$K$4:$K$553,MATCH(Databackup!A358,Employee_Name,0))))</f>
        <v/>
      </c>
      <c r="K358" t="str">
        <f>IF(ISERROR(INDEX('Employee Data'!$L$4:$L$553,MATCH(Databackup!A358,Employee_Name,0),0)),"",(INDEX('Employee Data'!$L$4:$L$553,MATCH(Databackup!A358,Employee_Name,0))))</f>
        <v/>
      </c>
      <c r="L358" t="str">
        <f>IF(ISERROR(INDEX('Employee Data'!$M$4:$M$553,MATCH(Databackup!A358,Employee_Name,0),0)),"",(INDEX('Employee Data'!$M$4:$M$553,MATCH(Databackup!A358,Employee_Name,0))))</f>
        <v/>
      </c>
      <c r="M358" t="str">
        <f>IF(ISERROR(INDEX('Employee Data'!$N$4:$N$553,MATCH(Databackup!A358,Employee_Name,0),0)),"",(INDEX('Employee Data'!$N$4:$N$553,MATCH(Databackup!A358,Employee_Name,0))))</f>
        <v/>
      </c>
      <c r="N358" t="str">
        <f>IF(ISERROR(INDEX('Employee Data'!$O$4:$O$553,MATCH(Databackup!A358,Employee_Name,0),0)),"",(INDEX('Employee Data'!$O$4:$O$553,MATCH(Databackup!A358,Employee_Name,0))))</f>
        <v/>
      </c>
    </row>
    <row r="359" spans="1:14">
      <c r="A359" s="266" t="e">
        <f t="array" ref="A359">INDEX(Employee_Name,MATCH(SMALL(IF($A$1='Employee Data'!$I$4:$I$553,'Employee Data'!$B$4:$B$553,""),ROW('Employee Data'!A357)),IF($A$1='Employee Data'!$I$4:$I$553,'Employee Data'!$B$4:$B$553,""),0))</f>
        <v>#NUM!</v>
      </c>
      <c r="B359" t="str">
        <f>IF(ISERROR(INDEX('Employee Data'!$B$4:$B$553,MATCH(Databackup!A359,Employee_Name,0),0)),"",(INDEX('Employee Data'!$B$4:$B$553,MATCH(Databackup!A359,Employee_Name,0))))</f>
        <v/>
      </c>
      <c r="C359" t="str">
        <f>IF(ISERROR(INDEX('Employee Data'!$C$4:$C$553,MATCH(Databackup!A359,Employee_Name,0),0)),"",(INDEX('Employee Data'!$C$4:$C$553,MATCH(Databackup!A359,Employee_Name,0))))</f>
        <v/>
      </c>
      <c r="D359" t="str">
        <f>IF(ISERROR(INDEX('Employee Data'!$D$4:$D$553,MATCH(Databackup!A359,Employee_Name,0),0)),"",(INDEX('Employee Data'!$D$4:$D$553,MATCH(Databackup!A359,Employee_Name,0))))</f>
        <v/>
      </c>
      <c r="E359" t="str">
        <f>IF(ISERROR(INDEX('Employee Data'!$F$4:$F$553,MATCH(Databackup!A359,Employee_Name,0),0)),"",(INDEX('Employee Data'!$F$4:$F$553,MATCH(Databackup!A359,Employee_Name,0))))</f>
        <v/>
      </c>
      <c r="F359" s="226" t="str">
        <f>IF(ISERROR(INDEX('Employee Data'!$G$4:$G$553,MATCH(Databackup!A359,Employee_Name,0),0)),"",(INDEX('Employee Data'!$G$4:$G$553,MATCH(Databackup!A359,Employee_Name,0))))</f>
        <v/>
      </c>
      <c r="G359" s="226" t="str">
        <f>IF(ISERROR(INDEX('Employee Data'!$H$4:$H$553,MATCH(Databackup!A359,Employee_Name,0),0)),"",(INDEX('Employee Data'!$H$4:$H$553,MATCH(Databackup!A359,Employee_Name,0))))</f>
        <v/>
      </c>
      <c r="H359" t="str">
        <f>IF(ISERROR(INDEX('Employee Data'!$I$4:$I$553,MATCH(Databackup!A359,Employee_Name,0),0)),"",(INDEX('Employee Data'!$I$4:$I$553,MATCH(Databackup!A359,Employee_Name,0))))</f>
        <v/>
      </c>
      <c r="I359" t="str">
        <f>IF(ISERROR(INDEX('Employee Data'!$J$4:$J$553,MATCH(Databackup!A359,Employee_Name,0),0)),"",(INDEX('Employee Data'!J$4:$J$553,MATCH(Databackup!A359,Employee_Name,0))))</f>
        <v/>
      </c>
      <c r="J359" t="str">
        <f>IF(ISERROR(INDEX('Employee Data'!$K$4:$K$553,MATCH(Databackup!A359,Employee_Name,0),0)),"",(INDEX('Employee Data'!$K$4:$K$553,MATCH(Databackup!A359,Employee_Name,0))))</f>
        <v/>
      </c>
      <c r="K359" t="str">
        <f>IF(ISERROR(INDEX('Employee Data'!$L$4:$L$553,MATCH(Databackup!A359,Employee_Name,0),0)),"",(INDEX('Employee Data'!$L$4:$L$553,MATCH(Databackup!A359,Employee_Name,0))))</f>
        <v/>
      </c>
      <c r="L359" t="str">
        <f>IF(ISERROR(INDEX('Employee Data'!$M$4:$M$553,MATCH(Databackup!A359,Employee_Name,0),0)),"",(INDEX('Employee Data'!$M$4:$M$553,MATCH(Databackup!A359,Employee_Name,0))))</f>
        <v/>
      </c>
      <c r="M359" t="str">
        <f>IF(ISERROR(INDEX('Employee Data'!$N$4:$N$553,MATCH(Databackup!A359,Employee_Name,0),0)),"",(INDEX('Employee Data'!$N$4:$N$553,MATCH(Databackup!A359,Employee_Name,0))))</f>
        <v/>
      </c>
      <c r="N359" t="str">
        <f>IF(ISERROR(INDEX('Employee Data'!$O$4:$O$553,MATCH(Databackup!A359,Employee_Name,0),0)),"",(INDEX('Employee Data'!$O$4:$O$553,MATCH(Databackup!A359,Employee_Name,0))))</f>
        <v/>
      </c>
    </row>
    <row r="360" spans="1:14">
      <c r="A360" s="266" t="e">
        <f t="array" ref="A360">INDEX(Employee_Name,MATCH(SMALL(IF($A$1='Employee Data'!$I$4:$I$553,'Employee Data'!$B$4:$B$553,""),ROW('Employee Data'!A358)),IF($A$1='Employee Data'!$I$4:$I$553,'Employee Data'!$B$4:$B$553,""),0))</f>
        <v>#NUM!</v>
      </c>
      <c r="B360" t="str">
        <f>IF(ISERROR(INDEX('Employee Data'!$B$4:$B$553,MATCH(Databackup!A360,Employee_Name,0),0)),"",(INDEX('Employee Data'!$B$4:$B$553,MATCH(Databackup!A360,Employee_Name,0))))</f>
        <v/>
      </c>
      <c r="C360" t="str">
        <f>IF(ISERROR(INDEX('Employee Data'!$C$4:$C$553,MATCH(Databackup!A360,Employee_Name,0),0)),"",(INDEX('Employee Data'!$C$4:$C$553,MATCH(Databackup!A360,Employee_Name,0))))</f>
        <v/>
      </c>
      <c r="D360" t="str">
        <f>IF(ISERROR(INDEX('Employee Data'!$D$4:$D$553,MATCH(Databackup!A360,Employee_Name,0),0)),"",(INDEX('Employee Data'!$D$4:$D$553,MATCH(Databackup!A360,Employee_Name,0))))</f>
        <v/>
      </c>
      <c r="E360" t="str">
        <f>IF(ISERROR(INDEX('Employee Data'!$F$4:$F$553,MATCH(Databackup!A360,Employee_Name,0),0)),"",(INDEX('Employee Data'!$F$4:$F$553,MATCH(Databackup!A360,Employee_Name,0))))</f>
        <v/>
      </c>
      <c r="F360" s="226" t="str">
        <f>IF(ISERROR(INDEX('Employee Data'!$G$4:$G$553,MATCH(Databackup!A360,Employee_Name,0),0)),"",(INDEX('Employee Data'!$G$4:$G$553,MATCH(Databackup!A360,Employee_Name,0))))</f>
        <v/>
      </c>
      <c r="G360" s="226" t="str">
        <f>IF(ISERROR(INDEX('Employee Data'!$H$4:$H$553,MATCH(Databackup!A360,Employee_Name,0),0)),"",(INDEX('Employee Data'!$H$4:$H$553,MATCH(Databackup!A360,Employee_Name,0))))</f>
        <v/>
      </c>
      <c r="H360" t="str">
        <f>IF(ISERROR(INDEX('Employee Data'!$I$4:$I$553,MATCH(Databackup!A360,Employee_Name,0),0)),"",(INDEX('Employee Data'!$I$4:$I$553,MATCH(Databackup!A360,Employee_Name,0))))</f>
        <v/>
      </c>
      <c r="I360" t="str">
        <f>IF(ISERROR(INDEX('Employee Data'!$J$4:$J$553,MATCH(Databackup!A360,Employee_Name,0),0)),"",(INDEX('Employee Data'!J$4:$J$553,MATCH(Databackup!A360,Employee_Name,0))))</f>
        <v/>
      </c>
      <c r="J360" t="str">
        <f>IF(ISERROR(INDEX('Employee Data'!$K$4:$K$553,MATCH(Databackup!A360,Employee_Name,0),0)),"",(INDEX('Employee Data'!$K$4:$K$553,MATCH(Databackup!A360,Employee_Name,0))))</f>
        <v/>
      </c>
      <c r="K360" t="str">
        <f>IF(ISERROR(INDEX('Employee Data'!$L$4:$L$553,MATCH(Databackup!A360,Employee_Name,0),0)),"",(INDEX('Employee Data'!$L$4:$L$553,MATCH(Databackup!A360,Employee_Name,0))))</f>
        <v/>
      </c>
      <c r="L360" t="str">
        <f>IF(ISERROR(INDEX('Employee Data'!$M$4:$M$553,MATCH(Databackup!A360,Employee_Name,0),0)),"",(INDEX('Employee Data'!$M$4:$M$553,MATCH(Databackup!A360,Employee_Name,0))))</f>
        <v/>
      </c>
      <c r="M360" t="str">
        <f>IF(ISERROR(INDEX('Employee Data'!$N$4:$N$553,MATCH(Databackup!A360,Employee_Name,0),0)),"",(INDEX('Employee Data'!$N$4:$N$553,MATCH(Databackup!A360,Employee_Name,0))))</f>
        <v/>
      </c>
      <c r="N360" t="str">
        <f>IF(ISERROR(INDEX('Employee Data'!$O$4:$O$553,MATCH(Databackup!A360,Employee_Name,0),0)),"",(INDEX('Employee Data'!$O$4:$O$553,MATCH(Databackup!A360,Employee_Name,0))))</f>
        <v/>
      </c>
    </row>
    <row r="361" spans="1:14">
      <c r="A361" s="266" t="e">
        <f t="array" ref="A361">INDEX(Employee_Name,MATCH(SMALL(IF($A$1='Employee Data'!$I$4:$I$553,'Employee Data'!$B$4:$B$553,""),ROW('Employee Data'!A359)),IF($A$1='Employee Data'!$I$4:$I$553,'Employee Data'!$B$4:$B$553,""),0))</f>
        <v>#NUM!</v>
      </c>
      <c r="B361" t="str">
        <f>IF(ISERROR(INDEX('Employee Data'!$B$4:$B$553,MATCH(Databackup!A361,Employee_Name,0),0)),"",(INDEX('Employee Data'!$B$4:$B$553,MATCH(Databackup!A361,Employee_Name,0))))</f>
        <v/>
      </c>
      <c r="C361" t="str">
        <f>IF(ISERROR(INDEX('Employee Data'!$C$4:$C$553,MATCH(Databackup!A361,Employee_Name,0),0)),"",(INDEX('Employee Data'!$C$4:$C$553,MATCH(Databackup!A361,Employee_Name,0))))</f>
        <v/>
      </c>
      <c r="D361" t="str">
        <f>IF(ISERROR(INDEX('Employee Data'!$D$4:$D$553,MATCH(Databackup!A361,Employee_Name,0),0)),"",(INDEX('Employee Data'!$D$4:$D$553,MATCH(Databackup!A361,Employee_Name,0))))</f>
        <v/>
      </c>
      <c r="E361" t="str">
        <f>IF(ISERROR(INDEX('Employee Data'!$F$4:$F$553,MATCH(Databackup!A361,Employee_Name,0),0)),"",(INDEX('Employee Data'!$F$4:$F$553,MATCH(Databackup!A361,Employee_Name,0))))</f>
        <v/>
      </c>
      <c r="F361" s="226" t="str">
        <f>IF(ISERROR(INDEX('Employee Data'!$G$4:$G$553,MATCH(Databackup!A361,Employee_Name,0),0)),"",(INDEX('Employee Data'!$G$4:$G$553,MATCH(Databackup!A361,Employee_Name,0))))</f>
        <v/>
      </c>
      <c r="G361" s="226" t="str">
        <f>IF(ISERROR(INDEX('Employee Data'!$H$4:$H$553,MATCH(Databackup!A361,Employee_Name,0),0)),"",(INDEX('Employee Data'!$H$4:$H$553,MATCH(Databackup!A361,Employee_Name,0))))</f>
        <v/>
      </c>
      <c r="H361" t="str">
        <f>IF(ISERROR(INDEX('Employee Data'!$I$4:$I$553,MATCH(Databackup!A361,Employee_Name,0),0)),"",(INDEX('Employee Data'!$I$4:$I$553,MATCH(Databackup!A361,Employee_Name,0))))</f>
        <v/>
      </c>
      <c r="I361" t="str">
        <f>IF(ISERROR(INDEX('Employee Data'!$J$4:$J$553,MATCH(Databackup!A361,Employee_Name,0),0)),"",(INDEX('Employee Data'!J$4:$J$553,MATCH(Databackup!A361,Employee_Name,0))))</f>
        <v/>
      </c>
      <c r="J361" t="str">
        <f>IF(ISERROR(INDEX('Employee Data'!$K$4:$K$553,MATCH(Databackup!A361,Employee_Name,0),0)),"",(INDEX('Employee Data'!$K$4:$K$553,MATCH(Databackup!A361,Employee_Name,0))))</f>
        <v/>
      </c>
      <c r="K361" t="str">
        <f>IF(ISERROR(INDEX('Employee Data'!$L$4:$L$553,MATCH(Databackup!A361,Employee_Name,0),0)),"",(INDEX('Employee Data'!$L$4:$L$553,MATCH(Databackup!A361,Employee_Name,0))))</f>
        <v/>
      </c>
      <c r="L361" t="str">
        <f>IF(ISERROR(INDEX('Employee Data'!$M$4:$M$553,MATCH(Databackup!A361,Employee_Name,0),0)),"",(INDEX('Employee Data'!$M$4:$M$553,MATCH(Databackup!A361,Employee_Name,0))))</f>
        <v/>
      </c>
      <c r="M361" t="str">
        <f>IF(ISERROR(INDEX('Employee Data'!$N$4:$N$553,MATCH(Databackup!A361,Employee_Name,0),0)),"",(INDEX('Employee Data'!$N$4:$N$553,MATCH(Databackup!A361,Employee_Name,0))))</f>
        <v/>
      </c>
      <c r="N361" t="str">
        <f>IF(ISERROR(INDEX('Employee Data'!$O$4:$O$553,MATCH(Databackup!A361,Employee_Name,0),0)),"",(INDEX('Employee Data'!$O$4:$O$553,MATCH(Databackup!A361,Employee_Name,0))))</f>
        <v/>
      </c>
    </row>
    <row r="362" spans="1:14">
      <c r="A362" s="266" t="e">
        <f t="array" ref="A362">INDEX(Employee_Name,MATCH(SMALL(IF($A$1='Employee Data'!$I$4:$I$553,'Employee Data'!$B$4:$B$553,""),ROW('Employee Data'!A360)),IF($A$1='Employee Data'!$I$4:$I$553,'Employee Data'!$B$4:$B$553,""),0))</f>
        <v>#NUM!</v>
      </c>
      <c r="B362" t="str">
        <f>IF(ISERROR(INDEX('Employee Data'!$B$4:$B$553,MATCH(Databackup!A362,Employee_Name,0),0)),"",(INDEX('Employee Data'!$B$4:$B$553,MATCH(Databackup!A362,Employee_Name,0))))</f>
        <v/>
      </c>
      <c r="C362" t="str">
        <f>IF(ISERROR(INDEX('Employee Data'!$C$4:$C$553,MATCH(Databackup!A362,Employee_Name,0),0)),"",(INDEX('Employee Data'!$C$4:$C$553,MATCH(Databackup!A362,Employee_Name,0))))</f>
        <v/>
      </c>
      <c r="D362" t="str">
        <f>IF(ISERROR(INDEX('Employee Data'!$D$4:$D$553,MATCH(Databackup!A362,Employee_Name,0),0)),"",(INDEX('Employee Data'!$D$4:$D$553,MATCH(Databackup!A362,Employee_Name,0))))</f>
        <v/>
      </c>
      <c r="E362" t="str">
        <f>IF(ISERROR(INDEX('Employee Data'!$F$4:$F$553,MATCH(Databackup!A362,Employee_Name,0),0)),"",(INDEX('Employee Data'!$F$4:$F$553,MATCH(Databackup!A362,Employee_Name,0))))</f>
        <v/>
      </c>
      <c r="F362" s="226" t="str">
        <f>IF(ISERROR(INDEX('Employee Data'!$G$4:$G$553,MATCH(Databackup!A362,Employee_Name,0),0)),"",(INDEX('Employee Data'!$G$4:$G$553,MATCH(Databackup!A362,Employee_Name,0))))</f>
        <v/>
      </c>
      <c r="G362" s="226" t="str">
        <f>IF(ISERROR(INDEX('Employee Data'!$H$4:$H$553,MATCH(Databackup!A362,Employee_Name,0),0)),"",(INDEX('Employee Data'!$H$4:$H$553,MATCH(Databackup!A362,Employee_Name,0))))</f>
        <v/>
      </c>
      <c r="H362" t="str">
        <f>IF(ISERROR(INDEX('Employee Data'!$I$4:$I$553,MATCH(Databackup!A362,Employee_Name,0),0)),"",(INDEX('Employee Data'!$I$4:$I$553,MATCH(Databackup!A362,Employee_Name,0))))</f>
        <v/>
      </c>
      <c r="I362" t="str">
        <f>IF(ISERROR(INDEX('Employee Data'!$J$4:$J$553,MATCH(Databackup!A362,Employee_Name,0),0)),"",(INDEX('Employee Data'!J$4:$J$553,MATCH(Databackup!A362,Employee_Name,0))))</f>
        <v/>
      </c>
      <c r="J362" t="str">
        <f>IF(ISERROR(INDEX('Employee Data'!$K$4:$K$553,MATCH(Databackup!A362,Employee_Name,0),0)),"",(INDEX('Employee Data'!$K$4:$K$553,MATCH(Databackup!A362,Employee_Name,0))))</f>
        <v/>
      </c>
      <c r="K362" t="str">
        <f>IF(ISERROR(INDEX('Employee Data'!$L$4:$L$553,MATCH(Databackup!A362,Employee_Name,0),0)),"",(INDEX('Employee Data'!$L$4:$L$553,MATCH(Databackup!A362,Employee_Name,0))))</f>
        <v/>
      </c>
      <c r="L362" t="str">
        <f>IF(ISERROR(INDEX('Employee Data'!$M$4:$M$553,MATCH(Databackup!A362,Employee_Name,0),0)),"",(INDEX('Employee Data'!$M$4:$M$553,MATCH(Databackup!A362,Employee_Name,0))))</f>
        <v/>
      </c>
      <c r="M362" t="str">
        <f>IF(ISERROR(INDEX('Employee Data'!$N$4:$N$553,MATCH(Databackup!A362,Employee_Name,0),0)),"",(INDEX('Employee Data'!$N$4:$N$553,MATCH(Databackup!A362,Employee_Name,0))))</f>
        <v/>
      </c>
      <c r="N362" t="str">
        <f>IF(ISERROR(INDEX('Employee Data'!$O$4:$O$553,MATCH(Databackup!A362,Employee_Name,0),0)),"",(INDEX('Employee Data'!$O$4:$O$553,MATCH(Databackup!A362,Employee_Name,0))))</f>
        <v/>
      </c>
    </row>
    <row r="363" spans="1:14">
      <c r="A363" s="266" t="e">
        <f t="array" ref="A363">INDEX(Employee_Name,MATCH(SMALL(IF($A$1='Employee Data'!$I$4:$I$553,'Employee Data'!$B$4:$B$553,""),ROW('Employee Data'!A361)),IF($A$1='Employee Data'!$I$4:$I$553,'Employee Data'!$B$4:$B$553,""),0))</f>
        <v>#NUM!</v>
      </c>
      <c r="B363" t="str">
        <f>IF(ISERROR(INDEX('Employee Data'!$B$4:$B$553,MATCH(Databackup!A363,Employee_Name,0),0)),"",(INDEX('Employee Data'!$B$4:$B$553,MATCH(Databackup!A363,Employee_Name,0))))</f>
        <v/>
      </c>
      <c r="C363" t="str">
        <f>IF(ISERROR(INDEX('Employee Data'!$C$4:$C$553,MATCH(Databackup!A363,Employee_Name,0),0)),"",(INDEX('Employee Data'!$C$4:$C$553,MATCH(Databackup!A363,Employee_Name,0))))</f>
        <v/>
      </c>
      <c r="D363" t="str">
        <f>IF(ISERROR(INDEX('Employee Data'!$D$4:$D$553,MATCH(Databackup!A363,Employee_Name,0),0)),"",(INDEX('Employee Data'!$D$4:$D$553,MATCH(Databackup!A363,Employee_Name,0))))</f>
        <v/>
      </c>
      <c r="E363" t="str">
        <f>IF(ISERROR(INDEX('Employee Data'!$F$4:$F$553,MATCH(Databackup!A363,Employee_Name,0),0)),"",(INDEX('Employee Data'!$F$4:$F$553,MATCH(Databackup!A363,Employee_Name,0))))</f>
        <v/>
      </c>
      <c r="F363" s="226" t="str">
        <f>IF(ISERROR(INDEX('Employee Data'!$G$4:$G$553,MATCH(Databackup!A363,Employee_Name,0),0)),"",(INDEX('Employee Data'!$G$4:$G$553,MATCH(Databackup!A363,Employee_Name,0))))</f>
        <v/>
      </c>
      <c r="G363" s="226" t="str">
        <f>IF(ISERROR(INDEX('Employee Data'!$H$4:$H$553,MATCH(Databackup!A363,Employee_Name,0),0)),"",(INDEX('Employee Data'!$H$4:$H$553,MATCH(Databackup!A363,Employee_Name,0))))</f>
        <v/>
      </c>
      <c r="H363" t="str">
        <f>IF(ISERROR(INDEX('Employee Data'!$I$4:$I$553,MATCH(Databackup!A363,Employee_Name,0),0)),"",(INDEX('Employee Data'!$I$4:$I$553,MATCH(Databackup!A363,Employee_Name,0))))</f>
        <v/>
      </c>
      <c r="I363" t="str">
        <f>IF(ISERROR(INDEX('Employee Data'!$J$4:$J$553,MATCH(Databackup!A363,Employee_Name,0),0)),"",(INDEX('Employee Data'!J$4:$J$553,MATCH(Databackup!A363,Employee_Name,0))))</f>
        <v/>
      </c>
      <c r="J363" t="str">
        <f>IF(ISERROR(INDEX('Employee Data'!$K$4:$K$553,MATCH(Databackup!A363,Employee_Name,0),0)),"",(INDEX('Employee Data'!$K$4:$K$553,MATCH(Databackup!A363,Employee_Name,0))))</f>
        <v/>
      </c>
      <c r="K363" t="str">
        <f>IF(ISERROR(INDEX('Employee Data'!$L$4:$L$553,MATCH(Databackup!A363,Employee_Name,0),0)),"",(INDEX('Employee Data'!$L$4:$L$553,MATCH(Databackup!A363,Employee_Name,0))))</f>
        <v/>
      </c>
      <c r="L363" t="str">
        <f>IF(ISERROR(INDEX('Employee Data'!$M$4:$M$553,MATCH(Databackup!A363,Employee_Name,0),0)),"",(INDEX('Employee Data'!$M$4:$M$553,MATCH(Databackup!A363,Employee_Name,0))))</f>
        <v/>
      </c>
      <c r="M363" t="str">
        <f>IF(ISERROR(INDEX('Employee Data'!$N$4:$N$553,MATCH(Databackup!A363,Employee_Name,0),0)),"",(INDEX('Employee Data'!$N$4:$N$553,MATCH(Databackup!A363,Employee_Name,0))))</f>
        <v/>
      </c>
      <c r="N363" t="str">
        <f>IF(ISERROR(INDEX('Employee Data'!$O$4:$O$553,MATCH(Databackup!A363,Employee_Name,0),0)),"",(INDEX('Employee Data'!$O$4:$O$553,MATCH(Databackup!A363,Employee_Name,0))))</f>
        <v/>
      </c>
    </row>
    <row r="364" spans="1:14">
      <c r="A364" s="266" t="e">
        <f t="array" ref="A364">INDEX(Employee_Name,MATCH(SMALL(IF($A$1='Employee Data'!$I$4:$I$553,'Employee Data'!$B$4:$B$553,""),ROW('Employee Data'!A362)),IF($A$1='Employee Data'!$I$4:$I$553,'Employee Data'!$B$4:$B$553,""),0))</f>
        <v>#NUM!</v>
      </c>
      <c r="B364" t="str">
        <f>IF(ISERROR(INDEX('Employee Data'!$B$4:$B$553,MATCH(Databackup!A364,Employee_Name,0),0)),"",(INDEX('Employee Data'!$B$4:$B$553,MATCH(Databackup!A364,Employee_Name,0))))</f>
        <v/>
      </c>
      <c r="C364" t="str">
        <f>IF(ISERROR(INDEX('Employee Data'!$C$4:$C$553,MATCH(Databackup!A364,Employee_Name,0),0)),"",(INDEX('Employee Data'!$C$4:$C$553,MATCH(Databackup!A364,Employee_Name,0))))</f>
        <v/>
      </c>
      <c r="D364" t="str">
        <f>IF(ISERROR(INDEX('Employee Data'!$D$4:$D$553,MATCH(Databackup!A364,Employee_Name,0),0)),"",(INDEX('Employee Data'!$D$4:$D$553,MATCH(Databackup!A364,Employee_Name,0))))</f>
        <v/>
      </c>
      <c r="E364" t="str">
        <f>IF(ISERROR(INDEX('Employee Data'!$F$4:$F$553,MATCH(Databackup!A364,Employee_Name,0),0)),"",(INDEX('Employee Data'!$F$4:$F$553,MATCH(Databackup!A364,Employee_Name,0))))</f>
        <v/>
      </c>
      <c r="F364" s="226" t="str">
        <f>IF(ISERROR(INDEX('Employee Data'!$G$4:$G$553,MATCH(Databackup!A364,Employee_Name,0),0)),"",(INDEX('Employee Data'!$G$4:$G$553,MATCH(Databackup!A364,Employee_Name,0))))</f>
        <v/>
      </c>
      <c r="G364" s="226" t="str">
        <f>IF(ISERROR(INDEX('Employee Data'!$H$4:$H$553,MATCH(Databackup!A364,Employee_Name,0),0)),"",(INDEX('Employee Data'!$H$4:$H$553,MATCH(Databackup!A364,Employee_Name,0))))</f>
        <v/>
      </c>
      <c r="H364" t="str">
        <f>IF(ISERROR(INDEX('Employee Data'!$I$4:$I$553,MATCH(Databackup!A364,Employee_Name,0),0)),"",(INDEX('Employee Data'!$I$4:$I$553,MATCH(Databackup!A364,Employee_Name,0))))</f>
        <v/>
      </c>
      <c r="I364" t="str">
        <f>IF(ISERROR(INDEX('Employee Data'!$J$4:$J$553,MATCH(Databackup!A364,Employee_Name,0),0)),"",(INDEX('Employee Data'!J$4:$J$553,MATCH(Databackup!A364,Employee_Name,0))))</f>
        <v/>
      </c>
      <c r="J364" t="str">
        <f>IF(ISERROR(INDEX('Employee Data'!$K$4:$K$553,MATCH(Databackup!A364,Employee_Name,0),0)),"",(INDEX('Employee Data'!$K$4:$K$553,MATCH(Databackup!A364,Employee_Name,0))))</f>
        <v/>
      </c>
      <c r="K364" t="str">
        <f>IF(ISERROR(INDEX('Employee Data'!$L$4:$L$553,MATCH(Databackup!A364,Employee_Name,0),0)),"",(INDEX('Employee Data'!$L$4:$L$553,MATCH(Databackup!A364,Employee_Name,0))))</f>
        <v/>
      </c>
      <c r="L364" t="str">
        <f>IF(ISERROR(INDEX('Employee Data'!$M$4:$M$553,MATCH(Databackup!A364,Employee_Name,0),0)),"",(INDEX('Employee Data'!$M$4:$M$553,MATCH(Databackup!A364,Employee_Name,0))))</f>
        <v/>
      </c>
      <c r="M364" t="str">
        <f>IF(ISERROR(INDEX('Employee Data'!$N$4:$N$553,MATCH(Databackup!A364,Employee_Name,0),0)),"",(INDEX('Employee Data'!$N$4:$N$553,MATCH(Databackup!A364,Employee_Name,0))))</f>
        <v/>
      </c>
      <c r="N364" t="str">
        <f>IF(ISERROR(INDEX('Employee Data'!$O$4:$O$553,MATCH(Databackup!A364,Employee_Name,0),0)),"",(INDEX('Employee Data'!$O$4:$O$553,MATCH(Databackup!A364,Employee_Name,0))))</f>
        <v/>
      </c>
    </row>
    <row r="365" spans="1:14">
      <c r="A365" s="266" t="e">
        <f t="array" ref="A365">INDEX(Employee_Name,MATCH(SMALL(IF($A$1='Employee Data'!$I$4:$I$553,'Employee Data'!$B$4:$B$553,""),ROW('Employee Data'!A363)),IF($A$1='Employee Data'!$I$4:$I$553,'Employee Data'!$B$4:$B$553,""),0))</f>
        <v>#NUM!</v>
      </c>
      <c r="B365" t="str">
        <f>IF(ISERROR(INDEX('Employee Data'!$B$4:$B$553,MATCH(Databackup!A365,Employee_Name,0),0)),"",(INDEX('Employee Data'!$B$4:$B$553,MATCH(Databackup!A365,Employee_Name,0))))</f>
        <v/>
      </c>
      <c r="C365" t="str">
        <f>IF(ISERROR(INDEX('Employee Data'!$C$4:$C$553,MATCH(Databackup!A365,Employee_Name,0),0)),"",(INDEX('Employee Data'!$C$4:$C$553,MATCH(Databackup!A365,Employee_Name,0))))</f>
        <v/>
      </c>
      <c r="D365" t="str">
        <f>IF(ISERROR(INDEX('Employee Data'!$D$4:$D$553,MATCH(Databackup!A365,Employee_Name,0),0)),"",(INDEX('Employee Data'!$D$4:$D$553,MATCH(Databackup!A365,Employee_Name,0))))</f>
        <v/>
      </c>
      <c r="E365" t="str">
        <f>IF(ISERROR(INDEX('Employee Data'!$F$4:$F$553,MATCH(Databackup!A365,Employee_Name,0),0)),"",(INDEX('Employee Data'!$F$4:$F$553,MATCH(Databackup!A365,Employee_Name,0))))</f>
        <v/>
      </c>
      <c r="F365" s="226" t="str">
        <f>IF(ISERROR(INDEX('Employee Data'!$G$4:$G$553,MATCH(Databackup!A365,Employee_Name,0),0)),"",(INDEX('Employee Data'!$G$4:$G$553,MATCH(Databackup!A365,Employee_Name,0))))</f>
        <v/>
      </c>
      <c r="G365" s="226" t="str">
        <f>IF(ISERROR(INDEX('Employee Data'!$H$4:$H$553,MATCH(Databackup!A365,Employee_Name,0),0)),"",(INDEX('Employee Data'!$H$4:$H$553,MATCH(Databackup!A365,Employee_Name,0))))</f>
        <v/>
      </c>
      <c r="H365" t="str">
        <f>IF(ISERROR(INDEX('Employee Data'!$I$4:$I$553,MATCH(Databackup!A365,Employee_Name,0),0)),"",(INDEX('Employee Data'!$I$4:$I$553,MATCH(Databackup!A365,Employee_Name,0))))</f>
        <v/>
      </c>
      <c r="I365" t="str">
        <f>IF(ISERROR(INDEX('Employee Data'!$J$4:$J$553,MATCH(Databackup!A365,Employee_Name,0),0)),"",(INDEX('Employee Data'!J$4:$J$553,MATCH(Databackup!A365,Employee_Name,0))))</f>
        <v/>
      </c>
      <c r="J365" t="str">
        <f>IF(ISERROR(INDEX('Employee Data'!$K$4:$K$553,MATCH(Databackup!A365,Employee_Name,0),0)),"",(INDEX('Employee Data'!$K$4:$K$553,MATCH(Databackup!A365,Employee_Name,0))))</f>
        <v/>
      </c>
      <c r="K365" t="str">
        <f>IF(ISERROR(INDEX('Employee Data'!$L$4:$L$553,MATCH(Databackup!A365,Employee_Name,0),0)),"",(INDEX('Employee Data'!$L$4:$L$553,MATCH(Databackup!A365,Employee_Name,0))))</f>
        <v/>
      </c>
      <c r="L365" t="str">
        <f>IF(ISERROR(INDEX('Employee Data'!$M$4:$M$553,MATCH(Databackup!A365,Employee_Name,0),0)),"",(INDEX('Employee Data'!$M$4:$M$553,MATCH(Databackup!A365,Employee_Name,0))))</f>
        <v/>
      </c>
      <c r="M365" t="str">
        <f>IF(ISERROR(INDEX('Employee Data'!$N$4:$N$553,MATCH(Databackup!A365,Employee_Name,0),0)),"",(INDEX('Employee Data'!$N$4:$N$553,MATCH(Databackup!A365,Employee_Name,0))))</f>
        <v/>
      </c>
      <c r="N365" t="str">
        <f>IF(ISERROR(INDEX('Employee Data'!$O$4:$O$553,MATCH(Databackup!A365,Employee_Name,0),0)),"",(INDEX('Employee Data'!$O$4:$O$553,MATCH(Databackup!A365,Employee_Name,0))))</f>
        <v/>
      </c>
    </row>
    <row r="366" spans="1:14">
      <c r="A366" s="266" t="e">
        <f t="array" ref="A366">INDEX(Employee_Name,MATCH(SMALL(IF($A$1='Employee Data'!$I$4:$I$553,'Employee Data'!$B$4:$B$553,""),ROW('Employee Data'!A364)),IF($A$1='Employee Data'!$I$4:$I$553,'Employee Data'!$B$4:$B$553,""),0))</f>
        <v>#NUM!</v>
      </c>
      <c r="B366" t="str">
        <f>IF(ISERROR(INDEX('Employee Data'!$B$4:$B$553,MATCH(Databackup!A366,Employee_Name,0),0)),"",(INDEX('Employee Data'!$B$4:$B$553,MATCH(Databackup!A366,Employee_Name,0))))</f>
        <v/>
      </c>
      <c r="C366" t="str">
        <f>IF(ISERROR(INDEX('Employee Data'!$C$4:$C$553,MATCH(Databackup!A366,Employee_Name,0),0)),"",(INDEX('Employee Data'!$C$4:$C$553,MATCH(Databackup!A366,Employee_Name,0))))</f>
        <v/>
      </c>
      <c r="D366" t="str">
        <f>IF(ISERROR(INDEX('Employee Data'!$D$4:$D$553,MATCH(Databackup!A366,Employee_Name,0),0)),"",(INDEX('Employee Data'!$D$4:$D$553,MATCH(Databackup!A366,Employee_Name,0))))</f>
        <v/>
      </c>
      <c r="E366" t="str">
        <f>IF(ISERROR(INDEX('Employee Data'!$F$4:$F$553,MATCH(Databackup!A366,Employee_Name,0),0)),"",(INDEX('Employee Data'!$F$4:$F$553,MATCH(Databackup!A366,Employee_Name,0))))</f>
        <v/>
      </c>
      <c r="F366" s="226" t="str">
        <f>IF(ISERROR(INDEX('Employee Data'!$G$4:$G$553,MATCH(Databackup!A366,Employee_Name,0),0)),"",(INDEX('Employee Data'!$G$4:$G$553,MATCH(Databackup!A366,Employee_Name,0))))</f>
        <v/>
      </c>
      <c r="G366" s="226" t="str">
        <f>IF(ISERROR(INDEX('Employee Data'!$H$4:$H$553,MATCH(Databackup!A366,Employee_Name,0),0)),"",(INDEX('Employee Data'!$H$4:$H$553,MATCH(Databackup!A366,Employee_Name,0))))</f>
        <v/>
      </c>
      <c r="H366" t="str">
        <f>IF(ISERROR(INDEX('Employee Data'!$I$4:$I$553,MATCH(Databackup!A366,Employee_Name,0),0)),"",(INDEX('Employee Data'!$I$4:$I$553,MATCH(Databackup!A366,Employee_Name,0))))</f>
        <v/>
      </c>
      <c r="I366" t="str">
        <f>IF(ISERROR(INDEX('Employee Data'!$J$4:$J$553,MATCH(Databackup!A366,Employee_Name,0),0)),"",(INDEX('Employee Data'!J$4:$J$553,MATCH(Databackup!A366,Employee_Name,0))))</f>
        <v/>
      </c>
      <c r="J366" t="str">
        <f>IF(ISERROR(INDEX('Employee Data'!$K$4:$K$553,MATCH(Databackup!A366,Employee_Name,0),0)),"",(INDEX('Employee Data'!$K$4:$K$553,MATCH(Databackup!A366,Employee_Name,0))))</f>
        <v/>
      </c>
      <c r="K366" t="str">
        <f>IF(ISERROR(INDEX('Employee Data'!$L$4:$L$553,MATCH(Databackup!A366,Employee_Name,0),0)),"",(INDEX('Employee Data'!$L$4:$L$553,MATCH(Databackup!A366,Employee_Name,0))))</f>
        <v/>
      </c>
      <c r="L366" t="str">
        <f>IF(ISERROR(INDEX('Employee Data'!$M$4:$M$553,MATCH(Databackup!A366,Employee_Name,0),0)),"",(INDEX('Employee Data'!$M$4:$M$553,MATCH(Databackup!A366,Employee_Name,0))))</f>
        <v/>
      </c>
      <c r="M366" t="str">
        <f>IF(ISERROR(INDEX('Employee Data'!$N$4:$N$553,MATCH(Databackup!A366,Employee_Name,0),0)),"",(INDEX('Employee Data'!$N$4:$N$553,MATCH(Databackup!A366,Employee_Name,0))))</f>
        <v/>
      </c>
      <c r="N366" t="str">
        <f>IF(ISERROR(INDEX('Employee Data'!$O$4:$O$553,MATCH(Databackup!A366,Employee_Name,0),0)),"",(INDEX('Employee Data'!$O$4:$O$553,MATCH(Databackup!A366,Employee_Name,0))))</f>
        <v/>
      </c>
    </row>
    <row r="367" spans="1:14">
      <c r="A367" s="266" t="e">
        <f t="array" ref="A367">INDEX(Employee_Name,MATCH(SMALL(IF($A$1='Employee Data'!$I$4:$I$553,'Employee Data'!$B$4:$B$553,""),ROW('Employee Data'!A365)),IF($A$1='Employee Data'!$I$4:$I$553,'Employee Data'!$B$4:$B$553,""),0))</f>
        <v>#NUM!</v>
      </c>
      <c r="B367" t="str">
        <f>IF(ISERROR(INDEX('Employee Data'!$B$4:$B$553,MATCH(Databackup!A367,Employee_Name,0),0)),"",(INDEX('Employee Data'!$B$4:$B$553,MATCH(Databackup!A367,Employee_Name,0))))</f>
        <v/>
      </c>
      <c r="C367" t="str">
        <f>IF(ISERROR(INDEX('Employee Data'!$C$4:$C$553,MATCH(Databackup!A367,Employee_Name,0),0)),"",(INDEX('Employee Data'!$C$4:$C$553,MATCH(Databackup!A367,Employee_Name,0))))</f>
        <v/>
      </c>
      <c r="D367" t="str">
        <f>IF(ISERROR(INDEX('Employee Data'!$D$4:$D$553,MATCH(Databackup!A367,Employee_Name,0),0)),"",(INDEX('Employee Data'!$D$4:$D$553,MATCH(Databackup!A367,Employee_Name,0))))</f>
        <v/>
      </c>
      <c r="E367" t="str">
        <f>IF(ISERROR(INDEX('Employee Data'!$F$4:$F$553,MATCH(Databackup!A367,Employee_Name,0),0)),"",(INDEX('Employee Data'!$F$4:$F$553,MATCH(Databackup!A367,Employee_Name,0))))</f>
        <v/>
      </c>
      <c r="F367" s="226" t="str">
        <f>IF(ISERROR(INDEX('Employee Data'!$G$4:$G$553,MATCH(Databackup!A367,Employee_Name,0),0)),"",(INDEX('Employee Data'!$G$4:$G$553,MATCH(Databackup!A367,Employee_Name,0))))</f>
        <v/>
      </c>
      <c r="G367" s="226" t="str">
        <f>IF(ISERROR(INDEX('Employee Data'!$H$4:$H$553,MATCH(Databackup!A367,Employee_Name,0),0)),"",(INDEX('Employee Data'!$H$4:$H$553,MATCH(Databackup!A367,Employee_Name,0))))</f>
        <v/>
      </c>
      <c r="H367" t="str">
        <f>IF(ISERROR(INDEX('Employee Data'!$I$4:$I$553,MATCH(Databackup!A367,Employee_Name,0),0)),"",(INDEX('Employee Data'!$I$4:$I$553,MATCH(Databackup!A367,Employee_Name,0))))</f>
        <v/>
      </c>
      <c r="I367" t="str">
        <f>IF(ISERROR(INDEX('Employee Data'!$J$4:$J$553,MATCH(Databackup!A367,Employee_Name,0),0)),"",(INDEX('Employee Data'!J$4:$J$553,MATCH(Databackup!A367,Employee_Name,0))))</f>
        <v/>
      </c>
      <c r="J367" t="str">
        <f>IF(ISERROR(INDEX('Employee Data'!$K$4:$K$553,MATCH(Databackup!A367,Employee_Name,0),0)),"",(INDEX('Employee Data'!$K$4:$K$553,MATCH(Databackup!A367,Employee_Name,0))))</f>
        <v/>
      </c>
      <c r="K367" t="str">
        <f>IF(ISERROR(INDEX('Employee Data'!$L$4:$L$553,MATCH(Databackup!A367,Employee_Name,0),0)),"",(INDEX('Employee Data'!$L$4:$L$553,MATCH(Databackup!A367,Employee_Name,0))))</f>
        <v/>
      </c>
      <c r="L367" t="str">
        <f>IF(ISERROR(INDEX('Employee Data'!$M$4:$M$553,MATCH(Databackup!A367,Employee_Name,0),0)),"",(INDEX('Employee Data'!$M$4:$M$553,MATCH(Databackup!A367,Employee_Name,0))))</f>
        <v/>
      </c>
      <c r="M367" t="str">
        <f>IF(ISERROR(INDEX('Employee Data'!$N$4:$N$553,MATCH(Databackup!A367,Employee_Name,0),0)),"",(INDEX('Employee Data'!$N$4:$N$553,MATCH(Databackup!A367,Employee_Name,0))))</f>
        <v/>
      </c>
      <c r="N367" t="str">
        <f>IF(ISERROR(INDEX('Employee Data'!$O$4:$O$553,MATCH(Databackup!A367,Employee_Name,0),0)),"",(INDEX('Employee Data'!$O$4:$O$553,MATCH(Databackup!A367,Employee_Name,0))))</f>
        <v/>
      </c>
    </row>
    <row r="368" spans="1:14">
      <c r="A368" s="266" t="e">
        <f t="array" ref="A368">INDEX(Employee_Name,MATCH(SMALL(IF($A$1='Employee Data'!$I$4:$I$553,'Employee Data'!$B$4:$B$553,""),ROW('Employee Data'!A366)),IF($A$1='Employee Data'!$I$4:$I$553,'Employee Data'!$B$4:$B$553,""),0))</f>
        <v>#NUM!</v>
      </c>
      <c r="B368" t="str">
        <f>IF(ISERROR(INDEX('Employee Data'!$B$4:$B$553,MATCH(Databackup!A368,Employee_Name,0),0)),"",(INDEX('Employee Data'!$B$4:$B$553,MATCH(Databackup!A368,Employee_Name,0))))</f>
        <v/>
      </c>
      <c r="C368" t="str">
        <f>IF(ISERROR(INDEX('Employee Data'!$C$4:$C$553,MATCH(Databackup!A368,Employee_Name,0),0)),"",(INDEX('Employee Data'!$C$4:$C$553,MATCH(Databackup!A368,Employee_Name,0))))</f>
        <v/>
      </c>
      <c r="D368" t="str">
        <f>IF(ISERROR(INDEX('Employee Data'!$D$4:$D$553,MATCH(Databackup!A368,Employee_Name,0),0)),"",(INDEX('Employee Data'!$D$4:$D$553,MATCH(Databackup!A368,Employee_Name,0))))</f>
        <v/>
      </c>
      <c r="E368" t="str">
        <f>IF(ISERROR(INDEX('Employee Data'!$F$4:$F$553,MATCH(Databackup!A368,Employee_Name,0),0)),"",(INDEX('Employee Data'!$F$4:$F$553,MATCH(Databackup!A368,Employee_Name,0))))</f>
        <v/>
      </c>
      <c r="F368" s="226" t="str">
        <f>IF(ISERROR(INDEX('Employee Data'!$G$4:$G$553,MATCH(Databackup!A368,Employee_Name,0),0)),"",(INDEX('Employee Data'!$G$4:$G$553,MATCH(Databackup!A368,Employee_Name,0))))</f>
        <v/>
      </c>
      <c r="G368" s="226" t="str">
        <f>IF(ISERROR(INDEX('Employee Data'!$H$4:$H$553,MATCH(Databackup!A368,Employee_Name,0),0)),"",(INDEX('Employee Data'!$H$4:$H$553,MATCH(Databackup!A368,Employee_Name,0))))</f>
        <v/>
      </c>
      <c r="H368" t="str">
        <f>IF(ISERROR(INDEX('Employee Data'!$I$4:$I$553,MATCH(Databackup!A368,Employee_Name,0),0)),"",(INDEX('Employee Data'!$I$4:$I$553,MATCH(Databackup!A368,Employee_Name,0))))</f>
        <v/>
      </c>
      <c r="I368" t="str">
        <f>IF(ISERROR(INDEX('Employee Data'!$J$4:$J$553,MATCH(Databackup!A368,Employee_Name,0),0)),"",(INDEX('Employee Data'!J$4:$J$553,MATCH(Databackup!A368,Employee_Name,0))))</f>
        <v/>
      </c>
      <c r="J368" t="str">
        <f>IF(ISERROR(INDEX('Employee Data'!$K$4:$K$553,MATCH(Databackup!A368,Employee_Name,0),0)),"",(INDEX('Employee Data'!$K$4:$K$553,MATCH(Databackup!A368,Employee_Name,0))))</f>
        <v/>
      </c>
      <c r="K368" t="str">
        <f>IF(ISERROR(INDEX('Employee Data'!$L$4:$L$553,MATCH(Databackup!A368,Employee_Name,0),0)),"",(INDEX('Employee Data'!$L$4:$L$553,MATCH(Databackup!A368,Employee_Name,0))))</f>
        <v/>
      </c>
      <c r="L368" t="str">
        <f>IF(ISERROR(INDEX('Employee Data'!$M$4:$M$553,MATCH(Databackup!A368,Employee_Name,0),0)),"",(INDEX('Employee Data'!$M$4:$M$553,MATCH(Databackup!A368,Employee_Name,0))))</f>
        <v/>
      </c>
      <c r="M368" t="str">
        <f>IF(ISERROR(INDEX('Employee Data'!$N$4:$N$553,MATCH(Databackup!A368,Employee_Name,0),0)),"",(INDEX('Employee Data'!$N$4:$N$553,MATCH(Databackup!A368,Employee_Name,0))))</f>
        <v/>
      </c>
      <c r="N368" t="str">
        <f>IF(ISERROR(INDEX('Employee Data'!$O$4:$O$553,MATCH(Databackup!A368,Employee_Name,0),0)),"",(INDEX('Employee Data'!$O$4:$O$553,MATCH(Databackup!A368,Employee_Name,0))))</f>
        <v/>
      </c>
    </row>
    <row r="369" spans="1:14">
      <c r="A369" s="266" t="e">
        <f t="array" ref="A369">INDEX(Employee_Name,MATCH(SMALL(IF($A$1='Employee Data'!$I$4:$I$553,'Employee Data'!$B$4:$B$553,""),ROW('Employee Data'!A367)),IF($A$1='Employee Data'!$I$4:$I$553,'Employee Data'!$B$4:$B$553,""),0))</f>
        <v>#NUM!</v>
      </c>
      <c r="B369" t="str">
        <f>IF(ISERROR(INDEX('Employee Data'!$B$4:$B$553,MATCH(Databackup!A369,Employee_Name,0),0)),"",(INDEX('Employee Data'!$B$4:$B$553,MATCH(Databackup!A369,Employee_Name,0))))</f>
        <v/>
      </c>
      <c r="C369" t="str">
        <f>IF(ISERROR(INDEX('Employee Data'!$C$4:$C$553,MATCH(Databackup!A369,Employee_Name,0),0)),"",(INDEX('Employee Data'!$C$4:$C$553,MATCH(Databackup!A369,Employee_Name,0))))</f>
        <v/>
      </c>
      <c r="D369" t="str">
        <f>IF(ISERROR(INDEX('Employee Data'!$D$4:$D$553,MATCH(Databackup!A369,Employee_Name,0),0)),"",(INDEX('Employee Data'!$D$4:$D$553,MATCH(Databackup!A369,Employee_Name,0))))</f>
        <v/>
      </c>
      <c r="E369" t="str">
        <f>IF(ISERROR(INDEX('Employee Data'!$F$4:$F$553,MATCH(Databackup!A369,Employee_Name,0),0)),"",(INDEX('Employee Data'!$F$4:$F$553,MATCH(Databackup!A369,Employee_Name,0))))</f>
        <v/>
      </c>
      <c r="F369" s="226" t="str">
        <f>IF(ISERROR(INDEX('Employee Data'!$G$4:$G$553,MATCH(Databackup!A369,Employee_Name,0),0)),"",(INDEX('Employee Data'!$G$4:$G$553,MATCH(Databackup!A369,Employee_Name,0))))</f>
        <v/>
      </c>
      <c r="G369" s="226" t="str">
        <f>IF(ISERROR(INDEX('Employee Data'!$H$4:$H$553,MATCH(Databackup!A369,Employee_Name,0),0)),"",(INDEX('Employee Data'!$H$4:$H$553,MATCH(Databackup!A369,Employee_Name,0))))</f>
        <v/>
      </c>
      <c r="H369" t="str">
        <f>IF(ISERROR(INDEX('Employee Data'!$I$4:$I$553,MATCH(Databackup!A369,Employee_Name,0),0)),"",(INDEX('Employee Data'!$I$4:$I$553,MATCH(Databackup!A369,Employee_Name,0))))</f>
        <v/>
      </c>
      <c r="I369" t="str">
        <f>IF(ISERROR(INDEX('Employee Data'!$J$4:$J$553,MATCH(Databackup!A369,Employee_Name,0),0)),"",(INDEX('Employee Data'!J$4:$J$553,MATCH(Databackup!A369,Employee_Name,0))))</f>
        <v/>
      </c>
      <c r="J369" t="str">
        <f>IF(ISERROR(INDEX('Employee Data'!$K$4:$K$553,MATCH(Databackup!A369,Employee_Name,0),0)),"",(INDEX('Employee Data'!$K$4:$K$553,MATCH(Databackup!A369,Employee_Name,0))))</f>
        <v/>
      </c>
      <c r="K369" t="str">
        <f>IF(ISERROR(INDEX('Employee Data'!$L$4:$L$553,MATCH(Databackup!A369,Employee_Name,0),0)),"",(INDEX('Employee Data'!$L$4:$L$553,MATCH(Databackup!A369,Employee_Name,0))))</f>
        <v/>
      </c>
      <c r="L369" t="str">
        <f>IF(ISERROR(INDEX('Employee Data'!$M$4:$M$553,MATCH(Databackup!A369,Employee_Name,0),0)),"",(INDEX('Employee Data'!$M$4:$M$553,MATCH(Databackup!A369,Employee_Name,0))))</f>
        <v/>
      </c>
      <c r="M369" t="str">
        <f>IF(ISERROR(INDEX('Employee Data'!$N$4:$N$553,MATCH(Databackup!A369,Employee_Name,0),0)),"",(INDEX('Employee Data'!$N$4:$N$553,MATCH(Databackup!A369,Employee_Name,0))))</f>
        <v/>
      </c>
      <c r="N369" t="str">
        <f>IF(ISERROR(INDEX('Employee Data'!$O$4:$O$553,MATCH(Databackup!A369,Employee_Name,0),0)),"",(INDEX('Employee Data'!$O$4:$O$553,MATCH(Databackup!A369,Employee_Name,0))))</f>
        <v/>
      </c>
    </row>
    <row r="370" spans="1:14">
      <c r="A370" s="266" t="e">
        <f t="array" ref="A370">INDEX(Employee_Name,MATCH(SMALL(IF($A$1='Employee Data'!$I$4:$I$553,'Employee Data'!$B$4:$B$553,""),ROW('Employee Data'!A368)),IF($A$1='Employee Data'!$I$4:$I$553,'Employee Data'!$B$4:$B$553,""),0))</f>
        <v>#NUM!</v>
      </c>
      <c r="B370" t="str">
        <f>IF(ISERROR(INDEX('Employee Data'!$B$4:$B$553,MATCH(Databackup!A370,Employee_Name,0),0)),"",(INDEX('Employee Data'!$B$4:$B$553,MATCH(Databackup!A370,Employee_Name,0))))</f>
        <v/>
      </c>
      <c r="C370" t="str">
        <f>IF(ISERROR(INDEX('Employee Data'!$C$4:$C$553,MATCH(Databackup!A370,Employee_Name,0),0)),"",(INDEX('Employee Data'!$C$4:$C$553,MATCH(Databackup!A370,Employee_Name,0))))</f>
        <v/>
      </c>
      <c r="D370" t="str">
        <f>IF(ISERROR(INDEX('Employee Data'!$D$4:$D$553,MATCH(Databackup!A370,Employee_Name,0),0)),"",(INDEX('Employee Data'!$D$4:$D$553,MATCH(Databackup!A370,Employee_Name,0))))</f>
        <v/>
      </c>
      <c r="E370" t="str">
        <f>IF(ISERROR(INDEX('Employee Data'!$F$4:$F$553,MATCH(Databackup!A370,Employee_Name,0),0)),"",(INDEX('Employee Data'!$F$4:$F$553,MATCH(Databackup!A370,Employee_Name,0))))</f>
        <v/>
      </c>
      <c r="F370" s="226" t="str">
        <f>IF(ISERROR(INDEX('Employee Data'!$G$4:$G$553,MATCH(Databackup!A370,Employee_Name,0),0)),"",(INDEX('Employee Data'!$G$4:$G$553,MATCH(Databackup!A370,Employee_Name,0))))</f>
        <v/>
      </c>
      <c r="G370" s="226" t="str">
        <f>IF(ISERROR(INDEX('Employee Data'!$H$4:$H$553,MATCH(Databackup!A370,Employee_Name,0),0)),"",(INDEX('Employee Data'!$H$4:$H$553,MATCH(Databackup!A370,Employee_Name,0))))</f>
        <v/>
      </c>
      <c r="H370" t="str">
        <f>IF(ISERROR(INDEX('Employee Data'!$I$4:$I$553,MATCH(Databackup!A370,Employee_Name,0),0)),"",(INDEX('Employee Data'!$I$4:$I$553,MATCH(Databackup!A370,Employee_Name,0))))</f>
        <v/>
      </c>
      <c r="I370" t="str">
        <f>IF(ISERROR(INDEX('Employee Data'!$J$4:$J$553,MATCH(Databackup!A370,Employee_Name,0),0)),"",(INDEX('Employee Data'!J$4:$J$553,MATCH(Databackup!A370,Employee_Name,0))))</f>
        <v/>
      </c>
      <c r="J370" t="str">
        <f>IF(ISERROR(INDEX('Employee Data'!$K$4:$K$553,MATCH(Databackup!A370,Employee_Name,0),0)),"",(INDEX('Employee Data'!$K$4:$K$553,MATCH(Databackup!A370,Employee_Name,0))))</f>
        <v/>
      </c>
      <c r="K370" t="str">
        <f>IF(ISERROR(INDEX('Employee Data'!$L$4:$L$553,MATCH(Databackup!A370,Employee_Name,0),0)),"",(INDEX('Employee Data'!$L$4:$L$553,MATCH(Databackup!A370,Employee_Name,0))))</f>
        <v/>
      </c>
      <c r="L370" t="str">
        <f>IF(ISERROR(INDEX('Employee Data'!$M$4:$M$553,MATCH(Databackup!A370,Employee_Name,0),0)),"",(INDEX('Employee Data'!$M$4:$M$553,MATCH(Databackup!A370,Employee_Name,0))))</f>
        <v/>
      </c>
      <c r="M370" t="str">
        <f>IF(ISERROR(INDEX('Employee Data'!$N$4:$N$553,MATCH(Databackup!A370,Employee_Name,0),0)),"",(INDEX('Employee Data'!$N$4:$N$553,MATCH(Databackup!A370,Employee_Name,0))))</f>
        <v/>
      </c>
      <c r="N370" t="str">
        <f>IF(ISERROR(INDEX('Employee Data'!$O$4:$O$553,MATCH(Databackup!A370,Employee_Name,0),0)),"",(INDEX('Employee Data'!$O$4:$O$553,MATCH(Databackup!A370,Employee_Name,0))))</f>
        <v/>
      </c>
    </row>
    <row r="371" spans="1:14">
      <c r="A371" s="266" t="e">
        <f t="array" ref="A371">INDEX(Employee_Name,MATCH(SMALL(IF($A$1='Employee Data'!$I$4:$I$553,'Employee Data'!$B$4:$B$553,""),ROW('Employee Data'!A369)),IF($A$1='Employee Data'!$I$4:$I$553,'Employee Data'!$B$4:$B$553,""),0))</f>
        <v>#NUM!</v>
      </c>
      <c r="B371" t="str">
        <f>IF(ISERROR(INDEX('Employee Data'!$B$4:$B$553,MATCH(Databackup!A371,Employee_Name,0),0)),"",(INDEX('Employee Data'!$B$4:$B$553,MATCH(Databackup!A371,Employee_Name,0))))</f>
        <v/>
      </c>
      <c r="C371" t="str">
        <f>IF(ISERROR(INDEX('Employee Data'!$C$4:$C$553,MATCH(Databackup!A371,Employee_Name,0),0)),"",(INDEX('Employee Data'!$C$4:$C$553,MATCH(Databackup!A371,Employee_Name,0))))</f>
        <v/>
      </c>
      <c r="D371" t="str">
        <f>IF(ISERROR(INDEX('Employee Data'!$D$4:$D$553,MATCH(Databackup!A371,Employee_Name,0),0)),"",(INDEX('Employee Data'!$D$4:$D$553,MATCH(Databackup!A371,Employee_Name,0))))</f>
        <v/>
      </c>
      <c r="E371" t="str">
        <f>IF(ISERROR(INDEX('Employee Data'!$F$4:$F$553,MATCH(Databackup!A371,Employee_Name,0),0)),"",(INDEX('Employee Data'!$F$4:$F$553,MATCH(Databackup!A371,Employee_Name,0))))</f>
        <v/>
      </c>
      <c r="F371" s="226" t="str">
        <f>IF(ISERROR(INDEX('Employee Data'!$G$4:$G$553,MATCH(Databackup!A371,Employee_Name,0),0)),"",(INDEX('Employee Data'!$G$4:$G$553,MATCH(Databackup!A371,Employee_Name,0))))</f>
        <v/>
      </c>
      <c r="G371" s="226" t="str">
        <f>IF(ISERROR(INDEX('Employee Data'!$H$4:$H$553,MATCH(Databackup!A371,Employee_Name,0),0)),"",(INDEX('Employee Data'!$H$4:$H$553,MATCH(Databackup!A371,Employee_Name,0))))</f>
        <v/>
      </c>
      <c r="H371" t="str">
        <f>IF(ISERROR(INDEX('Employee Data'!$I$4:$I$553,MATCH(Databackup!A371,Employee_Name,0),0)),"",(INDEX('Employee Data'!$I$4:$I$553,MATCH(Databackup!A371,Employee_Name,0))))</f>
        <v/>
      </c>
      <c r="I371" t="str">
        <f>IF(ISERROR(INDEX('Employee Data'!$J$4:$J$553,MATCH(Databackup!A371,Employee_Name,0),0)),"",(INDEX('Employee Data'!J$4:$J$553,MATCH(Databackup!A371,Employee_Name,0))))</f>
        <v/>
      </c>
      <c r="J371" t="str">
        <f>IF(ISERROR(INDEX('Employee Data'!$K$4:$K$553,MATCH(Databackup!A371,Employee_Name,0),0)),"",(INDEX('Employee Data'!$K$4:$K$553,MATCH(Databackup!A371,Employee_Name,0))))</f>
        <v/>
      </c>
      <c r="K371" t="str">
        <f>IF(ISERROR(INDEX('Employee Data'!$L$4:$L$553,MATCH(Databackup!A371,Employee_Name,0),0)),"",(INDEX('Employee Data'!$L$4:$L$553,MATCH(Databackup!A371,Employee_Name,0))))</f>
        <v/>
      </c>
      <c r="L371" t="str">
        <f>IF(ISERROR(INDEX('Employee Data'!$M$4:$M$553,MATCH(Databackup!A371,Employee_Name,0),0)),"",(INDEX('Employee Data'!$M$4:$M$553,MATCH(Databackup!A371,Employee_Name,0))))</f>
        <v/>
      </c>
      <c r="M371" t="str">
        <f>IF(ISERROR(INDEX('Employee Data'!$N$4:$N$553,MATCH(Databackup!A371,Employee_Name,0),0)),"",(INDEX('Employee Data'!$N$4:$N$553,MATCH(Databackup!A371,Employee_Name,0))))</f>
        <v/>
      </c>
      <c r="N371" t="str">
        <f>IF(ISERROR(INDEX('Employee Data'!$O$4:$O$553,MATCH(Databackup!A371,Employee_Name,0),0)),"",(INDEX('Employee Data'!$O$4:$O$553,MATCH(Databackup!A371,Employee_Name,0))))</f>
        <v/>
      </c>
    </row>
    <row r="372" spans="1:14">
      <c r="A372" s="266" t="e">
        <f t="array" ref="A372">INDEX(Employee_Name,MATCH(SMALL(IF($A$1='Employee Data'!$I$4:$I$553,'Employee Data'!$B$4:$B$553,""),ROW('Employee Data'!A370)),IF($A$1='Employee Data'!$I$4:$I$553,'Employee Data'!$B$4:$B$553,""),0))</f>
        <v>#NUM!</v>
      </c>
      <c r="B372" t="str">
        <f>IF(ISERROR(INDEX('Employee Data'!$B$4:$B$553,MATCH(Databackup!A372,Employee_Name,0),0)),"",(INDEX('Employee Data'!$B$4:$B$553,MATCH(Databackup!A372,Employee_Name,0))))</f>
        <v/>
      </c>
      <c r="C372" t="str">
        <f>IF(ISERROR(INDEX('Employee Data'!$C$4:$C$553,MATCH(Databackup!A372,Employee_Name,0),0)),"",(INDEX('Employee Data'!$C$4:$C$553,MATCH(Databackup!A372,Employee_Name,0))))</f>
        <v/>
      </c>
      <c r="D372" t="str">
        <f>IF(ISERROR(INDEX('Employee Data'!$D$4:$D$553,MATCH(Databackup!A372,Employee_Name,0),0)),"",(INDEX('Employee Data'!$D$4:$D$553,MATCH(Databackup!A372,Employee_Name,0))))</f>
        <v/>
      </c>
      <c r="E372" t="str">
        <f>IF(ISERROR(INDEX('Employee Data'!$F$4:$F$553,MATCH(Databackup!A372,Employee_Name,0),0)),"",(INDEX('Employee Data'!$F$4:$F$553,MATCH(Databackup!A372,Employee_Name,0))))</f>
        <v/>
      </c>
      <c r="F372" s="226" t="str">
        <f>IF(ISERROR(INDEX('Employee Data'!$G$4:$G$553,MATCH(Databackup!A372,Employee_Name,0),0)),"",(INDEX('Employee Data'!$G$4:$G$553,MATCH(Databackup!A372,Employee_Name,0))))</f>
        <v/>
      </c>
      <c r="G372" s="226" t="str">
        <f>IF(ISERROR(INDEX('Employee Data'!$H$4:$H$553,MATCH(Databackup!A372,Employee_Name,0),0)),"",(INDEX('Employee Data'!$H$4:$H$553,MATCH(Databackup!A372,Employee_Name,0))))</f>
        <v/>
      </c>
      <c r="H372" t="str">
        <f>IF(ISERROR(INDEX('Employee Data'!$I$4:$I$553,MATCH(Databackup!A372,Employee_Name,0),0)),"",(INDEX('Employee Data'!$I$4:$I$553,MATCH(Databackup!A372,Employee_Name,0))))</f>
        <v/>
      </c>
      <c r="I372" t="str">
        <f>IF(ISERROR(INDEX('Employee Data'!$J$4:$J$553,MATCH(Databackup!A372,Employee_Name,0),0)),"",(INDEX('Employee Data'!J$4:$J$553,MATCH(Databackup!A372,Employee_Name,0))))</f>
        <v/>
      </c>
      <c r="J372" t="str">
        <f>IF(ISERROR(INDEX('Employee Data'!$K$4:$K$553,MATCH(Databackup!A372,Employee_Name,0),0)),"",(INDEX('Employee Data'!$K$4:$K$553,MATCH(Databackup!A372,Employee_Name,0))))</f>
        <v/>
      </c>
      <c r="K372" t="str">
        <f>IF(ISERROR(INDEX('Employee Data'!$L$4:$L$553,MATCH(Databackup!A372,Employee_Name,0),0)),"",(INDEX('Employee Data'!$L$4:$L$553,MATCH(Databackup!A372,Employee_Name,0))))</f>
        <v/>
      </c>
      <c r="L372" t="str">
        <f>IF(ISERROR(INDEX('Employee Data'!$M$4:$M$553,MATCH(Databackup!A372,Employee_Name,0),0)),"",(INDEX('Employee Data'!$M$4:$M$553,MATCH(Databackup!A372,Employee_Name,0))))</f>
        <v/>
      </c>
      <c r="M372" t="str">
        <f>IF(ISERROR(INDEX('Employee Data'!$N$4:$N$553,MATCH(Databackup!A372,Employee_Name,0),0)),"",(INDEX('Employee Data'!$N$4:$N$553,MATCH(Databackup!A372,Employee_Name,0))))</f>
        <v/>
      </c>
      <c r="N372" t="str">
        <f>IF(ISERROR(INDEX('Employee Data'!$O$4:$O$553,MATCH(Databackup!A372,Employee_Name,0),0)),"",(INDEX('Employee Data'!$O$4:$O$553,MATCH(Databackup!A372,Employee_Name,0))))</f>
        <v/>
      </c>
    </row>
    <row r="373" spans="1:14">
      <c r="A373" s="266" t="e">
        <f t="array" ref="A373">INDEX(Employee_Name,MATCH(SMALL(IF($A$1='Employee Data'!$I$4:$I$553,'Employee Data'!$B$4:$B$553,""),ROW('Employee Data'!A371)),IF($A$1='Employee Data'!$I$4:$I$553,'Employee Data'!$B$4:$B$553,""),0))</f>
        <v>#NUM!</v>
      </c>
      <c r="B373" t="str">
        <f>IF(ISERROR(INDEX('Employee Data'!$B$4:$B$553,MATCH(Databackup!A373,Employee_Name,0),0)),"",(INDEX('Employee Data'!$B$4:$B$553,MATCH(Databackup!A373,Employee_Name,0))))</f>
        <v/>
      </c>
      <c r="C373" t="str">
        <f>IF(ISERROR(INDEX('Employee Data'!$C$4:$C$553,MATCH(Databackup!A373,Employee_Name,0),0)),"",(INDEX('Employee Data'!$C$4:$C$553,MATCH(Databackup!A373,Employee_Name,0))))</f>
        <v/>
      </c>
      <c r="D373" t="str">
        <f>IF(ISERROR(INDEX('Employee Data'!$D$4:$D$553,MATCH(Databackup!A373,Employee_Name,0),0)),"",(INDEX('Employee Data'!$D$4:$D$553,MATCH(Databackup!A373,Employee_Name,0))))</f>
        <v/>
      </c>
      <c r="E373" t="str">
        <f>IF(ISERROR(INDEX('Employee Data'!$F$4:$F$553,MATCH(Databackup!A373,Employee_Name,0),0)),"",(INDEX('Employee Data'!$F$4:$F$553,MATCH(Databackup!A373,Employee_Name,0))))</f>
        <v/>
      </c>
      <c r="F373" s="226" t="str">
        <f>IF(ISERROR(INDEX('Employee Data'!$G$4:$G$553,MATCH(Databackup!A373,Employee_Name,0),0)),"",(INDEX('Employee Data'!$G$4:$G$553,MATCH(Databackup!A373,Employee_Name,0))))</f>
        <v/>
      </c>
      <c r="G373" s="226" t="str">
        <f>IF(ISERROR(INDEX('Employee Data'!$H$4:$H$553,MATCH(Databackup!A373,Employee_Name,0),0)),"",(INDEX('Employee Data'!$H$4:$H$553,MATCH(Databackup!A373,Employee_Name,0))))</f>
        <v/>
      </c>
      <c r="H373" t="str">
        <f>IF(ISERROR(INDEX('Employee Data'!$I$4:$I$553,MATCH(Databackup!A373,Employee_Name,0),0)),"",(INDEX('Employee Data'!$I$4:$I$553,MATCH(Databackup!A373,Employee_Name,0))))</f>
        <v/>
      </c>
      <c r="I373" t="str">
        <f>IF(ISERROR(INDEX('Employee Data'!$J$4:$J$553,MATCH(Databackup!A373,Employee_Name,0),0)),"",(INDEX('Employee Data'!J$4:$J$553,MATCH(Databackup!A373,Employee_Name,0))))</f>
        <v/>
      </c>
      <c r="J373" t="str">
        <f>IF(ISERROR(INDEX('Employee Data'!$K$4:$K$553,MATCH(Databackup!A373,Employee_Name,0),0)),"",(INDEX('Employee Data'!$K$4:$K$553,MATCH(Databackup!A373,Employee_Name,0))))</f>
        <v/>
      </c>
      <c r="K373" t="str">
        <f>IF(ISERROR(INDEX('Employee Data'!$L$4:$L$553,MATCH(Databackup!A373,Employee_Name,0),0)),"",(INDEX('Employee Data'!$L$4:$L$553,MATCH(Databackup!A373,Employee_Name,0))))</f>
        <v/>
      </c>
      <c r="L373" t="str">
        <f>IF(ISERROR(INDEX('Employee Data'!$M$4:$M$553,MATCH(Databackup!A373,Employee_Name,0),0)),"",(INDEX('Employee Data'!$M$4:$M$553,MATCH(Databackup!A373,Employee_Name,0))))</f>
        <v/>
      </c>
      <c r="M373" t="str">
        <f>IF(ISERROR(INDEX('Employee Data'!$N$4:$N$553,MATCH(Databackup!A373,Employee_Name,0),0)),"",(INDEX('Employee Data'!$N$4:$N$553,MATCH(Databackup!A373,Employee_Name,0))))</f>
        <v/>
      </c>
      <c r="N373" t="str">
        <f>IF(ISERROR(INDEX('Employee Data'!$O$4:$O$553,MATCH(Databackup!A373,Employee_Name,0),0)),"",(INDEX('Employee Data'!$O$4:$O$553,MATCH(Databackup!A373,Employee_Name,0))))</f>
        <v/>
      </c>
    </row>
    <row r="374" spans="1:14">
      <c r="A374" s="266" t="e">
        <f t="array" ref="A374">INDEX(Employee_Name,MATCH(SMALL(IF($A$1='Employee Data'!$I$4:$I$553,'Employee Data'!$B$4:$B$553,""),ROW('Employee Data'!A372)),IF($A$1='Employee Data'!$I$4:$I$553,'Employee Data'!$B$4:$B$553,""),0))</f>
        <v>#NUM!</v>
      </c>
      <c r="B374" t="str">
        <f>IF(ISERROR(INDEX('Employee Data'!$B$4:$B$553,MATCH(Databackup!A374,Employee_Name,0),0)),"",(INDEX('Employee Data'!$B$4:$B$553,MATCH(Databackup!A374,Employee_Name,0))))</f>
        <v/>
      </c>
      <c r="C374" t="str">
        <f>IF(ISERROR(INDEX('Employee Data'!$C$4:$C$553,MATCH(Databackup!A374,Employee_Name,0),0)),"",(INDEX('Employee Data'!$C$4:$C$553,MATCH(Databackup!A374,Employee_Name,0))))</f>
        <v/>
      </c>
      <c r="D374" t="str">
        <f>IF(ISERROR(INDEX('Employee Data'!$D$4:$D$553,MATCH(Databackup!A374,Employee_Name,0),0)),"",(INDEX('Employee Data'!$D$4:$D$553,MATCH(Databackup!A374,Employee_Name,0))))</f>
        <v/>
      </c>
      <c r="E374" t="str">
        <f>IF(ISERROR(INDEX('Employee Data'!$F$4:$F$553,MATCH(Databackup!A374,Employee_Name,0),0)),"",(INDEX('Employee Data'!$F$4:$F$553,MATCH(Databackup!A374,Employee_Name,0))))</f>
        <v/>
      </c>
      <c r="F374" s="226" t="str">
        <f>IF(ISERROR(INDEX('Employee Data'!$G$4:$G$553,MATCH(Databackup!A374,Employee_Name,0),0)),"",(INDEX('Employee Data'!$G$4:$G$553,MATCH(Databackup!A374,Employee_Name,0))))</f>
        <v/>
      </c>
      <c r="G374" s="226" t="str">
        <f>IF(ISERROR(INDEX('Employee Data'!$H$4:$H$553,MATCH(Databackup!A374,Employee_Name,0),0)),"",(INDEX('Employee Data'!$H$4:$H$553,MATCH(Databackup!A374,Employee_Name,0))))</f>
        <v/>
      </c>
      <c r="H374" t="str">
        <f>IF(ISERROR(INDEX('Employee Data'!$I$4:$I$553,MATCH(Databackup!A374,Employee_Name,0),0)),"",(INDEX('Employee Data'!$I$4:$I$553,MATCH(Databackup!A374,Employee_Name,0))))</f>
        <v/>
      </c>
      <c r="I374" t="str">
        <f>IF(ISERROR(INDEX('Employee Data'!$J$4:$J$553,MATCH(Databackup!A374,Employee_Name,0),0)),"",(INDEX('Employee Data'!J$4:$J$553,MATCH(Databackup!A374,Employee_Name,0))))</f>
        <v/>
      </c>
      <c r="J374" t="str">
        <f>IF(ISERROR(INDEX('Employee Data'!$K$4:$K$553,MATCH(Databackup!A374,Employee_Name,0),0)),"",(INDEX('Employee Data'!$K$4:$K$553,MATCH(Databackup!A374,Employee_Name,0))))</f>
        <v/>
      </c>
      <c r="K374" t="str">
        <f>IF(ISERROR(INDEX('Employee Data'!$L$4:$L$553,MATCH(Databackup!A374,Employee_Name,0),0)),"",(INDEX('Employee Data'!$L$4:$L$553,MATCH(Databackup!A374,Employee_Name,0))))</f>
        <v/>
      </c>
      <c r="L374" t="str">
        <f>IF(ISERROR(INDEX('Employee Data'!$M$4:$M$553,MATCH(Databackup!A374,Employee_Name,0),0)),"",(INDEX('Employee Data'!$M$4:$M$553,MATCH(Databackup!A374,Employee_Name,0))))</f>
        <v/>
      </c>
      <c r="M374" t="str">
        <f>IF(ISERROR(INDEX('Employee Data'!$N$4:$N$553,MATCH(Databackup!A374,Employee_Name,0),0)),"",(INDEX('Employee Data'!$N$4:$N$553,MATCH(Databackup!A374,Employee_Name,0))))</f>
        <v/>
      </c>
      <c r="N374" t="str">
        <f>IF(ISERROR(INDEX('Employee Data'!$O$4:$O$553,MATCH(Databackup!A374,Employee_Name,0),0)),"",(INDEX('Employee Data'!$O$4:$O$553,MATCH(Databackup!A374,Employee_Name,0))))</f>
        <v/>
      </c>
    </row>
    <row r="375" spans="1:14">
      <c r="A375" s="266" t="e">
        <f t="array" ref="A375">INDEX(Employee_Name,MATCH(SMALL(IF($A$1='Employee Data'!$I$4:$I$553,'Employee Data'!$B$4:$B$553,""),ROW('Employee Data'!A373)),IF($A$1='Employee Data'!$I$4:$I$553,'Employee Data'!$B$4:$B$553,""),0))</f>
        <v>#NUM!</v>
      </c>
      <c r="B375" t="str">
        <f>IF(ISERROR(INDEX('Employee Data'!$B$4:$B$553,MATCH(Databackup!A375,Employee_Name,0),0)),"",(INDEX('Employee Data'!$B$4:$B$553,MATCH(Databackup!A375,Employee_Name,0))))</f>
        <v/>
      </c>
      <c r="C375" t="str">
        <f>IF(ISERROR(INDEX('Employee Data'!$C$4:$C$553,MATCH(Databackup!A375,Employee_Name,0),0)),"",(INDEX('Employee Data'!$C$4:$C$553,MATCH(Databackup!A375,Employee_Name,0))))</f>
        <v/>
      </c>
      <c r="D375" t="str">
        <f>IF(ISERROR(INDEX('Employee Data'!$D$4:$D$553,MATCH(Databackup!A375,Employee_Name,0),0)),"",(INDEX('Employee Data'!$D$4:$D$553,MATCH(Databackup!A375,Employee_Name,0))))</f>
        <v/>
      </c>
      <c r="E375" t="str">
        <f>IF(ISERROR(INDEX('Employee Data'!$F$4:$F$553,MATCH(Databackup!A375,Employee_Name,0),0)),"",(INDEX('Employee Data'!$F$4:$F$553,MATCH(Databackup!A375,Employee_Name,0))))</f>
        <v/>
      </c>
      <c r="F375" s="226" t="str">
        <f>IF(ISERROR(INDEX('Employee Data'!$G$4:$G$553,MATCH(Databackup!A375,Employee_Name,0),0)),"",(INDEX('Employee Data'!$G$4:$G$553,MATCH(Databackup!A375,Employee_Name,0))))</f>
        <v/>
      </c>
      <c r="G375" s="226" t="str">
        <f>IF(ISERROR(INDEX('Employee Data'!$H$4:$H$553,MATCH(Databackup!A375,Employee_Name,0),0)),"",(INDEX('Employee Data'!$H$4:$H$553,MATCH(Databackup!A375,Employee_Name,0))))</f>
        <v/>
      </c>
      <c r="H375" t="str">
        <f>IF(ISERROR(INDEX('Employee Data'!$I$4:$I$553,MATCH(Databackup!A375,Employee_Name,0),0)),"",(INDEX('Employee Data'!$I$4:$I$553,MATCH(Databackup!A375,Employee_Name,0))))</f>
        <v/>
      </c>
      <c r="I375" t="str">
        <f>IF(ISERROR(INDEX('Employee Data'!$J$4:$J$553,MATCH(Databackup!A375,Employee_Name,0),0)),"",(INDEX('Employee Data'!J$4:$J$553,MATCH(Databackup!A375,Employee_Name,0))))</f>
        <v/>
      </c>
      <c r="J375" t="str">
        <f>IF(ISERROR(INDEX('Employee Data'!$K$4:$K$553,MATCH(Databackup!A375,Employee_Name,0),0)),"",(INDEX('Employee Data'!$K$4:$K$553,MATCH(Databackup!A375,Employee_Name,0))))</f>
        <v/>
      </c>
      <c r="K375" t="str">
        <f>IF(ISERROR(INDEX('Employee Data'!$L$4:$L$553,MATCH(Databackup!A375,Employee_Name,0),0)),"",(INDEX('Employee Data'!$L$4:$L$553,MATCH(Databackup!A375,Employee_Name,0))))</f>
        <v/>
      </c>
      <c r="L375" t="str">
        <f>IF(ISERROR(INDEX('Employee Data'!$M$4:$M$553,MATCH(Databackup!A375,Employee_Name,0),0)),"",(INDEX('Employee Data'!$M$4:$M$553,MATCH(Databackup!A375,Employee_Name,0))))</f>
        <v/>
      </c>
      <c r="M375" t="str">
        <f>IF(ISERROR(INDEX('Employee Data'!$N$4:$N$553,MATCH(Databackup!A375,Employee_Name,0),0)),"",(INDEX('Employee Data'!$N$4:$N$553,MATCH(Databackup!A375,Employee_Name,0))))</f>
        <v/>
      </c>
      <c r="N375" t="str">
        <f>IF(ISERROR(INDEX('Employee Data'!$O$4:$O$553,MATCH(Databackup!A375,Employee_Name,0),0)),"",(INDEX('Employee Data'!$O$4:$O$553,MATCH(Databackup!A375,Employee_Name,0))))</f>
        <v/>
      </c>
    </row>
    <row r="376" spans="1:14">
      <c r="A376" s="266" t="e">
        <f t="array" ref="A376">INDEX(Employee_Name,MATCH(SMALL(IF($A$1='Employee Data'!$I$4:$I$553,'Employee Data'!$B$4:$B$553,""),ROW('Employee Data'!A374)),IF($A$1='Employee Data'!$I$4:$I$553,'Employee Data'!$B$4:$B$553,""),0))</f>
        <v>#NUM!</v>
      </c>
      <c r="B376" t="str">
        <f>IF(ISERROR(INDEX('Employee Data'!$B$4:$B$553,MATCH(Databackup!A376,Employee_Name,0),0)),"",(INDEX('Employee Data'!$B$4:$B$553,MATCH(Databackup!A376,Employee_Name,0))))</f>
        <v/>
      </c>
      <c r="C376" t="str">
        <f>IF(ISERROR(INDEX('Employee Data'!$C$4:$C$553,MATCH(Databackup!A376,Employee_Name,0),0)),"",(INDEX('Employee Data'!$C$4:$C$553,MATCH(Databackup!A376,Employee_Name,0))))</f>
        <v/>
      </c>
      <c r="D376" t="str">
        <f>IF(ISERROR(INDEX('Employee Data'!$D$4:$D$553,MATCH(Databackup!A376,Employee_Name,0),0)),"",(INDEX('Employee Data'!$D$4:$D$553,MATCH(Databackup!A376,Employee_Name,0))))</f>
        <v/>
      </c>
      <c r="E376" t="str">
        <f>IF(ISERROR(INDEX('Employee Data'!$F$4:$F$553,MATCH(Databackup!A376,Employee_Name,0),0)),"",(INDEX('Employee Data'!$F$4:$F$553,MATCH(Databackup!A376,Employee_Name,0))))</f>
        <v/>
      </c>
      <c r="F376" s="226" t="str">
        <f>IF(ISERROR(INDEX('Employee Data'!$G$4:$G$553,MATCH(Databackup!A376,Employee_Name,0),0)),"",(INDEX('Employee Data'!$G$4:$G$553,MATCH(Databackup!A376,Employee_Name,0))))</f>
        <v/>
      </c>
      <c r="G376" s="226" t="str">
        <f>IF(ISERROR(INDEX('Employee Data'!$H$4:$H$553,MATCH(Databackup!A376,Employee_Name,0),0)),"",(INDEX('Employee Data'!$H$4:$H$553,MATCH(Databackup!A376,Employee_Name,0))))</f>
        <v/>
      </c>
      <c r="H376" t="str">
        <f>IF(ISERROR(INDEX('Employee Data'!$I$4:$I$553,MATCH(Databackup!A376,Employee_Name,0),0)),"",(INDEX('Employee Data'!$I$4:$I$553,MATCH(Databackup!A376,Employee_Name,0))))</f>
        <v/>
      </c>
      <c r="I376" t="str">
        <f>IF(ISERROR(INDEX('Employee Data'!$J$4:$J$553,MATCH(Databackup!A376,Employee_Name,0),0)),"",(INDEX('Employee Data'!J$4:$J$553,MATCH(Databackup!A376,Employee_Name,0))))</f>
        <v/>
      </c>
      <c r="J376" t="str">
        <f>IF(ISERROR(INDEX('Employee Data'!$K$4:$K$553,MATCH(Databackup!A376,Employee_Name,0),0)),"",(INDEX('Employee Data'!$K$4:$K$553,MATCH(Databackup!A376,Employee_Name,0))))</f>
        <v/>
      </c>
      <c r="K376" t="str">
        <f>IF(ISERROR(INDEX('Employee Data'!$L$4:$L$553,MATCH(Databackup!A376,Employee_Name,0),0)),"",(INDEX('Employee Data'!$L$4:$L$553,MATCH(Databackup!A376,Employee_Name,0))))</f>
        <v/>
      </c>
      <c r="L376" t="str">
        <f>IF(ISERROR(INDEX('Employee Data'!$M$4:$M$553,MATCH(Databackup!A376,Employee_Name,0),0)),"",(INDEX('Employee Data'!$M$4:$M$553,MATCH(Databackup!A376,Employee_Name,0))))</f>
        <v/>
      </c>
      <c r="M376" t="str">
        <f>IF(ISERROR(INDEX('Employee Data'!$N$4:$N$553,MATCH(Databackup!A376,Employee_Name,0),0)),"",(INDEX('Employee Data'!$N$4:$N$553,MATCH(Databackup!A376,Employee_Name,0))))</f>
        <v/>
      </c>
      <c r="N376" t="str">
        <f>IF(ISERROR(INDEX('Employee Data'!$O$4:$O$553,MATCH(Databackup!A376,Employee_Name,0),0)),"",(INDEX('Employee Data'!$O$4:$O$553,MATCH(Databackup!A376,Employee_Name,0))))</f>
        <v/>
      </c>
    </row>
    <row r="377" spans="1:14">
      <c r="A377" s="266" t="e">
        <f t="array" ref="A377">INDEX(Employee_Name,MATCH(SMALL(IF($A$1='Employee Data'!$I$4:$I$553,'Employee Data'!$B$4:$B$553,""),ROW('Employee Data'!A375)),IF($A$1='Employee Data'!$I$4:$I$553,'Employee Data'!$B$4:$B$553,""),0))</f>
        <v>#NUM!</v>
      </c>
      <c r="B377" t="str">
        <f>IF(ISERROR(INDEX('Employee Data'!$B$4:$B$553,MATCH(Databackup!A377,Employee_Name,0),0)),"",(INDEX('Employee Data'!$B$4:$B$553,MATCH(Databackup!A377,Employee_Name,0))))</f>
        <v/>
      </c>
      <c r="C377" t="str">
        <f>IF(ISERROR(INDEX('Employee Data'!$C$4:$C$553,MATCH(Databackup!A377,Employee_Name,0),0)),"",(INDEX('Employee Data'!$C$4:$C$553,MATCH(Databackup!A377,Employee_Name,0))))</f>
        <v/>
      </c>
      <c r="D377" t="str">
        <f>IF(ISERROR(INDEX('Employee Data'!$D$4:$D$553,MATCH(Databackup!A377,Employee_Name,0),0)),"",(INDEX('Employee Data'!$D$4:$D$553,MATCH(Databackup!A377,Employee_Name,0))))</f>
        <v/>
      </c>
      <c r="E377" t="str">
        <f>IF(ISERROR(INDEX('Employee Data'!$F$4:$F$553,MATCH(Databackup!A377,Employee_Name,0),0)),"",(INDEX('Employee Data'!$F$4:$F$553,MATCH(Databackup!A377,Employee_Name,0))))</f>
        <v/>
      </c>
      <c r="F377" s="226" t="str">
        <f>IF(ISERROR(INDEX('Employee Data'!$G$4:$G$553,MATCH(Databackup!A377,Employee_Name,0),0)),"",(INDEX('Employee Data'!$G$4:$G$553,MATCH(Databackup!A377,Employee_Name,0))))</f>
        <v/>
      </c>
      <c r="G377" s="226" t="str">
        <f>IF(ISERROR(INDEX('Employee Data'!$H$4:$H$553,MATCH(Databackup!A377,Employee_Name,0),0)),"",(INDEX('Employee Data'!$H$4:$H$553,MATCH(Databackup!A377,Employee_Name,0))))</f>
        <v/>
      </c>
      <c r="H377" t="str">
        <f>IF(ISERROR(INDEX('Employee Data'!$I$4:$I$553,MATCH(Databackup!A377,Employee_Name,0),0)),"",(INDEX('Employee Data'!$I$4:$I$553,MATCH(Databackup!A377,Employee_Name,0))))</f>
        <v/>
      </c>
      <c r="I377" t="str">
        <f>IF(ISERROR(INDEX('Employee Data'!$J$4:$J$553,MATCH(Databackup!A377,Employee_Name,0),0)),"",(INDEX('Employee Data'!J$4:$J$553,MATCH(Databackup!A377,Employee_Name,0))))</f>
        <v/>
      </c>
      <c r="J377" t="str">
        <f>IF(ISERROR(INDEX('Employee Data'!$K$4:$K$553,MATCH(Databackup!A377,Employee_Name,0),0)),"",(INDEX('Employee Data'!$K$4:$K$553,MATCH(Databackup!A377,Employee_Name,0))))</f>
        <v/>
      </c>
      <c r="K377" t="str">
        <f>IF(ISERROR(INDEX('Employee Data'!$L$4:$L$553,MATCH(Databackup!A377,Employee_Name,0),0)),"",(INDEX('Employee Data'!$L$4:$L$553,MATCH(Databackup!A377,Employee_Name,0))))</f>
        <v/>
      </c>
      <c r="L377" t="str">
        <f>IF(ISERROR(INDEX('Employee Data'!$M$4:$M$553,MATCH(Databackup!A377,Employee_Name,0),0)),"",(INDEX('Employee Data'!$M$4:$M$553,MATCH(Databackup!A377,Employee_Name,0))))</f>
        <v/>
      </c>
      <c r="M377" t="str">
        <f>IF(ISERROR(INDEX('Employee Data'!$N$4:$N$553,MATCH(Databackup!A377,Employee_Name,0),0)),"",(INDEX('Employee Data'!$N$4:$N$553,MATCH(Databackup!A377,Employee_Name,0))))</f>
        <v/>
      </c>
      <c r="N377" t="str">
        <f>IF(ISERROR(INDEX('Employee Data'!$O$4:$O$553,MATCH(Databackup!A377,Employee_Name,0),0)),"",(INDEX('Employee Data'!$O$4:$O$553,MATCH(Databackup!A377,Employee_Name,0))))</f>
        <v/>
      </c>
    </row>
    <row r="378" spans="1:14">
      <c r="A378" s="266" t="e">
        <f t="array" ref="A378">INDEX(Employee_Name,MATCH(SMALL(IF($A$1='Employee Data'!$I$4:$I$553,'Employee Data'!$B$4:$B$553,""),ROW('Employee Data'!A376)),IF($A$1='Employee Data'!$I$4:$I$553,'Employee Data'!$B$4:$B$553,""),0))</f>
        <v>#NUM!</v>
      </c>
      <c r="B378" t="str">
        <f>IF(ISERROR(INDEX('Employee Data'!$B$4:$B$553,MATCH(Databackup!A378,Employee_Name,0),0)),"",(INDEX('Employee Data'!$B$4:$B$553,MATCH(Databackup!A378,Employee_Name,0))))</f>
        <v/>
      </c>
      <c r="C378" t="str">
        <f>IF(ISERROR(INDEX('Employee Data'!$C$4:$C$553,MATCH(Databackup!A378,Employee_Name,0),0)),"",(INDEX('Employee Data'!$C$4:$C$553,MATCH(Databackup!A378,Employee_Name,0))))</f>
        <v/>
      </c>
      <c r="D378" t="str">
        <f>IF(ISERROR(INDEX('Employee Data'!$D$4:$D$553,MATCH(Databackup!A378,Employee_Name,0),0)),"",(INDEX('Employee Data'!$D$4:$D$553,MATCH(Databackup!A378,Employee_Name,0))))</f>
        <v/>
      </c>
      <c r="E378" t="str">
        <f>IF(ISERROR(INDEX('Employee Data'!$F$4:$F$553,MATCH(Databackup!A378,Employee_Name,0),0)),"",(INDEX('Employee Data'!$F$4:$F$553,MATCH(Databackup!A378,Employee_Name,0))))</f>
        <v/>
      </c>
      <c r="F378" s="226" t="str">
        <f>IF(ISERROR(INDEX('Employee Data'!$G$4:$G$553,MATCH(Databackup!A378,Employee_Name,0),0)),"",(INDEX('Employee Data'!$G$4:$G$553,MATCH(Databackup!A378,Employee_Name,0))))</f>
        <v/>
      </c>
      <c r="G378" s="226" t="str">
        <f>IF(ISERROR(INDEX('Employee Data'!$H$4:$H$553,MATCH(Databackup!A378,Employee_Name,0),0)),"",(INDEX('Employee Data'!$H$4:$H$553,MATCH(Databackup!A378,Employee_Name,0))))</f>
        <v/>
      </c>
      <c r="H378" t="str">
        <f>IF(ISERROR(INDEX('Employee Data'!$I$4:$I$553,MATCH(Databackup!A378,Employee_Name,0),0)),"",(INDEX('Employee Data'!$I$4:$I$553,MATCH(Databackup!A378,Employee_Name,0))))</f>
        <v/>
      </c>
      <c r="I378" t="str">
        <f>IF(ISERROR(INDEX('Employee Data'!$J$4:$J$553,MATCH(Databackup!A378,Employee_Name,0),0)),"",(INDEX('Employee Data'!J$4:$J$553,MATCH(Databackup!A378,Employee_Name,0))))</f>
        <v/>
      </c>
      <c r="J378" t="str">
        <f>IF(ISERROR(INDEX('Employee Data'!$K$4:$K$553,MATCH(Databackup!A378,Employee_Name,0),0)),"",(INDEX('Employee Data'!$K$4:$K$553,MATCH(Databackup!A378,Employee_Name,0))))</f>
        <v/>
      </c>
      <c r="K378" t="str">
        <f>IF(ISERROR(INDEX('Employee Data'!$L$4:$L$553,MATCH(Databackup!A378,Employee_Name,0),0)),"",(INDEX('Employee Data'!$L$4:$L$553,MATCH(Databackup!A378,Employee_Name,0))))</f>
        <v/>
      </c>
      <c r="L378" t="str">
        <f>IF(ISERROR(INDEX('Employee Data'!$M$4:$M$553,MATCH(Databackup!A378,Employee_Name,0),0)),"",(INDEX('Employee Data'!$M$4:$M$553,MATCH(Databackup!A378,Employee_Name,0))))</f>
        <v/>
      </c>
      <c r="M378" t="str">
        <f>IF(ISERROR(INDEX('Employee Data'!$N$4:$N$553,MATCH(Databackup!A378,Employee_Name,0),0)),"",(INDEX('Employee Data'!$N$4:$N$553,MATCH(Databackup!A378,Employee_Name,0))))</f>
        <v/>
      </c>
      <c r="N378" t="str">
        <f>IF(ISERROR(INDEX('Employee Data'!$O$4:$O$553,MATCH(Databackup!A378,Employee_Name,0),0)),"",(INDEX('Employee Data'!$O$4:$O$553,MATCH(Databackup!A378,Employee_Name,0))))</f>
        <v/>
      </c>
    </row>
    <row r="379" spans="1:14">
      <c r="A379" s="266" t="e">
        <f t="array" ref="A379">INDEX(Employee_Name,MATCH(SMALL(IF($A$1='Employee Data'!$I$4:$I$553,'Employee Data'!$B$4:$B$553,""),ROW('Employee Data'!A377)),IF($A$1='Employee Data'!$I$4:$I$553,'Employee Data'!$B$4:$B$553,""),0))</f>
        <v>#NUM!</v>
      </c>
      <c r="B379" t="str">
        <f>IF(ISERROR(INDEX('Employee Data'!$B$4:$B$553,MATCH(Databackup!A379,Employee_Name,0),0)),"",(INDEX('Employee Data'!$B$4:$B$553,MATCH(Databackup!A379,Employee_Name,0))))</f>
        <v/>
      </c>
      <c r="C379" t="str">
        <f>IF(ISERROR(INDEX('Employee Data'!$C$4:$C$553,MATCH(Databackup!A379,Employee_Name,0),0)),"",(INDEX('Employee Data'!$C$4:$C$553,MATCH(Databackup!A379,Employee_Name,0))))</f>
        <v/>
      </c>
      <c r="D379" t="str">
        <f>IF(ISERROR(INDEX('Employee Data'!$D$4:$D$553,MATCH(Databackup!A379,Employee_Name,0),0)),"",(INDEX('Employee Data'!$D$4:$D$553,MATCH(Databackup!A379,Employee_Name,0))))</f>
        <v/>
      </c>
      <c r="E379" t="str">
        <f>IF(ISERROR(INDEX('Employee Data'!$F$4:$F$553,MATCH(Databackup!A379,Employee_Name,0),0)),"",(INDEX('Employee Data'!$F$4:$F$553,MATCH(Databackup!A379,Employee_Name,0))))</f>
        <v/>
      </c>
      <c r="F379" s="226" t="str">
        <f>IF(ISERROR(INDEX('Employee Data'!$G$4:$G$553,MATCH(Databackup!A379,Employee_Name,0),0)),"",(INDEX('Employee Data'!$G$4:$G$553,MATCH(Databackup!A379,Employee_Name,0))))</f>
        <v/>
      </c>
      <c r="G379" s="226" t="str">
        <f>IF(ISERROR(INDEX('Employee Data'!$H$4:$H$553,MATCH(Databackup!A379,Employee_Name,0),0)),"",(INDEX('Employee Data'!$H$4:$H$553,MATCH(Databackup!A379,Employee_Name,0))))</f>
        <v/>
      </c>
      <c r="H379" t="str">
        <f>IF(ISERROR(INDEX('Employee Data'!$I$4:$I$553,MATCH(Databackup!A379,Employee_Name,0),0)),"",(INDEX('Employee Data'!$I$4:$I$553,MATCH(Databackup!A379,Employee_Name,0))))</f>
        <v/>
      </c>
      <c r="I379" t="str">
        <f>IF(ISERROR(INDEX('Employee Data'!$J$4:$J$553,MATCH(Databackup!A379,Employee_Name,0),0)),"",(INDEX('Employee Data'!J$4:$J$553,MATCH(Databackup!A379,Employee_Name,0))))</f>
        <v/>
      </c>
      <c r="J379" t="str">
        <f>IF(ISERROR(INDEX('Employee Data'!$K$4:$K$553,MATCH(Databackup!A379,Employee_Name,0),0)),"",(INDEX('Employee Data'!$K$4:$K$553,MATCH(Databackup!A379,Employee_Name,0))))</f>
        <v/>
      </c>
      <c r="K379" t="str">
        <f>IF(ISERROR(INDEX('Employee Data'!$L$4:$L$553,MATCH(Databackup!A379,Employee_Name,0),0)),"",(INDEX('Employee Data'!$L$4:$L$553,MATCH(Databackup!A379,Employee_Name,0))))</f>
        <v/>
      </c>
      <c r="L379" t="str">
        <f>IF(ISERROR(INDEX('Employee Data'!$M$4:$M$553,MATCH(Databackup!A379,Employee_Name,0),0)),"",(INDEX('Employee Data'!$M$4:$M$553,MATCH(Databackup!A379,Employee_Name,0))))</f>
        <v/>
      </c>
      <c r="M379" t="str">
        <f>IF(ISERROR(INDEX('Employee Data'!$N$4:$N$553,MATCH(Databackup!A379,Employee_Name,0),0)),"",(INDEX('Employee Data'!$N$4:$N$553,MATCH(Databackup!A379,Employee_Name,0))))</f>
        <v/>
      </c>
      <c r="N379" t="str">
        <f>IF(ISERROR(INDEX('Employee Data'!$O$4:$O$553,MATCH(Databackup!A379,Employee_Name,0),0)),"",(INDEX('Employee Data'!$O$4:$O$553,MATCH(Databackup!A379,Employee_Name,0))))</f>
        <v/>
      </c>
    </row>
    <row r="380" spans="1:14">
      <c r="A380" s="266" t="e">
        <f t="array" ref="A380">INDEX(Employee_Name,MATCH(SMALL(IF($A$1='Employee Data'!$I$4:$I$553,'Employee Data'!$B$4:$B$553,""),ROW('Employee Data'!A378)),IF($A$1='Employee Data'!$I$4:$I$553,'Employee Data'!$B$4:$B$553,""),0))</f>
        <v>#NUM!</v>
      </c>
      <c r="B380" t="str">
        <f>IF(ISERROR(INDEX('Employee Data'!$B$4:$B$553,MATCH(Databackup!A380,Employee_Name,0),0)),"",(INDEX('Employee Data'!$B$4:$B$553,MATCH(Databackup!A380,Employee_Name,0))))</f>
        <v/>
      </c>
      <c r="C380" t="str">
        <f>IF(ISERROR(INDEX('Employee Data'!$C$4:$C$553,MATCH(Databackup!A380,Employee_Name,0),0)),"",(INDEX('Employee Data'!$C$4:$C$553,MATCH(Databackup!A380,Employee_Name,0))))</f>
        <v/>
      </c>
      <c r="D380" t="str">
        <f>IF(ISERROR(INDEX('Employee Data'!$D$4:$D$553,MATCH(Databackup!A380,Employee_Name,0),0)),"",(INDEX('Employee Data'!$D$4:$D$553,MATCH(Databackup!A380,Employee_Name,0))))</f>
        <v/>
      </c>
      <c r="E380" t="str">
        <f>IF(ISERROR(INDEX('Employee Data'!$F$4:$F$553,MATCH(Databackup!A380,Employee_Name,0),0)),"",(INDEX('Employee Data'!$F$4:$F$553,MATCH(Databackup!A380,Employee_Name,0))))</f>
        <v/>
      </c>
      <c r="F380" s="226" t="str">
        <f>IF(ISERROR(INDEX('Employee Data'!$G$4:$G$553,MATCH(Databackup!A380,Employee_Name,0),0)),"",(INDEX('Employee Data'!$G$4:$G$553,MATCH(Databackup!A380,Employee_Name,0))))</f>
        <v/>
      </c>
      <c r="G380" s="226" t="str">
        <f>IF(ISERROR(INDEX('Employee Data'!$H$4:$H$553,MATCH(Databackup!A380,Employee_Name,0),0)),"",(INDEX('Employee Data'!$H$4:$H$553,MATCH(Databackup!A380,Employee_Name,0))))</f>
        <v/>
      </c>
      <c r="H380" t="str">
        <f>IF(ISERROR(INDEX('Employee Data'!$I$4:$I$553,MATCH(Databackup!A380,Employee_Name,0),0)),"",(INDEX('Employee Data'!$I$4:$I$553,MATCH(Databackup!A380,Employee_Name,0))))</f>
        <v/>
      </c>
      <c r="I380" t="str">
        <f>IF(ISERROR(INDEX('Employee Data'!$J$4:$J$553,MATCH(Databackup!A380,Employee_Name,0),0)),"",(INDEX('Employee Data'!J$4:$J$553,MATCH(Databackup!A380,Employee_Name,0))))</f>
        <v/>
      </c>
      <c r="J380" t="str">
        <f>IF(ISERROR(INDEX('Employee Data'!$K$4:$K$553,MATCH(Databackup!A380,Employee_Name,0),0)),"",(INDEX('Employee Data'!$K$4:$K$553,MATCH(Databackup!A380,Employee_Name,0))))</f>
        <v/>
      </c>
      <c r="K380" t="str">
        <f>IF(ISERROR(INDEX('Employee Data'!$L$4:$L$553,MATCH(Databackup!A380,Employee_Name,0),0)),"",(INDEX('Employee Data'!$L$4:$L$553,MATCH(Databackup!A380,Employee_Name,0))))</f>
        <v/>
      </c>
      <c r="L380" t="str">
        <f>IF(ISERROR(INDEX('Employee Data'!$M$4:$M$553,MATCH(Databackup!A380,Employee_Name,0),0)),"",(INDEX('Employee Data'!$M$4:$M$553,MATCH(Databackup!A380,Employee_Name,0))))</f>
        <v/>
      </c>
      <c r="M380" t="str">
        <f>IF(ISERROR(INDEX('Employee Data'!$N$4:$N$553,MATCH(Databackup!A380,Employee_Name,0),0)),"",(INDEX('Employee Data'!$N$4:$N$553,MATCH(Databackup!A380,Employee_Name,0))))</f>
        <v/>
      </c>
      <c r="N380" t="str">
        <f>IF(ISERROR(INDEX('Employee Data'!$O$4:$O$553,MATCH(Databackup!A380,Employee_Name,0),0)),"",(INDEX('Employee Data'!$O$4:$O$553,MATCH(Databackup!A380,Employee_Name,0))))</f>
        <v/>
      </c>
    </row>
    <row r="381" spans="1:14">
      <c r="A381" s="266" t="e">
        <f t="array" ref="A381">INDEX(Employee_Name,MATCH(SMALL(IF($A$1='Employee Data'!$I$4:$I$553,'Employee Data'!$B$4:$B$553,""),ROW('Employee Data'!A379)),IF($A$1='Employee Data'!$I$4:$I$553,'Employee Data'!$B$4:$B$553,""),0))</f>
        <v>#NUM!</v>
      </c>
      <c r="B381" t="str">
        <f>IF(ISERROR(INDEX('Employee Data'!$B$4:$B$553,MATCH(Databackup!A381,Employee_Name,0),0)),"",(INDEX('Employee Data'!$B$4:$B$553,MATCH(Databackup!A381,Employee_Name,0))))</f>
        <v/>
      </c>
      <c r="C381" t="str">
        <f>IF(ISERROR(INDEX('Employee Data'!$C$4:$C$553,MATCH(Databackup!A381,Employee_Name,0),0)),"",(INDEX('Employee Data'!$C$4:$C$553,MATCH(Databackup!A381,Employee_Name,0))))</f>
        <v/>
      </c>
      <c r="D381" t="str">
        <f>IF(ISERROR(INDEX('Employee Data'!$D$4:$D$553,MATCH(Databackup!A381,Employee_Name,0),0)),"",(INDEX('Employee Data'!$D$4:$D$553,MATCH(Databackup!A381,Employee_Name,0))))</f>
        <v/>
      </c>
      <c r="E381" t="str">
        <f>IF(ISERROR(INDEX('Employee Data'!$F$4:$F$553,MATCH(Databackup!A381,Employee_Name,0),0)),"",(INDEX('Employee Data'!$F$4:$F$553,MATCH(Databackup!A381,Employee_Name,0))))</f>
        <v/>
      </c>
      <c r="F381" s="226" t="str">
        <f>IF(ISERROR(INDEX('Employee Data'!$G$4:$G$553,MATCH(Databackup!A381,Employee_Name,0),0)),"",(INDEX('Employee Data'!$G$4:$G$553,MATCH(Databackup!A381,Employee_Name,0))))</f>
        <v/>
      </c>
      <c r="G381" s="226" t="str">
        <f>IF(ISERROR(INDEX('Employee Data'!$H$4:$H$553,MATCH(Databackup!A381,Employee_Name,0),0)),"",(INDEX('Employee Data'!$H$4:$H$553,MATCH(Databackup!A381,Employee_Name,0))))</f>
        <v/>
      </c>
      <c r="H381" t="str">
        <f>IF(ISERROR(INDEX('Employee Data'!$I$4:$I$553,MATCH(Databackup!A381,Employee_Name,0),0)),"",(INDEX('Employee Data'!$I$4:$I$553,MATCH(Databackup!A381,Employee_Name,0))))</f>
        <v/>
      </c>
      <c r="I381" t="str">
        <f>IF(ISERROR(INDEX('Employee Data'!$J$4:$J$553,MATCH(Databackup!A381,Employee_Name,0),0)),"",(INDEX('Employee Data'!J$4:$J$553,MATCH(Databackup!A381,Employee_Name,0))))</f>
        <v/>
      </c>
      <c r="J381" t="str">
        <f>IF(ISERROR(INDEX('Employee Data'!$K$4:$K$553,MATCH(Databackup!A381,Employee_Name,0),0)),"",(INDEX('Employee Data'!$K$4:$K$553,MATCH(Databackup!A381,Employee_Name,0))))</f>
        <v/>
      </c>
      <c r="K381" t="str">
        <f>IF(ISERROR(INDEX('Employee Data'!$L$4:$L$553,MATCH(Databackup!A381,Employee_Name,0),0)),"",(INDEX('Employee Data'!$L$4:$L$553,MATCH(Databackup!A381,Employee_Name,0))))</f>
        <v/>
      </c>
      <c r="L381" t="str">
        <f>IF(ISERROR(INDEX('Employee Data'!$M$4:$M$553,MATCH(Databackup!A381,Employee_Name,0),0)),"",(INDEX('Employee Data'!$M$4:$M$553,MATCH(Databackup!A381,Employee_Name,0))))</f>
        <v/>
      </c>
      <c r="M381" t="str">
        <f>IF(ISERROR(INDEX('Employee Data'!$N$4:$N$553,MATCH(Databackup!A381,Employee_Name,0),0)),"",(INDEX('Employee Data'!$N$4:$N$553,MATCH(Databackup!A381,Employee_Name,0))))</f>
        <v/>
      </c>
      <c r="N381" t="str">
        <f>IF(ISERROR(INDEX('Employee Data'!$O$4:$O$553,MATCH(Databackup!A381,Employee_Name,0),0)),"",(INDEX('Employee Data'!$O$4:$O$553,MATCH(Databackup!A381,Employee_Name,0))))</f>
        <v/>
      </c>
    </row>
    <row r="382" spans="1:14">
      <c r="A382" s="266" t="e">
        <f t="array" ref="A382">INDEX(Employee_Name,MATCH(SMALL(IF($A$1='Employee Data'!$I$4:$I$553,'Employee Data'!$B$4:$B$553,""),ROW('Employee Data'!A380)),IF($A$1='Employee Data'!$I$4:$I$553,'Employee Data'!$B$4:$B$553,""),0))</f>
        <v>#NUM!</v>
      </c>
      <c r="B382" t="str">
        <f>IF(ISERROR(INDEX('Employee Data'!$B$4:$B$553,MATCH(Databackup!A382,Employee_Name,0),0)),"",(INDEX('Employee Data'!$B$4:$B$553,MATCH(Databackup!A382,Employee_Name,0))))</f>
        <v/>
      </c>
      <c r="C382" t="str">
        <f>IF(ISERROR(INDEX('Employee Data'!$C$4:$C$553,MATCH(Databackup!A382,Employee_Name,0),0)),"",(INDEX('Employee Data'!$C$4:$C$553,MATCH(Databackup!A382,Employee_Name,0))))</f>
        <v/>
      </c>
      <c r="D382" t="str">
        <f>IF(ISERROR(INDEX('Employee Data'!$D$4:$D$553,MATCH(Databackup!A382,Employee_Name,0),0)),"",(INDEX('Employee Data'!$D$4:$D$553,MATCH(Databackup!A382,Employee_Name,0))))</f>
        <v/>
      </c>
      <c r="E382" t="str">
        <f>IF(ISERROR(INDEX('Employee Data'!$F$4:$F$553,MATCH(Databackup!A382,Employee_Name,0),0)),"",(INDEX('Employee Data'!$F$4:$F$553,MATCH(Databackup!A382,Employee_Name,0))))</f>
        <v/>
      </c>
      <c r="F382" s="226" t="str">
        <f>IF(ISERROR(INDEX('Employee Data'!$G$4:$G$553,MATCH(Databackup!A382,Employee_Name,0),0)),"",(INDEX('Employee Data'!$G$4:$G$553,MATCH(Databackup!A382,Employee_Name,0))))</f>
        <v/>
      </c>
      <c r="G382" s="226" t="str">
        <f>IF(ISERROR(INDEX('Employee Data'!$H$4:$H$553,MATCH(Databackup!A382,Employee_Name,0),0)),"",(INDEX('Employee Data'!$H$4:$H$553,MATCH(Databackup!A382,Employee_Name,0))))</f>
        <v/>
      </c>
      <c r="H382" t="str">
        <f>IF(ISERROR(INDEX('Employee Data'!$I$4:$I$553,MATCH(Databackup!A382,Employee_Name,0),0)),"",(INDEX('Employee Data'!$I$4:$I$553,MATCH(Databackup!A382,Employee_Name,0))))</f>
        <v/>
      </c>
      <c r="I382" t="str">
        <f>IF(ISERROR(INDEX('Employee Data'!$J$4:$J$553,MATCH(Databackup!A382,Employee_Name,0),0)),"",(INDEX('Employee Data'!J$4:$J$553,MATCH(Databackup!A382,Employee_Name,0))))</f>
        <v/>
      </c>
      <c r="J382" t="str">
        <f>IF(ISERROR(INDEX('Employee Data'!$K$4:$K$553,MATCH(Databackup!A382,Employee_Name,0),0)),"",(INDEX('Employee Data'!$K$4:$K$553,MATCH(Databackup!A382,Employee_Name,0))))</f>
        <v/>
      </c>
      <c r="K382" t="str">
        <f>IF(ISERROR(INDEX('Employee Data'!$L$4:$L$553,MATCH(Databackup!A382,Employee_Name,0),0)),"",(INDEX('Employee Data'!$L$4:$L$553,MATCH(Databackup!A382,Employee_Name,0))))</f>
        <v/>
      </c>
      <c r="L382" t="str">
        <f>IF(ISERROR(INDEX('Employee Data'!$M$4:$M$553,MATCH(Databackup!A382,Employee_Name,0),0)),"",(INDEX('Employee Data'!$M$4:$M$553,MATCH(Databackup!A382,Employee_Name,0))))</f>
        <v/>
      </c>
      <c r="M382" t="str">
        <f>IF(ISERROR(INDEX('Employee Data'!$N$4:$N$553,MATCH(Databackup!A382,Employee_Name,0),0)),"",(INDEX('Employee Data'!$N$4:$N$553,MATCH(Databackup!A382,Employee_Name,0))))</f>
        <v/>
      </c>
      <c r="N382" t="str">
        <f>IF(ISERROR(INDEX('Employee Data'!$O$4:$O$553,MATCH(Databackup!A382,Employee_Name,0),0)),"",(INDEX('Employee Data'!$O$4:$O$553,MATCH(Databackup!A382,Employee_Name,0))))</f>
        <v/>
      </c>
    </row>
    <row r="383" spans="1:14">
      <c r="A383" s="266" t="e">
        <f t="array" ref="A383">INDEX(Employee_Name,MATCH(SMALL(IF($A$1='Employee Data'!$I$4:$I$553,'Employee Data'!$B$4:$B$553,""),ROW('Employee Data'!A381)),IF($A$1='Employee Data'!$I$4:$I$553,'Employee Data'!$B$4:$B$553,""),0))</f>
        <v>#NUM!</v>
      </c>
      <c r="B383" t="str">
        <f>IF(ISERROR(INDEX('Employee Data'!$B$4:$B$553,MATCH(Databackup!A383,Employee_Name,0),0)),"",(INDEX('Employee Data'!$B$4:$B$553,MATCH(Databackup!A383,Employee_Name,0))))</f>
        <v/>
      </c>
      <c r="C383" t="str">
        <f>IF(ISERROR(INDEX('Employee Data'!$C$4:$C$553,MATCH(Databackup!A383,Employee_Name,0),0)),"",(INDEX('Employee Data'!$C$4:$C$553,MATCH(Databackup!A383,Employee_Name,0))))</f>
        <v/>
      </c>
      <c r="D383" t="str">
        <f>IF(ISERROR(INDEX('Employee Data'!$D$4:$D$553,MATCH(Databackup!A383,Employee_Name,0),0)),"",(INDEX('Employee Data'!$D$4:$D$553,MATCH(Databackup!A383,Employee_Name,0))))</f>
        <v/>
      </c>
      <c r="E383" t="str">
        <f>IF(ISERROR(INDEX('Employee Data'!$F$4:$F$553,MATCH(Databackup!A383,Employee_Name,0),0)),"",(INDEX('Employee Data'!$F$4:$F$553,MATCH(Databackup!A383,Employee_Name,0))))</f>
        <v/>
      </c>
      <c r="F383" s="226" t="str">
        <f>IF(ISERROR(INDEX('Employee Data'!$G$4:$G$553,MATCH(Databackup!A383,Employee_Name,0),0)),"",(INDEX('Employee Data'!$G$4:$G$553,MATCH(Databackup!A383,Employee_Name,0))))</f>
        <v/>
      </c>
      <c r="G383" s="226" t="str">
        <f>IF(ISERROR(INDEX('Employee Data'!$H$4:$H$553,MATCH(Databackup!A383,Employee_Name,0),0)),"",(INDEX('Employee Data'!$H$4:$H$553,MATCH(Databackup!A383,Employee_Name,0))))</f>
        <v/>
      </c>
      <c r="H383" t="str">
        <f>IF(ISERROR(INDEX('Employee Data'!$I$4:$I$553,MATCH(Databackup!A383,Employee_Name,0),0)),"",(INDEX('Employee Data'!$I$4:$I$553,MATCH(Databackup!A383,Employee_Name,0))))</f>
        <v/>
      </c>
      <c r="I383" t="str">
        <f>IF(ISERROR(INDEX('Employee Data'!$J$4:$J$553,MATCH(Databackup!A383,Employee_Name,0),0)),"",(INDEX('Employee Data'!J$4:$J$553,MATCH(Databackup!A383,Employee_Name,0))))</f>
        <v/>
      </c>
      <c r="J383" t="str">
        <f>IF(ISERROR(INDEX('Employee Data'!$K$4:$K$553,MATCH(Databackup!A383,Employee_Name,0),0)),"",(INDEX('Employee Data'!$K$4:$K$553,MATCH(Databackup!A383,Employee_Name,0))))</f>
        <v/>
      </c>
      <c r="K383" t="str">
        <f>IF(ISERROR(INDEX('Employee Data'!$L$4:$L$553,MATCH(Databackup!A383,Employee_Name,0),0)),"",(INDEX('Employee Data'!$L$4:$L$553,MATCH(Databackup!A383,Employee_Name,0))))</f>
        <v/>
      </c>
      <c r="L383" t="str">
        <f>IF(ISERROR(INDEX('Employee Data'!$M$4:$M$553,MATCH(Databackup!A383,Employee_Name,0),0)),"",(INDEX('Employee Data'!$M$4:$M$553,MATCH(Databackup!A383,Employee_Name,0))))</f>
        <v/>
      </c>
      <c r="M383" t="str">
        <f>IF(ISERROR(INDEX('Employee Data'!$N$4:$N$553,MATCH(Databackup!A383,Employee_Name,0),0)),"",(INDEX('Employee Data'!$N$4:$N$553,MATCH(Databackup!A383,Employee_Name,0))))</f>
        <v/>
      </c>
      <c r="N383" t="str">
        <f>IF(ISERROR(INDEX('Employee Data'!$O$4:$O$553,MATCH(Databackup!A383,Employee_Name,0),0)),"",(INDEX('Employee Data'!$O$4:$O$553,MATCH(Databackup!A383,Employee_Name,0))))</f>
        <v/>
      </c>
    </row>
    <row r="384" spans="1:14">
      <c r="A384" s="266" t="e">
        <f t="array" ref="A384">INDEX(Employee_Name,MATCH(SMALL(IF($A$1='Employee Data'!$I$4:$I$553,'Employee Data'!$B$4:$B$553,""),ROW('Employee Data'!A382)),IF($A$1='Employee Data'!$I$4:$I$553,'Employee Data'!$B$4:$B$553,""),0))</f>
        <v>#NUM!</v>
      </c>
      <c r="B384" t="str">
        <f>IF(ISERROR(INDEX('Employee Data'!$B$4:$B$553,MATCH(Databackup!A384,Employee_Name,0),0)),"",(INDEX('Employee Data'!$B$4:$B$553,MATCH(Databackup!A384,Employee_Name,0))))</f>
        <v/>
      </c>
      <c r="C384" t="str">
        <f>IF(ISERROR(INDEX('Employee Data'!$C$4:$C$553,MATCH(Databackup!A384,Employee_Name,0),0)),"",(INDEX('Employee Data'!$C$4:$C$553,MATCH(Databackup!A384,Employee_Name,0))))</f>
        <v/>
      </c>
      <c r="D384" t="str">
        <f>IF(ISERROR(INDEX('Employee Data'!$D$4:$D$553,MATCH(Databackup!A384,Employee_Name,0),0)),"",(INDEX('Employee Data'!$D$4:$D$553,MATCH(Databackup!A384,Employee_Name,0))))</f>
        <v/>
      </c>
      <c r="E384" t="str">
        <f>IF(ISERROR(INDEX('Employee Data'!$F$4:$F$553,MATCH(Databackup!A384,Employee_Name,0),0)),"",(INDEX('Employee Data'!$F$4:$F$553,MATCH(Databackup!A384,Employee_Name,0))))</f>
        <v/>
      </c>
      <c r="F384" s="226" t="str">
        <f>IF(ISERROR(INDEX('Employee Data'!$G$4:$G$553,MATCH(Databackup!A384,Employee_Name,0),0)),"",(INDEX('Employee Data'!$G$4:$G$553,MATCH(Databackup!A384,Employee_Name,0))))</f>
        <v/>
      </c>
      <c r="G384" s="226" t="str">
        <f>IF(ISERROR(INDEX('Employee Data'!$H$4:$H$553,MATCH(Databackup!A384,Employee_Name,0),0)),"",(INDEX('Employee Data'!$H$4:$H$553,MATCH(Databackup!A384,Employee_Name,0))))</f>
        <v/>
      </c>
      <c r="H384" t="str">
        <f>IF(ISERROR(INDEX('Employee Data'!$I$4:$I$553,MATCH(Databackup!A384,Employee_Name,0),0)),"",(INDEX('Employee Data'!$I$4:$I$553,MATCH(Databackup!A384,Employee_Name,0))))</f>
        <v/>
      </c>
      <c r="I384" t="str">
        <f>IF(ISERROR(INDEX('Employee Data'!$J$4:$J$553,MATCH(Databackup!A384,Employee_Name,0),0)),"",(INDEX('Employee Data'!J$4:$J$553,MATCH(Databackup!A384,Employee_Name,0))))</f>
        <v/>
      </c>
      <c r="J384" t="str">
        <f>IF(ISERROR(INDEX('Employee Data'!$K$4:$K$553,MATCH(Databackup!A384,Employee_Name,0),0)),"",(INDEX('Employee Data'!$K$4:$K$553,MATCH(Databackup!A384,Employee_Name,0))))</f>
        <v/>
      </c>
      <c r="K384" t="str">
        <f>IF(ISERROR(INDEX('Employee Data'!$L$4:$L$553,MATCH(Databackup!A384,Employee_Name,0),0)),"",(INDEX('Employee Data'!$L$4:$L$553,MATCH(Databackup!A384,Employee_Name,0))))</f>
        <v/>
      </c>
      <c r="L384" t="str">
        <f>IF(ISERROR(INDEX('Employee Data'!$M$4:$M$553,MATCH(Databackup!A384,Employee_Name,0),0)),"",(INDEX('Employee Data'!$M$4:$M$553,MATCH(Databackup!A384,Employee_Name,0))))</f>
        <v/>
      </c>
      <c r="M384" t="str">
        <f>IF(ISERROR(INDEX('Employee Data'!$N$4:$N$553,MATCH(Databackup!A384,Employee_Name,0),0)),"",(INDEX('Employee Data'!$N$4:$N$553,MATCH(Databackup!A384,Employee_Name,0))))</f>
        <v/>
      </c>
      <c r="N384" t="str">
        <f>IF(ISERROR(INDEX('Employee Data'!$O$4:$O$553,MATCH(Databackup!A384,Employee_Name,0),0)),"",(INDEX('Employee Data'!$O$4:$O$553,MATCH(Databackup!A384,Employee_Name,0))))</f>
        <v/>
      </c>
    </row>
    <row r="385" spans="1:14">
      <c r="A385" s="266" t="e">
        <f t="array" ref="A385">INDEX(Employee_Name,MATCH(SMALL(IF($A$1='Employee Data'!$I$4:$I$553,'Employee Data'!$B$4:$B$553,""),ROW('Employee Data'!A383)),IF($A$1='Employee Data'!$I$4:$I$553,'Employee Data'!$B$4:$B$553,""),0))</f>
        <v>#NUM!</v>
      </c>
      <c r="B385" t="str">
        <f>IF(ISERROR(INDEX('Employee Data'!$B$4:$B$553,MATCH(Databackup!A385,Employee_Name,0),0)),"",(INDEX('Employee Data'!$B$4:$B$553,MATCH(Databackup!A385,Employee_Name,0))))</f>
        <v/>
      </c>
      <c r="C385" t="str">
        <f>IF(ISERROR(INDEX('Employee Data'!$C$4:$C$553,MATCH(Databackup!A385,Employee_Name,0),0)),"",(INDEX('Employee Data'!$C$4:$C$553,MATCH(Databackup!A385,Employee_Name,0))))</f>
        <v/>
      </c>
      <c r="D385" t="str">
        <f>IF(ISERROR(INDEX('Employee Data'!$D$4:$D$553,MATCH(Databackup!A385,Employee_Name,0),0)),"",(INDEX('Employee Data'!$D$4:$D$553,MATCH(Databackup!A385,Employee_Name,0))))</f>
        <v/>
      </c>
      <c r="E385" t="str">
        <f>IF(ISERROR(INDEX('Employee Data'!$F$4:$F$553,MATCH(Databackup!A385,Employee_Name,0),0)),"",(INDEX('Employee Data'!$F$4:$F$553,MATCH(Databackup!A385,Employee_Name,0))))</f>
        <v/>
      </c>
      <c r="F385" s="226" t="str">
        <f>IF(ISERROR(INDEX('Employee Data'!$G$4:$G$553,MATCH(Databackup!A385,Employee_Name,0),0)),"",(INDEX('Employee Data'!$G$4:$G$553,MATCH(Databackup!A385,Employee_Name,0))))</f>
        <v/>
      </c>
      <c r="G385" s="226" t="str">
        <f>IF(ISERROR(INDEX('Employee Data'!$H$4:$H$553,MATCH(Databackup!A385,Employee_Name,0),0)),"",(INDEX('Employee Data'!$H$4:$H$553,MATCH(Databackup!A385,Employee_Name,0))))</f>
        <v/>
      </c>
      <c r="H385" t="str">
        <f>IF(ISERROR(INDEX('Employee Data'!$I$4:$I$553,MATCH(Databackup!A385,Employee_Name,0),0)),"",(INDEX('Employee Data'!$I$4:$I$553,MATCH(Databackup!A385,Employee_Name,0))))</f>
        <v/>
      </c>
      <c r="I385" t="str">
        <f>IF(ISERROR(INDEX('Employee Data'!$J$4:$J$553,MATCH(Databackup!A385,Employee_Name,0),0)),"",(INDEX('Employee Data'!J$4:$J$553,MATCH(Databackup!A385,Employee_Name,0))))</f>
        <v/>
      </c>
      <c r="J385" t="str">
        <f>IF(ISERROR(INDEX('Employee Data'!$K$4:$K$553,MATCH(Databackup!A385,Employee_Name,0),0)),"",(INDEX('Employee Data'!$K$4:$K$553,MATCH(Databackup!A385,Employee_Name,0))))</f>
        <v/>
      </c>
      <c r="K385" t="str">
        <f>IF(ISERROR(INDEX('Employee Data'!$L$4:$L$553,MATCH(Databackup!A385,Employee_Name,0),0)),"",(INDEX('Employee Data'!$L$4:$L$553,MATCH(Databackup!A385,Employee_Name,0))))</f>
        <v/>
      </c>
      <c r="L385" t="str">
        <f>IF(ISERROR(INDEX('Employee Data'!$M$4:$M$553,MATCH(Databackup!A385,Employee_Name,0),0)),"",(INDEX('Employee Data'!$M$4:$M$553,MATCH(Databackup!A385,Employee_Name,0))))</f>
        <v/>
      </c>
      <c r="M385" t="str">
        <f>IF(ISERROR(INDEX('Employee Data'!$N$4:$N$553,MATCH(Databackup!A385,Employee_Name,0),0)),"",(INDEX('Employee Data'!$N$4:$N$553,MATCH(Databackup!A385,Employee_Name,0))))</f>
        <v/>
      </c>
      <c r="N385" t="str">
        <f>IF(ISERROR(INDEX('Employee Data'!$O$4:$O$553,MATCH(Databackup!A385,Employee_Name,0),0)),"",(INDEX('Employee Data'!$O$4:$O$553,MATCH(Databackup!A385,Employee_Name,0))))</f>
        <v/>
      </c>
    </row>
    <row r="386" spans="1:14">
      <c r="A386" s="266" t="e">
        <f t="array" ref="A386">INDEX(Employee_Name,MATCH(SMALL(IF($A$1='Employee Data'!$I$4:$I$553,'Employee Data'!$B$4:$B$553,""),ROW('Employee Data'!A384)),IF($A$1='Employee Data'!$I$4:$I$553,'Employee Data'!$B$4:$B$553,""),0))</f>
        <v>#NUM!</v>
      </c>
      <c r="B386" t="str">
        <f>IF(ISERROR(INDEX('Employee Data'!$B$4:$B$553,MATCH(Databackup!A386,Employee_Name,0),0)),"",(INDEX('Employee Data'!$B$4:$B$553,MATCH(Databackup!A386,Employee_Name,0))))</f>
        <v/>
      </c>
      <c r="C386" t="str">
        <f>IF(ISERROR(INDEX('Employee Data'!$C$4:$C$553,MATCH(Databackup!A386,Employee_Name,0),0)),"",(INDEX('Employee Data'!$C$4:$C$553,MATCH(Databackup!A386,Employee_Name,0))))</f>
        <v/>
      </c>
      <c r="D386" t="str">
        <f>IF(ISERROR(INDEX('Employee Data'!$D$4:$D$553,MATCH(Databackup!A386,Employee_Name,0),0)),"",(INDEX('Employee Data'!$D$4:$D$553,MATCH(Databackup!A386,Employee_Name,0))))</f>
        <v/>
      </c>
      <c r="E386" t="str">
        <f>IF(ISERROR(INDEX('Employee Data'!$F$4:$F$553,MATCH(Databackup!A386,Employee_Name,0),0)),"",(INDEX('Employee Data'!$F$4:$F$553,MATCH(Databackup!A386,Employee_Name,0))))</f>
        <v/>
      </c>
      <c r="F386" s="226" t="str">
        <f>IF(ISERROR(INDEX('Employee Data'!$G$4:$G$553,MATCH(Databackup!A386,Employee_Name,0),0)),"",(INDEX('Employee Data'!$G$4:$G$553,MATCH(Databackup!A386,Employee_Name,0))))</f>
        <v/>
      </c>
      <c r="G386" s="226" t="str">
        <f>IF(ISERROR(INDEX('Employee Data'!$H$4:$H$553,MATCH(Databackup!A386,Employee_Name,0),0)),"",(INDEX('Employee Data'!$H$4:$H$553,MATCH(Databackup!A386,Employee_Name,0))))</f>
        <v/>
      </c>
      <c r="H386" t="str">
        <f>IF(ISERROR(INDEX('Employee Data'!$I$4:$I$553,MATCH(Databackup!A386,Employee_Name,0),0)),"",(INDEX('Employee Data'!$I$4:$I$553,MATCH(Databackup!A386,Employee_Name,0))))</f>
        <v/>
      </c>
      <c r="I386" t="str">
        <f>IF(ISERROR(INDEX('Employee Data'!$J$4:$J$553,MATCH(Databackup!A386,Employee_Name,0),0)),"",(INDEX('Employee Data'!J$4:$J$553,MATCH(Databackup!A386,Employee_Name,0))))</f>
        <v/>
      </c>
      <c r="J386" t="str">
        <f>IF(ISERROR(INDEX('Employee Data'!$K$4:$K$553,MATCH(Databackup!A386,Employee_Name,0),0)),"",(INDEX('Employee Data'!$K$4:$K$553,MATCH(Databackup!A386,Employee_Name,0))))</f>
        <v/>
      </c>
      <c r="K386" t="str">
        <f>IF(ISERROR(INDEX('Employee Data'!$L$4:$L$553,MATCH(Databackup!A386,Employee_Name,0),0)),"",(INDEX('Employee Data'!$L$4:$L$553,MATCH(Databackup!A386,Employee_Name,0))))</f>
        <v/>
      </c>
      <c r="L386" t="str">
        <f>IF(ISERROR(INDEX('Employee Data'!$M$4:$M$553,MATCH(Databackup!A386,Employee_Name,0),0)),"",(INDEX('Employee Data'!$M$4:$M$553,MATCH(Databackup!A386,Employee_Name,0))))</f>
        <v/>
      </c>
      <c r="M386" t="str">
        <f>IF(ISERROR(INDEX('Employee Data'!$N$4:$N$553,MATCH(Databackup!A386,Employee_Name,0),0)),"",(INDEX('Employee Data'!$N$4:$N$553,MATCH(Databackup!A386,Employee_Name,0))))</f>
        <v/>
      </c>
      <c r="N386" t="str">
        <f>IF(ISERROR(INDEX('Employee Data'!$O$4:$O$553,MATCH(Databackup!A386,Employee_Name,0),0)),"",(INDEX('Employee Data'!$O$4:$O$553,MATCH(Databackup!A386,Employee_Name,0))))</f>
        <v/>
      </c>
    </row>
    <row r="387" spans="1:14">
      <c r="A387" s="266" t="e">
        <f t="array" ref="A387">INDEX(Employee_Name,MATCH(SMALL(IF($A$1='Employee Data'!$I$4:$I$553,'Employee Data'!$B$4:$B$553,""),ROW('Employee Data'!A385)),IF($A$1='Employee Data'!$I$4:$I$553,'Employee Data'!$B$4:$B$553,""),0))</f>
        <v>#NUM!</v>
      </c>
      <c r="B387" t="str">
        <f>IF(ISERROR(INDEX('Employee Data'!$B$4:$B$553,MATCH(Databackup!A387,Employee_Name,0),0)),"",(INDEX('Employee Data'!$B$4:$B$553,MATCH(Databackup!A387,Employee_Name,0))))</f>
        <v/>
      </c>
      <c r="C387" t="str">
        <f>IF(ISERROR(INDEX('Employee Data'!$C$4:$C$553,MATCH(Databackup!A387,Employee_Name,0),0)),"",(INDEX('Employee Data'!$C$4:$C$553,MATCH(Databackup!A387,Employee_Name,0))))</f>
        <v/>
      </c>
      <c r="D387" t="str">
        <f>IF(ISERROR(INDEX('Employee Data'!$D$4:$D$553,MATCH(Databackup!A387,Employee_Name,0),0)),"",(INDEX('Employee Data'!$D$4:$D$553,MATCH(Databackup!A387,Employee_Name,0))))</f>
        <v/>
      </c>
      <c r="E387" t="str">
        <f>IF(ISERROR(INDEX('Employee Data'!$F$4:$F$553,MATCH(Databackup!A387,Employee_Name,0),0)),"",(INDEX('Employee Data'!$F$4:$F$553,MATCH(Databackup!A387,Employee_Name,0))))</f>
        <v/>
      </c>
      <c r="F387" s="226" t="str">
        <f>IF(ISERROR(INDEX('Employee Data'!$G$4:$G$553,MATCH(Databackup!A387,Employee_Name,0),0)),"",(INDEX('Employee Data'!$G$4:$G$553,MATCH(Databackup!A387,Employee_Name,0))))</f>
        <v/>
      </c>
      <c r="G387" s="226" t="str">
        <f>IF(ISERROR(INDEX('Employee Data'!$H$4:$H$553,MATCH(Databackup!A387,Employee_Name,0),0)),"",(INDEX('Employee Data'!$H$4:$H$553,MATCH(Databackup!A387,Employee_Name,0))))</f>
        <v/>
      </c>
      <c r="H387" t="str">
        <f>IF(ISERROR(INDEX('Employee Data'!$I$4:$I$553,MATCH(Databackup!A387,Employee_Name,0),0)),"",(INDEX('Employee Data'!$I$4:$I$553,MATCH(Databackup!A387,Employee_Name,0))))</f>
        <v/>
      </c>
      <c r="I387" t="str">
        <f>IF(ISERROR(INDEX('Employee Data'!$J$4:$J$553,MATCH(Databackup!A387,Employee_Name,0),0)),"",(INDEX('Employee Data'!J$4:$J$553,MATCH(Databackup!A387,Employee_Name,0))))</f>
        <v/>
      </c>
      <c r="J387" t="str">
        <f>IF(ISERROR(INDEX('Employee Data'!$K$4:$K$553,MATCH(Databackup!A387,Employee_Name,0),0)),"",(INDEX('Employee Data'!$K$4:$K$553,MATCH(Databackup!A387,Employee_Name,0))))</f>
        <v/>
      </c>
      <c r="K387" t="str">
        <f>IF(ISERROR(INDEX('Employee Data'!$L$4:$L$553,MATCH(Databackup!A387,Employee_Name,0),0)),"",(INDEX('Employee Data'!$L$4:$L$553,MATCH(Databackup!A387,Employee_Name,0))))</f>
        <v/>
      </c>
      <c r="L387" t="str">
        <f>IF(ISERROR(INDEX('Employee Data'!$M$4:$M$553,MATCH(Databackup!A387,Employee_Name,0),0)),"",(INDEX('Employee Data'!$M$4:$M$553,MATCH(Databackup!A387,Employee_Name,0))))</f>
        <v/>
      </c>
      <c r="M387" t="str">
        <f>IF(ISERROR(INDEX('Employee Data'!$N$4:$N$553,MATCH(Databackup!A387,Employee_Name,0),0)),"",(INDEX('Employee Data'!$N$4:$N$553,MATCH(Databackup!A387,Employee_Name,0))))</f>
        <v/>
      </c>
      <c r="N387" t="str">
        <f>IF(ISERROR(INDEX('Employee Data'!$O$4:$O$553,MATCH(Databackup!A387,Employee_Name,0),0)),"",(INDEX('Employee Data'!$O$4:$O$553,MATCH(Databackup!A387,Employee_Name,0))))</f>
        <v/>
      </c>
    </row>
    <row r="388" spans="1:14">
      <c r="A388" s="266" t="e">
        <f t="array" ref="A388">INDEX(Employee_Name,MATCH(SMALL(IF($A$1='Employee Data'!$I$4:$I$553,'Employee Data'!$B$4:$B$553,""),ROW('Employee Data'!A386)),IF($A$1='Employee Data'!$I$4:$I$553,'Employee Data'!$B$4:$B$553,""),0))</f>
        <v>#NUM!</v>
      </c>
      <c r="B388" t="str">
        <f>IF(ISERROR(INDEX('Employee Data'!$B$4:$B$553,MATCH(Databackup!A388,Employee_Name,0),0)),"",(INDEX('Employee Data'!$B$4:$B$553,MATCH(Databackup!A388,Employee_Name,0))))</f>
        <v/>
      </c>
      <c r="C388" t="str">
        <f>IF(ISERROR(INDEX('Employee Data'!$C$4:$C$553,MATCH(Databackup!A388,Employee_Name,0),0)),"",(INDEX('Employee Data'!$C$4:$C$553,MATCH(Databackup!A388,Employee_Name,0))))</f>
        <v/>
      </c>
      <c r="D388" t="str">
        <f>IF(ISERROR(INDEX('Employee Data'!$D$4:$D$553,MATCH(Databackup!A388,Employee_Name,0),0)),"",(INDEX('Employee Data'!$D$4:$D$553,MATCH(Databackup!A388,Employee_Name,0))))</f>
        <v/>
      </c>
      <c r="E388" t="str">
        <f>IF(ISERROR(INDEX('Employee Data'!$F$4:$F$553,MATCH(Databackup!A388,Employee_Name,0),0)),"",(INDEX('Employee Data'!$F$4:$F$553,MATCH(Databackup!A388,Employee_Name,0))))</f>
        <v/>
      </c>
      <c r="F388" s="226" t="str">
        <f>IF(ISERROR(INDEX('Employee Data'!$G$4:$G$553,MATCH(Databackup!A388,Employee_Name,0),0)),"",(INDEX('Employee Data'!$G$4:$G$553,MATCH(Databackup!A388,Employee_Name,0))))</f>
        <v/>
      </c>
      <c r="G388" s="226" t="str">
        <f>IF(ISERROR(INDEX('Employee Data'!$H$4:$H$553,MATCH(Databackup!A388,Employee_Name,0),0)),"",(INDEX('Employee Data'!$H$4:$H$553,MATCH(Databackup!A388,Employee_Name,0))))</f>
        <v/>
      </c>
      <c r="H388" t="str">
        <f>IF(ISERROR(INDEX('Employee Data'!$I$4:$I$553,MATCH(Databackup!A388,Employee_Name,0),0)),"",(INDEX('Employee Data'!$I$4:$I$553,MATCH(Databackup!A388,Employee_Name,0))))</f>
        <v/>
      </c>
      <c r="I388" t="str">
        <f>IF(ISERROR(INDEX('Employee Data'!$J$4:$J$553,MATCH(Databackup!A388,Employee_Name,0),0)),"",(INDEX('Employee Data'!J$4:$J$553,MATCH(Databackup!A388,Employee_Name,0))))</f>
        <v/>
      </c>
      <c r="J388" t="str">
        <f>IF(ISERROR(INDEX('Employee Data'!$K$4:$K$553,MATCH(Databackup!A388,Employee_Name,0),0)),"",(INDEX('Employee Data'!$K$4:$K$553,MATCH(Databackup!A388,Employee_Name,0))))</f>
        <v/>
      </c>
      <c r="K388" t="str">
        <f>IF(ISERROR(INDEX('Employee Data'!$L$4:$L$553,MATCH(Databackup!A388,Employee_Name,0),0)),"",(INDEX('Employee Data'!$L$4:$L$553,MATCH(Databackup!A388,Employee_Name,0))))</f>
        <v/>
      </c>
      <c r="L388" t="str">
        <f>IF(ISERROR(INDEX('Employee Data'!$M$4:$M$553,MATCH(Databackup!A388,Employee_Name,0),0)),"",(INDEX('Employee Data'!$M$4:$M$553,MATCH(Databackup!A388,Employee_Name,0))))</f>
        <v/>
      </c>
      <c r="M388" t="str">
        <f>IF(ISERROR(INDEX('Employee Data'!$N$4:$N$553,MATCH(Databackup!A388,Employee_Name,0),0)),"",(INDEX('Employee Data'!$N$4:$N$553,MATCH(Databackup!A388,Employee_Name,0))))</f>
        <v/>
      </c>
      <c r="N388" t="str">
        <f>IF(ISERROR(INDEX('Employee Data'!$O$4:$O$553,MATCH(Databackup!A388,Employee_Name,0),0)),"",(INDEX('Employee Data'!$O$4:$O$553,MATCH(Databackup!A388,Employee_Name,0))))</f>
        <v/>
      </c>
    </row>
    <row r="389" spans="1:14">
      <c r="A389" s="266" t="e">
        <f t="array" ref="A389">INDEX(Employee_Name,MATCH(SMALL(IF($A$1='Employee Data'!$I$4:$I$553,'Employee Data'!$B$4:$B$553,""),ROW('Employee Data'!A387)),IF($A$1='Employee Data'!$I$4:$I$553,'Employee Data'!$B$4:$B$553,""),0))</f>
        <v>#NUM!</v>
      </c>
      <c r="B389" t="str">
        <f>IF(ISERROR(INDEX('Employee Data'!$B$4:$B$553,MATCH(Databackup!A389,Employee_Name,0),0)),"",(INDEX('Employee Data'!$B$4:$B$553,MATCH(Databackup!A389,Employee_Name,0))))</f>
        <v/>
      </c>
      <c r="C389" t="str">
        <f>IF(ISERROR(INDEX('Employee Data'!$C$4:$C$553,MATCH(Databackup!A389,Employee_Name,0),0)),"",(INDEX('Employee Data'!$C$4:$C$553,MATCH(Databackup!A389,Employee_Name,0))))</f>
        <v/>
      </c>
      <c r="D389" t="str">
        <f>IF(ISERROR(INDEX('Employee Data'!$D$4:$D$553,MATCH(Databackup!A389,Employee_Name,0),0)),"",(INDEX('Employee Data'!$D$4:$D$553,MATCH(Databackup!A389,Employee_Name,0))))</f>
        <v/>
      </c>
      <c r="E389" t="str">
        <f>IF(ISERROR(INDEX('Employee Data'!$F$4:$F$553,MATCH(Databackup!A389,Employee_Name,0),0)),"",(INDEX('Employee Data'!$F$4:$F$553,MATCH(Databackup!A389,Employee_Name,0))))</f>
        <v/>
      </c>
      <c r="F389" s="226" t="str">
        <f>IF(ISERROR(INDEX('Employee Data'!$G$4:$G$553,MATCH(Databackup!A389,Employee_Name,0),0)),"",(INDEX('Employee Data'!$G$4:$G$553,MATCH(Databackup!A389,Employee_Name,0))))</f>
        <v/>
      </c>
      <c r="G389" s="226" t="str">
        <f>IF(ISERROR(INDEX('Employee Data'!$H$4:$H$553,MATCH(Databackup!A389,Employee_Name,0),0)),"",(INDEX('Employee Data'!$H$4:$H$553,MATCH(Databackup!A389,Employee_Name,0))))</f>
        <v/>
      </c>
      <c r="H389" t="str">
        <f>IF(ISERROR(INDEX('Employee Data'!$I$4:$I$553,MATCH(Databackup!A389,Employee_Name,0),0)),"",(INDEX('Employee Data'!$I$4:$I$553,MATCH(Databackup!A389,Employee_Name,0))))</f>
        <v/>
      </c>
      <c r="I389" t="str">
        <f>IF(ISERROR(INDEX('Employee Data'!$J$4:$J$553,MATCH(Databackup!A389,Employee_Name,0),0)),"",(INDEX('Employee Data'!J$4:$J$553,MATCH(Databackup!A389,Employee_Name,0))))</f>
        <v/>
      </c>
      <c r="J389" t="str">
        <f>IF(ISERROR(INDEX('Employee Data'!$K$4:$K$553,MATCH(Databackup!A389,Employee_Name,0),0)),"",(INDEX('Employee Data'!$K$4:$K$553,MATCH(Databackup!A389,Employee_Name,0))))</f>
        <v/>
      </c>
      <c r="K389" t="str">
        <f>IF(ISERROR(INDEX('Employee Data'!$L$4:$L$553,MATCH(Databackup!A389,Employee_Name,0),0)),"",(INDEX('Employee Data'!$L$4:$L$553,MATCH(Databackup!A389,Employee_Name,0))))</f>
        <v/>
      </c>
      <c r="L389" t="str">
        <f>IF(ISERROR(INDEX('Employee Data'!$M$4:$M$553,MATCH(Databackup!A389,Employee_Name,0),0)),"",(INDEX('Employee Data'!$M$4:$M$553,MATCH(Databackup!A389,Employee_Name,0))))</f>
        <v/>
      </c>
      <c r="M389" t="str">
        <f>IF(ISERROR(INDEX('Employee Data'!$N$4:$N$553,MATCH(Databackup!A389,Employee_Name,0),0)),"",(INDEX('Employee Data'!$N$4:$N$553,MATCH(Databackup!A389,Employee_Name,0))))</f>
        <v/>
      </c>
      <c r="N389" t="str">
        <f>IF(ISERROR(INDEX('Employee Data'!$O$4:$O$553,MATCH(Databackup!A389,Employee_Name,0),0)),"",(INDEX('Employee Data'!$O$4:$O$553,MATCH(Databackup!A389,Employee_Name,0))))</f>
        <v/>
      </c>
    </row>
    <row r="390" spans="1:14">
      <c r="A390" s="266" t="e">
        <f t="array" ref="A390">INDEX(Employee_Name,MATCH(SMALL(IF($A$1='Employee Data'!$I$4:$I$553,'Employee Data'!$B$4:$B$553,""),ROW('Employee Data'!A388)),IF($A$1='Employee Data'!$I$4:$I$553,'Employee Data'!$B$4:$B$553,""),0))</f>
        <v>#NUM!</v>
      </c>
      <c r="B390" t="str">
        <f>IF(ISERROR(INDEX('Employee Data'!$B$4:$B$553,MATCH(Databackup!A390,Employee_Name,0),0)),"",(INDEX('Employee Data'!$B$4:$B$553,MATCH(Databackup!A390,Employee_Name,0))))</f>
        <v/>
      </c>
      <c r="C390" t="str">
        <f>IF(ISERROR(INDEX('Employee Data'!$C$4:$C$553,MATCH(Databackup!A390,Employee_Name,0),0)),"",(INDEX('Employee Data'!$C$4:$C$553,MATCH(Databackup!A390,Employee_Name,0))))</f>
        <v/>
      </c>
      <c r="D390" t="str">
        <f>IF(ISERROR(INDEX('Employee Data'!$D$4:$D$553,MATCH(Databackup!A390,Employee_Name,0),0)),"",(INDEX('Employee Data'!$D$4:$D$553,MATCH(Databackup!A390,Employee_Name,0))))</f>
        <v/>
      </c>
      <c r="E390" t="str">
        <f>IF(ISERROR(INDEX('Employee Data'!$F$4:$F$553,MATCH(Databackup!A390,Employee_Name,0),0)),"",(INDEX('Employee Data'!$F$4:$F$553,MATCH(Databackup!A390,Employee_Name,0))))</f>
        <v/>
      </c>
      <c r="F390" s="226" t="str">
        <f>IF(ISERROR(INDEX('Employee Data'!$G$4:$G$553,MATCH(Databackup!A390,Employee_Name,0),0)),"",(INDEX('Employee Data'!$G$4:$G$553,MATCH(Databackup!A390,Employee_Name,0))))</f>
        <v/>
      </c>
      <c r="G390" s="226" t="str">
        <f>IF(ISERROR(INDEX('Employee Data'!$H$4:$H$553,MATCH(Databackup!A390,Employee_Name,0),0)),"",(INDEX('Employee Data'!$H$4:$H$553,MATCH(Databackup!A390,Employee_Name,0))))</f>
        <v/>
      </c>
      <c r="H390" t="str">
        <f>IF(ISERROR(INDEX('Employee Data'!$I$4:$I$553,MATCH(Databackup!A390,Employee_Name,0),0)),"",(INDEX('Employee Data'!$I$4:$I$553,MATCH(Databackup!A390,Employee_Name,0))))</f>
        <v/>
      </c>
      <c r="I390" t="str">
        <f>IF(ISERROR(INDEX('Employee Data'!$J$4:$J$553,MATCH(Databackup!A390,Employee_Name,0),0)),"",(INDEX('Employee Data'!J$4:$J$553,MATCH(Databackup!A390,Employee_Name,0))))</f>
        <v/>
      </c>
      <c r="J390" t="str">
        <f>IF(ISERROR(INDEX('Employee Data'!$K$4:$K$553,MATCH(Databackup!A390,Employee_Name,0),0)),"",(INDEX('Employee Data'!$K$4:$K$553,MATCH(Databackup!A390,Employee_Name,0))))</f>
        <v/>
      </c>
      <c r="K390" t="str">
        <f>IF(ISERROR(INDEX('Employee Data'!$L$4:$L$553,MATCH(Databackup!A390,Employee_Name,0),0)),"",(INDEX('Employee Data'!$L$4:$L$553,MATCH(Databackup!A390,Employee_Name,0))))</f>
        <v/>
      </c>
      <c r="L390" t="str">
        <f>IF(ISERROR(INDEX('Employee Data'!$M$4:$M$553,MATCH(Databackup!A390,Employee_Name,0),0)),"",(INDEX('Employee Data'!$M$4:$M$553,MATCH(Databackup!A390,Employee_Name,0))))</f>
        <v/>
      </c>
      <c r="M390" t="str">
        <f>IF(ISERROR(INDEX('Employee Data'!$N$4:$N$553,MATCH(Databackup!A390,Employee_Name,0),0)),"",(INDEX('Employee Data'!$N$4:$N$553,MATCH(Databackup!A390,Employee_Name,0))))</f>
        <v/>
      </c>
      <c r="N390" t="str">
        <f>IF(ISERROR(INDEX('Employee Data'!$O$4:$O$553,MATCH(Databackup!A390,Employee_Name,0),0)),"",(INDEX('Employee Data'!$O$4:$O$553,MATCH(Databackup!A390,Employee_Name,0))))</f>
        <v/>
      </c>
    </row>
    <row r="391" spans="1:14">
      <c r="A391" s="266" t="e">
        <f t="array" ref="A391">INDEX(Employee_Name,MATCH(SMALL(IF($A$1='Employee Data'!$I$4:$I$553,'Employee Data'!$B$4:$B$553,""),ROW('Employee Data'!A389)),IF($A$1='Employee Data'!$I$4:$I$553,'Employee Data'!$B$4:$B$553,""),0))</f>
        <v>#NUM!</v>
      </c>
      <c r="B391" t="str">
        <f>IF(ISERROR(INDEX('Employee Data'!$B$4:$B$553,MATCH(Databackup!A391,Employee_Name,0),0)),"",(INDEX('Employee Data'!$B$4:$B$553,MATCH(Databackup!A391,Employee_Name,0))))</f>
        <v/>
      </c>
      <c r="C391" t="str">
        <f>IF(ISERROR(INDEX('Employee Data'!$C$4:$C$553,MATCH(Databackup!A391,Employee_Name,0),0)),"",(INDEX('Employee Data'!$C$4:$C$553,MATCH(Databackup!A391,Employee_Name,0))))</f>
        <v/>
      </c>
      <c r="D391" t="str">
        <f>IF(ISERROR(INDEX('Employee Data'!$D$4:$D$553,MATCH(Databackup!A391,Employee_Name,0),0)),"",(INDEX('Employee Data'!$D$4:$D$553,MATCH(Databackup!A391,Employee_Name,0))))</f>
        <v/>
      </c>
      <c r="E391" t="str">
        <f>IF(ISERROR(INDEX('Employee Data'!$F$4:$F$553,MATCH(Databackup!A391,Employee_Name,0),0)),"",(INDEX('Employee Data'!$F$4:$F$553,MATCH(Databackup!A391,Employee_Name,0))))</f>
        <v/>
      </c>
      <c r="F391" s="226" t="str">
        <f>IF(ISERROR(INDEX('Employee Data'!$G$4:$G$553,MATCH(Databackup!A391,Employee_Name,0),0)),"",(INDEX('Employee Data'!$G$4:$G$553,MATCH(Databackup!A391,Employee_Name,0))))</f>
        <v/>
      </c>
      <c r="G391" s="226" t="str">
        <f>IF(ISERROR(INDEX('Employee Data'!$H$4:$H$553,MATCH(Databackup!A391,Employee_Name,0),0)),"",(INDEX('Employee Data'!$H$4:$H$553,MATCH(Databackup!A391,Employee_Name,0))))</f>
        <v/>
      </c>
      <c r="H391" t="str">
        <f>IF(ISERROR(INDEX('Employee Data'!$I$4:$I$553,MATCH(Databackup!A391,Employee_Name,0),0)),"",(INDEX('Employee Data'!$I$4:$I$553,MATCH(Databackup!A391,Employee_Name,0))))</f>
        <v/>
      </c>
      <c r="I391" t="str">
        <f>IF(ISERROR(INDEX('Employee Data'!$J$4:$J$553,MATCH(Databackup!A391,Employee_Name,0),0)),"",(INDEX('Employee Data'!J$4:$J$553,MATCH(Databackup!A391,Employee_Name,0))))</f>
        <v/>
      </c>
      <c r="J391" t="str">
        <f>IF(ISERROR(INDEX('Employee Data'!$K$4:$K$553,MATCH(Databackup!A391,Employee_Name,0),0)),"",(INDEX('Employee Data'!$K$4:$K$553,MATCH(Databackup!A391,Employee_Name,0))))</f>
        <v/>
      </c>
      <c r="K391" t="str">
        <f>IF(ISERROR(INDEX('Employee Data'!$L$4:$L$553,MATCH(Databackup!A391,Employee_Name,0),0)),"",(INDEX('Employee Data'!$L$4:$L$553,MATCH(Databackup!A391,Employee_Name,0))))</f>
        <v/>
      </c>
      <c r="L391" t="str">
        <f>IF(ISERROR(INDEX('Employee Data'!$M$4:$M$553,MATCH(Databackup!A391,Employee_Name,0),0)),"",(INDEX('Employee Data'!$M$4:$M$553,MATCH(Databackup!A391,Employee_Name,0))))</f>
        <v/>
      </c>
      <c r="M391" t="str">
        <f>IF(ISERROR(INDEX('Employee Data'!$N$4:$N$553,MATCH(Databackup!A391,Employee_Name,0),0)),"",(INDEX('Employee Data'!$N$4:$N$553,MATCH(Databackup!A391,Employee_Name,0))))</f>
        <v/>
      </c>
      <c r="N391" t="str">
        <f>IF(ISERROR(INDEX('Employee Data'!$O$4:$O$553,MATCH(Databackup!A391,Employee_Name,0),0)),"",(INDEX('Employee Data'!$O$4:$O$553,MATCH(Databackup!A391,Employee_Name,0))))</f>
        <v/>
      </c>
    </row>
    <row r="392" spans="1:14">
      <c r="A392" s="266" t="e">
        <f t="array" ref="A392">INDEX(Employee_Name,MATCH(SMALL(IF($A$1='Employee Data'!$I$4:$I$553,'Employee Data'!$B$4:$B$553,""),ROW('Employee Data'!A390)),IF($A$1='Employee Data'!$I$4:$I$553,'Employee Data'!$B$4:$B$553,""),0))</f>
        <v>#NUM!</v>
      </c>
      <c r="B392" t="str">
        <f>IF(ISERROR(INDEX('Employee Data'!$B$4:$B$553,MATCH(Databackup!A392,Employee_Name,0),0)),"",(INDEX('Employee Data'!$B$4:$B$553,MATCH(Databackup!A392,Employee_Name,0))))</f>
        <v/>
      </c>
      <c r="C392" t="str">
        <f>IF(ISERROR(INDEX('Employee Data'!$C$4:$C$553,MATCH(Databackup!A392,Employee_Name,0),0)),"",(INDEX('Employee Data'!$C$4:$C$553,MATCH(Databackup!A392,Employee_Name,0))))</f>
        <v/>
      </c>
      <c r="D392" t="str">
        <f>IF(ISERROR(INDEX('Employee Data'!$D$4:$D$553,MATCH(Databackup!A392,Employee_Name,0),0)),"",(INDEX('Employee Data'!$D$4:$D$553,MATCH(Databackup!A392,Employee_Name,0))))</f>
        <v/>
      </c>
      <c r="E392" t="str">
        <f>IF(ISERROR(INDEX('Employee Data'!$F$4:$F$553,MATCH(Databackup!A392,Employee_Name,0),0)),"",(INDEX('Employee Data'!$F$4:$F$553,MATCH(Databackup!A392,Employee_Name,0))))</f>
        <v/>
      </c>
      <c r="F392" s="226" t="str">
        <f>IF(ISERROR(INDEX('Employee Data'!$G$4:$G$553,MATCH(Databackup!A392,Employee_Name,0),0)),"",(INDEX('Employee Data'!$G$4:$G$553,MATCH(Databackup!A392,Employee_Name,0))))</f>
        <v/>
      </c>
      <c r="G392" s="226" t="str">
        <f>IF(ISERROR(INDEX('Employee Data'!$H$4:$H$553,MATCH(Databackup!A392,Employee_Name,0),0)),"",(INDEX('Employee Data'!$H$4:$H$553,MATCH(Databackup!A392,Employee_Name,0))))</f>
        <v/>
      </c>
      <c r="H392" t="str">
        <f>IF(ISERROR(INDEX('Employee Data'!$I$4:$I$553,MATCH(Databackup!A392,Employee_Name,0),0)),"",(INDEX('Employee Data'!$I$4:$I$553,MATCH(Databackup!A392,Employee_Name,0))))</f>
        <v/>
      </c>
      <c r="I392" t="str">
        <f>IF(ISERROR(INDEX('Employee Data'!$J$4:$J$553,MATCH(Databackup!A392,Employee_Name,0),0)),"",(INDEX('Employee Data'!J$4:$J$553,MATCH(Databackup!A392,Employee_Name,0))))</f>
        <v/>
      </c>
      <c r="J392" t="str">
        <f>IF(ISERROR(INDEX('Employee Data'!$K$4:$K$553,MATCH(Databackup!A392,Employee_Name,0),0)),"",(INDEX('Employee Data'!$K$4:$K$553,MATCH(Databackup!A392,Employee_Name,0))))</f>
        <v/>
      </c>
      <c r="K392" t="str">
        <f>IF(ISERROR(INDEX('Employee Data'!$L$4:$L$553,MATCH(Databackup!A392,Employee_Name,0),0)),"",(INDEX('Employee Data'!$L$4:$L$553,MATCH(Databackup!A392,Employee_Name,0))))</f>
        <v/>
      </c>
      <c r="L392" t="str">
        <f>IF(ISERROR(INDEX('Employee Data'!$M$4:$M$553,MATCH(Databackup!A392,Employee_Name,0),0)),"",(INDEX('Employee Data'!$M$4:$M$553,MATCH(Databackup!A392,Employee_Name,0))))</f>
        <v/>
      </c>
      <c r="M392" t="str">
        <f>IF(ISERROR(INDEX('Employee Data'!$N$4:$N$553,MATCH(Databackup!A392,Employee_Name,0),0)),"",(INDEX('Employee Data'!$N$4:$N$553,MATCH(Databackup!A392,Employee_Name,0))))</f>
        <v/>
      </c>
      <c r="N392" t="str">
        <f>IF(ISERROR(INDEX('Employee Data'!$O$4:$O$553,MATCH(Databackup!A392,Employee_Name,0),0)),"",(INDEX('Employee Data'!$O$4:$O$553,MATCH(Databackup!A392,Employee_Name,0))))</f>
        <v/>
      </c>
    </row>
    <row r="393" spans="1:14">
      <c r="A393" s="266" t="e">
        <f t="array" ref="A393">INDEX(Employee_Name,MATCH(SMALL(IF($A$1='Employee Data'!$I$4:$I$553,'Employee Data'!$B$4:$B$553,""),ROW('Employee Data'!A391)),IF($A$1='Employee Data'!$I$4:$I$553,'Employee Data'!$B$4:$B$553,""),0))</f>
        <v>#NUM!</v>
      </c>
      <c r="B393" t="str">
        <f>IF(ISERROR(INDEX('Employee Data'!$B$4:$B$553,MATCH(Databackup!A393,Employee_Name,0),0)),"",(INDEX('Employee Data'!$B$4:$B$553,MATCH(Databackup!A393,Employee_Name,0))))</f>
        <v/>
      </c>
      <c r="C393" t="str">
        <f>IF(ISERROR(INDEX('Employee Data'!$C$4:$C$553,MATCH(Databackup!A393,Employee_Name,0),0)),"",(INDEX('Employee Data'!$C$4:$C$553,MATCH(Databackup!A393,Employee_Name,0))))</f>
        <v/>
      </c>
      <c r="D393" t="str">
        <f>IF(ISERROR(INDEX('Employee Data'!$D$4:$D$553,MATCH(Databackup!A393,Employee_Name,0),0)),"",(INDEX('Employee Data'!$D$4:$D$553,MATCH(Databackup!A393,Employee_Name,0))))</f>
        <v/>
      </c>
      <c r="E393" t="str">
        <f>IF(ISERROR(INDEX('Employee Data'!$F$4:$F$553,MATCH(Databackup!A393,Employee_Name,0),0)),"",(INDEX('Employee Data'!$F$4:$F$553,MATCH(Databackup!A393,Employee_Name,0))))</f>
        <v/>
      </c>
      <c r="F393" s="226" t="str">
        <f>IF(ISERROR(INDEX('Employee Data'!$G$4:$G$553,MATCH(Databackup!A393,Employee_Name,0),0)),"",(INDEX('Employee Data'!$G$4:$G$553,MATCH(Databackup!A393,Employee_Name,0))))</f>
        <v/>
      </c>
      <c r="G393" s="226" t="str">
        <f>IF(ISERROR(INDEX('Employee Data'!$H$4:$H$553,MATCH(Databackup!A393,Employee_Name,0),0)),"",(INDEX('Employee Data'!$H$4:$H$553,MATCH(Databackup!A393,Employee_Name,0))))</f>
        <v/>
      </c>
      <c r="H393" t="str">
        <f>IF(ISERROR(INDEX('Employee Data'!$I$4:$I$553,MATCH(Databackup!A393,Employee_Name,0),0)),"",(INDEX('Employee Data'!$I$4:$I$553,MATCH(Databackup!A393,Employee_Name,0))))</f>
        <v/>
      </c>
      <c r="I393" t="str">
        <f>IF(ISERROR(INDEX('Employee Data'!$J$4:$J$553,MATCH(Databackup!A393,Employee_Name,0),0)),"",(INDEX('Employee Data'!J$4:$J$553,MATCH(Databackup!A393,Employee_Name,0))))</f>
        <v/>
      </c>
      <c r="J393" t="str">
        <f>IF(ISERROR(INDEX('Employee Data'!$K$4:$K$553,MATCH(Databackup!A393,Employee_Name,0),0)),"",(INDEX('Employee Data'!$K$4:$K$553,MATCH(Databackup!A393,Employee_Name,0))))</f>
        <v/>
      </c>
      <c r="K393" t="str">
        <f>IF(ISERROR(INDEX('Employee Data'!$L$4:$L$553,MATCH(Databackup!A393,Employee_Name,0),0)),"",(INDEX('Employee Data'!$L$4:$L$553,MATCH(Databackup!A393,Employee_Name,0))))</f>
        <v/>
      </c>
      <c r="L393" t="str">
        <f>IF(ISERROR(INDEX('Employee Data'!$M$4:$M$553,MATCH(Databackup!A393,Employee_Name,0),0)),"",(INDEX('Employee Data'!$M$4:$M$553,MATCH(Databackup!A393,Employee_Name,0))))</f>
        <v/>
      </c>
      <c r="M393" t="str">
        <f>IF(ISERROR(INDEX('Employee Data'!$N$4:$N$553,MATCH(Databackup!A393,Employee_Name,0),0)),"",(INDEX('Employee Data'!$N$4:$N$553,MATCH(Databackup!A393,Employee_Name,0))))</f>
        <v/>
      </c>
      <c r="N393" t="str">
        <f>IF(ISERROR(INDEX('Employee Data'!$O$4:$O$553,MATCH(Databackup!A393,Employee_Name,0),0)),"",(INDEX('Employee Data'!$O$4:$O$553,MATCH(Databackup!A393,Employee_Name,0))))</f>
        <v/>
      </c>
    </row>
    <row r="394" spans="1:14">
      <c r="A394" s="266" t="e">
        <f t="array" ref="A394">INDEX(Employee_Name,MATCH(SMALL(IF($A$1='Employee Data'!$I$4:$I$553,'Employee Data'!$B$4:$B$553,""),ROW('Employee Data'!A392)),IF($A$1='Employee Data'!$I$4:$I$553,'Employee Data'!$B$4:$B$553,""),0))</f>
        <v>#NUM!</v>
      </c>
      <c r="B394" t="str">
        <f>IF(ISERROR(INDEX('Employee Data'!$B$4:$B$553,MATCH(Databackup!A394,Employee_Name,0),0)),"",(INDEX('Employee Data'!$B$4:$B$553,MATCH(Databackup!A394,Employee_Name,0))))</f>
        <v/>
      </c>
      <c r="C394" t="str">
        <f>IF(ISERROR(INDEX('Employee Data'!$C$4:$C$553,MATCH(Databackup!A394,Employee_Name,0),0)),"",(INDEX('Employee Data'!$C$4:$C$553,MATCH(Databackup!A394,Employee_Name,0))))</f>
        <v/>
      </c>
      <c r="D394" t="str">
        <f>IF(ISERROR(INDEX('Employee Data'!$D$4:$D$553,MATCH(Databackup!A394,Employee_Name,0),0)),"",(INDEX('Employee Data'!$D$4:$D$553,MATCH(Databackup!A394,Employee_Name,0))))</f>
        <v/>
      </c>
      <c r="E394" t="str">
        <f>IF(ISERROR(INDEX('Employee Data'!$F$4:$F$553,MATCH(Databackup!A394,Employee_Name,0),0)),"",(INDEX('Employee Data'!$F$4:$F$553,MATCH(Databackup!A394,Employee_Name,0))))</f>
        <v/>
      </c>
      <c r="F394" s="226" t="str">
        <f>IF(ISERROR(INDEX('Employee Data'!$G$4:$G$553,MATCH(Databackup!A394,Employee_Name,0),0)),"",(INDEX('Employee Data'!$G$4:$G$553,MATCH(Databackup!A394,Employee_Name,0))))</f>
        <v/>
      </c>
      <c r="G394" s="226" t="str">
        <f>IF(ISERROR(INDEX('Employee Data'!$H$4:$H$553,MATCH(Databackup!A394,Employee_Name,0),0)),"",(INDEX('Employee Data'!$H$4:$H$553,MATCH(Databackup!A394,Employee_Name,0))))</f>
        <v/>
      </c>
      <c r="H394" t="str">
        <f>IF(ISERROR(INDEX('Employee Data'!$I$4:$I$553,MATCH(Databackup!A394,Employee_Name,0),0)),"",(INDEX('Employee Data'!$I$4:$I$553,MATCH(Databackup!A394,Employee_Name,0))))</f>
        <v/>
      </c>
      <c r="I394" t="str">
        <f>IF(ISERROR(INDEX('Employee Data'!$J$4:$J$553,MATCH(Databackup!A394,Employee_Name,0),0)),"",(INDEX('Employee Data'!J$4:$J$553,MATCH(Databackup!A394,Employee_Name,0))))</f>
        <v/>
      </c>
      <c r="J394" t="str">
        <f>IF(ISERROR(INDEX('Employee Data'!$K$4:$K$553,MATCH(Databackup!A394,Employee_Name,0),0)),"",(INDEX('Employee Data'!$K$4:$K$553,MATCH(Databackup!A394,Employee_Name,0))))</f>
        <v/>
      </c>
      <c r="K394" t="str">
        <f>IF(ISERROR(INDEX('Employee Data'!$L$4:$L$553,MATCH(Databackup!A394,Employee_Name,0),0)),"",(INDEX('Employee Data'!$L$4:$L$553,MATCH(Databackup!A394,Employee_Name,0))))</f>
        <v/>
      </c>
      <c r="L394" t="str">
        <f>IF(ISERROR(INDEX('Employee Data'!$M$4:$M$553,MATCH(Databackup!A394,Employee_Name,0),0)),"",(INDEX('Employee Data'!$M$4:$M$553,MATCH(Databackup!A394,Employee_Name,0))))</f>
        <v/>
      </c>
      <c r="M394" t="str">
        <f>IF(ISERROR(INDEX('Employee Data'!$N$4:$N$553,MATCH(Databackup!A394,Employee_Name,0),0)),"",(INDEX('Employee Data'!$N$4:$N$553,MATCH(Databackup!A394,Employee_Name,0))))</f>
        <v/>
      </c>
      <c r="N394" t="str">
        <f>IF(ISERROR(INDEX('Employee Data'!$O$4:$O$553,MATCH(Databackup!A394,Employee_Name,0),0)),"",(INDEX('Employee Data'!$O$4:$O$553,MATCH(Databackup!A394,Employee_Name,0))))</f>
        <v/>
      </c>
    </row>
    <row r="395" spans="1:14">
      <c r="A395" s="266" t="e">
        <f t="array" ref="A395">INDEX(Employee_Name,MATCH(SMALL(IF($A$1='Employee Data'!$I$4:$I$553,'Employee Data'!$B$4:$B$553,""),ROW('Employee Data'!A393)),IF($A$1='Employee Data'!$I$4:$I$553,'Employee Data'!$B$4:$B$553,""),0))</f>
        <v>#NUM!</v>
      </c>
      <c r="B395" t="str">
        <f>IF(ISERROR(INDEX('Employee Data'!$B$4:$B$553,MATCH(Databackup!A395,Employee_Name,0),0)),"",(INDEX('Employee Data'!$B$4:$B$553,MATCH(Databackup!A395,Employee_Name,0))))</f>
        <v/>
      </c>
      <c r="C395" t="str">
        <f>IF(ISERROR(INDEX('Employee Data'!$C$4:$C$553,MATCH(Databackup!A395,Employee_Name,0),0)),"",(INDEX('Employee Data'!$C$4:$C$553,MATCH(Databackup!A395,Employee_Name,0))))</f>
        <v/>
      </c>
      <c r="D395" t="str">
        <f>IF(ISERROR(INDEX('Employee Data'!$D$4:$D$553,MATCH(Databackup!A395,Employee_Name,0),0)),"",(INDEX('Employee Data'!$D$4:$D$553,MATCH(Databackup!A395,Employee_Name,0))))</f>
        <v/>
      </c>
      <c r="E395" t="str">
        <f>IF(ISERROR(INDEX('Employee Data'!$F$4:$F$553,MATCH(Databackup!A395,Employee_Name,0),0)),"",(INDEX('Employee Data'!$F$4:$F$553,MATCH(Databackup!A395,Employee_Name,0))))</f>
        <v/>
      </c>
      <c r="F395" s="226" t="str">
        <f>IF(ISERROR(INDEX('Employee Data'!$G$4:$G$553,MATCH(Databackup!A395,Employee_Name,0),0)),"",(INDEX('Employee Data'!$G$4:$G$553,MATCH(Databackup!A395,Employee_Name,0))))</f>
        <v/>
      </c>
      <c r="G395" s="226" t="str">
        <f>IF(ISERROR(INDEX('Employee Data'!$H$4:$H$553,MATCH(Databackup!A395,Employee_Name,0),0)),"",(INDEX('Employee Data'!$H$4:$H$553,MATCH(Databackup!A395,Employee_Name,0))))</f>
        <v/>
      </c>
      <c r="H395" t="str">
        <f>IF(ISERROR(INDEX('Employee Data'!$I$4:$I$553,MATCH(Databackup!A395,Employee_Name,0),0)),"",(INDEX('Employee Data'!$I$4:$I$553,MATCH(Databackup!A395,Employee_Name,0))))</f>
        <v/>
      </c>
      <c r="I395" t="str">
        <f>IF(ISERROR(INDEX('Employee Data'!$J$4:$J$553,MATCH(Databackup!A395,Employee_Name,0),0)),"",(INDEX('Employee Data'!J$4:$J$553,MATCH(Databackup!A395,Employee_Name,0))))</f>
        <v/>
      </c>
      <c r="J395" t="str">
        <f>IF(ISERROR(INDEX('Employee Data'!$K$4:$K$553,MATCH(Databackup!A395,Employee_Name,0),0)),"",(INDEX('Employee Data'!$K$4:$K$553,MATCH(Databackup!A395,Employee_Name,0))))</f>
        <v/>
      </c>
      <c r="K395" t="str">
        <f>IF(ISERROR(INDEX('Employee Data'!$L$4:$L$553,MATCH(Databackup!A395,Employee_Name,0),0)),"",(INDEX('Employee Data'!$L$4:$L$553,MATCH(Databackup!A395,Employee_Name,0))))</f>
        <v/>
      </c>
      <c r="L395" t="str">
        <f>IF(ISERROR(INDEX('Employee Data'!$M$4:$M$553,MATCH(Databackup!A395,Employee_Name,0),0)),"",(INDEX('Employee Data'!$M$4:$M$553,MATCH(Databackup!A395,Employee_Name,0))))</f>
        <v/>
      </c>
      <c r="M395" t="str">
        <f>IF(ISERROR(INDEX('Employee Data'!$N$4:$N$553,MATCH(Databackup!A395,Employee_Name,0),0)),"",(INDEX('Employee Data'!$N$4:$N$553,MATCH(Databackup!A395,Employee_Name,0))))</f>
        <v/>
      </c>
      <c r="N395" t="str">
        <f>IF(ISERROR(INDEX('Employee Data'!$O$4:$O$553,MATCH(Databackup!A395,Employee_Name,0),0)),"",(INDEX('Employee Data'!$O$4:$O$553,MATCH(Databackup!A395,Employee_Name,0))))</f>
        <v/>
      </c>
    </row>
    <row r="396" spans="1:14">
      <c r="A396" s="266" t="e">
        <f t="array" ref="A396">INDEX(Employee_Name,MATCH(SMALL(IF($A$1='Employee Data'!$I$4:$I$553,'Employee Data'!$B$4:$B$553,""),ROW('Employee Data'!A394)),IF($A$1='Employee Data'!$I$4:$I$553,'Employee Data'!$B$4:$B$553,""),0))</f>
        <v>#NUM!</v>
      </c>
      <c r="B396" t="str">
        <f>IF(ISERROR(INDEX('Employee Data'!$B$4:$B$553,MATCH(Databackup!A396,Employee_Name,0),0)),"",(INDEX('Employee Data'!$B$4:$B$553,MATCH(Databackup!A396,Employee_Name,0))))</f>
        <v/>
      </c>
      <c r="C396" t="str">
        <f>IF(ISERROR(INDEX('Employee Data'!$C$4:$C$553,MATCH(Databackup!A396,Employee_Name,0),0)),"",(INDEX('Employee Data'!$C$4:$C$553,MATCH(Databackup!A396,Employee_Name,0))))</f>
        <v/>
      </c>
      <c r="D396" t="str">
        <f>IF(ISERROR(INDEX('Employee Data'!$D$4:$D$553,MATCH(Databackup!A396,Employee_Name,0),0)),"",(INDEX('Employee Data'!$D$4:$D$553,MATCH(Databackup!A396,Employee_Name,0))))</f>
        <v/>
      </c>
      <c r="E396" t="str">
        <f>IF(ISERROR(INDEX('Employee Data'!$F$4:$F$553,MATCH(Databackup!A396,Employee_Name,0),0)),"",(INDEX('Employee Data'!$F$4:$F$553,MATCH(Databackup!A396,Employee_Name,0))))</f>
        <v/>
      </c>
      <c r="F396" s="226" t="str">
        <f>IF(ISERROR(INDEX('Employee Data'!$G$4:$G$553,MATCH(Databackup!A396,Employee_Name,0),0)),"",(INDEX('Employee Data'!$G$4:$G$553,MATCH(Databackup!A396,Employee_Name,0))))</f>
        <v/>
      </c>
      <c r="G396" s="226" t="str">
        <f>IF(ISERROR(INDEX('Employee Data'!$H$4:$H$553,MATCH(Databackup!A396,Employee_Name,0),0)),"",(INDEX('Employee Data'!$H$4:$H$553,MATCH(Databackup!A396,Employee_Name,0))))</f>
        <v/>
      </c>
      <c r="H396" t="str">
        <f>IF(ISERROR(INDEX('Employee Data'!$I$4:$I$553,MATCH(Databackup!A396,Employee_Name,0),0)),"",(INDEX('Employee Data'!$I$4:$I$553,MATCH(Databackup!A396,Employee_Name,0))))</f>
        <v/>
      </c>
      <c r="I396" t="str">
        <f>IF(ISERROR(INDEX('Employee Data'!$J$4:$J$553,MATCH(Databackup!A396,Employee_Name,0),0)),"",(INDEX('Employee Data'!J$4:$J$553,MATCH(Databackup!A396,Employee_Name,0))))</f>
        <v/>
      </c>
      <c r="J396" t="str">
        <f>IF(ISERROR(INDEX('Employee Data'!$K$4:$K$553,MATCH(Databackup!A396,Employee_Name,0),0)),"",(INDEX('Employee Data'!$K$4:$K$553,MATCH(Databackup!A396,Employee_Name,0))))</f>
        <v/>
      </c>
      <c r="K396" t="str">
        <f>IF(ISERROR(INDEX('Employee Data'!$L$4:$L$553,MATCH(Databackup!A396,Employee_Name,0),0)),"",(INDEX('Employee Data'!$L$4:$L$553,MATCH(Databackup!A396,Employee_Name,0))))</f>
        <v/>
      </c>
      <c r="L396" t="str">
        <f>IF(ISERROR(INDEX('Employee Data'!$M$4:$M$553,MATCH(Databackup!A396,Employee_Name,0),0)),"",(INDEX('Employee Data'!$M$4:$M$553,MATCH(Databackup!A396,Employee_Name,0))))</f>
        <v/>
      </c>
      <c r="M396" t="str">
        <f>IF(ISERROR(INDEX('Employee Data'!$N$4:$N$553,MATCH(Databackup!A396,Employee_Name,0),0)),"",(INDEX('Employee Data'!$N$4:$N$553,MATCH(Databackup!A396,Employee_Name,0))))</f>
        <v/>
      </c>
      <c r="N396" t="str">
        <f>IF(ISERROR(INDEX('Employee Data'!$O$4:$O$553,MATCH(Databackup!A396,Employee_Name,0),0)),"",(INDEX('Employee Data'!$O$4:$O$553,MATCH(Databackup!A396,Employee_Name,0))))</f>
        <v/>
      </c>
    </row>
    <row r="397" spans="1:14">
      <c r="A397" s="266" t="e">
        <f t="array" ref="A397">INDEX(Employee_Name,MATCH(SMALL(IF($A$1='Employee Data'!$I$4:$I$553,'Employee Data'!$B$4:$B$553,""),ROW('Employee Data'!A395)),IF($A$1='Employee Data'!$I$4:$I$553,'Employee Data'!$B$4:$B$553,""),0))</f>
        <v>#NUM!</v>
      </c>
      <c r="B397" t="str">
        <f>IF(ISERROR(INDEX('Employee Data'!$B$4:$B$553,MATCH(Databackup!A397,Employee_Name,0),0)),"",(INDEX('Employee Data'!$B$4:$B$553,MATCH(Databackup!A397,Employee_Name,0))))</f>
        <v/>
      </c>
      <c r="C397" t="str">
        <f>IF(ISERROR(INDEX('Employee Data'!$C$4:$C$553,MATCH(Databackup!A397,Employee_Name,0),0)),"",(INDEX('Employee Data'!$C$4:$C$553,MATCH(Databackup!A397,Employee_Name,0))))</f>
        <v/>
      </c>
      <c r="D397" t="str">
        <f>IF(ISERROR(INDEX('Employee Data'!$D$4:$D$553,MATCH(Databackup!A397,Employee_Name,0),0)),"",(INDEX('Employee Data'!$D$4:$D$553,MATCH(Databackup!A397,Employee_Name,0))))</f>
        <v/>
      </c>
      <c r="E397" t="str">
        <f>IF(ISERROR(INDEX('Employee Data'!$F$4:$F$553,MATCH(Databackup!A397,Employee_Name,0),0)),"",(INDEX('Employee Data'!$F$4:$F$553,MATCH(Databackup!A397,Employee_Name,0))))</f>
        <v/>
      </c>
      <c r="F397" s="226" t="str">
        <f>IF(ISERROR(INDEX('Employee Data'!$G$4:$G$553,MATCH(Databackup!A397,Employee_Name,0),0)),"",(INDEX('Employee Data'!$G$4:$G$553,MATCH(Databackup!A397,Employee_Name,0))))</f>
        <v/>
      </c>
      <c r="G397" s="226" t="str">
        <f>IF(ISERROR(INDEX('Employee Data'!$H$4:$H$553,MATCH(Databackup!A397,Employee_Name,0),0)),"",(INDEX('Employee Data'!$H$4:$H$553,MATCH(Databackup!A397,Employee_Name,0))))</f>
        <v/>
      </c>
      <c r="H397" t="str">
        <f>IF(ISERROR(INDEX('Employee Data'!$I$4:$I$553,MATCH(Databackup!A397,Employee_Name,0),0)),"",(INDEX('Employee Data'!$I$4:$I$553,MATCH(Databackup!A397,Employee_Name,0))))</f>
        <v/>
      </c>
      <c r="I397" t="str">
        <f>IF(ISERROR(INDEX('Employee Data'!$J$4:$J$553,MATCH(Databackup!A397,Employee_Name,0),0)),"",(INDEX('Employee Data'!J$4:$J$553,MATCH(Databackup!A397,Employee_Name,0))))</f>
        <v/>
      </c>
      <c r="J397" t="str">
        <f>IF(ISERROR(INDEX('Employee Data'!$K$4:$K$553,MATCH(Databackup!A397,Employee_Name,0),0)),"",(INDEX('Employee Data'!$K$4:$K$553,MATCH(Databackup!A397,Employee_Name,0))))</f>
        <v/>
      </c>
      <c r="K397" t="str">
        <f>IF(ISERROR(INDEX('Employee Data'!$L$4:$L$553,MATCH(Databackup!A397,Employee_Name,0),0)),"",(INDEX('Employee Data'!$L$4:$L$553,MATCH(Databackup!A397,Employee_Name,0))))</f>
        <v/>
      </c>
      <c r="L397" t="str">
        <f>IF(ISERROR(INDEX('Employee Data'!$M$4:$M$553,MATCH(Databackup!A397,Employee_Name,0),0)),"",(INDEX('Employee Data'!$M$4:$M$553,MATCH(Databackup!A397,Employee_Name,0))))</f>
        <v/>
      </c>
      <c r="M397" t="str">
        <f>IF(ISERROR(INDEX('Employee Data'!$N$4:$N$553,MATCH(Databackup!A397,Employee_Name,0),0)),"",(INDEX('Employee Data'!$N$4:$N$553,MATCH(Databackup!A397,Employee_Name,0))))</f>
        <v/>
      </c>
      <c r="N397" t="str">
        <f>IF(ISERROR(INDEX('Employee Data'!$O$4:$O$553,MATCH(Databackup!A397,Employee_Name,0),0)),"",(INDEX('Employee Data'!$O$4:$O$553,MATCH(Databackup!A397,Employee_Name,0))))</f>
        <v/>
      </c>
    </row>
    <row r="398" spans="1:14">
      <c r="A398" s="266" t="e">
        <f t="array" ref="A398">INDEX(Employee_Name,MATCH(SMALL(IF($A$1='Employee Data'!$I$4:$I$553,'Employee Data'!$B$4:$B$553,""),ROW('Employee Data'!A396)),IF($A$1='Employee Data'!$I$4:$I$553,'Employee Data'!$B$4:$B$553,""),0))</f>
        <v>#NUM!</v>
      </c>
      <c r="B398" t="str">
        <f>IF(ISERROR(INDEX('Employee Data'!$B$4:$B$553,MATCH(Databackup!A398,Employee_Name,0),0)),"",(INDEX('Employee Data'!$B$4:$B$553,MATCH(Databackup!A398,Employee_Name,0))))</f>
        <v/>
      </c>
      <c r="C398" t="str">
        <f>IF(ISERROR(INDEX('Employee Data'!$C$4:$C$553,MATCH(Databackup!A398,Employee_Name,0),0)),"",(INDEX('Employee Data'!$C$4:$C$553,MATCH(Databackup!A398,Employee_Name,0))))</f>
        <v/>
      </c>
      <c r="D398" t="str">
        <f>IF(ISERROR(INDEX('Employee Data'!$D$4:$D$553,MATCH(Databackup!A398,Employee_Name,0),0)),"",(INDEX('Employee Data'!$D$4:$D$553,MATCH(Databackup!A398,Employee_Name,0))))</f>
        <v/>
      </c>
      <c r="E398" t="str">
        <f>IF(ISERROR(INDEX('Employee Data'!$F$4:$F$553,MATCH(Databackup!A398,Employee_Name,0),0)),"",(INDEX('Employee Data'!$F$4:$F$553,MATCH(Databackup!A398,Employee_Name,0))))</f>
        <v/>
      </c>
      <c r="F398" s="226" t="str">
        <f>IF(ISERROR(INDEX('Employee Data'!$G$4:$G$553,MATCH(Databackup!A398,Employee_Name,0),0)),"",(INDEX('Employee Data'!$G$4:$G$553,MATCH(Databackup!A398,Employee_Name,0))))</f>
        <v/>
      </c>
      <c r="G398" s="226" t="str">
        <f>IF(ISERROR(INDEX('Employee Data'!$H$4:$H$553,MATCH(Databackup!A398,Employee_Name,0),0)),"",(INDEX('Employee Data'!$H$4:$H$553,MATCH(Databackup!A398,Employee_Name,0))))</f>
        <v/>
      </c>
      <c r="H398" t="str">
        <f>IF(ISERROR(INDEX('Employee Data'!$I$4:$I$553,MATCH(Databackup!A398,Employee_Name,0),0)),"",(INDEX('Employee Data'!$I$4:$I$553,MATCH(Databackup!A398,Employee_Name,0))))</f>
        <v/>
      </c>
      <c r="I398" t="str">
        <f>IF(ISERROR(INDEX('Employee Data'!$J$4:$J$553,MATCH(Databackup!A398,Employee_Name,0),0)),"",(INDEX('Employee Data'!J$4:$J$553,MATCH(Databackup!A398,Employee_Name,0))))</f>
        <v/>
      </c>
      <c r="J398" t="str">
        <f>IF(ISERROR(INDEX('Employee Data'!$K$4:$K$553,MATCH(Databackup!A398,Employee_Name,0),0)),"",(INDEX('Employee Data'!$K$4:$K$553,MATCH(Databackup!A398,Employee_Name,0))))</f>
        <v/>
      </c>
      <c r="K398" t="str">
        <f>IF(ISERROR(INDEX('Employee Data'!$L$4:$L$553,MATCH(Databackup!A398,Employee_Name,0),0)),"",(INDEX('Employee Data'!$L$4:$L$553,MATCH(Databackup!A398,Employee_Name,0))))</f>
        <v/>
      </c>
      <c r="L398" t="str">
        <f>IF(ISERROR(INDEX('Employee Data'!$M$4:$M$553,MATCH(Databackup!A398,Employee_Name,0),0)),"",(INDEX('Employee Data'!$M$4:$M$553,MATCH(Databackup!A398,Employee_Name,0))))</f>
        <v/>
      </c>
      <c r="M398" t="str">
        <f>IF(ISERROR(INDEX('Employee Data'!$N$4:$N$553,MATCH(Databackup!A398,Employee_Name,0),0)),"",(INDEX('Employee Data'!$N$4:$N$553,MATCH(Databackup!A398,Employee_Name,0))))</f>
        <v/>
      </c>
      <c r="N398" t="str">
        <f>IF(ISERROR(INDEX('Employee Data'!$O$4:$O$553,MATCH(Databackup!A398,Employee_Name,0),0)),"",(INDEX('Employee Data'!$O$4:$O$553,MATCH(Databackup!A398,Employee_Name,0))))</f>
        <v/>
      </c>
    </row>
    <row r="399" spans="1:14">
      <c r="A399" s="266" t="e">
        <f t="array" ref="A399">INDEX(Employee_Name,MATCH(SMALL(IF($A$1='Employee Data'!$I$4:$I$553,'Employee Data'!$B$4:$B$553,""),ROW('Employee Data'!A397)),IF($A$1='Employee Data'!$I$4:$I$553,'Employee Data'!$B$4:$B$553,""),0))</f>
        <v>#NUM!</v>
      </c>
      <c r="B399" t="str">
        <f>IF(ISERROR(INDEX('Employee Data'!$B$4:$B$553,MATCH(Databackup!A399,Employee_Name,0),0)),"",(INDEX('Employee Data'!$B$4:$B$553,MATCH(Databackup!A399,Employee_Name,0))))</f>
        <v/>
      </c>
      <c r="C399" t="str">
        <f>IF(ISERROR(INDEX('Employee Data'!$C$4:$C$553,MATCH(Databackup!A399,Employee_Name,0),0)),"",(INDEX('Employee Data'!$C$4:$C$553,MATCH(Databackup!A399,Employee_Name,0))))</f>
        <v/>
      </c>
      <c r="D399" t="str">
        <f>IF(ISERROR(INDEX('Employee Data'!$D$4:$D$553,MATCH(Databackup!A399,Employee_Name,0),0)),"",(INDEX('Employee Data'!$D$4:$D$553,MATCH(Databackup!A399,Employee_Name,0))))</f>
        <v/>
      </c>
      <c r="E399" t="str">
        <f>IF(ISERROR(INDEX('Employee Data'!$F$4:$F$553,MATCH(Databackup!A399,Employee_Name,0),0)),"",(INDEX('Employee Data'!$F$4:$F$553,MATCH(Databackup!A399,Employee_Name,0))))</f>
        <v/>
      </c>
      <c r="F399" s="226" t="str">
        <f>IF(ISERROR(INDEX('Employee Data'!$G$4:$G$553,MATCH(Databackup!A399,Employee_Name,0),0)),"",(INDEX('Employee Data'!$G$4:$G$553,MATCH(Databackup!A399,Employee_Name,0))))</f>
        <v/>
      </c>
      <c r="G399" s="226" t="str">
        <f>IF(ISERROR(INDEX('Employee Data'!$H$4:$H$553,MATCH(Databackup!A399,Employee_Name,0),0)),"",(INDEX('Employee Data'!$H$4:$H$553,MATCH(Databackup!A399,Employee_Name,0))))</f>
        <v/>
      </c>
      <c r="H399" t="str">
        <f>IF(ISERROR(INDEX('Employee Data'!$I$4:$I$553,MATCH(Databackup!A399,Employee_Name,0),0)),"",(INDEX('Employee Data'!$I$4:$I$553,MATCH(Databackup!A399,Employee_Name,0))))</f>
        <v/>
      </c>
      <c r="I399" t="str">
        <f>IF(ISERROR(INDEX('Employee Data'!$J$4:$J$553,MATCH(Databackup!A399,Employee_Name,0),0)),"",(INDEX('Employee Data'!J$4:$J$553,MATCH(Databackup!A399,Employee_Name,0))))</f>
        <v/>
      </c>
      <c r="J399" t="str">
        <f>IF(ISERROR(INDEX('Employee Data'!$K$4:$K$553,MATCH(Databackup!A399,Employee_Name,0),0)),"",(INDEX('Employee Data'!$K$4:$K$553,MATCH(Databackup!A399,Employee_Name,0))))</f>
        <v/>
      </c>
      <c r="K399" t="str">
        <f>IF(ISERROR(INDEX('Employee Data'!$L$4:$L$553,MATCH(Databackup!A399,Employee_Name,0),0)),"",(INDEX('Employee Data'!$L$4:$L$553,MATCH(Databackup!A399,Employee_Name,0))))</f>
        <v/>
      </c>
      <c r="L399" t="str">
        <f>IF(ISERROR(INDEX('Employee Data'!$M$4:$M$553,MATCH(Databackup!A399,Employee_Name,0),0)),"",(INDEX('Employee Data'!$M$4:$M$553,MATCH(Databackup!A399,Employee_Name,0))))</f>
        <v/>
      </c>
      <c r="M399" t="str">
        <f>IF(ISERROR(INDEX('Employee Data'!$N$4:$N$553,MATCH(Databackup!A399,Employee_Name,0),0)),"",(INDEX('Employee Data'!$N$4:$N$553,MATCH(Databackup!A399,Employee_Name,0))))</f>
        <v/>
      </c>
      <c r="N399" t="str">
        <f>IF(ISERROR(INDEX('Employee Data'!$O$4:$O$553,MATCH(Databackup!A399,Employee_Name,0),0)),"",(INDEX('Employee Data'!$O$4:$O$553,MATCH(Databackup!A399,Employee_Name,0))))</f>
        <v/>
      </c>
    </row>
    <row r="400" spans="1:14">
      <c r="A400" s="266" t="e">
        <f t="array" ref="A400">INDEX(Employee_Name,MATCH(SMALL(IF($A$1='Employee Data'!$I$4:$I$553,'Employee Data'!$B$4:$B$553,""),ROW('Employee Data'!A398)),IF($A$1='Employee Data'!$I$4:$I$553,'Employee Data'!$B$4:$B$553,""),0))</f>
        <v>#NUM!</v>
      </c>
      <c r="B400" t="str">
        <f>IF(ISERROR(INDEX('Employee Data'!$B$4:$B$553,MATCH(Databackup!A400,Employee_Name,0),0)),"",(INDEX('Employee Data'!$B$4:$B$553,MATCH(Databackup!A400,Employee_Name,0))))</f>
        <v/>
      </c>
      <c r="C400" t="str">
        <f>IF(ISERROR(INDEX('Employee Data'!$C$4:$C$553,MATCH(Databackup!A400,Employee_Name,0),0)),"",(INDEX('Employee Data'!$C$4:$C$553,MATCH(Databackup!A400,Employee_Name,0))))</f>
        <v/>
      </c>
      <c r="D400" t="str">
        <f>IF(ISERROR(INDEX('Employee Data'!$D$4:$D$553,MATCH(Databackup!A400,Employee_Name,0),0)),"",(INDEX('Employee Data'!$D$4:$D$553,MATCH(Databackup!A400,Employee_Name,0))))</f>
        <v/>
      </c>
      <c r="E400" t="str">
        <f>IF(ISERROR(INDEX('Employee Data'!$F$4:$F$553,MATCH(Databackup!A400,Employee_Name,0),0)),"",(INDEX('Employee Data'!$F$4:$F$553,MATCH(Databackup!A400,Employee_Name,0))))</f>
        <v/>
      </c>
      <c r="F400" s="226" t="str">
        <f>IF(ISERROR(INDEX('Employee Data'!$G$4:$G$553,MATCH(Databackup!A400,Employee_Name,0),0)),"",(INDEX('Employee Data'!$G$4:$G$553,MATCH(Databackup!A400,Employee_Name,0))))</f>
        <v/>
      </c>
      <c r="G400" s="226" t="str">
        <f>IF(ISERROR(INDEX('Employee Data'!$H$4:$H$553,MATCH(Databackup!A400,Employee_Name,0),0)),"",(INDEX('Employee Data'!$H$4:$H$553,MATCH(Databackup!A400,Employee_Name,0))))</f>
        <v/>
      </c>
      <c r="H400" t="str">
        <f>IF(ISERROR(INDEX('Employee Data'!$I$4:$I$553,MATCH(Databackup!A400,Employee_Name,0),0)),"",(INDEX('Employee Data'!$I$4:$I$553,MATCH(Databackup!A400,Employee_Name,0))))</f>
        <v/>
      </c>
      <c r="I400" t="str">
        <f>IF(ISERROR(INDEX('Employee Data'!$J$4:$J$553,MATCH(Databackup!A400,Employee_Name,0),0)),"",(INDEX('Employee Data'!J$4:$J$553,MATCH(Databackup!A400,Employee_Name,0))))</f>
        <v/>
      </c>
      <c r="J400" t="str">
        <f>IF(ISERROR(INDEX('Employee Data'!$K$4:$K$553,MATCH(Databackup!A400,Employee_Name,0),0)),"",(INDEX('Employee Data'!$K$4:$K$553,MATCH(Databackup!A400,Employee_Name,0))))</f>
        <v/>
      </c>
      <c r="K400" t="str">
        <f>IF(ISERROR(INDEX('Employee Data'!$L$4:$L$553,MATCH(Databackup!A400,Employee_Name,0),0)),"",(INDEX('Employee Data'!$L$4:$L$553,MATCH(Databackup!A400,Employee_Name,0))))</f>
        <v/>
      </c>
      <c r="L400" t="str">
        <f>IF(ISERROR(INDEX('Employee Data'!$M$4:$M$553,MATCH(Databackup!A400,Employee_Name,0),0)),"",(INDEX('Employee Data'!$M$4:$M$553,MATCH(Databackup!A400,Employee_Name,0))))</f>
        <v/>
      </c>
      <c r="M400" t="str">
        <f>IF(ISERROR(INDEX('Employee Data'!$N$4:$N$553,MATCH(Databackup!A400,Employee_Name,0),0)),"",(INDEX('Employee Data'!$N$4:$N$553,MATCH(Databackup!A400,Employee_Name,0))))</f>
        <v/>
      </c>
      <c r="N400" t="str">
        <f>IF(ISERROR(INDEX('Employee Data'!$O$4:$O$553,MATCH(Databackup!A400,Employee_Name,0),0)),"",(INDEX('Employee Data'!$O$4:$O$553,MATCH(Databackup!A400,Employee_Name,0))))</f>
        <v/>
      </c>
    </row>
    <row r="401" spans="1:14">
      <c r="A401" s="266" t="e">
        <f t="array" ref="A401">INDEX(Employee_Name,MATCH(SMALL(IF($A$1='Employee Data'!$I$4:$I$553,'Employee Data'!$B$4:$B$553,""),ROW('Employee Data'!A399)),IF($A$1='Employee Data'!$I$4:$I$553,'Employee Data'!$B$4:$B$553,""),0))</f>
        <v>#NUM!</v>
      </c>
      <c r="B401" t="str">
        <f>IF(ISERROR(INDEX('Employee Data'!$B$4:$B$553,MATCH(Databackup!A401,Employee_Name,0),0)),"",(INDEX('Employee Data'!$B$4:$B$553,MATCH(Databackup!A401,Employee_Name,0))))</f>
        <v/>
      </c>
      <c r="C401" t="str">
        <f>IF(ISERROR(INDEX('Employee Data'!$C$4:$C$553,MATCH(Databackup!A401,Employee_Name,0),0)),"",(INDEX('Employee Data'!$C$4:$C$553,MATCH(Databackup!A401,Employee_Name,0))))</f>
        <v/>
      </c>
      <c r="D401" t="str">
        <f>IF(ISERROR(INDEX('Employee Data'!$D$4:$D$553,MATCH(Databackup!A401,Employee_Name,0),0)),"",(INDEX('Employee Data'!$D$4:$D$553,MATCH(Databackup!A401,Employee_Name,0))))</f>
        <v/>
      </c>
      <c r="E401" t="str">
        <f>IF(ISERROR(INDEX('Employee Data'!$F$4:$F$553,MATCH(Databackup!A401,Employee_Name,0),0)),"",(INDEX('Employee Data'!$F$4:$F$553,MATCH(Databackup!A401,Employee_Name,0))))</f>
        <v/>
      </c>
      <c r="F401" s="226" t="str">
        <f>IF(ISERROR(INDEX('Employee Data'!$G$4:$G$553,MATCH(Databackup!A401,Employee_Name,0),0)),"",(INDEX('Employee Data'!$G$4:$G$553,MATCH(Databackup!A401,Employee_Name,0))))</f>
        <v/>
      </c>
      <c r="G401" s="226" t="str">
        <f>IF(ISERROR(INDEX('Employee Data'!$H$4:$H$553,MATCH(Databackup!A401,Employee_Name,0),0)),"",(INDEX('Employee Data'!$H$4:$H$553,MATCH(Databackup!A401,Employee_Name,0))))</f>
        <v/>
      </c>
      <c r="H401" t="str">
        <f>IF(ISERROR(INDEX('Employee Data'!$I$4:$I$553,MATCH(Databackup!A401,Employee_Name,0),0)),"",(INDEX('Employee Data'!$I$4:$I$553,MATCH(Databackup!A401,Employee_Name,0))))</f>
        <v/>
      </c>
      <c r="I401" t="str">
        <f>IF(ISERROR(INDEX('Employee Data'!$J$4:$J$553,MATCH(Databackup!A401,Employee_Name,0),0)),"",(INDEX('Employee Data'!J$4:$J$553,MATCH(Databackup!A401,Employee_Name,0))))</f>
        <v/>
      </c>
      <c r="J401" t="str">
        <f>IF(ISERROR(INDEX('Employee Data'!$K$4:$K$553,MATCH(Databackup!A401,Employee_Name,0),0)),"",(INDEX('Employee Data'!$K$4:$K$553,MATCH(Databackup!A401,Employee_Name,0))))</f>
        <v/>
      </c>
      <c r="K401" t="str">
        <f>IF(ISERROR(INDEX('Employee Data'!$L$4:$L$553,MATCH(Databackup!A401,Employee_Name,0),0)),"",(INDEX('Employee Data'!$L$4:$L$553,MATCH(Databackup!A401,Employee_Name,0))))</f>
        <v/>
      </c>
      <c r="L401" t="str">
        <f>IF(ISERROR(INDEX('Employee Data'!$M$4:$M$553,MATCH(Databackup!A401,Employee_Name,0),0)),"",(INDEX('Employee Data'!$M$4:$M$553,MATCH(Databackup!A401,Employee_Name,0))))</f>
        <v/>
      </c>
      <c r="M401" t="str">
        <f>IF(ISERROR(INDEX('Employee Data'!$N$4:$N$553,MATCH(Databackup!A401,Employee_Name,0),0)),"",(INDEX('Employee Data'!$N$4:$N$553,MATCH(Databackup!A401,Employee_Name,0))))</f>
        <v/>
      </c>
      <c r="N401" t="str">
        <f>IF(ISERROR(INDEX('Employee Data'!$O$4:$O$553,MATCH(Databackup!A401,Employee_Name,0),0)),"",(INDEX('Employee Data'!$O$4:$O$553,MATCH(Databackup!A401,Employee_Name,0))))</f>
        <v/>
      </c>
    </row>
    <row r="402" spans="1:14">
      <c r="A402" s="266" t="e">
        <f t="array" ref="A402">INDEX(Employee_Name,MATCH(SMALL(IF($A$1='Employee Data'!$I$4:$I$553,'Employee Data'!$B$4:$B$553,""),ROW('Employee Data'!A400)),IF($A$1='Employee Data'!$I$4:$I$553,'Employee Data'!$B$4:$B$553,""),0))</f>
        <v>#NUM!</v>
      </c>
      <c r="B402" t="str">
        <f>IF(ISERROR(INDEX('Employee Data'!$B$4:$B$553,MATCH(Databackup!A402,Employee_Name,0),0)),"",(INDEX('Employee Data'!$B$4:$B$553,MATCH(Databackup!A402,Employee_Name,0))))</f>
        <v/>
      </c>
      <c r="C402" t="str">
        <f>IF(ISERROR(INDEX('Employee Data'!$C$4:$C$553,MATCH(Databackup!A402,Employee_Name,0),0)),"",(INDEX('Employee Data'!$C$4:$C$553,MATCH(Databackup!A402,Employee_Name,0))))</f>
        <v/>
      </c>
      <c r="D402" t="str">
        <f>IF(ISERROR(INDEX('Employee Data'!$D$4:$D$553,MATCH(Databackup!A402,Employee_Name,0),0)),"",(INDEX('Employee Data'!$D$4:$D$553,MATCH(Databackup!A402,Employee_Name,0))))</f>
        <v/>
      </c>
      <c r="E402" t="str">
        <f>IF(ISERROR(INDEX('Employee Data'!$F$4:$F$553,MATCH(Databackup!A402,Employee_Name,0),0)),"",(INDEX('Employee Data'!$F$4:$F$553,MATCH(Databackup!A402,Employee_Name,0))))</f>
        <v/>
      </c>
      <c r="F402" s="226" t="str">
        <f>IF(ISERROR(INDEX('Employee Data'!$G$4:$G$553,MATCH(Databackup!A402,Employee_Name,0),0)),"",(INDEX('Employee Data'!$G$4:$G$553,MATCH(Databackup!A402,Employee_Name,0))))</f>
        <v/>
      </c>
      <c r="G402" s="226" t="str">
        <f>IF(ISERROR(INDEX('Employee Data'!$H$4:$H$553,MATCH(Databackup!A402,Employee_Name,0),0)),"",(INDEX('Employee Data'!$H$4:$H$553,MATCH(Databackup!A402,Employee_Name,0))))</f>
        <v/>
      </c>
      <c r="H402" t="str">
        <f>IF(ISERROR(INDEX('Employee Data'!$I$4:$I$553,MATCH(Databackup!A402,Employee_Name,0),0)),"",(INDEX('Employee Data'!$I$4:$I$553,MATCH(Databackup!A402,Employee_Name,0))))</f>
        <v/>
      </c>
      <c r="I402" t="str">
        <f>IF(ISERROR(INDEX('Employee Data'!$J$4:$J$553,MATCH(Databackup!A402,Employee_Name,0),0)),"",(INDEX('Employee Data'!J$4:$J$553,MATCH(Databackup!A402,Employee_Name,0))))</f>
        <v/>
      </c>
      <c r="J402" t="str">
        <f>IF(ISERROR(INDEX('Employee Data'!$K$4:$K$553,MATCH(Databackup!A402,Employee_Name,0),0)),"",(INDEX('Employee Data'!$K$4:$K$553,MATCH(Databackup!A402,Employee_Name,0))))</f>
        <v/>
      </c>
      <c r="K402" t="str">
        <f>IF(ISERROR(INDEX('Employee Data'!$L$4:$L$553,MATCH(Databackup!A402,Employee_Name,0),0)),"",(INDEX('Employee Data'!$L$4:$L$553,MATCH(Databackup!A402,Employee_Name,0))))</f>
        <v/>
      </c>
      <c r="L402" t="str">
        <f>IF(ISERROR(INDEX('Employee Data'!$M$4:$M$553,MATCH(Databackup!A402,Employee_Name,0),0)),"",(INDEX('Employee Data'!$M$4:$M$553,MATCH(Databackup!A402,Employee_Name,0))))</f>
        <v/>
      </c>
      <c r="M402" t="str">
        <f>IF(ISERROR(INDEX('Employee Data'!$N$4:$N$553,MATCH(Databackup!A402,Employee_Name,0),0)),"",(INDEX('Employee Data'!$N$4:$N$553,MATCH(Databackup!A402,Employee_Name,0))))</f>
        <v/>
      </c>
      <c r="N402" t="str">
        <f>IF(ISERROR(INDEX('Employee Data'!$O$4:$O$553,MATCH(Databackup!A402,Employee_Name,0),0)),"",(INDEX('Employee Data'!$O$4:$O$553,MATCH(Databackup!A402,Employee_Name,0))))</f>
        <v/>
      </c>
    </row>
    <row r="403" spans="1:14">
      <c r="A403" s="266" t="e">
        <f t="array" ref="A403">INDEX(Employee_Name,MATCH(SMALL(IF($A$1='Employee Data'!$I$4:$I$553,'Employee Data'!$B$4:$B$553,""),ROW('Employee Data'!A401)),IF($A$1='Employee Data'!$I$4:$I$553,'Employee Data'!$B$4:$B$553,""),0))</f>
        <v>#NUM!</v>
      </c>
      <c r="B403" t="str">
        <f>IF(ISERROR(INDEX('Employee Data'!$B$4:$B$553,MATCH(Databackup!A403,Employee_Name,0),0)),"",(INDEX('Employee Data'!$B$4:$B$553,MATCH(Databackup!A403,Employee_Name,0))))</f>
        <v/>
      </c>
      <c r="C403" t="str">
        <f>IF(ISERROR(INDEX('Employee Data'!$C$4:$C$553,MATCH(Databackup!A403,Employee_Name,0),0)),"",(INDEX('Employee Data'!$C$4:$C$553,MATCH(Databackup!A403,Employee_Name,0))))</f>
        <v/>
      </c>
      <c r="D403" t="str">
        <f>IF(ISERROR(INDEX('Employee Data'!$D$4:$D$553,MATCH(Databackup!A403,Employee_Name,0),0)),"",(INDEX('Employee Data'!$D$4:$D$553,MATCH(Databackup!A403,Employee_Name,0))))</f>
        <v/>
      </c>
      <c r="E403" t="str">
        <f>IF(ISERROR(INDEX('Employee Data'!$F$4:$F$553,MATCH(Databackup!A403,Employee_Name,0),0)),"",(INDEX('Employee Data'!$F$4:$F$553,MATCH(Databackup!A403,Employee_Name,0))))</f>
        <v/>
      </c>
      <c r="F403" s="226" t="str">
        <f>IF(ISERROR(INDEX('Employee Data'!$G$4:$G$553,MATCH(Databackup!A403,Employee_Name,0),0)),"",(INDEX('Employee Data'!$G$4:$G$553,MATCH(Databackup!A403,Employee_Name,0))))</f>
        <v/>
      </c>
      <c r="G403" s="226" t="str">
        <f>IF(ISERROR(INDEX('Employee Data'!$H$4:$H$553,MATCH(Databackup!A403,Employee_Name,0),0)),"",(INDEX('Employee Data'!$H$4:$H$553,MATCH(Databackup!A403,Employee_Name,0))))</f>
        <v/>
      </c>
      <c r="H403" t="str">
        <f>IF(ISERROR(INDEX('Employee Data'!$I$4:$I$553,MATCH(Databackup!A403,Employee_Name,0),0)),"",(INDEX('Employee Data'!$I$4:$I$553,MATCH(Databackup!A403,Employee_Name,0))))</f>
        <v/>
      </c>
      <c r="I403" t="str">
        <f>IF(ISERROR(INDEX('Employee Data'!$J$4:$J$553,MATCH(Databackup!A403,Employee_Name,0),0)),"",(INDEX('Employee Data'!J$4:$J$553,MATCH(Databackup!A403,Employee_Name,0))))</f>
        <v/>
      </c>
      <c r="J403" t="str">
        <f>IF(ISERROR(INDEX('Employee Data'!$K$4:$K$553,MATCH(Databackup!A403,Employee_Name,0),0)),"",(INDEX('Employee Data'!$K$4:$K$553,MATCH(Databackup!A403,Employee_Name,0))))</f>
        <v/>
      </c>
      <c r="K403" t="str">
        <f>IF(ISERROR(INDEX('Employee Data'!$L$4:$L$553,MATCH(Databackup!A403,Employee_Name,0),0)),"",(INDEX('Employee Data'!$L$4:$L$553,MATCH(Databackup!A403,Employee_Name,0))))</f>
        <v/>
      </c>
      <c r="L403" t="str">
        <f>IF(ISERROR(INDEX('Employee Data'!$M$4:$M$553,MATCH(Databackup!A403,Employee_Name,0),0)),"",(INDEX('Employee Data'!$M$4:$M$553,MATCH(Databackup!A403,Employee_Name,0))))</f>
        <v/>
      </c>
      <c r="M403" t="str">
        <f>IF(ISERROR(INDEX('Employee Data'!$N$4:$N$553,MATCH(Databackup!A403,Employee_Name,0),0)),"",(INDEX('Employee Data'!$N$4:$N$553,MATCH(Databackup!A403,Employee_Name,0))))</f>
        <v/>
      </c>
      <c r="N403" t="str">
        <f>IF(ISERROR(INDEX('Employee Data'!$O$4:$O$553,MATCH(Databackup!A403,Employee_Name,0),0)),"",(INDEX('Employee Data'!$O$4:$O$553,MATCH(Databackup!A403,Employee_Name,0))))</f>
        <v/>
      </c>
    </row>
    <row r="404" spans="1:14">
      <c r="A404" s="266" t="e">
        <f t="array" ref="A404">INDEX(Employee_Name,MATCH(SMALL(IF($A$1='Employee Data'!$I$4:$I$553,'Employee Data'!$B$4:$B$553,""),ROW('Employee Data'!A402)),IF($A$1='Employee Data'!$I$4:$I$553,'Employee Data'!$B$4:$B$553,""),0))</f>
        <v>#NUM!</v>
      </c>
      <c r="B404" t="str">
        <f>IF(ISERROR(INDEX('Employee Data'!$B$4:$B$553,MATCH(Databackup!A404,Employee_Name,0),0)),"",(INDEX('Employee Data'!$B$4:$B$553,MATCH(Databackup!A404,Employee_Name,0))))</f>
        <v/>
      </c>
      <c r="C404" t="str">
        <f>IF(ISERROR(INDEX('Employee Data'!$C$4:$C$553,MATCH(Databackup!A404,Employee_Name,0),0)),"",(INDEX('Employee Data'!$C$4:$C$553,MATCH(Databackup!A404,Employee_Name,0))))</f>
        <v/>
      </c>
      <c r="D404" t="str">
        <f>IF(ISERROR(INDEX('Employee Data'!$D$4:$D$553,MATCH(Databackup!A404,Employee_Name,0),0)),"",(INDEX('Employee Data'!$D$4:$D$553,MATCH(Databackup!A404,Employee_Name,0))))</f>
        <v/>
      </c>
      <c r="E404" t="str">
        <f>IF(ISERROR(INDEX('Employee Data'!$F$4:$F$553,MATCH(Databackup!A404,Employee_Name,0),0)),"",(INDEX('Employee Data'!$F$4:$F$553,MATCH(Databackup!A404,Employee_Name,0))))</f>
        <v/>
      </c>
      <c r="F404" s="226" t="str">
        <f>IF(ISERROR(INDEX('Employee Data'!$G$4:$G$553,MATCH(Databackup!A404,Employee_Name,0),0)),"",(INDEX('Employee Data'!$G$4:$G$553,MATCH(Databackup!A404,Employee_Name,0))))</f>
        <v/>
      </c>
      <c r="G404" s="226" t="str">
        <f>IF(ISERROR(INDEX('Employee Data'!$H$4:$H$553,MATCH(Databackup!A404,Employee_Name,0),0)),"",(INDEX('Employee Data'!$H$4:$H$553,MATCH(Databackup!A404,Employee_Name,0))))</f>
        <v/>
      </c>
      <c r="H404" t="str">
        <f>IF(ISERROR(INDEX('Employee Data'!$I$4:$I$553,MATCH(Databackup!A404,Employee_Name,0),0)),"",(INDEX('Employee Data'!$I$4:$I$553,MATCH(Databackup!A404,Employee_Name,0))))</f>
        <v/>
      </c>
      <c r="I404" t="str">
        <f>IF(ISERROR(INDEX('Employee Data'!$J$4:$J$553,MATCH(Databackup!A404,Employee_Name,0),0)),"",(INDEX('Employee Data'!J$4:$J$553,MATCH(Databackup!A404,Employee_Name,0))))</f>
        <v/>
      </c>
      <c r="J404" t="str">
        <f>IF(ISERROR(INDEX('Employee Data'!$K$4:$K$553,MATCH(Databackup!A404,Employee_Name,0),0)),"",(INDEX('Employee Data'!$K$4:$K$553,MATCH(Databackup!A404,Employee_Name,0))))</f>
        <v/>
      </c>
      <c r="K404" t="str">
        <f>IF(ISERROR(INDEX('Employee Data'!$L$4:$L$553,MATCH(Databackup!A404,Employee_Name,0),0)),"",(INDEX('Employee Data'!$L$4:$L$553,MATCH(Databackup!A404,Employee_Name,0))))</f>
        <v/>
      </c>
      <c r="L404" t="str">
        <f>IF(ISERROR(INDEX('Employee Data'!$M$4:$M$553,MATCH(Databackup!A404,Employee_Name,0),0)),"",(INDEX('Employee Data'!$M$4:$M$553,MATCH(Databackup!A404,Employee_Name,0))))</f>
        <v/>
      </c>
      <c r="M404" t="str">
        <f>IF(ISERROR(INDEX('Employee Data'!$N$4:$N$553,MATCH(Databackup!A404,Employee_Name,0),0)),"",(INDEX('Employee Data'!$N$4:$N$553,MATCH(Databackup!A404,Employee_Name,0))))</f>
        <v/>
      </c>
      <c r="N404" t="str">
        <f>IF(ISERROR(INDEX('Employee Data'!$O$4:$O$553,MATCH(Databackup!A404,Employee_Name,0),0)),"",(INDEX('Employee Data'!$O$4:$O$553,MATCH(Databackup!A404,Employee_Name,0))))</f>
        <v/>
      </c>
    </row>
    <row r="405" spans="1:14">
      <c r="A405" s="266" t="e">
        <f t="array" ref="A405">INDEX(Employee_Name,MATCH(SMALL(IF($A$1='Employee Data'!$I$4:$I$553,'Employee Data'!$B$4:$B$553,""),ROW('Employee Data'!A403)),IF($A$1='Employee Data'!$I$4:$I$553,'Employee Data'!$B$4:$B$553,""),0))</f>
        <v>#NUM!</v>
      </c>
      <c r="B405" t="str">
        <f>IF(ISERROR(INDEX('Employee Data'!$B$4:$B$553,MATCH(Databackup!A405,Employee_Name,0),0)),"",(INDEX('Employee Data'!$B$4:$B$553,MATCH(Databackup!A405,Employee_Name,0))))</f>
        <v/>
      </c>
      <c r="C405" t="str">
        <f>IF(ISERROR(INDEX('Employee Data'!$C$4:$C$553,MATCH(Databackup!A405,Employee_Name,0),0)),"",(INDEX('Employee Data'!$C$4:$C$553,MATCH(Databackup!A405,Employee_Name,0))))</f>
        <v/>
      </c>
      <c r="D405" t="str">
        <f>IF(ISERROR(INDEX('Employee Data'!$D$4:$D$553,MATCH(Databackup!A405,Employee_Name,0),0)),"",(INDEX('Employee Data'!$D$4:$D$553,MATCH(Databackup!A405,Employee_Name,0))))</f>
        <v/>
      </c>
      <c r="E405" t="str">
        <f>IF(ISERROR(INDEX('Employee Data'!$F$4:$F$553,MATCH(Databackup!A405,Employee_Name,0),0)),"",(INDEX('Employee Data'!$F$4:$F$553,MATCH(Databackup!A405,Employee_Name,0))))</f>
        <v/>
      </c>
      <c r="F405" s="226" t="str">
        <f>IF(ISERROR(INDEX('Employee Data'!$G$4:$G$553,MATCH(Databackup!A405,Employee_Name,0),0)),"",(INDEX('Employee Data'!$G$4:$G$553,MATCH(Databackup!A405,Employee_Name,0))))</f>
        <v/>
      </c>
      <c r="G405" s="226" t="str">
        <f>IF(ISERROR(INDEX('Employee Data'!$H$4:$H$553,MATCH(Databackup!A405,Employee_Name,0),0)),"",(INDEX('Employee Data'!$H$4:$H$553,MATCH(Databackup!A405,Employee_Name,0))))</f>
        <v/>
      </c>
      <c r="H405" t="str">
        <f>IF(ISERROR(INDEX('Employee Data'!$I$4:$I$553,MATCH(Databackup!A405,Employee_Name,0),0)),"",(INDEX('Employee Data'!$I$4:$I$553,MATCH(Databackup!A405,Employee_Name,0))))</f>
        <v/>
      </c>
      <c r="I405" t="str">
        <f>IF(ISERROR(INDEX('Employee Data'!$J$4:$J$553,MATCH(Databackup!A405,Employee_Name,0),0)),"",(INDEX('Employee Data'!J$4:$J$553,MATCH(Databackup!A405,Employee_Name,0))))</f>
        <v/>
      </c>
      <c r="J405" t="str">
        <f>IF(ISERROR(INDEX('Employee Data'!$K$4:$K$553,MATCH(Databackup!A405,Employee_Name,0),0)),"",(INDEX('Employee Data'!$K$4:$K$553,MATCH(Databackup!A405,Employee_Name,0))))</f>
        <v/>
      </c>
      <c r="K405" t="str">
        <f>IF(ISERROR(INDEX('Employee Data'!$L$4:$L$553,MATCH(Databackup!A405,Employee_Name,0),0)),"",(INDEX('Employee Data'!$L$4:$L$553,MATCH(Databackup!A405,Employee_Name,0))))</f>
        <v/>
      </c>
      <c r="L405" t="str">
        <f>IF(ISERROR(INDEX('Employee Data'!$M$4:$M$553,MATCH(Databackup!A405,Employee_Name,0),0)),"",(INDEX('Employee Data'!$M$4:$M$553,MATCH(Databackup!A405,Employee_Name,0))))</f>
        <v/>
      </c>
      <c r="M405" t="str">
        <f>IF(ISERROR(INDEX('Employee Data'!$N$4:$N$553,MATCH(Databackup!A405,Employee_Name,0),0)),"",(INDEX('Employee Data'!$N$4:$N$553,MATCH(Databackup!A405,Employee_Name,0))))</f>
        <v/>
      </c>
      <c r="N405" t="str">
        <f>IF(ISERROR(INDEX('Employee Data'!$O$4:$O$553,MATCH(Databackup!A405,Employee_Name,0),0)),"",(INDEX('Employee Data'!$O$4:$O$553,MATCH(Databackup!A405,Employee_Name,0))))</f>
        <v/>
      </c>
    </row>
    <row r="406" spans="1:14">
      <c r="A406" s="266" t="e">
        <f t="array" ref="A406">INDEX(Employee_Name,MATCH(SMALL(IF($A$1='Employee Data'!$I$4:$I$553,'Employee Data'!$B$4:$B$553,""),ROW('Employee Data'!A404)),IF($A$1='Employee Data'!$I$4:$I$553,'Employee Data'!$B$4:$B$553,""),0))</f>
        <v>#NUM!</v>
      </c>
      <c r="B406" t="str">
        <f>IF(ISERROR(INDEX('Employee Data'!$B$4:$B$553,MATCH(Databackup!A406,Employee_Name,0),0)),"",(INDEX('Employee Data'!$B$4:$B$553,MATCH(Databackup!A406,Employee_Name,0))))</f>
        <v/>
      </c>
      <c r="C406" t="str">
        <f>IF(ISERROR(INDEX('Employee Data'!$C$4:$C$553,MATCH(Databackup!A406,Employee_Name,0),0)),"",(INDEX('Employee Data'!$C$4:$C$553,MATCH(Databackup!A406,Employee_Name,0))))</f>
        <v/>
      </c>
      <c r="D406" t="str">
        <f>IF(ISERROR(INDEX('Employee Data'!$D$4:$D$553,MATCH(Databackup!A406,Employee_Name,0),0)),"",(INDEX('Employee Data'!$D$4:$D$553,MATCH(Databackup!A406,Employee_Name,0))))</f>
        <v/>
      </c>
      <c r="E406" t="str">
        <f>IF(ISERROR(INDEX('Employee Data'!$F$4:$F$553,MATCH(Databackup!A406,Employee_Name,0),0)),"",(INDEX('Employee Data'!$F$4:$F$553,MATCH(Databackup!A406,Employee_Name,0))))</f>
        <v/>
      </c>
      <c r="F406" s="226" t="str">
        <f>IF(ISERROR(INDEX('Employee Data'!$G$4:$G$553,MATCH(Databackup!A406,Employee_Name,0),0)),"",(INDEX('Employee Data'!$G$4:$G$553,MATCH(Databackup!A406,Employee_Name,0))))</f>
        <v/>
      </c>
      <c r="G406" s="226" t="str">
        <f>IF(ISERROR(INDEX('Employee Data'!$H$4:$H$553,MATCH(Databackup!A406,Employee_Name,0),0)),"",(INDEX('Employee Data'!$H$4:$H$553,MATCH(Databackup!A406,Employee_Name,0))))</f>
        <v/>
      </c>
      <c r="H406" t="str">
        <f>IF(ISERROR(INDEX('Employee Data'!$I$4:$I$553,MATCH(Databackup!A406,Employee_Name,0),0)),"",(INDEX('Employee Data'!$I$4:$I$553,MATCH(Databackup!A406,Employee_Name,0))))</f>
        <v/>
      </c>
      <c r="I406" t="str">
        <f>IF(ISERROR(INDEX('Employee Data'!$J$4:$J$553,MATCH(Databackup!A406,Employee_Name,0),0)),"",(INDEX('Employee Data'!J$4:$J$553,MATCH(Databackup!A406,Employee_Name,0))))</f>
        <v/>
      </c>
      <c r="J406" t="str">
        <f>IF(ISERROR(INDEX('Employee Data'!$K$4:$K$553,MATCH(Databackup!A406,Employee_Name,0),0)),"",(INDEX('Employee Data'!$K$4:$K$553,MATCH(Databackup!A406,Employee_Name,0))))</f>
        <v/>
      </c>
      <c r="K406" t="str">
        <f>IF(ISERROR(INDEX('Employee Data'!$L$4:$L$553,MATCH(Databackup!A406,Employee_Name,0),0)),"",(INDEX('Employee Data'!$L$4:$L$553,MATCH(Databackup!A406,Employee_Name,0))))</f>
        <v/>
      </c>
      <c r="L406" t="str">
        <f>IF(ISERROR(INDEX('Employee Data'!$M$4:$M$553,MATCH(Databackup!A406,Employee_Name,0),0)),"",(INDEX('Employee Data'!$M$4:$M$553,MATCH(Databackup!A406,Employee_Name,0))))</f>
        <v/>
      </c>
      <c r="M406" t="str">
        <f>IF(ISERROR(INDEX('Employee Data'!$N$4:$N$553,MATCH(Databackup!A406,Employee_Name,0),0)),"",(INDEX('Employee Data'!$N$4:$N$553,MATCH(Databackup!A406,Employee_Name,0))))</f>
        <v/>
      </c>
      <c r="N406" t="str">
        <f>IF(ISERROR(INDEX('Employee Data'!$O$4:$O$553,MATCH(Databackup!A406,Employee_Name,0),0)),"",(INDEX('Employee Data'!$O$4:$O$553,MATCH(Databackup!A406,Employee_Name,0))))</f>
        <v/>
      </c>
    </row>
    <row r="407" spans="1:14">
      <c r="A407" s="266" t="e">
        <f t="array" ref="A407">INDEX(Employee_Name,MATCH(SMALL(IF($A$1='Employee Data'!$I$4:$I$553,'Employee Data'!$B$4:$B$553,""),ROW('Employee Data'!A405)),IF($A$1='Employee Data'!$I$4:$I$553,'Employee Data'!$B$4:$B$553,""),0))</f>
        <v>#NUM!</v>
      </c>
      <c r="B407" t="str">
        <f>IF(ISERROR(INDEX('Employee Data'!$B$4:$B$553,MATCH(Databackup!A407,Employee_Name,0),0)),"",(INDEX('Employee Data'!$B$4:$B$553,MATCH(Databackup!A407,Employee_Name,0))))</f>
        <v/>
      </c>
      <c r="C407" t="str">
        <f>IF(ISERROR(INDEX('Employee Data'!$C$4:$C$553,MATCH(Databackup!A407,Employee_Name,0),0)),"",(INDEX('Employee Data'!$C$4:$C$553,MATCH(Databackup!A407,Employee_Name,0))))</f>
        <v/>
      </c>
      <c r="D407" t="str">
        <f>IF(ISERROR(INDEX('Employee Data'!$D$4:$D$553,MATCH(Databackup!A407,Employee_Name,0),0)),"",(INDEX('Employee Data'!$D$4:$D$553,MATCH(Databackup!A407,Employee_Name,0))))</f>
        <v/>
      </c>
      <c r="E407" t="str">
        <f>IF(ISERROR(INDEX('Employee Data'!$F$4:$F$553,MATCH(Databackup!A407,Employee_Name,0),0)),"",(INDEX('Employee Data'!$F$4:$F$553,MATCH(Databackup!A407,Employee_Name,0))))</f>
        <v/>
      </c>
      <c r="F407" s="226" t="str">
        <f>IF(ISERROR(INDEX('Employee Data'!$G$4:$G$553,MATCH(Databackup!A407,Employee_Name,0),0)),"",(INDEX('Employee Data'!$G$4:$G$553,MATCH(Databackup!A407,Employee_Name,0))))</f>
        <v/>
      </c>
      <c r="G407" s="226" t="str">
        <f>IF(ISERROR(INDEX('Employee Data'!$H$4:$H$553,MATCH(Databackup!A407,Employee_Name,0),0)),"",(INDEX('Employee Data'!$H$4:$H$553,MATCH(Databackup!A407,Employee_Name,0))))</f>
        <v/>
      </c>
      <c r="H407" t="str">
        <f>IF(ISERROR(INDEX('Employee Data'!$I$4:$I$553,MATCH(Databackup!A407,Employee_Name,0),0)),"",(INDEX('Employee Data'!$I$4:$I$553,MATCH(Databackup!A407,Employee_Name,0))))</f>
        <v/>
      </c>
      <c r="I407" t="str">
        <f>IF(ISERROR(INDEX('Employee Data'!$J$4:$J$553,MATCH(Databackup!A407,Employee_Name,0),0)),"",(INDEX('Employee Data'!J$4:$J$553,MATCH(Databackup!A407,Employee_Name,0))))</f>
        <v/>
      </c>
      <c r="J407" t="str">
        <f>IF(ISERROR(INDEX('Employee Data'!$K$4:$K$553,MATCH(Databackup!A407,Employee_Name,0),0)),"",(INDEX('Employee Data'!$K$4:$K$553,MATCH(Databackup!A407,Employee_Name,0))))</f>
        <v/>
      </c>
      <c r="K407" t="str">
        <f>IF(ISERROR(INDEX('Employee Data'!$L$4:$L$553,MATCH(Databackup!A407,Employee_Name,0),0)),"",(INDEX('Employee Data'!$L$4:$L$553,MATCH(Databackup!A407,Employee_Name,0))))</f>
        <v/>
      </c>
      <c r="L407" t="str">
        <f>IF(ISERROR(INDEX('Employee Data'!$M$4:$M$553,MATCH(Databackup!A407,Employee_Name,0),0)),"",(INDEX('Employee Data'!$M$4:$M$553,MATCH(Databackup!A407,Employee_Name,0))))</f>
        <v/>
      </c>
      <c r="M407" t="str">
        <f>IF(ISERROR(INDEX('Employee Data'!$N$4:$N$553,MATCH(Databackup!A407,Employee_Name,0),0)),"",(INDEX('Employee Data'!$N$4:$N$553,MATCH(Databackup!A407,Employee_Name,0))))</f>
        <v/>
      </c>
      <c r="N407" t="str">
        <f>IF(ISERROR(INDEX('Employee Data'!$O$4:$O$553,MATCH(Databackup!A407,Employee_Name,0),0)),"",(INDEX('Employee Data'!$O$4:$O$553,MATCH(Databackup!A407,Employee_Name,0))))</f>
        <v/>
      </c>
    </row>
    <row r="408" spans="1:14">
      <c r="A408" s="266" t="e">
        <f t="array" ref="A408">INDEX(Employee_Name,MATCH(SMALL(IF($A$1='Employee Data'!$I$4:$I$553,'Employee Data'!$B$4:$B$553,""),ROW('Employee Data'!A406)),IF($A$1='Employee Data'!$I$4:$I$553,'Employee Data'!$B$4:$B$553,""),0))</f>
        <v>#NUM!</v>
      </c>
      <c r="B408" t="str">
        <f>IF(ISERROR(INDEX('Employee Data'!$B$4:$B$553,MATCH(Databackup!A408,Employee_Name,0),0)),"",(INDEX('Employee Data'!$B$4:$B$553,MATCH(Databackup!A408,Employee_Name,0))))</f>
        <v/>
      </c>
      <c r="C408" t="str">
        <f>IF(ISERROR(INDEX('Employee Data'!$C$4:$C$553,MATCH(Databackup!A408,Employee_Name,0),0)),"",(INDEX('Employee Data'!$C$4:$C$553,MATCH(Databackup!A408,Employee_Name,0))))</f>
        <v/>
      </c>
      <c r="D408" t="str">
        <f>IF(ISERROR(INDEX('Employee Data'!$D$4:$D$553,MATCH(Databackup!A408,Employee_Name,0),0)),"",(INDEX('Employee Data'!$D$4:$D$553,MATCH(Databackup!A408,Employee_Name,0))))</f>
        <v/>
      </c>
      <c r="E408" t="str">
        <f>IF(ISERROR(INDEX('Employee Data'!$F$4:$F$553,MATCH(Databackup!A408,Employee_Name,0),0)),"",(INDEX('Employee Data'!$F$4:$F$553,MATCH(Databackup!A408,Employee_Name,0))))</f>
        <v/>
      </c>
      <c r="F408" s="226" t="str">
        <f>IF(ISERROR(INDEX('Employee Data'!$G$4:$G$553,MATCH(Databackup!A408,Employee_Name,0),0)),"",(INDEX('Employee Data'!$G$4:$G$553,MATCH(Databackup!A408,Employee_Name,0))))</f>
        <v/>
      </c>
      <c r="G408" s="226" t="str">
        <f>IF(ISERROR(INDEX('Employee Data'!$H$4:$H$553,MATCH(Databackup!A408,Employee_Name,0),0)),"",(INDEX('Employee Data'!$H$4:$H$553,MATCH(Databackup!A408,Employee_Name,0))))</f>
        <v/>
      </c>
      <c r="H408" t="str">
        <f>IF(ISERROR(INDEX('Employee Data'!$I$4:$I$553,MATCH(Databackup!A408,Employee_Name,0),0)),"",(INDEX('Employee Data'!$I$4:$I$553,MATCH(Databackup!A408,Employee_Name,0))))</f>
        <v/>
      </c>
      <c r="I408" t="str">
        <f>IF(ISERROR(INDEX('Employee Data'!$J$4:$J$553,MATCH(Databackup!A408,Employee_Name,0),0)),"",(INDEX('Employee Data'!J$4:$J$553,MATCH(Databackup!A408,Employee_Name,0))))</f>
        <v/>
      </c>
      <c r="J408" t="str">
        <f>IF(ISERROR(INDEX('Employee Data'!$K$4:$K$553,MATCH(Databackup!A408,Employee_Name,0),0)),"",(INDEX('Employee Data'!$K$4:$K$553,MATCH(Databackup!A408,Employee_Name,0))))</f>
        <v/>
      </c>
      <c r="K408" t="str">
        <f>IF(ISERROR(INDEX('Employee Data'!$L$4:$L$553,MATCH(Databackup!A408,Employee_Name,0),0)),"",(INDEX('Employee Data'!$L$4:$L$553,MATCH(Databackup!A408,Employee_Name,0))))</f>
        <v/>
      </c>
      <c r="L408" t="str">
        <f>IF(ISERROR(INDEX('Employee Data'!$M$4:$M$553,MATCH(Databackup!A408,Employee_Name,0),0)),"",(INDEX('Employee Data'!$M$4:$M$553,MATCH(Databackup!A408,Employee_Name,0))))</f>
        <v/>
      </c>
      <c r="M408" t="str">
        <f>IF(ISERROR(INDEX('Employee Data'!$N$4:$N$553,MATCH(Databackup!A408,Employee_Name,0),0)),"",(INDEX('Employee Data'!$N$4:$N$553,MATCH(Databackup!A408,Employee_Name,0))))</f>
        <v/>
      </c>
      <c r="N408" t="str">
        <f>IF(ISERROR(INDEX('Employee Data'!$O$4:$O$553,MATCH(Databackup!A408,Employee_Name,0),0)),"",(INDEX('Employee Data'!$O$4:$O$553,MATCH(Databackup!A408,Employee_Name,0))))</f>
        <v/>
      </c>
    </row>
    <row r="409" spans="1:14">
      <c r="A409" s="266" t="e">
        <f t="array" ref="A409">INDEX(Employee_Name,MATCH(SMALL(IF($A$1='Employee Data'!$I$4:$I$553,'Employee Data'!$B$4:$B$553,""),ROW('Employee Data'!A407)),IF($A$1='Employee Data'!$I$4:$I$553,'Employee Data'!$B$4:$B$553,""),0))</f>
        <v>#NUM!</v>
      </c>
      <c r="B409" t="str">
        <f>IF(ISERROR(INDEX('Employee Data'!$B$4:$B$553,MATCH(Databackup!A409,Employee_Name,0),0)),"",(INDEX('Employee Data'!$B$4:$B$553,MATCH(Databackup!A409,Employee_Name,0))))</f>
        <v/>
      </c>
      <c r="C409" t="str">
        <f>IF(ISERROR(INDEX('Employee Data'!$C$4:$C$553,MATCH(Databackup!A409,Employee_Name,0),0)),"",(INDEX('Employee Data'!$C$4:$C$553,MATCH(Databackup!A409,Employee_Name,0))))</f>
        <v/>
      </c>
      <c r="D409" t="str">
        <f>IF(ISERROR(INDEX('Employee Data'!$D$4:$D$553,MATCH(Databackup!A409,Employee_Name,0),0)),"",(INDEX('Employee Data'!$D$4:$D$553,MATCH(Databackup!A409,Employee_Name,0))))</f>
        <v/>
      </c>
      <c r="E409" t="str">
        <f>IF(ISERROR(INDEX('Employee Data'!$F$4:$F$553,MATCH(Databackup!A409,Employee_Name,0),0)),"",(INDEX('Employee Data'!$F$4:$F$553,MATCH(Databackup!A409,Employee_Name,0))))</f>
        <v/>
      </c>
      <c r="F409" s="226" t="str">
        <f>IF(ISERROR(INDEX('Employee Data'!$G$4:$G$553,MATCH(Databackup!A409,Employee_Name,0),0)),"",(INDEX('Employee Data'!$G$4:$G$553,MATCH(Databackup!A409,Employee_Name,0))))</f>
        <v/>
      </c>
      <c r="G409" s="226" t="str">
        <f>IF(ISERROR(INDEX('Employee Data'!$H$4:$H$553,MATCH(Databackup!A409,Employee_Name,0),0)),"",(INDEX('Employee Data'!$H$4:$H$553,MATCH(Databackup!A409,Employee_Name,0))))</f>
        <v/>
      </c>
      <c r="H409" t="str">
        <f>IF(ISERROR(INDEX('Employee Data'!$I$4:$I$553,MATCH(Databackup!A409,Employee_Name,0),0)),"",(INDEX('Employee Data'!$I$4:$I$553,MATCH(Databackup!A409,Employee_Name,0))))</f>
        <v/>
      </c>
      <c r="I409" t="str">
        <f>IF(ISERROR(INDEX('Employee Data'!$J$4:$J$553,MATCH(Databackup!A409,Employee_Name,0),0)),"",(INDEX('Employee Data'!J$4:$J$553,MATCH(Databackup!A409,Employee_Name,0))))</f>
        <v/>
      </c>
      <c r="J409" t="str">
        <f>IF(ISERROR(INDEX('Employee Data'!$K$4:$K$553,MATCH(Databackup!A409,Employee_Name,0),0)),"",(INDEX('Employee Data'!$K$4:$K$553,MATCH(Databackup!A409,Employee_Name,0))))</f>
        <v/>
      </c>
      <c r="K409" t="str">
        <f>IF(ISERROR(INDEX('Employee Data'!$L$4:$L$553,MATCH(Databackup!A409,Employee_Name,0),0)),"",(INDEX('Employee Data'!$L$4:$L$553,MATCH(Databackup!A409,Employee_Name,0))))</f>
        <v/>
      </c>
      <c r="L409" t="str">
        <f>IF(ISERROR(INDEX('Employee Data'!$M$4:$M$553,MATCH(Databackup!A409,Employee_Name,0),0)),"",(INDEX('Employee Data'!$M$4:$M$553,MATCH(Databackup!A409,Employee_Name,0))))</f>
        <v/>
      </c>
      <c r="M409" t="str">
        <f>IF(ISERROR(INDEX('Employee Data'!$N$4:$N$553,MATCH(Databackup!A409,Employee_Name,0),0)),"",(INDEX('Employee Data'!$N$4:$N$553,MATCH(Databackup!A409,Employee_Name,0))))</f>
        <v/>
      </c>
      <c r="N409" t="str">
        <f>IF(ISERROR(INDEX('Employee Data'!$O$4:$O$553,MATCH(Databackup!A409,Employee_Name,0),0)),"",(INDEX('Employee Data'!$O$4:$O$553,MATCH(Databackup!A409,Employee_Name,0))))</f>
        <v/>
      </c>
    </row>
    <row r="410" spans="1:14">
      <c r="A410" s="266" t="e">
        <f t="array" ref="A410">INDEX(Employee_Name,MATCH(SMALL(IF($A$1='Employee Data'!$I$4:$I$553,'Employee Data'!$B$4:$B$553,""),ROW('Employee Data'!A408)),IF($A$1='Employee Data'!$I$4:$I$553,'Employee Data'!$B$4:$B$553,""),0))</f>
        <v>#NUM!</v>
      </c>
      <c r="B410" t="str">
        <f>IF(ISERROR(INDEX('Employee Data'!$B$4:$B$553,MATCH(Databackup!A410,Employee_Name,0),0)),"",(INDEX('Employee Data'!$B$4:$B$553,MATCH(Databackup!A410,Employee_Name,0))))</f>
        <v/>
      </c>
      <c r="C410" t="str">
        <f>IF(ISERROR(INDEX('Employee Data'!$C$4:$C$553,MATCH(Databackup!A410,Employee_Name,0),0)),"",(INDEX('Employee Data'!$C$4:$C$553,MATCH(Databackup!A410,Employee_Name,0))))</f>
        <v/>
      </c>
      <c r="D410" t="str">
        <f>IF(ISERROR(INDEX('Employee Data'!$D$4:$D$553,MATCH(Databackup!A410,Employee_Name,0),0)),"",(INDEX('Employee Data'!$D$4:$D$553,MATCH(Databackup!A410,Employee_Name,0))))</f>
        <v/>
      </c>
      <c r="E410" t="str">
        <f>IF(ISERROR(INDEX('Employee Data'!$F$4:$F$553,MATCH(Databackup!A410,Employee_Name,0),0)),"",(INDEX('Employee Data'!$F$4:$F$553,MATCH(Databackup!A410,Employee_Name,0))))</f>
        <v/>
      </c>
      <c r="F410" s="226" t="str">
        <f>IF(ISERROR(INDEX('Employee Data'!$G$4:$G$553,MATCH(Databackup!A410,Employee_Name,0),0)),"",(INDEX('Employee Data'!$G$4:$G$553,MATCH(Databackup!A410,Employee_Name,0))))</f>
        <v/>
      </c>
      <c r="G410" s="226" t="str">
        <f>IF(ISERROR(INDEX('Employee Data'!$H$4:$H$553,MATCH(Databackup!A410,Employee_Name,0),0)),"",(INDEX('Employee Data'!$H$4:$H$553,MATCH(Databackup!A410,Employee_Name,0))))</f>
        <v/>
      </c>
      <c r="H410" t="str">
        <f>IF(ISERROR(INDEX('Employee Data'!$I$4:$I$553,MATCH(Databackup!A410,Employee_Name,0),0)),"",(INDEX('Employee Data'!$I$4:$I$553,MATCH(Databackup!A410,Employee_Name,0))))</f>
        <v/>
      </c>
      <c r="I410" t="str">
        <f>IF(ISERROR(INDEX('Employee Data'!$J$4:$J$553,MATCH(Databackup!A410,Employee_Name,0),0)),"",(INDEX('Employee Data'!J$4:$J$553,MATCH(Databackup!A410,Employee_Name,0))))</f>
        <v/>
      </c>
      <c r="J410" t="str">
        <f>IF(ISERROR(INDEX('Employee Data'!$K$4:$K$553,MATCH(Databackup!A410,Employee_Name,0),0)),"",(INDEX('Employee Data'!$K$4:$K$553,MATCH(Databackup!A410,Employee_Name,0))))</f>
        <v/>
      </c>
      <c r="K410" t="str">
        <f>IF(ISERROR(INDEX('Employee Data'!$L$4:$L$553,MATCH(Databackup!A410,Employee_Name,0),0)),"",(INDEX('Employee Data'!$L$4:$L$553,MATCH(Databackup!A410,Employee_Name,0))))</f>
        <v/>
      </c>
      <c r="L410" t="str">
        <f>IF(ISERROR(INDEX('Employee Data'!$M$4:$M$553,MATCH(Databackup!A410,Employee_Name,0),0)),"",(INDEX('Employee Data'!$M$4:$M$553,MATCH(Databackup!A410,Employee_Name,0))))</f>
        <v/>
      </c>
      <c r="M410" t="str">
        <f>IF(ISERROR(INDEX('Employee Data'!$N$4:$N$553,MATCH(Databackup!A410,Employee_Name,0),0)),"",(INDEX('Employee Data'!$N$4:$N$553,MATCH(Databackup!A410,Employee_Name,0))))</f>
        <v/>
      </c>
      <c r="N410" t="str">
        <f>IF(ISERROR(INDEX('Employee Data'!$O$4:$O$553,MATCH(Databackup!A410,Employee_Name,0),0)),"",(INDEX('Employee Data'!$O$4:$O$553,MATCH(Databackup!A410,Employee_Name,0))))</f>
        <v/>
      </c>
    </row>
    <row r="411" spans="1:14">
      <c r="A411" s="266" t="e">
        <f t="array" ref="A411">INDEX(Employee_Name,MATCH(SMALL(IF($A$1='Employee Data'!$I$4:$I$553,'Employee Data'!$B$4:$B$553,""),ROW('Employee Data'!A409)),IF($A$1='Employee Data'!$I$4:$I$553,'Employee Data'!$B$4:$B$553,""),0))</f>
        <v>#NUM!</v>
      </c>
      <c r="B411" t="str">
        <f>IF(ISERROR(INDEX('Employee Data'!$B$4:$B$553,MATCH(Databackup!A411,Employee_Name,0),0)),"",(INDEX('Employee Data'!$B$4:$B$553,MATCH(Databackup!A411,Employee_Name,0))))</f>
        <v/>
      </c>
      <c r="C411" t="str">
        <f>IF(ISERROR(INDEX('Employee Data'!$C$4:$C$553,MATCH(Databackup!A411,Employee_Name,0),0)),"",(INDEX('Employee Data'!$C$4:$C$553,MATCH(Databackup!A411,Employee_Name,0))))</f>
        <v/>
      </c>
      <c r="D411" t="str">
        <f>IF(ISERROR(INDEX('Employee Data'!$D$4:$D$553,MATCH(Databackup!A411,Employee_Name,0),0)),"",(INDEX('Employee Data'!$D$4:$D$553,MATCH(Databackup!A411,Employee_Name,0))))</f>
        <v/>
      </c>
      <c r="E411" t="str">
        <f>IF(ISERROR(INDEX('Employee Data'!$F$4:$F$553,MATCH(Databackup!A411,Employee_Name,0),0)),"",(INDEX('Employee Data'!$F$4:$F$553,MATCH(Databackup!A411,Employee_Name,0))))</f>
        <v/>
      </c>
      <c r="F411" s="226" t="str">
        <f>IF(ISERROR(INDEX('Employee Data'!$G$4:$G$553,MATCH(Databackup!A411,Employee_Name,0),0)),"",(INDEX('Employee Data'!$G$4:$G$553,MATCH(Databackup!A411,Employee_Name,0))))</f>
        <v/>
      </c>
      <c r="G411" s="226" t="str">
        <f>IF(ISERROR(INDEX('Employee Data'!$H$4:$H$553,MATCH(Databackup!A411,Employee_Name,0),0)),"",(INDEX('Employee Data'!$H$4:$H$553,MATCH(Databackup!A411,Employee_Name,0))))</f>
        <v/>
      </c>
      <c r="H411" t="str">
        <f>IF(ISERROR(INDEX('Employee Data'!$I$4:$I$553,MATCH(Databackup!A411,Employee_Name,0),0)),"",(INDEX('Employee Data'!$I$4:$I$553,MATCH(Databackup!A411,Employee_Name,0))))</f>
        <v/>
      </c>
      <c r="I411" t="str">
        <f>IF(ISERROR(INDEX('Employee Data'!$J$4:$J$553,MATCH(Databackup!A411,Employee_Name,0),0)),"",(INDEX('Employee Data'!J$4:$J$553,MATCH(Databackup!A411,Employee_Name,0))))</f>
        <v/>
      </c>
      <c r="J411" t="str">
        <f>IF(ISERROR(INDEX('Employee Data'!$K$4:$K$553,MATCH(Databackup!A411,Employee_Name,0),0)),"",(INDEX('Employee Data'!$K$4:$K$553,MATCH(Databackup!A411,Employee_Name,0))))</f>
        <v/>
      </c>
      <c r="K411" t="str">
        <f>IF(ISERROR(INDEX('Employee Data'!$L$4:$L$553,MATCH(Databackup!A411,Employee_Name,0),0)),"",(INDEX('Employee Data'!$L$4:$L$553,MATCH(Databackup!A411,Employee_Name,0))))</f>
        <v/>
      </c>
      <c r="L411" t="str">
        <f>IF(ISERROR(INDEX('Employee Data'!$M$4:$M$553,MATCH(Databackup!A411,Employee_Name,0),0)),"",(INDEX('Employee Data'!$M$4:$M$553,MATCH(Databackup!A411,Employee_Name,0))))</f>
        <v/>
      </c>
      <c r="M411" t="str">
        <f>IF(ISERROR(INDEX('Employee Data'!$N$4:$N$553,MATCH(Databackup!A411,Employee_Name,0),0)),"",(INDEX('Employee Data'!$N$4:$N$553,MATCH(Databackup!A411,Employee_Name,0))))</f>
        <v/>
      </c>
      <c r="N411" t="str">
        <f>IF(ISERROR(INDEX('Employee Data'!$O$4:$O$553,MATCH(Databackup!A411,Employee_Name,0),0)),"",(INDEX('Employee Data'!$O$4:$O$553,MATCH(Databackup!A411,Employee_Name,0))))</f>
        <v/>
      </c>
    </row>
    <row r="412" spans="1:14">
      <c r="A412" s="266" t="e">
        <f t="array" ref="A412">INDEX(Employee_Name,MATCH(SMALL(IF($A$1='Employee Data'!$I$4:$I$553,'Employee Data'!$B$4:$B$553,""),ROW('Employee Data'!A410)),IF($A$1='Employee Data'!$I$4:$I$553,'Employee Data'!$B$4:$B$553,""),0))</f>
        <v>#NUM!</v>
      </c>
      <c r="B412" t="str">
        <f>IF(ISERROR(INDEX('Employee Data'!$B$4:$B$553,MATCH(Databackup!A412,Employee_Name,0),0)),"",(INDEX('Employee Data'!$B$4:$B$553,MATCH(Databackup!A412,Employee_Name,0))))</f>
        <v/>
      </c>
      <c r="C412" t="str">
        <f>IF(ISERROR(INDEX('Employee Data'!$C$4:$C$553,MATCH(Databackup!A412,Employee_Name,0),0)),"",(INDEX('Employee Data'!$C$4:$C$553,MATCH(Databackup!A412,Employee_Name,0))))</f>
        <v/>
      </c>
      <c r="D412" t="str">
        <f>IF(ISERROR(INDEX('Employee Data'!$D$4:$D$553,MATCH(Databackup!A412,Employee_Name,0),0)),"",(INDEX('Employee Data'!$D$4:$D$553,MATCH(Databackup!A412,Employee_Name,0))))</f>
        <v/>
      </c>
      <c r="E412" t="str">
        <f>IF(ISERROR(INDEX('Employee Data'!$F$4:$F$553,MATCH(Databackup!A412,Employee_Name,0),0)),"",(INDEX('Employee Data'!$F$4:$F$553,MATCH(Databackup!A412,Employee_Name,0))))</f>
        <v/>
      </c>
      <c r="F412" s="226" t="str">
        <f>IF(ISERROR(INDEX('Employee Data'!$G$4:$G$553,MATCH(Databackup!A412,Employee_Name,0),0)),"",(INDEX('Employee Data'!$G$4:$G$553,MATCH(Databackup!A412,Employee_Name,0))))</f>
        <v/>
      </c>
      <c r="G412" s="226" t="str">
        <f>IF(ISERROR(INDEX('Employee Data'!$H$4:$H$553,MATCH(Databackup!A412,Employee_Name,0),0)),"",(INDEX('Employee Data'!$H$4:$H$553,MATCH(Databackup!A412,Employee_Name,0))))</f>
        <v/>
      </c>
      <c r="H412" t="str">
        <f>IF(ISERROR(INDEX('Employee Data'!$I$4:$I$553,MATCH(Databackup!A412,Employee_Name,0),0)),"",(INDEX('Employee Data'!$I$4:$I$553,MATCH(Databackup!A412,Employee_Name,0))))</f>
        <v/>
      </c>
      <c r="I412" t="str">
        <f>IF(ISERROR(INDEX('Employee Data'!$J$4:$J$553,MATCH(Databackup!A412,Employee_Name,0),0)),"",(INDEX('Employee Data'!J$4:$J$553,MATCH(Databackup!A412,Employee_Name,0))))</f>
        <v/>
      </c>
      <c r="J412" t="str">
        <f>IF(ISERROR(INDEX('Employee Data'!$K$4:$K$553,MATCH(Databackup!A412,Employee_Name,0),0)),"",(INDEX('Employee Data'!$K$4:$K$553,MATCH(Databackup!A412,Employee_Name,0))))</f>
        <v/>
      </c>
      <c r="K412" t="str">
        <f>IF(ISERROR(INDEX('Employee Data'!$L$4:$L$553,MATCH(Databackup!A412,Employee_Name,0),0)),"",(INDEX('Employee Data'!$L$4:$L$553,MATCH(Databackup!A412,Employee_Name,0))))</f>
        <v/>
      </c>
      <c r="L412" t="str">
        <f>IF(ISERROR(INDEX('Employee Data'!$M$4:$M$553,MATCH(Databackup!A412,Employee_Name,0),0)),"",(INDEX('Employee Data'!$M$4:$M$553,MATCH(Databackup!A412,Employee_Name,0))))</f>
        <v/>
      </c>
      <c r="M412" t="str">
        <f>IF(ISERROR(INDEX('Employee Data'!$N$4:$N$553,MATCH(Databackup!A412,Employee_Name,0),0)),"",(INDEX('Employee Data'!$N$4:$N$553,MATCH(Databackup!A412,Employee_Name,0))))</f>
        <v/>
      </c>
      <c r="N412" t="str">
        <f>IF(ISERROR(INDEX('Employee Data'!$O$4:$O$553,MATCH(Databackup!A412,Employee_Name,0),0)),"",(INDEX('Employee Data'!$O$4:$O$553,MATCH(Databackup!A412,Employee_Name,0))))</f>
        <v/>
      </c>
    </row>
    <row r="413" spans="1:14">
      <c r="A413" s="266" t="e">
        <f t="array" ref="A413">INDEX(Employee_Name,MATCH(SMALL(IF($A$1='Employee Data'!$I$4:$I$553,'Employee Data'!$B$4:$B$553,""),ROW('Employee Data'!A411)),IF($A$1='Employee Data'!$I$4:$I$553,'Employee Data'!$B$4:$B$553,""),0))</f>
        <v>#NUM!</v>
      </c>
      <c r="B413" t="str">
        <f>IF(ISERROR(INDEX('Employee Data'!$B$4:$B$553,MATCH(Databackup!A413,Employee_Name,0),0)),"",(INDEX('Employee Data'!$B$4:$B$553,MATCH(Databackup!A413,Employee_Name,0))))</f>
        <v/>
      </c>
      <c r="C413" t="str">
        <f>IF(ISERROR(INDEX('Employee Data'!$C$4:$C$553,MATCH(Databackup!A413,Employee_Name,0),0)),"",(INDEX('Employee Data'!$C$4:$C$553,MATCH(Databackup!A413,Employee_Name,0))))</f>
        <v/>
      </c>
      <c r="D413" t="str">
        <f>IF(ISERROR(INDEX('Employee Data'!$D$4:$D$553,MATCH(Databackup!A413,Employee_Name,0),0)),"",(INDEX('Employee Data'!$D$4:$D$553,MATCH(Databackup!A413,Employee_Name,0))))</f>
        <v/>
      </c>
      <c r="E413" t="str">
        <f>IF(ISERROR(INDEX('Employee Data'!$F$4:$F$553,MATCH(Databackup!A413,Employee_Name,0),0)),"",(INDEX('Employee Data'!$F$4:$F$553,MATCH(Databackup!A413,Employee_Name,0))))</f>
        <v/>
      </c>
      <c r="F413" s="226" t="str">
        <f>IF(ISERROR(INDEX('Employee Data'!$G$4:$G$553,MATCH(Databackup!A413,Employee_Name,0),0)),"",(INDEX('Employee Data'!$G$4:$G$553,MATCH(Databackup!A413,Employee_Name,0))))</f>
        <v/>
      </c>
      <c r="G413" s="226" t="str">
        <f>IF(ISERROR(INDEX('Employee Data'!$H$4:$H$553,MATCH(Databackup!A413,Employee_Name,0),0)),"",(INDEX('Employee Data'!$H$4:$H$553,MATCH(Databackup!A413,Employee_Name,0))))</f>
        <v/>
      </c>
      <c r="H413" t="str">
        <f>IF(ISERROR(INDEX('Employee Data'!$I$4:$I$553,MATCH(Databackup!A413,Employee_Name,0),0)),"",(INDEX('Employee Data'!$I$4:$I$553,MATCH(Databackup!A413,Employee_Name,0))))</f>
        <v/>
      </c>
      <c r="I413" t="str">
        <f>IF(ISERROR(INDEX('Employee Data'!$J$4:$J$553,MATCH(Databackup!A413,Employee_Name,0),0)),"",(INDEX('Employee Data'!J$4:$J$553,MATCH(Databackup!A413,Employee_Name,0))))</f>
        <v/>
      </c>
      <c r="J413" t="str">
        <f>IF(ISERROR(INDEX('Employee Data'!$K$4:$K$553,MATCH(Databackup!A413,Employee_Name,0),0)),"",(INDEX('Employee Data'!$K$4:$K$553,MATCH(Databackup!A413,Employee_Name,0))))</f>
        <v/>
      </c>
      <c r="K413" t="str">
        <f>IF(ISERROR(INDEX('Employee Data'!$L$4:$L$553,MATCH(Databackup!A413,Employee_Name,0),0)),"",(INDEX('Employee Data'!$L$4:$L$553,MATCH(Databackup!A413,Employee_Name,0))))</f>
        <v/>
      </c>
      <c r="L413" t="str">
        <f>IF(ISERROR(INDEX('Employee Data'!$M$4:$M$553,MATCH(Databackup!A413,Employee_Name,0),0)),"",(INDEX('Employee Data'!$M$4:$M$553,MATCH(Databackup!A413,Employee_Name,0))))</f>
        <v/>
      </c>
      <c r="M413" t="str">
        <f>IF(ISERROR(INDEX('Employee Data'!$N$4:$N$553,MATCH(Databackup!A413,Employee_Name,0),0)),"",(INDEX('Employee Data'!$N$4:$N$553,MATCH(Databackup!A413,Employee_Name,0))))</f>
        <v/>
      </c>
      <c r="N413" t="str">
        <f>IF(ISERROR(INDEX('Employee Data'!$O$4:$O$553,MATCH(Databackup!A413,Employee_Name,0),0)),"",(INDEX('Employee Data'!$O$4:$O$553,MATCH(Databackup!A413,Employee_Name,0))))</f>
        <v/>
      </c>
    </row>
    <row r="414" spans="1:14">
      <c r="A414" s="266" t="e">
        <f t="array" ref="A414">INDEX(Employee_Name,MATCH(SMALL(IF($A$1='Employee Data'!$I$4:$I$553,'Employee Data'!$B$4:$B$553,""),ROW('Employee Data'!A412)),IF($A$1='Employee Data'!$I$4:$I$553,'Employee Data'!$B$4:$B$553,""),0))</f>
        <v>#NUM!</v>
      </c>
      <c r="B414" t="str">
        <f>IF(ISERROR(INDEX('Employee Data'!$B$4:$B$553,MATCH(Databackup!A414,Employee_Name,0),0)),"",(INDEX('Employee Data'!$B$4:$B$553,MATCH(Databackup!A414,Employee_Name,0))))</f>
        <v/>
      </c>
      <c r="C414" t="str">
        <f>IF(ISERROR(INDEX('Employee Data'!$C$4:$C$553,MATCH(Databackup!A414,Employee_Name,0),0)),"",(INDEX('Employee Data'!$C$4:$C$553,MATCH(Databackup!A414,Employee_Name,0))))</f>
        <v/>
      </c>
      <c r="D414" t="str">
        <f>IF(ISERROR(INDEX('Employee Data'!$D$4:$D$553,MATCH(Databackup!A414,Employee_Name,0),0)),"",(INDEX('Employee Data'!$D$4:$D$553,MATCH(Databackup!A414,Employee_Name,0))))</f>
        <v/>
      </c>
      <c r="E414" t="str">
        <f>IF(ISERROR(INDEX('Employee Data'!$F$4:$F$553,MATCH(Databackup!A414,Employee_Name,0),0)),"",(INDEX('Employee Data'!$F$4:$F$553,MATCH(Databackup!A414,Employee_Name,0))))</f>
        <v/>
      </c>
      <c r="F414" s="226" t="str">
        <f>IF(ISERROR(INDEX('Employee Data'!$G$4:$G$553,MATCH(Databackup!A414,Employee_Name,0),0)),"",(INDEX('Employee Data'!$G$4:$G$553,MATCH(Databackup!A414,Employee_Name,0))))</f>
        <v/>
      </c>
      <c r="G414" s="226" t="str">
        <f>IF(ISERROR(INDEX('Employee Data'!$H$4:$H$553,MATCH(Databackup!A414,Employee_Name,0),0)),"",(INDEX('Employee Data'!$H$4:$H$553,MATCH(Databackup!A414,Employee_Name,0))))</f>
        <v/>
      </c>
      <c r="H414" t="str">
        <f>IF(ISERROR(INDEX('Employee Data'!$I$4:$I$553,MATCH(Databackup!A414,Employee_Name,0),0)),"",(INDEX('Employee Data'!$I$4:$I$553,MATCH(Databackup!A414,Employee_Name,0))))</f>
        <v/>
      </c>
      <c r="I414" t="str">
        <f>IF(ISERROR(INDEX('Employee Data'!$J$4:$J$553,MATCH(Databackup!A414,Employee_Name,0),0)),"",(INDEX('Employee Data'!J$4:$J$553,MATCH(Databackup!A414,Employee_Name,0))))</f>
        <v/>
      </c>
      <c r="J414" t="str">
        <f>IF(ISERROR(INDEX('Employee Data'!$K$4:$K$553,MATCH(Databackup!A414,Employee_Name,0),0)),"",(INDEX('Employee Data'!$K$4:$K$553,MATCH(Databackup!A414,Employee_Name,0))))</f>
        <v/>
      </c>
      <c r="K414" t="str">
        <f>IF(ISERROR(INDEX('Employee Data'!$L$4:$L$553,MATCH(Databackup!A414,Employee_Name,0),0)),"",(INDEX('Employee Data'!$L$4:$L$553,MATCH(Databackup!A414,Employee_Name,0))))</f>
        <v/>
      </c>
      <c r="L414" t="str">
        <f>IF(ISERROR(INDEX('Employee Data'!$M$4:$M$553,MATCH(Databackup!A414,Employee_Name,0),0)),"",(INDEX('Employee Data'!$M$4:$M$553,MATCH(Databackup!A414,Employee_Name,0))))</f>
        <v/>
      </c>
      <c r="M414" t="str">
        <f>IF(ISERROR(INDEX('Employee Data'!$N$4:$N$553,MATCH(Databackup!A414,Employee_Name,0),0)),"",(INDEX('Employee Data'!$N$4:$N$553,MATCH(Databackup!A414,Employee_Name,0))))</f>
        <v/>
      </c>
      <c r="N414" t="str">
        <f>IF(ISERROR(INDEX('Employee Data'!$O$4:$O$553,MATCH(Databackup!A414,Employee_Name,0),0)),"",(INDEX('Employee Data'!$O$4:$O$553,MATCH(Databackup!A414,Employee_Name,0))))</f>
        <v/>
      </c>
    </row>
    <row r="415" spans="1:14">
      <c r="A415" s="266" t="e">
        <f t="array" ref="A415">INDEX(Employee_Name,MATCH(SMALL(IF($A$1='Employee Data'!$I$4:$I$553,'Employee Data'!$B$4:$B$553,""),ROW('Employee Data'!A413)),IF($A$1='Employee Data'!$I$4:$I$553,'Employee Data'!$B$4:$B$553,""),0))</f>
        <v>#NUM!</v>
      </c>
      <c r="B415" t="str">
        <f>IF(ISERROR(INDEX('Employee Data'!$B$4:$B$553,MATCH(Databackup!A415,Employee_Name,0),0)),"",(INDEX('Employee Data'!$B$4:$B$553,MATCH(Databackup!A415,Employee_Name,0))))</f>
        <v/>
      </c>
      <c r="C415" t="str">
        <f>IF(ISERROR(INDEX('Employee Data'!$C$4:$C$553,MATCH(Databackup!A415,Employee_Name,0),0)),"",(INDEX('Employee Data'!$C$4:$C$553,MATCH(Databackup!A415,Employee_Name,0))))</f>
        <v/>
      </c>
      <c r="D415" t="str">
        <f>IF(ISERROR(INDEX('Employee Data'!$D$4:$D$553,MATCH(Databackup!A415,Employee_Name,0),0)),"",(INDEX('Employee Data'!$D$4:$D$553,MATCH(Databackup!A415,Employee_Name,0))))</f>
        <v/>
      </c>
      <c r="E415" t="str">
        <f>IF(ISERROR(INDEX('Employee Data'!$F$4:$F$553,MATCH(Databackup!A415,Employee_Name,0),0)),"",(INDEX('Employee Data'!$F$4:$F$553,MATCH(Databackup!A415,Employee_Name,0))))</f>
        <v/>
      </c>
      <c r="F415" s="226" t="str">
        <f>IF(ISERROR(INDEX('Employee Data'!$G$4:$G$553,MATCH(Databackup!A415,Employee_Name,0),0)),"",(INDEX('Employee Data'!$G$4:$G$553,MATCH(Databackup!A415,Employee_Name,0))))</f>
        <v/>
      </c>
      <c r="G415" s="226" t="str">
        <f>IF(ISERROR(INDEX('Employee Data'!$H$4:$H$553,MATCH(Databackup!A415,Employee_Name,0),0)),"",(INDEX('Employee Data'!$H$4:$H$553,MATCH(Databackup!A415,Employee_Name,0))))</f>
        <v/>
      </c>
      <c r="H415" t="str">
        <f>IF(ISERROR(INDEX('Employee Data'!$I$4:$I$553,MATCH(Databackup!A415,Employee_Name,0),0)),"",(INDEX('Employee Data'!$I$4:$I$553,MATCH(Databackup!A415,Employee_Name,0))))</f>
        <v/>
      </c>
      <c r="I415" t="str">
        <f>IF(ISERROR(INDEX('Employee Data'!$J$4:$J$553,MATCH(Databackup!A415,Employee_Name,0),0)),"",(INDEX('Employee Data'!J$4:$J$553,MATCH(Databackup!A415,Employee_Name,0))))</f>
        <v/>
      </c>
      <c r="J415" t="str">
        <f>IF(ISERROR(INDEX('Employee Data'!$K$4:$K$553,MATCH(Databackup!A415,Employee_Name,0),0)),"",(INDEX('Employee Data'!$K$4:$K$553,MATCH(Databackup!A415,Employee_Name,0))))</f>
        <v/>
      </c>
      <c r="K415" t="str">
        <f>IF(ISERROR(INDEX('Employee Data'!$L$4:$L$553,MATCH(Databackup!A415,Employee_Name,0),0)),"",(INDEX('Employee Data'!$L$4:$L$553,MATCH(Databackup!A415,Employee_Name,0))))</f>
        <v/>
      </c>
      <c r="L415" t="str">
        <f>IF(ISERROR(INDEX('Employee Data'!$M$4:$M$553,MATCH(Databackup!A415,Employee_Name,0),0)),"",(INDEX('Employee Data'!$M$4:$M$553,MATCH(Databackup!A415,Employee_Name,0))))</f>
        <v/>
      </c>
      <c r="M415" t="str">
        <f>IF(ISERROR(INDEX('Employee Data'!$N$4:$N$553,MATCH(Databackup!A415,Employee_Name,0),0)),"",(INDEX('Employee Data'!$N$4:$N$553,MATCH(Databackup!A415,Employee_Name,0))))</f>
        <v/>
      </c>
      <c r="N415" t="str">
        <f>IF(ISERROR(INDEX('Employee Data'!$O$4:$O$553,MATCH(Databackup!A415,Employee_Name,0),0)),"",(INDEX('Employee Data'!$O$4:$O$553,MATCH(Databackup!A415,Employee_Name,0))))</f>
        <v/>
      </c>
    </row>
    <row r="416" spans="1:14">
      <c r="A416" s="266" t="e">
        <f t="array" ref="A416">INDEX(Employee_Name,MATCH(SMALL(IF($A$1='Employee Data'!$I$4:$I$553,'Employee Data'!$B$4:$B$553,""),ROW('Employee Data'!A414)),IF($A$1='Employee Data'!$I$4:$I$553,'Employee Data'!$B$4:$B$553,""),0))</f>
        <v>#NUM!</v>
      </c>
      <c r="B416" t="str">
        <f>IF(ISERROR(INDEX('Employee Data'!$B$4:$B$553,MATCH(Databackup!A416,Employee_Name,0),0)),"",(INDEX('Employee Data'!$B$4:$B$553,MATCH(Databackup!A416,Employee_Name,0))))</f>
        <v/>
      </c>
      <c r="C416" t="str">
        <f>IF(ISERROR(INDEX('Employee Data'!$C$4:$C$553,MATCH(Databackup!A416,Employee_Name,0),0)),"",(INDEX('Employee Data'!$C$4:$C$553,MATCH(Databackup!A416,Employee_Name,0))))</f>
        <v/>
      </c>
      <c r="D416" t="str">
        <f>IF(ISERROR(INDEX('Employee Data'!$D$4:$D$553,MATCH(Databackup!A416,Employee_Name,0),0)),"",(INDEX('Employee Data'!$D$4:$D$553,MATCH(Databackup!A416,Employee_Name,0))))</f>
        <v/>
      </c>
      <c r="E416" t="str">
        <f>IF(ISERROR(INDEX('Employee Data'!$F$4:$F$553,MATCH(Databackup!A416,Employee_Name,0),0)),"",(INDEX('Employee Data'!$F$4:$F$553,MATCH(Databackup!A416,Employee_Name,0))))</f>
        <v/>
      </c>
      <c r="F416" s="226" t="str">
        <f>IF(ISERROR(INDEX('Employee Data'!$G$4:$G$553,MATCH(Databackup!A416,Employee_Name,0),0)),"",(INDEX('Employee Data'!$G$4:$G$553,MATCH(Databackup!A416,Employee_Name,0))))</f>
        <v/>
      </c>
      <c r="G416" s="226" t="str">
        <f>IF(ISERROR(INDEX('Employee Data'!$H$4:$H$553,MATCH(Databackup!A416,Employee_Name,0),0)),"",(INDEX('Employee Data'!$H$4:$H$553,MATCH(Databackup!A416,Employee_Name,0))))</f>
        <v/>
      </c>
      <c r="H416" t="str">
        <f>IF(ISERROR(INDEX('Employee Data'!$I$4:$I$553,MATCH(Databackup!A416,Employee_Name,0),0)),"",(INDEX('Employee Data'!$I$4:$I$553,MATCH(Databackup!A416,Employee_Name,0))))</f>
        <v/>
      </c>
      <c r="I416" t="str">
        <f>IF(ISERROR(INDEX('Employee Data'!$J$4:$J$553,MATCH(Databackup!A416,Employee_Name,0),0)),"",(INDEX('Employee Data'!J$4:$J$553,MATCH(Databackup!A416,Employee_Name,0))))</f>
        <v/>
      </c>
      <c r="J416" t="str">
        <f>IF(ISERROR(INDEX('Employee Data'!$K$4:$K$553,MATCH(Databackup!A416,Employee_Name,0),0)),"",(INDEX('Employee Data'!$K$4:$K$553,MATCH(Databackup!A416,Employee_Name,0))))</f>
        <v/>
      </c>
      <c r="K416" t="str">
        <f>IF(ISERROR(INDEX('Employee Data'!$L$4:$L$553,MATCH(Databackup!A416,Employee_Name,0),0)),"",(INDEX('Employee Data'!$L$4:$L$553,MATCH(Databackup!A416,Employee_Name,0))))</f>
        <v/>
      </c>
      <c r="L416" t="str">
        <f>IF(ISERROR(INDEX('Employee Data'!$M$4:$M$553,MATCH(Databackup!A416,Employee_Name,0),0)),"",(INDEX('Employee Data'!$M$4:$M$553,MATCH(Databackup!A416,Employee_Name,0))))</f>
        <v/>
      </c>
      <c r="M416" t="str">
        <f>IF(ISERROR(INDEX('Employee Data'!$N$4:$N$553,MATCH(Databackup!A416,Employee_Name,0),0)),"",(INDEX('Employee Data'!$N$4:$N$553,MATCH(Databackup!A416,Employee_Name,0))))</f>
        <v/>
      </c>
      <c r="N416" t="str">
        <f>IF(ISERROR(INDEX('Employee Data'!$O$4:$O$553,MATCH(Databackup!A416,Employee_Name,0),0)),"",(INDEX('Employee Data'!$O$4:$O$553,MATCH(Databackup!A416,Employee_Name,0))))</f>
        <v/>
      </c>
    </row>
    <row r="417" spans="1:14">
      <c r="A417" s="266" t="e">
        <f t="array" ref="A417">INDEX(Employee_Name,MATCH(SMALL(IF($A$1='Employee Data'!$I$4:$I$553,'Employee Data'!$B$4:$B$553,""),ROW('Employee Data'!A415)),IF($A$1='Employee Data'!$I$4:$I$553,'Employee Data'!$B$4:$B$553,""),0))</f>
        <v>#NUM!</v>
      </c>
      <c r="B417" t="str">
        <f>IF(ISERROR(INDEX('Employee Data'!$B$4:$B$553,MATCH(Databackup!A417,Employee_Name,0),0)),"",(INDEX('Employee Data'!$B$4:$B$553,MATCH(Databackup!A417,Employee_Name,0))))</f>
        <v/>
      </c>
      <c r="C417" t="str">
        <f>IF(ISERROR(INDEX('Employee Data'!$C$4:$C$553,MATCH(Databackup!A417,Employee_Name,0),0)),"",(INDEX('Employee Data'!$C$4:$C$553,MATCH(Databackup!A417,Employee_Name,0))))</f>
        <v/>
      </c>
      <c r="D417" t="str">
        <f>IF(ISERROR(INDEX('Employee Data'!$D$4:$D$553,MATCH(Databackup!A417,Employee_Name,0),0)),"",(INDEX('Employee Data'!$D$4:$D$553,MATCH(Databackup!A417,Employee_Name,0))))</f>
        <v/>
      </c>
      <c r="E417" t="str">
        <f>IF(ISERROR(INDEX('Employee Data'!$F$4:$F$553,MATCH(Databackup!A417,Employee_Name,0),0)),"",(INDEX('Employee Data'!$F$4:$F$553,MATCH(Databackup!A417,Employee_Name,0))))</f>
        <v/>
      </c>
      <c r="F417" s="226" t="str">
        <f>IF(ISERROR(INDEX('Employee Data'!$G$4:$G$553,MATCH(Databackup!A417,Employee_Name,0),0)),"",(INDEX('Employee Data'!$G$4:$G$553,MATCH(Databackup!A417,Employee_Name,0))))</f>
        <v/>
      </c>
      <c r="G417" s="226" t="str">
        <f>IF(ISERROR(INDEX('Employee Data'!$H$4:$H$553,MATCH(Databackup!A417,Employee_Name,0),0)),"",(INDEX('Employee Data'!$H$4:$H$553,MATCH(Databackup!A417,Employee_Name,0))))</f>
        <v/>
      </c>
      <c r="H417" t="str">
        <f>IF(ISERROR(INDEX('Employee Data'!$I$4:$I$553,MATCH(Databackup!A417,Employee_Name,0),0)),"",(INDEX('Employee Data'!$I$4:$I$553,MATCH(Databackup!A417,Employee_Name,0))))</f>
        <v/>
      </c>
      <c r="I417" t="str">
        <f>IF(ISERROR(INDEX('Employee Data'!$J$4:$J$553,MATCH(Databackup!A417,Employee_Name,0),0)),"",(INDEX('Employee Data'!J$4:$J$553,MATCH(Databackup!A417,Employee_Name,0))))</f>
        <v/>
      </c>
      <c r="J417" t="str">
        <f>IF(ISERROR(INDEX('Employee Data'!$K$4:$K$553,MATCH(Databackup!A417,Employee_Name,0),0)),"",(INDEX('Employee Data'!$K$4:$K$553,MATCH(Databackup!A417,Employee_Name,0))))</f>
        <v/>
      </c>
      <c r="K417" t="str">
        <f>IF(ISERROR(INDEX('Employee Data'!$L$4:$L$553,MATCH(Databackup!A417,Employee_Name,0),0)),"",(INDEX('Employee Data'!$L$4:$L$553,MATCH(Databackup!A417,Employee_Name,0))))</f>
        <v/>
      </c>
      <c r="L417" t="str">
        <f>IF(ISERROR(INDEX('Employee Data'!$M$4:$M$553,MATCH(Databackup!A417,Employee_Name,0),0)),"",(INDEX('Employee Data'!$M$4:$M$553,MATCH(Databackup!A417,Employee_Name,0))))</f>
        <v/>
      </c>
      <c r="M417" t="str">
        <f>IF(ISERROR(INDEX('Employee Data'!$N$4:$N$553,MATCH(Databackup!A417,Employee_Name,0),0)),"",(INDEX('Employee Data'!$N$4:$N$553,MATCH(Databackup!A417,Employee_Name,0))))</f>
        <v/>
      </c>
      <c r="N417" t="str">
        <f>IF(ISERROR(INDEX('Employee Data'!$O$4:$O$553,MATCH(Databackup!A417,Employee_Name,0),0)),"",(INDEX('Employee Data'!$O$4:$O$553,MATCH(Databackup!A417,Employee_Name,0))))</f>
        <v/>
      </c>
    </row>
    <row r="418" spans="1:14">
      <c r="A418" s="266" t="e">
        <f t="array" ref="A418">INDEX(Employee_Name,MATCH(SMALL(IF($A$1='Employee Data'!$I$4:$I$553,'Employee Data'!$B$4:$B$553,""),ROW('Employee Data'!A416)),IF($A$1='Employee Data'!$I$4:$I$553,'Employee Data'!$B$4:$B$553,""),0))</f>
        <v>#NUM!</v>
      </c>
      <c r="B418" t="str">
        <f>IF(ISERROR(INDEX('Employee Data'!$B$4:$B$553,MATCH(Databackup!A418,Employee_Name,0),0)),"",(INDEX('Employee Data'!$B$4:$B$553,MATCH(Databackup!A418,Employee_Name,0))))</f>
        <v/>
      </c>
      <c r="C418" t="str">
        <f>IF(ISERROR(INDEX('Employee Data'!$C$4:$C$553,MATCH(Databackup!A418,Employee_Name,0),0)),"",(INDEX('Employee Data'!$C$4:$C$553,MATCH(Databackup!A418,Employee_Name,0))))</f>
        <v/>
      </c>
      <c r="D418" t="str">
        <f>IF(ISERROR(INDEX('Employee Data'!$D$4:$D$553,MATCH(Databackup!A418,Employee_Name,0),0)),"",(INDEX('Employee Data'!$D$4:$D$553,MATCH(Databackup!A418,Employee_Name,0))))</f>
        <v/>
      </c>
      <c r="E418" t="str">
        <f>IF(ISERROR(INDEX('Employee Data'!$F$4:$F$553,MATCH(Databackup!A418,Employee_Name,0),0)),"",(INDEX('Employee Data'!$F$4:$F$553,MATCH(Databackup!A418,Employee_Name,0))))</f>
        <v/>
      </c>
      <c r="F418" s="226" t="str">
        <f>IF(ISERROR(INDEX('Employee Data'!$G$4:$G$553,MATCH(Databackup!A418,Employee_Name,0),0)),"",(INDEX('Employee Data'!$G$4:$G$553,MATCH(Databackup!A418,Employee_Name,0))))</f>
        <v/>
      </c>
      <c r="G418" s="226" t="str">
        <f>IF(ISERROR(INDEX('Employee Data'!$H$4:$H$553,MATCH(Databackup!A418,Employee_Name,0),0)),"",(INDEX('Employee Data'!$H$4:$H$553,MATCH(Databackup!A418,Employee_Name,0))))</f>
        <v/>
      </c>
      <c r="H418" t="str">
        <f>IF(ISERROR(INDEX('Employee Data'!$I$4:$I$553,MATCH(Databackup!A418,Employee_Name,0),0)),"",(INDEX('Employee Data'!$I$4:$I$553,MATCH(Databackup!A418,Employee_Name,0))))</f>
        <v/>
      </c>
      <c r="I418" t="str">
        <f>IF(ISERROR(INDEX('Employee Data'!$J$4:$J$553,MATCH(Databackup!A418,Employee_Name,0),0)),"",(INDEX('Employee Data'!J$4:$J$553,MATCH(Databackup!A418,Employee_Name,0))))</f>
        <v/>
      </c>
      <c r="J418" t="str">
        <f>IF(ISERROR(INDEX('Employee Data'!$K$4:$K$553,MATCH(Databackup!A418,Employee_Name,0),0)),"",(INDEX('Employee Data'!$K$4:$K$553,MATCH(Databackup!A418,Employee_Name,0))))</f>
        <v/>
      </c>
      <c r="K418" t="str">
        <f>IF(ISERROR(INDEX('Employee Data'!$L$4:$L$553,MATCH(Databackup!A418,Employee_Name,0),0)),"",(INDEX('Employee Data'!$L$4:$L$553,MATCH(Databackup!A418,Employee_Name,0))))</f>
        <v/>
      </c>
      <c r="L418" t="str">
        <f>IF(ISERROR(INDEX('Employee Data'!$M$4:$M$553,MATCH(Databackup!A418,Employee_Name,0),0)),"",(INDEX('Employee Data'!$M$4:$M$553,MATCH(Databackup!A418,Employee_Name,0))))</f>
        <v/>
      </c>
      <c r="M418" t="str">
        <f>IF(ISERROR(INDEX('Employee Data'!$N$4:$N$553,MATCH(Databackup!A418,Employee_Name,0),0)),"",(INDEX('Employee Data'!$N$4:$N$553,MATCH(Databackup!A418,Employee_Name,0))))</f>
        <v/>
      </c>
      <c r="N418" t="str">
        <f>IF(ISERROR(INDEX('Employee Data'!$O$4:$O$553,MATCH(Databackup!A418,Employee_Name,0),0)),"",(INDEX('Employee Data'!$O$4:$O$553,MATCH(Databackup!A418,Employee_Name,0))))</f>
        <v/>
      </c>
    </row>
    <row r="419" spans="1:14">
      <c r="A419" s="266" t="e">
        <f t="array" ref="A419">INDEX(Employee_Name,MATCH(SMALL(IF($A$1='Employee Data'!$I$4:$I$553,'Employee Data'!$B$4:$B$553,""),ROW('Employee Data'!A417)),IF($A$1='Employee Data'!$I$4:$I$553,'Employee Data'!$B$4:$B$553,""),0))</f>
        <v>#NUM!</v>
      </c>
      <c r="B419" t="str">
        <f>IF(ISERROR(INDEX('Employee Data'!$B$4:$B$553,MATCH(Databackup!A419,Employee_Name,0),0)),"",(INDEX('Employee Data'!$B$4:$B$553,MATCH(Databackup!A419,Employee_Name,0))))</f>
        <v/>
      </c>
      <c r="C419" t="str">
        <f>IF(ISERROR(INDEX('Employee Data'!$C$4:$C$553,MATCH(Databackup!A419,Employee_Name,0),0)),"",(INDEX('Employee Data'!$C$4:$C$553,MATCH(Databackup!A419,Employee_Name,0))))</f>
        <v/>
      </c>
      <c r="D419" t="str">
        <f>IF(ISERROR(INDEX('Employee Data'!$D$4:$D$553,MATCH(Databackup!A419,Employee_Name,0),0)),"",(INDEX('Employee Data'!$D$4:$D$553,MATCH(Databackup!A419,Employee_Name,0))))</f>
        <v/>
      </c>
      <c r="E419" t="str">
        <f>IF(ISERROR(INDEX('Employee Data'!$F$4:$F$553,MATCH(Databackup!A419,Employee_Name,0),0)),"",(INDEX('Employee Data'!$F$4:$F$553,MATCH(Databackup!A419,Employee_Name,0))))</f>
        <v/>
      </c>
      <c r="F419" s="226" t="str">
        <f>IF(ISERROR(INDEX('Employee Data'!$G$4:$G$553,MATCH(Databackup!A419,Employee_Name,0),0)),"",(INDEX('Employee Data'!$G$4:$G$553,MATCH(Databackup!A419,Employee_Name,0))))</f>
        <v/>
      </c>
      <c r="G419" s="226" t="str">
        <f>IF(ISERROR(INDEX('Employee Data'!$H$4:$H$553,MATCH(Databackup!A419,Employee_Name,0),0)),"",(INDEX('Employee Data'!$H$4:$H$553,MATCH(Databackup!A419,Employee_Name,0))))</f>
        <v/>
      </c>
      <c r="H419" t="str">
        <f>IF(ISERROR(INDEX('Employee Data'!$I$4:$I$553,MATCH(Databackup!A419,Employee_Name,0),0)),"",(INDEX('Employee Data'!$I$4:$I$553,MATCH(Databackup!A419,Employee_Name,0))))</f>
        <v/>
      </c>
      <c r="I419" t="str">
        <f>IF(ISERROR(INDEX('Employee Data'!$J$4:$J$553,MATCH(Databackup!A419,Employee_Name,0),0)),"",(INDEX('Employee Data'!J$4:$J$553,MATCH(Databackup!A419,Employee_Name,0))))</f>
        <v/>
      </c>
      <c r="J419" t="str">
        <f>IF(ISERROR(INDEX('Employee Data'!$K$4:$K$553,MATCH(Databackup!A419,Employee_Name,0),0)),"",(INDEX('Employee Data'!$K$4:$K$553,MATCH(Databackup!A419,Employee_Name,0))))</f>
        <v/>
      </c>
      <c r="K419" t="str">
        <f>IF(ISERROR(INDEX('Employee Data'!$L$4:$L$553,MATCH(Databackup!A419,Employee_Name,0),0)),"",(INDEX('Employee Data'!$L$4:$L$553,MATCH(Databackup!A419,Employee_Name,0))))</f>
        <v/>
      </c>
      <c r="L419" t="str">
        <f>IF(ISERROR(INDEX('Employee Data'!$M$4:$M$553,MATCH(Databackup!A419,Employee_Name,0),0)),"",(INDEX('Employee Data'!$M$4:$M$553,MATCH(Databackup!A419,Employee_Name,0))))</f>
        <v/>
      </c>
      <c r="M419" t="str">
        <f>IF(ISERROR(INDEX('Employee Data'!$N$4:$N$553,MATCH(Databackup!A419,Employee_Name,0),0)),"",(INDEX('Employee Data'!$N$4:$N$553,MATCH(Databackup!A419,Employee_Name,0))))</f>
        <v/>
      </c>
      <c r="N419" t="str">
        <f>IF(ISERROR(INDEX('Employee Data'!$O$4:$O$553,MATCH(Databackup!A419,Employee_Name,0),0)),"",(INDEX('Employee Data'!$O$4:$O$553,MATCH(Databackup!A419,Employee_Name,0))))</f>
        <v/>
      </c>
    </row>
    <row r="420" spans="1:14">
      <c r="A420" s="266" t="e">
        <f t="array" ref="A420">INDEX(Employee_Name,MATCH(SMALL(IF($A$1='Employee Data'!$I$4:$I$553,'Employee Data'!$B$4:$B$553,""),ROW('Employee Data'!A418)),IF($A$1='Employee Data'!$I$4:$I$553,'Employee Data'!$B$4:$B$553,""),0))</f>
        <v>#NUM!</v>
      </c>
      <c r="B420" t="str">
        <f>IF(ISERROR(INDEX('Employee Data'!$B$4:$B$553,MATCH(Databackup!A420,Employee_Name,0),0)),"",(INDEX('Employee Data'!$B$4:$B$553,MATCH(Databackup!A420,Employee_Name,0))))</f>
        <v/>
      </c>
      <c r="C420" t="str">
        <f>IF(ISERROR(INDEX('Employee Data'!$C$4:$C$553,MATCH(Databackup!A420,Employee_Name,0),0)),"",(INDEX('Employee Data'!$C$4:$C$553,MATCH(Databackup!A420,Employee_Name,0))))</f>
        <v/>
      </c>
      <c r="D420" t="str">
        <f>IF(ISERROR(INDEX('Employee Data'!$D$4:$D$553,MATCH(Databackup!A420,Employee_Name,0),0)),"",(INDEX('Employee Data'!$D$4:$D$553,MATCH(Databackup!A420,Employee_Name,0))))</f>
        <v/>
      </c>
      <c r="E420" t="str">
        <f>IF(ISERROR(INDEX('Employee Data'!$F$4:$F$553,MATCH(Databackup!A420,Employee_Name,0),0)),"",(INDEX('Employee Data'!$F$4:$F$553,MATCH(Databackup!A420,Employee_Name,0))))</f>
        <v/>
      </c>
      <c r="F420" s="226" t="str">
        <f>IF(ISERROR(INDEX('Employee Data'!$G$4:$G$553,MATCH(Databackup!A420,Employee_Name,0),0)),"",(INDEX('Employee Data'!$G$4:$G$553,MATCH(Databackup!A420,Employee_Name,0))))</f>
        <v/>
      </c>
      <c r="G420" s="226" t="str">
        <f>IF(ISERROR(INDEX('Employee Data'!$H$4:$H$553,MATCH(Databackup!A420,Employee_Name,0),0)),"",(INDEX('Employee Data'!$H$4:$H$553,MATCH(Databackup!A420,Employee_Name,0))))</f>
        <v/>
      </c>
      <c r="H420" t="str">
        <f>IF(ISERROR(INDEX('Employee Data'!$I$4:$I$553,MATCH(Databackup!A420,Employee_Name,0),0)),"",(INDEX('Employee Data'!$I$4:$I$553,MATCH(Databackup!A420,Employee_Name,0))))</f>
        <v/>
      </c>
      <c r="I420" t="str">
        <f>IF(ISERROR(INDEX('Employee Data'!$J$4:$J$553,MATCH(Databackup!A420,Employee_Name,0),0)),"",(INDEX('Employee Data'!J$4:$J$553,MATCH(Databackup!A420,Employee_Name,0))))</f>
        <v/>
      </c>
      <c r="J420" t="str">
        <f>IF(ISERROR(INDEX('Employee Data'!$K$4:$K$553,MATCH(Databackup!A420,Employee_Name,0),0)),"",(INDEX('Employee Data'!$K$4:$K$553,MATCH(Databackup!A420,Employee_Name,0))))</f>
        <v/>
      </c>
      <c r="K420" t="str">
        <f>IF(ISERROR(INDEX('Employee Data'!$L$4:$L$553,MATCH(Databackup!A420,Employee_Name,0),0)),"",(INDEX('Employee Data'!$L$4:$L$553,MATCH(Databackup!A420,Employee_Name,0))))</f>
        <v/>
      </c>
      <c r="L420" t="str">
        <f>IF(ISERROR(INDEX('Employee Data'!$M$4:$M$553,MATCH(Databackup!A420,Employee_Name,0),0)),"",(INDEX('Employee Data'!$M$4:$M$553,MATCH(Databackup!A420,Employee_Name,0))))</f>
        <v/>
      </c>
      <c r="M420" t="str">
        <f>IF(ISERROR(INDEX('Employee Data'!$N$4:$N$553,MATCH(Databackup!A420,Employee_Name,0),0)),"",(INDEX('Employee Data'!$N$4:$N$553,MATCH(Databackup!A420,Employee_Name,0))))</f>
        <v/>
      </c>
      <c r="N420" t="str">
        <f>IF(ISERROR(INDEX('Employee Data'!$O$4:$O$553,MATCH(Databackup!A420,Employee_Name,0),0)),"",(INDEX('Employee Data'!$O$4:$O$553,MATCH(Databackup!A420,Employee_Name,0))))</f>
        <v/>
      </c>
    </row>
    <row r="421" spans="1:14">
      <c r="A421" s="266" t="e">
        <f t="array" ref="A421">INDEX(Employee_Name,MATCH(SMALL(IF($A$1='Employee Data'!$I$4:$I$553,'Employee Data'!$B$4:$B$553,""),ROW('Employee Data'!A419)),IF($A$1='Employee Data'!$I$4:$I$553,'Employee Data'!$B$4:$B$553,""),0))</f>
        <v>#NUM!</v>
      </c>
      <c r="B421" t="str">
        <f>IF(ISERROR(INDEX('Employee Data'!$B$4:$B$553,MATCH(Databackup!A421,Employee_Name,0),0)),"",(INDEX('Employee Data'!$B$4:$B$553,MATCH(Databackup!A421,Employee_Name,0))))</f>
        <v/>
      </c>
      <c r="C421" t="str">
        <f>IF(ISERROR(INDEX('Employee Data'!$C$4:$C$553,MATCH(Databackup!A421,Employee_Name,0),0)),"",(INDEX('Employee Data'!$C$4:$C$553,MATCH(Databackup!A421,Employee_Name,0))))</f>
        <v/>
      </c>
      <c r="D421" t="str">
        <f>IF(ISERROR(INDEX('Employee Data'!$D$4:$D$553,MATCH(Databackup!A421,Employee_Name,0),0)),"",(INDEX('Employee Data'!$D$4:$D$553,MATCH(Databackup!A421,Employee_Name,0))))</f>
        <v/>
      </c>
      <c r="E421" t="str">
        <f>IF(ISERROR(INDEX('Employee Data'!$F$4:$F$553,MATCH(Databackup!A421,Employee_Name,0),0)),"",(INDEX('Employee Data'!$F$4:$F$553,MATCH(Databackup!A421,Employee_Name,0))))</f>
        <v/>
      </c>
      <c r="F421" s="226" t="str">
        <f>IF(ISERROR(INDEX('Employee Data'!$G$4:$G$553,MATCH(Databackup!A421,Employee_Name,0),0)),"",(INDEX('Employee Data'!$G$4:$G$553,MATCH(Databackup!A421,Employee_Name,0))))</f>
        <v/>
      </c>
      <c r="G421" s="226" t="str">
        <f>IF(ISERROR(INDEX('Employee Data'!$H$4:$H$553,MATCH(Databackup!A421,Employee_Name,0),0)),"",(INDEX('Employee Data'!$H$4:$H$553,MATCH(Databackup!A421,Employee_Name,0))))</f>
        <v/>
      </c>
      <c r="H421" t="str">
        <f>IF(ISERROR(INDEX('Employee Data'!$I$4:$I$553,MATCH(Databackup!A421,Employee_Name,0),0)),"",(INDEX('Employee Data'!$I$4:$I$553,MATCH(Databackup!A421,Employee_Name,0))))</f>
        <v/>
      </c>
      <c r="I421" t="str">
        <f>IF(ISERROR(INDEX('Employee Data'!$J$4:$J$553,MATCH(Databackup!A421,Employee_Name,0),0)),"",(INDEX('Employee Data'!J$4:$J$553,MATCH(Databackup!A421,Employee_Name,0))))</f>
        <v/>
      </c>
      <c r="J421" t="str">
        <f>IF(ISERROR(INDEX('Employee Data'!$K$4:$K$553,MATCH(Databackup!A421,Employee_Name,0),0)),"",(INDEX('Employee Data'!$K$4:$K$553,MATCH(Databackup!A421,Employee_Name,0))))</f>
        <v/>
      </c>
      <c r="K421" t="str">
        <f>IF(ISERROR(INDEX('Employee Data'!$L$4:$L$553,MATCH(Databackup!A421,Employee_Name,0),0)),"",(INDEX('Employee Data'!$L$4:$L$553,MATCH(Databackup!A421,Employee_Name,0))))</f>
        <v/>
      </c>
      <c r="L421" t="str">
        <f>IF(ISERROR(INDEX('Employee Data'!$M$4:$M$553,MATCH(Databackup!A421,Employee_Name,0),0)),"",(INDEX('Employee Data'!$M$4:$M$553,MATCH(Databackup!A421,Employee_Name,0))))</f>
        <v/>
      </c>
      <c r="M421" t="str">
        <f>IF(ISERROR(INDEX('Employee Data'!$N$4:$N$553,MATCH(Databackup!A421,Employee_Name,0),0)),"",(INDEX('Employee Data'!$N$4:$N$553,MATCH(Databackup!A421,Employee_Name,0))))</f>
        <v/>
      </c>
      <c r="N421" t="str">
        <f>IF(ISERROR(INDEX('Employee Data'!$O$4:$O$553,MATCH(Databackup!A421,Employee_Name,0),0)),"",(INDEX('Employee Data'!$O$4:$O$553,MATCH(Databackup!A421,Employee_Name,0))))</f>
        <v/>
      </c>
    </row>
    <row r="422" spans="1:14">
      <c r="A422" s="266" t="e">
        <f t="array" ref="A422">INDEX(Employee_Name,MATCH(SMALL(IF($A$1='Employee Data'!$I$4:$I$553,'Employee Data'!$B$4:$B$553,""),ROW('Employee Data'!A420)),IF($A$1='Employee Data'!$I$4:$I$553,'Employee Data'!$B$4:$B$553,""),0))</f>
        <v>#NUM!</v>
      </c>
      <c r="B422" t="str">
        <f>IF(ISERROR(INDEX('Employee Data'!$B$4:$B$553,MATCH(Databackup!A422,Employee_Name,0),0)),"",(INDEX('Employee Data'!$B$4:$B$553,MATCH(Databackup!A422,Employee_Name,0))))</f>
        <v/>
      </c>
      <c r="C422" t="str">
        <f>IF(ISERROR(INDEX('Employee Data'!$C$4:$C$553,MATCH(Databackup!A422,Employee_Name,0),0)),"",(INDEX('Employee Data'!$C$4:$C$553,MATCH(Databackup!A422,Employee_Name,0))))</f>
        <v/>
      </c>
      <c r="D422" t="str">
        <f>IF(ISERROR(INDEX('Employee Data'!$D$4:$D$553,MATCH(Databackup!A422,Employee_Name,0),0)),"",(INDEX('Employee Data'!$D$4:$D$553,MATCH(Databackup!A422,Employee_Name,0))))</f>
        <v/>
      </c>
      <c r="E422" t="str">
        <f>IF(ISERROR(INDEX('Employee Data'!$F$4:$F$553,MATCH(Databackup!A422,Employee_Name,0),0)),"",(INDEX('Employee Data'!$F$4:$F$553,MATCH(Databackup!A422,Employee_Name,0))))</f>
        <v/>
      </c>
      <c r="F422" s="226" t="str">
        <f>IF(ISERROR(INDEX('Employee Data'!$G$4:$G$553,MATCH(Databackup!A422,Employee_Name,0),0)),"",(INDEX('Employee Data'!$G$4:$G$553,MATCH(Databackup!A422,Employee_Name,0))))</f>
        <v/>
      </c>
      <c r="G422" s="226" t="str">
        <f>IF(ISERROR(INDEX('Employee Data'!$H$4:$H$553,MATCH(Databackup!A422,Employee_Name,0),0)),"",(INDEX('Employee Data'!$H$4:$H$553,MATCH(Databackup!A422,Employee_Name,0))))</f>
        <v/>
      </c>
      <c r="H422" t="str">
        <f>IF(ISERROR(INDEX('Employee Data'!$I$4:$I$553,MATCH(Databackup!A422,Employee_Name,0),0)),"",(INDEX('Employee Data'!$I$4:$I$553,MATCH(Databackup!A422,Employee_Name,0))))</f>
        <v/>
      </c>
      <c r="I422" t="str">
        <f>IF(ISERROR(INDEX('Employee Data'!$J$4:$J$553,MATCH(Databackup!A422,Employee_Name,0),0)),"",(INDEX('Employee Data'!J$4:$J$553,MATCH(Databackup!A422,Employee_Name,0))))</f>
        <v/>
      </c>
      <c r="J422" t="str">
        <f>IF(ISERROR(INDEX('Employee Data'!$K$4:$K$553,MATCH(Databackup!A422,Employee_Name,0),0)),"",(INDEX('Employee Data'!$K$4:$K$553,MATCH(Databackup!A422,Employee_Name,0))))</f>
        <v/>
      </c>
      <c r="K422" t="str">
        <f>IF(ISERROR(INDEX('Employee Data'!$L$4:$L$553,MATCH(Databackup!A422,Employee_Name,0),0)),"",(INDEX('Employee Data'!$L$4:$L$553,MATCH(Databackup!A422,Employee_Name,0))))</f>
        <v/>
      </c>
      <c r="L422" t="str">
        <f>IF(ISERROR(INDEX('Employee Data'!$M$4:$M$553,MATCH(Databackup!A422,Employee_Name,0),0)),"",(INDEX('Employee Data'!$M$4:$M$553,MATCH(Databackup!A422,Employee_Name,0))))</f>
        <v/>
      </c>
      <c r="M422" t="str">
        <f>IF(ISERROR(INDEX('Employee Data'!$N$4:$N$553,MATCH(Databackup!A422,Employee_Name,0),0)),"",(INDEX('Employee Data'!$N$4:$N$553,MATCH(Databackup!A422,Employee_Name,0))))</f>
        <v/>
      </c>
      <c r="N422" t="str">
        <f>IF(ISERROR(INDEX('Employee Data'!$O$4:$O$553,MATCH(Databackup!A422,Employee_Name,0),0)),"",(INDEX('Employee Data'!$O$4:$O$553,MATCH(Databackup!A422,Employee_Name,0))))</f>
        <v/>
      </c>
    </row>
    <row r="423" spans="1:14">
      <c r="A423" s="266" t="e">
        <f t="array" ref="A423">INDEX(Employee_Name,MATCH(SMALL(IF($A$1='Employee Data'!$I$4:$I$553,'Employee Data'!$B$4:$B$553,""),ROW('Employee Data'!A421)),IF($A$1='Employee Data'!$I$4:$I$553,'Employee Data'!$B$4:$B$553,""),0))</f>
        <v>#NUM!</v>
      </c>
      <c r="B423" t="str">
        <f>IF(ISERROR(INDEX('Employee Data'!$B$4:$B$553,MATCH(Databackup!A423,Employee_Name,0),0)),"",(INDEX('Employee Data'!$B$4:$B$553,MATCH(Databackup!A423,Employee_Name,0))))</f>
        <v/>
      </c>
      <c r="C423" t="str">
        <f>IF(ISERROR(INDEX('Employee Data'!$C$4:$C$553,MATCH(Databackup!A423,Employee_Name,0),0)),"",(INDEX('Employee Data'!$C$4:$C$553,MATCH(Databackup!A423,Employee_Name,0))))</f>
        <v/>
      </c>
      <c r="D423" t="str">
        <f>IF(ISERROR(INDEX('Employee Data'!$D$4:$D$553,MATCH(Databackup!A423,Employee_Name,0),0)),"",(INDEX('Employee Data'!$D$4:$D$553,MATCH(Databackup!A423,Employee_Name,0))))</f>
        <v/>
      </c>
      <c r="E423" t="str">
        <f>IF(ISERROR(INDEX('Employee Data'!$F$4:$F$553,MATCH(Databackup!A423,Employee_Name,0),0)),"",(INDEX('Employee Data'!$F$4:$F$553,MATCH(Databackup!A423,Employee_Name,0))))</f>
        <v/>
      </c>
      <c r="F423" s="226" t="str">
        <f>IF(ISERROR(INDEX('Employee Data'!$G$4:$G$553,MATCH(Databackup!A423,Employee_Name,0),0)),"",(INDEX('Employee Data'!$G$4:$G$553,MATCH(Databackup!A423,Employee_Name,0))))</f>
        <v/>
      </c>
      <c r="G423" s="226" t="str">
        <f>IF(ISERROR(INDEX('Employee Data'!$H$4:$H$553,MATCH(Databackup!A423,Employee_Name,0),0)),"",(INDEX('Employee Data'!$H$4:$H$553,MATCH(Databackup!A423,Employee_Name,0))))</f>
        <v/>
      </c>
      <c r="H423" t="str">
        <f>IF(ISERROR(INDEX('Employee Data'!$I$4:$I$553,MATCH(Databackup!A423,Employee_Name,0),0)),"",(INDEX('Employee Data'!$I$4:$I$553,MATCH(Databackup!A423,Employee_Name,0))))</f>
        <v/>
      </c>
      <c r="I423" t="str">
        <f>IF(ISERROR(INDEX('Employee Data'!$J$4:$J$553,MATCH(Databackup!A423,Employee_Name,0),0)),"",(INDEX('Employee Data'!J$4:$J$553,MATCH(Databackup!A423,Employee_Name,0))))</f>
        <v/>
      </c>
      <c r="J423" t="str">
        <f>IF(ISERROR(INDEX('Employee Data'!$K$4:$K$553,MATCH(Databackup!A423,Employee_Name,0),0)),"",(INDEX('Employee Data'!$K$4:$K$553,MATCH(Databackup!A423,Employee_Name,0))))</f>
        <v/>
      </c>
      <c r="K423" t="str">
        <f>IF(ISERROR(INDEX('Employee Data'!$L$4:$L$553,MATCH(Databackup!A423,Employee_Name,0),0)),"",(INDEX('Employee Data'!$L$4:$L$553,MATCH(Databackup!A423,Employee_Name,0))))</f>
        <v/>
      </c>
      <c r="L423" t="str">
        <f>IF(ISERROR(INDEX('Employee Data'!$M$4:$M$553,MATCH(Databackup!A423,Employee_Name,0),0)),"",(INDEX('Employee Data'!$M$4:$M$553,MATCH(Databackup!A423,Employee_Name,0))))</f>
        <v/>
      </c>
      <c r="M423" t="str">
        <f>IF(ISERROR(INDEX('Employee Data'!$N$4:$N$553,MATCH(Databackup!A423,Employee_Name,0),0)),"",(INDEX('Employee Data'!$N$4:$N$553,MATCH(Databackup!A423,Employee_Name,0))))</f>
        <v/>
      </c>
      <c r="N423" t="str">
        <f>IF(ISERROR(INDEX('Employee Data'!$O$4:$O$553,MATCH(Databackup!A423,Employee_Name,0),0)),"",(INDEX('Employee Data'!$O$4:$O$553,MATCH(Databackup!A423,Employee_Name,0))))</f>
        <v/>
      </c>
    </row>
    <row r="424" spans="1:14">
      <c r="A424" s="266" t="e">
        <f t="array" ref="A424">INDEX(Employee_Name,MATCH(SMALL(IF($A$1='Employee Data'!$I$4:$I$553,'Employee Data'!$B$4:$B$553,""),ROW('Employee Data'!A422)),IF($A$1='Employee Data'!$I$4:$I$553,'Employee Data'!$B$4:$B$553,""),0))</f>
        <v>#NUM!</v>
      </c>
      <c r="B424" t="str">
        <f>IF(ISERROR(INDEX('Employee Data'!$B$4:$B$553,MATCH(Databackup!A424,Employee_Name,0),0)),"",(INDEX('Employee Data'!$B$4:$B$553,MATCH(Databackup!A424,Employee_Name,0))))</f>
        <v/>
      </c>
      <c r="C424" t="str">
        <f>IF(ISERROR(INDEX('Employee Data'!$C$4:$C$553,MATCH(Databackup!A424,Employee_Name,0),0)),"",(INDEX('Employee Data'!$C$4:$C$553,MATCH(Databackup!A424,Employee_Name,0))))</f>
        <v/>
      </c>
      <c r="D424" t="str">
        <f>IF(ISERROR(INDEX('Employee Data'!$D$4:$D$553,MATCH(Databackup!A424,Employee_Name,0),0)),"",(INDEX('Employee Data'!$D$4:$D$553,MATCH(Databackup!A424,Employee_Name,0))))</f>
        <v/>
      </c>
      <c r="E424" t="str">
        <f>IF(ISERROR(INDEX('Employee Data'!$F$4:$F$553,MATCH(Databackup!A424,Employee_Name,0),0)),"",(INDEX('Employee Data'!$F$4:$F$553,MATCH(Databackup!A424,Employee_Name,0))))</f>
        <v/>
      </c>
      <c r="F424" s="226" t="str">
        <f>IF(ISERROR(INDEX('Employee Data'!$G$4:$G$553,MATCH(Databackup!A424,Employee_Name,0),0)),"",(INDEX('Employee Data'!$G$4:$G$553,MATCH(Databackup!A424,Employee_Name,0))))</f>
        <v/>
      </c>
      <c r="G424" s="226" t="str">
        <f>IF(ISERROR(INDEX('Employee Data'!$H$4:$H$553,MATCH(Databackup!A424,Employee_Name,0),0)),"",(INDEX('Employee Data'!$H$4:$H$553,MATCH(Databackup!A424,Employee_Name,0))))</f>
        <v/>
      </c>
      <c r="H424" t="str">
        <f>IF(ISERROR(INDEX('Employee Data'!$I$4:$I$553,MATCH(Databackup!A424,Employee_Name,0),0)),"",(INDEX('Employee Data'!$I$4:$I$553,MATCH(Databackup!A424,Employee_Name,0))))</f>
        <v/>
      </c>
      <c r="I424" t="str">
        <f>IF(ISERROR(INDEX('Employee Data'!$J$4:$J$553,MATCH(Databackup!A424,Employee_Name,0),0)),"",(INDEX('Employee Data'!J$4:$J$553,MATCH(Databackup!A424,Employee_Name,0))))</f>
        <v/>
      </c>
      <c r="J424" t="str">
        <f>IF(ISERROR(INDEX('Employee Data'!$K$4:$K$553,MATCH(Databackup!A424,Employee_Name,0),0)),"",(INDEX('Employee Data'!$K$4:$K$553,MATCH(Databackup!A424,Employee_Name,0))))</f>
        <v/>
      </c>
      <c r="K424" t="str">
        <f>IF(ISERROR(INDEX('Employee Data'!$L$4:$L$553,MATCH(Databackup!A424,Employee_Name,0),0)),"",(INDEX('Employee Data'!$L$4:$L$553,MATCH(Databackup!A424,Employee_Name,0))))</f>
        <v/>
      </c>
      <c r="L424" t="str">
        <f>IF(ISERROR(INDEX('Employee Data'!$M$4:$M$553,MATCH(Databackup!A424,Employee_Name,0),0)),"",(INDEX('Employee Data'!$M$4:$M$553,MATCH(Databackup!A424,Employee_Name,0))))</f>
        <v/>
      </c>
      <c r="M424" t="str">
        <f>IF(ISERROR(INDEX('Employee Data'!$N$4:$N$553,MATCH(Databackup!A424,Employee_Name,0),0)),"",(INDEX('Employee Data'!$N$4:$N$553,MATCH(Databackup!A424,Employee_Name,0))))</f>
        <v/>
      </c>
      <c r="N424" t="str">
        <f>IF(ISERROR(INDEX('Employee Data'!$O$4:$O$553,MATCH(Databackup!A424,Employee_Name,0),0)),"",(INDEX('Employee Data'!$O$4:$O$553,MATCH(Databackup!A424,Employee_Name,0))))</f>
        <v/>
      </c>
    </row>
    <row r="425" spans="1:14">
      <c r="A425" s="266" t="e">
        <f t="array" ref="A425">INDEX(Employee_Name,MATCH(SMALL(IF($A$1='Employee Data'!$I$4:$I$553,'Employee Data'!$B$4:$B$553,""),ROW('Employee Data'!A423)),IF($A$1='Employee Data'!$I$4:$I$553,'Employee Data'!$B$4:$B$553,""),0))</f>
        <v>#NUM!</v>
      </c>
      <c r="B425" t="str">
        <f>IF(ISERROR(INDEX('Employee Data'!$B$4:$B$553,MATCH(Databackup!A425,Employee_Name,0),0)),"",(INDEX('Employee Data'!$B$4:$B$553,MATCH(Databackup!A425,Employee_Name,0))))</f>
        <v/>
      </c>
      <c r="C425" t="str">
        <f>IF(ISERROR(INDEX('Employee Data'!$C$4:$C$553,MATCH(Databackup!A425,Employee_Name,0),0)),"",(INDEX('Employee Data'!$C$4:$C$553,MATCH(Databackup!A425,Employee_Name,0))))</f>
        <v/>
      </c>
      <c r="D425" t="str">
        <f>IF(ISERROR(INDEX('Employee Data'!$D$4:$D$553,MATCH(Databackup!A425,Employee_Name,0),0)),"",(INDEX('Employee Data'!$D$4:$D$553,MATCH(Databackup!A425,Employee_Name,0))))</f>
        <v/>
      </c>
      <c r="E425" t="str">
        <f>IF(ISERROR(INDEX('Employee Data'!$F$4:$F$553,MATCH(Databackup!A425,Employee_Name,0),0)),"",(INDEX('Employee Data'!$F$4:$F$553,MATCH(Databackup!A425,Employee_Name,0))))</f>
        <v/>
      </c>
      <c r="F425" s="226" t="str">
        <f>IF(ISERROR(INDEX('Employee Data'!$G$4:$G$553,MATCH(Databackup!A425,Employee_Name,0),0)),"",(INDEX('Employee Data'!$G$4:$G$553,MATCH(Databackup!A425,Employee_Name,0))))</f>
        <v/>
      </c>
      <c r="G425" s="226" t="str">
        <f>IF(ISERROR(INDEX('Employee Data'!$H$4:$H$553,MATCH(Databackup!A425,Employee_Name,0),0)),"",(INDEX('Employee Data'!$H$4:$H$553,MATCH(Databackup!A425,Employee_Name,0))))</f>
        <v/>
      </c>
      <c r="H425" t="str">
        <f>IF(ISERROR(INDEX('Employee Data'!$I$4:$I$553,MATCH(Databackup!A425,Employee_Name,0),0)),"",(INDEX('Employee Data'!$I$4:$I$553,MATCH(Databackup!A425,Employee_Name,0))))</f>
        <v/>
      </c>
      <c r="I425" t="str">
        <f>IF(ISERROR(INDEX('Employee Data'!$J$4:$J$553,MATCH(Databackup!A425,Employee_Name,0),0)),"",(INDEX('Employee Data'!J$4:$J$553,MATCH(Databackup!A425,Employee_Name,0))))</f>
        <v/>
      </c>
      <c r="J425" t="str">
        <f>IF(ISERROR(INDEX('Employee Data'!$K$4:$K$553,MATCH(Databackup!A425,Employee_Name,0),0)),"",(INDEX('Employee Data'!$K$4:$K$553,MATCH(Databackup!A425,Employee_Name,0))))</f>
        <v/>
      </c>
      <c r="K425" t="str">
        <f>IF(ISERROR(INDEX('Employee Data'!$L$4:$L$553,MATCH(Databackup!A425,Employee_Name,0),0)),"",(INDEX('Employee Data'!$L$4:$L$553,MATCH(Databackup!A425,Employee_Name,0))))</f>
        <v/>
      </c>
      <c r="L425" t="str">
        <f>IF(ISERROR(INDEX('Employee Data'!$M$4:$M$553,MATCH(Databackup!A425,Employee_Name,0),0)),"",(INDEX('Employee Data'!$M$4:$M$553,MATCH(Databackup!A425,Employee_Name,0))))</f>
        <v/>
      </c>
      <c r="M425" t="str">
        <f>IF(ISERROR(INDEX('Employee Data'!$N$4:$N$553,MATCH(Databackup!A425,Employee_Name,0),0)),"",(INDEX('Employee Data'!$N$4:$N$553,MATCH(Databackup!A425,Employee_Name,0))))</f>
        <v/>
      </c>
      <c r="N425" t="str">
        <f>IF(ISERROR(INDEX('Employee Data'!$O$4:$O$553,MATCH(Databackup!A425,Employee_Name,0),0)),"",(INDEX('Employee Data'!$O$4:$O$553,MATCH(Databackup!A425,Employee_Name,0))))</f>
        <v/>
      </c>
    </row>
    <row r="426" spans="1:14">
      <c r="A426" s="266" t="e">
        <f t="array" ref="A426">INDEX(Employee_Name,MATCH(SMALL(IF($A$1='Employee Data'!$I$4:$I$553,'Employee Data'!$B$4:$B$553,""),ROW('Employee Data'!A424)),IF($A$1='Employee Data'!$I$4:$I$553,'Employee Data'!$B$4:$B$553,""),0))</f>
        <v>#NUM!</v>
      </c>
      <c r="B426" t="str">
        <f>IF(ISERROR(INDEX('Employee Data'!$B$4:$B$553,MATCH(Databackup!A426,Employee_Name,0),0)),"",(INDEX('Employee Data'!$B$4:$B$553,MATCH(Databackup!A426,Employee_Name,0))))</f>
        <v/>
      </c>
      <c r="C426" t="str">
        <f>IF(ISERROR(INDEX('Employee Data'!$C$4:$C$553,MATCH(Databackup!A426,Employee_Name,0),0)),"",(INDEX('Employee Data'!$C$4:$C$553,MATCH(Databackup!A426,Employee_Name,0))))</f>
        <v/>
      </c>
      <c r="D426" t="str">
        <f>IF(ISERROR(INDEX('Employee Data'!$D$4:$D$553,MATCH(Databackup!A426,Employee_Name,0),0)),"",(INDEX('Employee Data'!$D$4:$D$553,MATCH(Databackup!A426,Employee_Name,0))))</f>
        <v/>
      </c>
      <c r="E426" t="str">
        <f>IF(ISERROR(INDEX('Employee Data'!$F$4:$F$553,MATCH(Databackup!A426,Employee_Name,0),0)),"",(INDEX('Employee Data'!$F$4:$F$553,MATCH(Databackup!A426,Employee_Name,0))))</f>
        <v/>
      </c>
      <c r="F426" s="226" t="str">
        <f>IF(ISERROR(INDEX('Employee Data'!$G$4:$G$553,MATCH(Databackup!A426,Employee_Name,0),0)),"",(INDEX('Employee Data'!$G$4:$G$553,MATCH(Databackup!A426,Employee_Name,0))))</f>
        <v/>
      </c>
      <c r="G426" s="226" t="str">
        <f>IF(ISERROR(INDEX('Employee Data'!$H$4:$H$553,MATCH(Databackup!A426,Employee_Name,0),0)),"",(INDEX('Employee Data'!$H$4:$H$553,MATCH(Databackup!A426,Employee_Name,0))))</f>
        <v/>
      </c>
      <c r="H426" t="str">
        <f>IF(ISERROR(INDEX('Employee Data'!$I$4:$I$553,MATCH(Databackup!A426,Employee_Name,0),0)),"",(INDEX('Employee Data'!$I$4:$I$553,MATCH(Databackup!A426,Employee_Name,0))))</f>
        <v/>
      </c>
      <c r="I426" t="str">
        <f>IF(ISERROR(INDEX('Employee Data'!$J$4:$J$553,MATCH(Databackup!A426,Employee_Name,0),0)),"",(INDEX('Employee Data'!J$4:$J$553,MATCH(Databackup!A426,Employee_Name,0))))</f>
        <v/>
      </c>
      <c r="J426" t="str">
        <f>IF(ISERROR(INDEX('Employee Data'!$K$4:$K$553,MATCH(Databackup!A426,Employee_Name,0),0)),"",(INDEX('Employee Data'!$K$4:$K$553,MATCH(Databackup!A426,Employee_Name,0))))</f>
        <v/>
      </c>
      <c r="K426" t="str">
        <f>IF(ISERROR(INDEX('Employee Data'!$L$4:$L$553,MATCH(Databackup!A426,Employee_Name,0),0)),"",(INDEX('Employee Data'!$L$4:$L$553,MATCH(Databackup!A426,Employee_Name,0))))</f>
        <v/>
      </c>
      <c r="L426" t="str">
        <f>IF(ISERROR(INDEX('Employee Data'!$M$4:$M$553,MATCH(Databackup!A426,Employee_Name,0),0)),"",(INDEX('Employee Data'!$M$4:$M$553,MATCH(Databackup!A426,Employee_Name,0))))</f>
        <v/>
      </c>
      <c r="M426" t="str">
        <f>IF(ISERROR(INDEX('Employee Data'!$N$4:$N$553,MATCH(Databackup!A426,Employee_Name,0),0)),"",(INDEX('Employee Data'!$N$4:$N$553,MATCH(Databackup!A426,Employee_Name,0))))</f>
        <v/>
      </c>
      <c r="N426" t="str">
        <f>IF(ISERROR(INDEX('Employee Data'!$O$4:$O$553,MATCH(Databackup!A426,Employee_Name,0),0)),"",(INDEX('Employee Data'!$O$4:$O$553,MATCH(Databackup!A426,Employee_Name,0))))</f>
        <v/>
      </c>
    </row>
    <row r="427" spans="1:14">
      <c r="A427" s="266" t="e">
        <f t="array" ref="A427">INDEX(Employee_Name,MATCH(SMALL(IF($A$1='Employee Data'!$I$4:$I$553,'Employee Data'!$B$4:$B$553,""),ROW('Employee Data'!A425)),IF($A$1='Employee Data'!$I$4:$I$553,'Employee Data'!$B$4:$B$553,""),0))</f>
        <v>#NUM!</v>
      </c>
      <c r="B427" t="str">
        <f>IF(ISERROR(INDEX('Employee Data'!$B$4:$B$553,MATCH(Databackup!A427,Employee_Name,0),0)),"",(INDEX('Employee Data'!$B$4:$B$553,MATCH(Databackup!A427,Employee_Name,0))))</f>
        <v/>
      </c>
      <c r="C427" t="str">
        <f>IF(ISERROR(INDEX('Employee Data'!$C$4:$C$553,MATCH(Databackup!A427,Employee_Name,0),0)),"",(INDEX('Employee Data'!$C$4:$C$553,MATCH(Databackup!A427,Employee_Name,0))))</f>
        <v/>
      </c>
      <c r="D427" t="str">
        <f>IF(ISERROR(INDEX('Employee Data'!$D$4:$D$553,MATCH(Databackup!A427,Employee_Name,0),0)),"",(INDEX('Employee Data'!$D$4:$D$553,MATCH(Databackup!A427,Employee_Name,0))))</f>
        <v/>
      </c>
      <c r="E427" t="str">
        <f>IF(ISERROR(INDEX('Employee Data'!$F$4:$F$553,MATCH(Databackup!A427,Employee_Name,0),0)),"",(INDEX('Employee Data'!$F$4:$F$553,MATCH(Databackup!A427,Employee_Name,0))))</f>
        <v/>
      </c>
      <c r="F427" s="226" t="str">
        <f>IF(ISERROR(INDEX('Employee Data'!$G$4:$G$553,MATCH(Databackup!A427,Employee_Name,0),0)),"",(INDEX('Employee Data'!$G$4:$G$553,MATCH(Databackup!A427,Employee_Name,0))))</f>
        <v/>
      </c>
      <c r="G427" s="226" t="str">
        <f>IF(ISERROR(INDEX('Employee Data'!$H$4:$H$553,MATCH(Databackup!A427,Employee_Name,0),0)),"",(INDEX('Employee Data'!$H$4:$H$553,MATCH(Databackup!A427,Employee_Name,0))))</f>
        <v/>
      </c>
      <c r="H427" t="str">
        <f>IF(ISERROR(INDEX('Employee Data'!$I$4:$I$553,MATCH(Databackup!A427,Employee_Name,0),0)),"",(INDEX('Employee Data'!$I$4:$I$553,MATCH(Databackup!A427,Employee_Name,0))))</f>
        <v/>
      </c>
      <c r="I427" t="str">
        <f>IF(ISERROR(INDEX('Employee Data'!$J$4:$J$553,MATCH(Databackup!A427,Employee_Name,0),0)),"",(INDEX('Employee Data'!J$4:$J$553,MATCH(Databackup!A427,Employee_Name,0))))</f>
        <v/>
      </c>
      <c r="J427" t="str">
        <f>IF(ISERROR(INDEX('Employee Data'!$K$4:$K$553,MATCH(Databackup!A427,Employee_Name,0),0)),"",(INDEX('Employee Data'!$K$4:$K$553,MATCH(Databackup!A427,Employee_Name,0))))</f>
        <v/>
      </c>
      <c r="K427" t="str">
        <f>IF(ISERROR(INDEX('Employee Data'!$L$4:$L$553,MATCH(Databackup!A427,Employee_Name,0),0)),"",(INDEX('Employee Data'!$L$4:$L$553,MATCH(Databackup!A427,Employee_Name,0))))</f>
        <v/>
      </c>
      <c r="L427" t="str">
        <f>IF(ISERROR(INDEX('Employee Data'!$M$4:$M$553,MATCH(Databackup!A427,Employee_Name,0),0)),"",(INDEX('Employee Data'!$M$4:$M$553,MATCH(Databackup!A427,Employee_Name,0))))</f>
        <v/>
      </c>
      <c r="M427" t="str">
        <f>IF(ISERROR(INDEX('Employee Data'!$N$4:$N$553,MATCH(Databackup!A427,Employee_Name,0),0)),"",(INDEX('Employee Data'!$N$4:$N$553,MATCH(Databackup!A427,Employee_Name,0))))</f>
        <v/>
      </c>
      <c r="N427" t="str">
        <f>IF(ISERROR(INDEX('Employee Data'!$O$4:$O$553,MATCH(Databackup!A427,Employee_Name,0),0)),"",(INDEX('Employee Data'!$O$4:$O$553,MATCH(Databackup!A427,Employee_Name,0))))</f>
        <v/>
      </c>
    </row>
    <row r="428" spans="1:14">
      <c r="A428" s="266" t="e">
        <f t="array" ref="A428">INDEX(Employee_Name,MATCH(SMALL(IF($A$1='Employee Data'!$I$4:$I$553,'Employee Data'!$B$4:$B$553,""),ROW('Employee Data'!A426)),IF($A$1='Employee Data'!$I$4:$I$553,'Employee Data'!$B$4:$B$553,""),0))</f>
        <v>#NUM!</v>
      </c>
      <c r="B428" t="str">
        <f>IF(ISERROR(INDEX('Employee Data'!$B$4:$B$553,MATCH(Databackup!A428,Employee_Name,0),0)),"",(INDEX('Employee Data'!$B$4:$B$553,MATCH(Databackup!A428,Employee_Name,0))))</f>
        <v/>
      </c>
      <c r="C428" t="str">
        <f>IF(ISERROR(INDEX('Employee Data'!$C$4:$C$553,MATCH(Databackup!A428,Employee_Name,0),0)),"",(INDEX('Employee Data'!$C$4:$C$553,MATCH(Databackup!A428,Employee_Name,0))))</f>
        <v/>
      </c>
      <c r="D428" t="str">
        <f>IF(ISERROR(INDEX('Employee Data'!$D$4:$D$553,MATCH(Databackup!A428,Employee_Name,0),0)),"",(INDEX('Employee Data'!$D$4:$D$553,MATCH(Databackup!A428,Employee_Name,0))))</f>
        <v/>
      </c>
      <c r="E428" t="str">
        <f>IF(ISERROR(INDEX('Employee Data'!$F$4:$F$553,MATCH(Databackup!A428,Employee_Name,0),0)),"",(INDEX('Employee Data'!$F$4:$F$553,MATCH(Databackup!A428,Employee_Name,0))))</f>
        <v/>
      </c>
      <c r="F428" s="226" t="str">
        <f>IF(ISERROR(INDEX('Employee Data'!$G$4:$G$553,MATCH(Databackup!A428,Employee_Name,0),0)),"",(INDEX('Employee Data'!$G$4:$G$553,MATCH(Databackup!A428,Employee_Name,0))))</f>
        <v/>
      </c>
      <c r="G428" s="226" t="str">
        <f>IF(ISERROR(INDEX('Employee Data'!$H$4:$H$553,MATCH(Databackup!A428,Employee_Name,0),0)),"",(INDEX('Employee Data'!$H$4:$H$553,MATCH(Databackup!A428,Employee_Name,0))))</f>
        <v/>
      </c>
      <c r="H428" t="str">
        <f>IF(ISERROR(INDEX('Employee Data'!$I$4:$I$553,MATCH(Databackup!A428,Employee_Name,0),0)),"",(INDEX('Employee Data'!$I$4:$I$553,MATCH(Databackup!A428,Employee_Name,0))))</f>
        <v/>
      </c>
      <c r="I428" t="str">
        <f>IF(ISERROR(INDEX('Employee Data'!$J$4:$J$553,MATCH(Databackup!A428,Employee_Name,0),0)),"",(INDEX('Employee Data'!J$4:$J$553,MATCH(Databackup!A428,Employee_Name,0))))</f>
        <v/>
      </c>
      <c r="J428" t="str">
        <f>IF(ISERROR(INDEX('Employee Data'!$K$4:$K$553,MATCH(Databackup!A428,Employee_Name,0),0)),"",(INDEX('Employee Data'!$K$4:$K$553,MATCH(Databackup!A428,Employee_Name,0))))</f>
        <v/>
      </c>
      <c r="K428" t="str">
        <f>IF(ISERROR(INDEX('Employee Data'!$L$4:$L$553,MATCH(Databackup!A428,Employee_Name,0),0)),"",(INDEX('Employee Data'!$L$4:$L$553,MATCH(Databackup!A428,Employee_Name,0))))</f>
        <v/>
      </c>
      <c r="L428" t="str">
        <f>IF(ISERROR(INDEX('Employee Data'!$M$4:$M$553,MATCH(Databackup!A428,Employee_Name,0),0)),"",(INDEX('Employee Data'!$M$4:$M$553,MATCH(Databackup!A428,Employee_Name,0))))</f>
        <v/>
      </c>
      <c r="M428" t="str">
        <f>IF(ISERROR(INDEX('Employee Data'!$N$4:$N$553,MATCH(Databackup!A428,Employee_Name,0),0)),"",(INDEX('Employee Data'!$N$4:$N$553,MATCH(Databackup!A428,Employee_Name,0))))</f>
        <v/>
      </c>
      <c r="N428" t="str">
        <f>IF(ISERROR(INDEX('Employee Data'!$O$4:$O$553,MATCH(Databackup!A428,Employee_Name,0),0)),"",(INDEX('Employee Data'!$O$4:$O$553,MATCH(Databackup!A428,Employee_Name,0))))</f>
        <v/>
      </c>
    </row>
    <row r="429" spans="1:14">
      <c r="A429" s="266" t="e">
        <f t="array" ref="A429">INDEX(Employee_Name,MATCH(SMALL(IF($A$1='Employee Data'!$I$4:$I$553,'Employee Data'!$B$4:$B$553,""),ROW('Employee Data'!A427)),IF($A$1='Employee Data'!$I$4:$I$553,'Employee Data'!$B$4:$B$553,""),0))</f>
        <v>#NUM!</v>
      </c>
      <c r="B429" t="str">
        <f>IF(ISERROR(INDEX('Employee Data'!$B$4:$B$553,MATCH(Databackup!A429,Employee_Name,0),0)),"",(INDEX('Employee Data'!$B$4:$B$553,MATCH(Databackup!A429,Employee_Name,0))))</f>
        <v/>
      </c>
      <c r="C429" t="str">
        <f>IF(ISERROR(INDEX('Employee Data'!$C$4:$C$553,MATCH(Databackup!A429,Employee_Name,0),0)),"",(INDEX('Employee Data'!$C$4:$C$553,MATCH(Databackup!A429,Employee_Name,0))))</f>
        <v/>
      </c>
      <c r="D429" t="str">
        <f>IF(ISERROR(INDEX('Employee Data'!$D$4:$D$553,MATCH(Databackup!A429,Employee_Name,0),0)),"",(INDEX('Employee Data'!$D$4:$D$553,MATCH(Databackup!A429,Employee_Name,0))))</f>
        <v/>
      </c>
      <c r="E429" t="str">
        <f>IF(ISERROR(INDEX('Employee Data'!$F$4:$F$553,MATCH(Databackup!A429,Employee_Name,0),0)),"",(INDEX('Employee Data'!$F$4:$F$553,MATCH(Databackup!A429,Employee_Name,0))))</f>
        <v/>
      </c>
      <c r="F429" s="226" t="str">
        <f>IF(ISERROR(INDEX('Employee Data'!$G$4:$G$553,MATCH(Databackup!A429,Employee_Name,0),0)),"",(INDEX('Employee Data'!$G$4:$G$553,MATCH(Databackup!A429,Employee_Name,0))))</f>
        <v/>
      </c>
      <c r="G429" s="226" t="str">
        <f>IF(ISERROR(INDEX('Employee Data'!$H$4:$H$553,MATCH(Databackup!A429,Employee_Name,0),0)),"",(INDEX('Employee Data'!$H$4:$H$553,MATCH(Databackup!A429,Employee_Name,0))))</f>
        <v/>
      </c>
      <c r="H429" t="str">
        <f>IF(ISERROR(INDEX('Employee Data'!$I$4:$I$553,MATCH(Databackup!A429,Employee_Name,0),0)),"",(INDEX('Employee Data'!$I$4:$I$553,MATCH(Databackup!A429,Employee_Name,0))))</f>
        <v/>
      </c>
      <c r="I429" t="str">
        <f>IF(ISERROR(INDEX('Employee Data'!$J$4:$J$553,MATCH(Databackup!A429,Employee_Name,0),0)),"",(INDEX('Employee Data'!J$4:$J$553,MATCH(Databackup!A429,Employee_Name,0))))</f>
        <v/>
      </c>
      <c r="J429" t="str">
        <f>IF(ISERROR(INDEX('Employee Data'!$K$4:$K$553,MATCH(Databackup!A429,Employee_Name,0),0)),"",(INDEX('Employee Data'!$K$4:$K$553,MATCH(Databackup!A429,Employee_Name,0))))</f>
        <v/>
      </c>
      <c r="K429" t="str">
        <f>IF(ISERROR(INDEX('Employee Data'!$L$4:$L$553,MATCH(Databackup!A429,Employee_Name,0),0)),"",(INDEX('Employee Data'!$L$4:$L$553,MATCH(Databackup!A429,Employee_Name,0))))</f>
        <v/>
      </c>
      <c r="L429" t="str">
        <f>IF(ISERROR(INDEX('Employee Data'!$M$4:$M$553,MATCH(Databackup!A429,Employee_Name,0),0)),"",(INDEX('Employee Data'!$M$4:$M$553,MATCH(Databackup!A429,Employee_Name,0))))</f>
        <v/>
      </c>
      <c r="M429" t="str">
        <f>IF(ISERROR(INDEX('Employee Data'!$N$4:$N$553,MATCH(Databackup!A429,Employee_Name,0),0)),"",(INDEX('Employee Data'!$N$4:$N$553,MATCH(Databackup!A429,Employee_Name,0))))</f>
        <v/>
      </c>
      <c r="N429" t="str">
        <f>IF(ISERROR(INDEX('Employee Data'!$O$4:$O$553,MATCH(Databackup!A429,Employee_Name,0),0)),"",(INDEX('Employee Data'!$O$4:$O$553,MATCH(Databackup!A429,Employee_Name,0))))</f>
        <v/>
      </c>
    </row>
    <row r="430" spans="1:14">
      <c r="A430" s="266" t="e">
        <f t="array" ref="A430">INDEX(Employee_Name,MATCH(SMALL(IF($A$1='Employee Data'!$I$4:$I$553,'Employee Data'!$B$4:$B$553,""),ROW('Employee Data'!A428)),IF($A$1='Employee Data'!$I$4:$I$553,'Employee Data'!$B$4:$B$553,""),0))</f>
        <v>#NUM!</v>
      </c>
      <c r="B430" t="str">
        <f>IF(ISERROR(INDEX('Employee Data'!$B$4:$B$553,MATCH(Databackup!A430,Employee_Name,0),0)),"",(INDEX('Employee Data'!$B$4:$B$553,MATCH(Databackup!A430,Employee_Name,0))))</f>
        <v/>
      </c>
      <c r="C430" t="str">
        <f>IF(ISERROR(INDEX('Employee Data'!$C$4:$C$553,MATCH(Databackup!A430,Employee_Name,0),0)),"",(INDEX('Employee Data'!$C$4:$C$553,MATCH(Databackup!A430,Employee_Name,0))))</f>
        <v/>
      </c>
      <c r="D430" t="str">
        <f>IF(ISERROR(INDEX('Employee Data'!$D$4:$D$553,MATCH(Databackup!A430,Employee_Name,0),0)),"",(INDEX('Employee Data'!$D$4:$D$553,MATCH(Databackup!A430,Employee_Name,0))))</f>
        <v/>
      </c>
      <c r="E430" t="str">
        <f>IF(ISERROR(INDEX('Employee Data'!$F$4:$F$553,MATCH(Databackup!A430,Employee_Name,0),0)),"",(INDEX('Employee Data'!$F$4:$F$553,MATCH(Databackup!A430,Employee_Name,0))))</f>
        <v/>
      </c>
      <c r="F430" s="226" t="str">
        <f>IF(ISERROR(INDEX('Employee Data'!$G$4:$G$553,MATCH(Databackup!A430,Employee_Name,0),0)),"",(INDEX('Employee Data'!$G$4:$G$553,MATCH(Databackup!A430,Employee_Name,0))))</f>
        <v/>
      </c>
      <c r="G430" s="226" t="str">
        <f>IF(ISERROR(INDEX('Employee Data'!$H$4:$H$553,MATCH(Databackup!A430,Employee_Name,0),0)),"",(INDEX('Employee Data'!$H$4:$H$553,MATCH(Databackup!A430,Employee_Name,0))))</f>
        <v/>
      </c>
      <c r="H430" t="str">
        <f>IF(ISERROR(INDEX('Employee Data'!$I$4:$I$553,MATCH(Databackup!A430,Employee_Name,0),0)),"",(INDEX('Employee Data'!$I$4:$I$553,MATCH(Databackup!A430,Employee_Name,0))))</f>
        <v/>
      </c>
      <c r="I430" t="str">
        <f>IF(ISERROR(INDEX('Employee Data'!$J$4:$J$553,MATCH(Databackup!A430,Employee_Name,0),0)),"",(INDEX('Employee Data'!J$4:$J$553,MATCH(Databackup!A430,Employee_Name,0))))</f>
        <v/>
      </c>
      <c r="J430" t="str">
        <f>IF(ISERROR(INDEX('Employee Data'!$K$4:$K$553,MATCH(Databackup!A430,Employee_Name,0),0)),"",(INDEX('Employee Data'!$K$4:$K$553,MATCH(Databackup!A430,Employee_Name,0))))</f>
        <v/>
      </c>
      <c r="K430" t="str">
        <f>IF(ISERROR(INDEX('Employee Data'!$L$4:$L$553,MATCH(Databackup!A430,Employee_Name,0),0)),"",(INDEX('Employee Data'!$L$4:$L$553,MATCH(Databackup!A430,Employee_Name,0))))</f>
        <v/>
      </c>
      <c r="L430" t="str">
        <f>IF(ISERROR(INDEX('Employee Data'!$M$4:$M$553,MATCH(Databackup!A430,Employee_Name,0),0)),"",(INDEX('Employee Data'!$M$4:$M$553,MATCH(Databackup!A430,Employee_Name,0))))</f>
        <v/>
      </c>
      <c r="M430" t="str">
        <f>IF(ISERROR(INDEX('Employee Data'!$N$4:$N$553,MATCH(Databackup!A430,Employee_Name,0),0)),"",(INDEX('Employee Data'!$N$4:$N$553,MATCH(Databackup!A430,Employee_Name,0))))</f>
        <v/>
      </c>
      <c r="N430" t="str">
        <f>IF(ISERROR(INDEX('Employee Data'!$O$4:$O$553,MATCH(Databackup!A430,Employee_Name,0),0)),"",(INDEX('Employee Data'!$O$4:$O$553,MATCH(Databackup!A430,Employee_Name,0))))</f>
        <v/>
      </c>
    </row>
    <row r="431" spans="1:14">
      <c r="A431" s="266" t="e">
        <f t="array" ref="A431">INDEX(Employee_Name,MATCH(SMALL(IF($A$1='Employee Data'!$I$4:$I$553,'Employee Data'!$B$4:$B$553,""),ROW('Employee Data'!A429)),IF($A$1='Employee Data'!$I$4:$I$553,'Employee Data'!$B$4:$B$553,""),0))</f>
        <v>#NUM!</v>
      </c>
      <c r="B431" t="str">
        <f>IF(ISERROR(INDEX('Employee Data'!$B$4:$B$553,MATCH(Databackup!A431,Employee_Name,0),0)),"",(INDEX('Employee Data'!$B$4:$B$553,MATCH(Databackup!A431,Employee_Name,0))))</f>
        <v/>
      </c>
      <c r="C431" t="str">
        <f>IF(ISERROR(INDEX('Employee Data'!$C$4:$C$553,MATCH(Databackup!A431,Employee_Name,0),0)),"",(INDEX('Employee Data'!$C$4:$C$553,MATCH(Databackup!A431,Employee_Name,0))))</f>
        <v/>
      </c>
      <c r="D431" t="str">
        <f>IF(ISERROR(INDEX('Employee Data'!$D$4:$D$553,MATCH(Databackup!A431,Employee_Name,0),0)),"",(INDEX('Employee Data'!$D$4:$D$553,MATCH(Databackup!A431,Employee_Name,0))))</f>
        <v/>
      </c>
      <c r="E431" t="str">
        <f>IF(ISERROR(INDEX('Employee Data'!$F$4:$F$553,MATCH(Databackup!A431,Employee_Name,0),0)),"",(INDEX('Employee Data'!$F$4:$F$553,MATCH(Databackup!A431,Employee_Name,0))))</f>
        <v/>
      </c>
      <c r="F431" s="226" t="str">
        <f>IF(ISERROR(INDEX('Employee Data'!$G$4:$G$553,MATCH(Databackup!A431,Employee_Name,0),0)),"",(INDEX('Employee Data'!$G$4:$G$553,MATCH(Databackup!A431,Employee_Name,0))))</f>
        <v/>
      </c>
      <c r="G431" s="226" t="str">
        <f>IF(ISERROR(INDEX('Employee Data'!$H$4:$H$553,MATCH(Databackup!A431,Employee_Name,0),0)),"",(INDEX('Employee Data'!$H$4:$H$553,MATCH(Databackup!A431,Employee_Name,0))))</f>
        <v/>
      </c>
      <c r="H431" t="str">
        <f>IF(ISERROR(INDEX('Employee Data'!$I$4:$I$553,MATCH(Databackup!A431,Employee_Name,0),0)),"",(INDEX('Employee Data'!$I$4:$I$553,MATCH(Databackup!A431,Employee_Name,0))))</f>
        <v/>
      </c>
      <c r="I431" t="str">
        <f>IF(ISERROR(INDEX('Employee Data'!$J$4:$J$553,MATCH(Databackup!A431,Employee_Name,0),0)),"",(INDEX('Employee Data'!J$4:$J$553,MATCH(Databackup!A431,Employee_Name,0))))</f>
        <v/>
      </c>
      <c r="J431" t="str">
        <f>IF(ISERROR(INDEX('Employee Data'!$K$4:$K$553,MATCH(Databackup!A431,Employee_Name,0),0)),"",(INDEX('Employee Data'!$K$4:$K$553,MATCH(Databackup!A431,Employee_Name,0))))</f>
        <v/>
      </c>
      <c r="K431" t="str">
        <f>IF(ISERROR(INDEX('Employee Data'!$L$4:$L$553,MATCH(Databackup!A431,Employee_Name,0),0)),"",(INDEX('Employee Data'!$L$4:$L$553,MATCH(Databackup!A431,Employee_Name,0))))</f>
        <v/>
      </c>
      <c r="L431" t="str">
        <f>IF(ISERROR(INDEX('Employee Data'!$M$4:$M$553,MATCH(Databackup!A431,Employee_Name,0),0)),"",(INDEX('Employee Data'!$M$4:$M$553,MATCH(Databackup!A431,Employee_Name,0))))</f>
        <v/>
      </c>
      <c r="M431" t="str">
        <f>IF(ISERROR(INDEX('Employee Data'!$N$4:$N$553,MATCH(Databackup!A431,Employee_Name,0),0)),"",(INDEX('Employee Data'!$N$4:$N$553,MATCH(Databackup!A431,Employee_Name,0))))</f>
        <v/>
      </c>
      <c r="N431" t="str">
        <f>IF(ISERROR(INDEX('Employee Data'!$O$4:$O$553,MATCH(Databackup!A431,Employee_Name,0),0)),"",(INDEX('Employee Data'!$O$4:$O$553,MATCH(Databackup!A431,Employee_Name,0))))</f>
        <v/>
      </c>
    </row>
    <row r="432" spans="1:14">
      <c r="A432" s="266" t="e">
        <f t="array" ref="A432">INDEX(Employee_Name,MATCH(SMALL(IF($A$1='Employee Data'!$I$4:$I$553,'Employee Data'!$B$4:$B$553,""),ROW('Employee Data'!A430)),IF($A$1='Employee Data'!$I$4:$I$553,'Employee Data'!$B$4:$B$553,""),0))</f>
        <v>#NUM!</v>
      </c>
      <c r="B432" t="str">
        <f>IF(ISERROR(INDEX('Employee Data'!$B$4:$B$553,MATCH(Databackup!A432,Employee_Name,0),0)),"",(INDEX('Employee Data'!$B$4:$B$553,MATCH(Databackup!A432,Employee_Name,0))))</f>
        <v/>
      </c>
      <c r="C432" t="str">
        <f>IF(ISERROR(INDEX('Employee Data'!$C$4:$C$553,MATCH(Databackup!A432,Employee_Name,0),0)),"",(INDEX('Employee Data'!$C$4:$C$553,MATCH(Databackup!A432,Employee_Name,0))))</f>
        <v/>
      </c>
      <c r="D432" t="str">
        <f>IF(ISERROR(INDEX('Employee Data'!$D$4:$D$553,MATCH(Databackup!A432,Employee_Name,0),0)),"",(INDEX('Employee Data'!$D$4:$D$553,MATCH(Databackup!A432,Employee_Name,0))))</f>
        <v/>
      </c>
      <c r="E432" t="str">
        <f>IF(ISERROR(INDEX('Employee Data'!$F$4:$F$553,MATCH(Databackup!A432,Employee_Name,0),0)),"",(INDEX('Employee Data'!$F$4:$F$553,MATCH(Databackup!A432,Employee_Name,0))))</f>
        <v/>
      </c>
      <c r="F432" s="226" t="str">
        <f>IF(ISERROR(INDEX('Employee Data'!$G$4:$G$553,MATCH(Databackup!A432,Employee_Name,0),0)),"",(INDEX('Employee Data'!$G$4:$G$553,MATCH(Databackup!A432,Employee_Name,0))))</f>
        <v/>
      </c>
      <c r="G432" s="226" t="str">
        <f>IF(ISERROR(INDEX('Employee Data'!$H$4:$H$553,MATCH(Databackup!A432,Employee_Name,0),0)),"",(INDEX('Employee Data'!$H$4:$H$553,MATCH(Databackup!A432,Employee_Name,0))))</f>
        <v/>
      </c>
      <c r="H432" t="str">
        <f>IF(ISERROR(INDEX('Employee Data'!$I$4:$I$553,MATCH(Databackup!A432,Employee_Name,0),0)),"",(INDEX('Employee Data'!$I$4:$I$553,MATCH(Databackup!A432,Employee_Name,0))))</f>
        <v/>
      </c>
      <c r="I432" t="str">
        <f>IF(ISERROR(INDEX('Employee Data'!$J$4:$J$553,MATCH(Databackup!A432,Employee_Name,0),0)),"",(INDEX('Employee Data'!J$4:$J$553,MATCH(Databackup!A432,Employee_Name,0))))</f>
        <v/>
      </c>
      <c r="J432" t="str">
        <f>IF(ISERROR(INDEX('Employee Data'!$K$4:$K$553,MATCH(Databackup!A432,Employee_Name,0),0)),"",(INDEX('Employee Data'!$K$4:$K$553,MATCH(Databackup!A432,Employee_Name,0))))</f>
        <v/>
      </c>
      <c r="K432" t="str">
        <f>IF(ISERROR(INDEX('Employee Data'!$L$4:$L$553,MATCH(Databackup!A432,Employee_Name,0),0)),"",(INDEX('Employee Data'!$L$4:$L$553,MATCH(Databackup!A432,Employee_Name,0))))</f>
        <v/>
      </c>
      <c r="L432" t="str">
        <f>IF(ISERROR(INDEX('Employee Data'!$M$4:$M$553,MATCH(Databackup!A432,Employee_Name,0),0)),"",(INDEX('Employee Data'!$M$4:$M$553,MATCH(Databackup!A432,Employee_Name,0))))</f>
        <v/>
      </c>
      <c r="M432" t="str">
        <f>IF(ISERROR(INDEX('Employee Data'!$N$4:$N$553,MATCH(Databackup!A432,Employee_Name,0),0)),"",(INDEX('Employee Data'!$N$4:$N$553,MATCH(Databackup!A432,Employee_Name,0))))</f>
        <v/>
      </c>
      <c r="N432" t="str">
        <f>IF(ISERROR(INDEX('Employee Data'!$O$4:$O$553,MATCH(Databackup!A432,Employee_Name,0),0)),"",(INDEX('Employee Data'!$O$4:$O$553,MATCH(Databackup!A432,Employee_Name,0))))</f>
        <v/>
      </c>
    </row>
    <row r="433" spans="1:14">
      <c r="A433" s="266" t="e">
        <f t="array" ref="A433">INDEX(Employee_Name,MATCH(SMALL(IF($A$1='Employee Data'!$I$4:$I$553,'Employee Data'!$B$4:$B$553,""),ROW('Employee Data'!A431)),IF($A$1='Employee Data'!$I$4:$I$553,'Employee Data'!$B$4:$B$553,""),0))</f>
        <v>#NUM!</v>
      </c>
      <c r="B433" t="str">
        <f>IF(ISERROR(INDEX('Employee Data'!$B$4:$B$553,MATCH(Databackup!A433,Employee_Name,0),0)),"",(INDEX('Employee Data'!$B$4:$B$553,MATCH(Databackup!A433,Employee_Name,0))))</f>
        <v/>
      </c>
      <c r="C433" t="str">
        <f>IF(ISERROR(INDEX('Employee Data'!$C$4:$C$553,MATCH(Databackup!A433,Employee_Name,0),0)),"",(INDEX('Employee Data'!$C$4:$C$553,MATCH(Databackup!A433,Employee_Name,0))))</f>
        <v/>
      </c>
      <c r="D433" t="str">
        <f>IF(ISERROR(INDEX('Employee Data'!$D$4:$D$553,MATCH(Databackup!A433,Employee_Name,0),0)),"",(INDEX('Employee Data'!$D$4:$D$553,MATCH(Databackup!A433,Employee_Name,0))))</f>
        <v/>
      </c>
      <c r="E433" t="str">
        <f>IF(ISERROR(INDEX('Employee Data'!$F$4:$F$553,MATCH(Databackup!A433,Employee_Name,0),0)),"",(INDEX('Employee Data'!$F$4:$F$553,MATCH(Databackup!A433,Employee_Name,0))))</f>
        <v/>
      </c>
      <c r="F433" s="226" t="str">
        <f>IF(ISERROR(INDEX('Employee Data'!$G$4:$G$553,MATCH(Databackup!A433,Employee_Name,0),0)),"",(INDEX('Employee Data'!$G$4:$G$553,MATCH(Databackup!A433,Employee_Name,0))))</f>
        <v/>
      </c>
      <c r="G433" s="226" t="str">
        <f>IF(ISERROR(INDEX('Employee Data'!$H$4:$H$553,MATCH(Databackup!A433,Employee_Name,0),0)),"",(INDEX('Employee Data'!$H$4:$H$553,MATCH(Databackup!A433,Employee_Name,0))))</f>
        <v/>
      </c>
      <c r="H433" t="str">
        <f>IF(ISERROR(INDEX('Employee Data'!$I$4:$I$553,MATCH(Databackup!A433,Employee_Name,0),0)),"",(INDEX('Employee Data'!$I$4:$I$553,MATCH(Databackup!A433,Employee_Name,0))))</f>
        <v/>
      </c>
      <c r="I433" t="str">
        <f>IF(ISERROR(INDEX('Employee Data'!$J$4:$J$553,MATCH(Databackup!A433,Employee_Name,0),0)),"",(INDEX('Employee Data'!J$4:$J$553,MATCH(Databackup!A433,Employee_Name,0))))</f>
        <v/>
      </c>
      <c r="J433" t="str">
        <f>IF(ISERROR(INDEX('Employee Data'!$K$4:$K$553,MATCH(Databackup!A433,Employee_Name,0),0)),"",(INDEX('Employee Data'!$K$4:$K$553,MATCH(Databackup!A433,Employee_Name,0))))</f>
        <v/>
      </c>
      <c r="K433" t="str">
        <f>IF(ISERROR(INDEX('Employee Data'!$L$4:$L$553,MATCH(Databackup!A433,Employee_Name,0),0)),"",(INDEX('Employee Data'!$L$4:$L$553,MATCH(Databackup!A433,Employee_Name,0))))</f>
        <v/>
      </c>
      <c r="L433" t="str">
        <f>IF(ISERROR(INDEX('Employee Data'!$M$4:$M$553,MATCH(Databackup!A433,Employee_Name,0),0)),"",(INDEX('Employee Data'!$M$4:$M$553,MATCH(Databackup!A433,Employee_Name,0))))</f>
        <v/>
      </c>
      <c r="M433" t="str">
        <f>IF(ISERROR(INDEX('Employee Data'!$N$4:$N$553,MATCH(Databackup!A433,Employee_Name,0),0)),"",(INDEX('Employee Data'!$N$4:$N$553,MATCH(Databackup!A433,Employee_Name,0))))</f>
        <v/>
      </c>
      <c r="N433" t="str">
        <f>IF(ISERROR(INDEX('Employee Data'!$O$4:$O$553,MATCH(Databackup!A433,Employee_Name,0),0)),"",(INDEX('Employee Data'!$O$4:$O$553,MATCH(Databackup!A433,Employee_Name,0))))</f>
        <v/>
      </c>
    </row>
    <row r="434" spans="1:14">
      <c r="A434" s="266" t="e">
        <f t="array" ref="A434">INDEX(Employee_Name,MATCH(SMALL(IF($A$1='Employee Data'!$I$4:$I$553,'Employee Data'!$B$4:$B$553,""),ROW('Employee Data'!A432)),IF($A$1='Employee Data'!$I$4:$I$553,'Employee Data'!$B$4:$B$553,""),0))</f>
        <v>#NUM!</v>
      </c>
      <c r="B434" t="str">
        <f>IF(ISERROR(INDEX('Employee Data'!$B$4:$B$553,MATCH(Databackup!A434,Employee_Name,0),0)),"",(INDEX('Employee Data'!$B$4:$B$553,MATCH(Databackup!A434,Employee_Name,0))))</f>
        <v/>
      </c>
      <c r="C434" t="str">
        <f>IF(ISERROR(INDEX('Employee Data'!$C$4:$C$553,MATCH(Databackup!A434,Employee_Name,0),0)),"",(INDEX('Employee Data'!$C$4:$C$553,MATCH(Databackup!A434,Employee_Name,0))))</f>
        <v/>
      </c>
      <c r="D434" t="str">
        <f>IF(ISERROR(INDEX('Employee Data'!$D$4:$D$553,MATCH(Databackup!A434,Employee_Name,0),0)),"",(INDEX('Employee Data'!$D$4:$D$553,MATCH(Databackup!A434,Employee_Name,0))))</f>
        <v/>
      </c>
      <c r="E434" t="str">
        <f>IF(ISERROR(INDEX('Employee Data'!$F$4:$F$553,MATCH(Databackup!A434,Employee_Name,0),0)),"",(INDEX('Employee Data'!$F$4:$F$553,MATCH(Databackup!A434,Employee_Name,0))))</f>
        <v/>
      </c>
      <c r="F434" s="226" t="str">
        <f>IF(ISERROR(INDEX('Employee Data'!$G$4:$G$553,MATCH(Databackup!A434,Employee_Name,0),0)),"",(INDEX('Employee Data'!$G$4:$G$553,MATCH(Databackup!A434,Employee_Name,0))))</f>
        <v/>
      </c>
      <c r="G434" s="226" t="str">
        <f>IF(ISERROR(INDEX('Employee Data'!$H$4:$H$553,MATCH(Databackup!A434,Employee_Name,0),0)),"",(INDEX('Employee Data'!$H$4:$H$553,MATCH(Databackup!A434,Employee_Name,0))))</f>
        <v/>
      </c>
      <c r="H434" t="str">
        <f>IF(ISERROR(INDEX('Employee Data'!$I$4:$I$553,MATCH(Databackup!A434,Employee_Name,0),0)),"",(INDEX('Employee Data'!$I$4:$I$553,MATCH(Databackup!A434,Employee_Name,0))))</f>
        <v/>
      </c>
      <c r="I434" t="str">
        <f>IF(ISERROR(INDEX('Employee Data'!$J$4:$J$553,MATCH(Databackup!A434,Employee_Name,0),0)),"",(INDEX('Employee Data'!J$4:$J$553,MATCH(Databackup!A434,Employee_Name,0))))</f>
        <v/>
      </c>
      <c r="J434" t="str">
        <f>IF(ISERROR(INDEX('Employee Data'!$K$4:$K$553,MATCH(Databackup!A434,Employee_Name,0),0)),"",(INDEX('Employee Data'!$K$4:$K$553,MATCH(Databackup!A434,Employee_Name,0))))</f>
        <v/>
      </c>
      <c r="K434" t="str">
        <f>IF(ISERROR(INDEX('Employee Data'!$L$4:$L$553,MATCH(Databackup!A434,Employee_Name,0),0)),"",(INDEX('Employee Data'!$L$4:$L$553,MATCH(Databackup!A434,Employee_Name,0))))</f>
        <v/>
      </c>
      <c r="L434" t="str">
        <f>IF(ISERROR(INDEX('Employee Data'!$M$4:$M$553,MATCH(Databackup!A434,Employee_Name,0),0)),"",(INDEX('Employee Data'!$M$4:$M$553,MATCH(Databackup!A434,Employee_Name,0))))</f>
        <v/>
      </c>
      <c r="M434" t="str">
        <f>IF(ISERROR(INDEX('Employee Data'!$N$4:$N$553,MATCH(Databackup!A434,Employee_Name,0),0)),"",(INDEX('Employee Data'!$N$4:$N$553,MATCH(Databackup!A434,Employee_Name,0))))</f>
        <v/>
      </c>
      <c r="N434" t="str">
        <f>IF(ISERROR(INDEX('Employee Data'!$O$4:$O$553,MATCH(Databackup!A434,Employee_Name,0),0)),"",(INDEX('Employee Data'!$O$4:$O$553,MATCH(Databackup!A434,Employee_Name,0))))</f>
        <v/>
      </c>
    </row>
    <row r="435" spans="1:14">
      <c r="A435" s="266" t="e">
        <f t="array" ref="A435">INDEX(Employee_Name,MATCH(SMALL(IF($A$1='Employee Data'!$I$4:$I$553,'Employee Data'!$B$4:$B$553,""),ROW('Employee Data'!A433)),IF($A$1='Employee Data'!$I$4:$I$553,'Employee Data'!$B$4:$B$553,""),0))</f>
        <v>#NUM!</v>
      </c>
      <c r="B435" t="str">
        <f>IF(ISERROR(INDEX('Employee Data'!$B$4:$B$553,MATCH(Databackup!A435,Employee_Name,0),0)),"",(INDEX('Employee Data'!$B$4:$B$553,MATCH(Databackup!A435,Employee_Name,0))))</f>
        <v/>
      </c>
      <c r="C435" t="str">
        <f>IF(ISERROR(INDEX('Employee Data'!$C$4:$C$553,MATCH(Databackup!A435,Employee_Name,0),0)),"",(INDEX('Employee Data'!$C$4:$C$553,MATCH(Databackup!A435,Employee_Name,0))))</f>
        <v/>
      </c>
      <c r="D435" t="str">
        <f>IF(ISERROR(INDEX('Employee Data'!$D$4:$D$553,MATCH(Databackup!A435,Employee_Name,0),0)),"",(INDEX('Employee Data'!$D$4:$D$553,MATCH(Databackup!A435,Employee_Name,0))))</f>
        <v/>
      </c>
      <c r="E435" t="str">
        <f>IF(ISERROR(INDEX('Employee Data'!$F$4:$F$553,MATCH(Databackup!A435,Employee_Name,0),0)),"",(INDEX('Employee Data'!$F$4:$F$553,MATCH(Databackup!A435,Employee_Name,0))))</f>
        <v/>
      </c>
      <c r="F435" s="226" t="str">
        <f>IF(ISERROR(INDEX('Employee Data'!$G$4:$G$553,MATCH(Databackup!A435,Employee_Name,0),0)),"",(INDEX('Employee Data'!$G$4:$G$553,MATCH(Databackup!A435,Employee_Name,0))))</f>
        <v/>
      </c>
      <c r="G435" s="226" t="str">
        <f>IF(ISERROR(INDEX('Employee Data'!$H$4:$H$553,MATCH(Databackup!A435,Employee_Name,0),0)),"",(INDEX('Employee Data'!$H$4:$H$553,MATCH(Databackup!A435,Employee_Name,0))))</f>
        <v/>
      </c>
      <c r="H435" t="str">
        <f>IF(ISERROR(INDEX('Employee Data'!$I$4:$I$553,MATCH(Databackup!A435,Employee_Name,0),0)),"",(INDEX('Employee Data'!$I$4:$I$553,MATCH(Databackup!A435,Employee_Name,0))))</f>
        <v/>
      </c>
      <c r="I435" t="str">
        <f>IF(ISERROR(INDEX('Employee Data'!$J$4:$J$553,MATCH(Databackup!A435,Employee_Name,0),0)),"",(INDEX('Employee Data'!J$4:$J$553,MATCH(Databackup!A435,Employee_Name,0))))</f>
        <v/>
      </c>
      <c r="J435" t="str">
        <f>IF(ISERROR(INDEX('Employee Data'!$K$4:$K$553,MATCH(Databackup!A435,Employee_Name,0),0)),"",(INDEX('Employee Data'!$K$4:$K$553,MATCH(Databackup!A435,Employee_Name,0))))</f>
        <v/>
      </c>
      <c r="K435" t="str">
        <f>IF(ISERROR(INDEX('Employee Data'!$L$4:$L$553,MATCH(Databackup!A435,Employee_Name,0),0)),"",(INDEX('Employee Data'!$L$4:$L$553,MATCH(Databackup!A435,Employee_Name,0))))</f>
        <v/>
      </c>
      <c r="L435" t="str">
        <f>IF(ISERROR(INDEX('Employee Data'!$M$4:$M$553,MATCH(Databackup!A435,Employee_Name,0),0)),"",(INDEX('Employee Data'!$M$4:$M$553,MATCH(Databackup!A435,Employee_Name,0))))</f>
        <v/>
      </c>
      <c r="M435" t="str">
        <f>IF(ISERROR(INDEX('Employee Data'!$N$4:$N$553,MATCH(Databackup!A435,Employee_Name,0),0)),"",(INDEX('Employee Data'!$N$4:$N$553,MATCH(Databackup!A435,Employee_Name,0))))</f>
        <v/>
      </c>
      <c r="N435" t="str">
        <f>IF(ISERROR(INDEX('Employee Data'!$O$4:$O$553,MATCH(Databackup!A435,Employee_Name,0),0)),"",(INDEX('Employee Data'!$O$4:$O$553,MATCH(Databackup!A435,Employee_Name,0))))</f>
        <v/>
      </c>
    </row>
    <row r="436" spans="1:14">
      <c r="A436" s="266" t="e">
        <f t="array" ref="A436">INDEX(Employee_Name,MATCH(SMALL(IF($A$1='Employee Data'!$I$4:$I$553,'Employee Data'!$B$4:$B$553,""),ROW('Employee Data'!A434)),IF($A$1='Employee Data'!$I$4:$I$553,'Employee Data'!$B$4:$B$553,""),0))</f>
        <v>#NUM!</v>
      </c>
      <c r="B436" t="str">
        <f>IF(ISERROR(INDEX('Employee Data'!$B$4:$B$553,MATCH(Databackup!A436,Employee_Name,0),0)),"",(INDEX('Employee Data'!$B$4:$B$553,MATCH(Databackup!A436,Employee_Name,0))))</f>
        <v/>
      </c>
      <c r="C436" t="str">
        <f>IF(ISERROR(INDEX('Employee Data'!$C$4:$C$553,MATCH(Databackup!A436,Employee_Name,0),0)),"",(INDEX('Employee Data'!$C$4:$C$553,MATCH(Databackup!A436,Employee_Name,0))))</f>
        <v/>
      </c>
      <c r="D436" t="str">
        <f>IF(ISERROR(INDEX('Employee Data'!$D$4:$D$553,MATCH(Databackup!A436,Employee_Name,0),0)),"",(INDEX('Employee Data'!$D$4:$D$553,MATCH(Databackup!A436,Employee_Name,0))))</f>
        <v/>
      </c>
      <c r="E436" t="str">
        <f>IF(ISERROR(INDEX('Employee Data'!$F$4:$F$553,MATCH(Databackup!A436,Employee_Name,0),0)),"",(INDEX('Employee Data'!$F$4:$F$553,MATCH(Databackup!A436,Employee_Name,0))))</f>
        <v/>
      </c>
      <c r="F436" s="226" t="str">
        <f>IF(ISERROR(INDEX('Employee Data'!$G$4:$G$553,MATCH(Databackup!A436,Employee_Name,0),0)),"",(INDEX('Employee Data'!$G$4:$G$553,MATCH(Databackup!A436,Employee_Name,0))))</f>
        <v/>
      </c>
      <c r="G436" s="226" t="str">
        <f>IF(ISERROR(INDEX('Employee Data'!$H$4:$H$553,MATCH(Databackup!A436,Employee_Name,0),0)),"",(INDEX('Employee Data'!$H$4:$H$553,MATCH(Databackup!A436,Employee_Name,0))))</f>
        <v/>
      </c>
      <c r="H436" t="str">
        <f>IF(ISERROR(INDEX('Employee Data'!$I$4:$I$553,MATCH(Databackup!A436,Employee_Name,0),0)),"",(INDEX('Employee Data'!$I$4:$I$553,MATCH(Databackup!A436,Employee_Name,0))))</f>
        <v/>
      </c>
      <c r="I436" t="str">
        <f>IF(ISERROR(INDEX('Employee Data'!$J$4:$J$553,MATCH(Databackup!A436,Employee_Name,0),0)),"",(INDEX('Employee Data'!J$4:$J$553,MATCH(Databackup!A436,Employee_Name,0))))</f>
        <v/>
      </c>
      <c r="J436" t="str">
        <f>IF(ISERROR(INDEX('Employee Data'!$K$4:$K$553,MATCH(Databackup!A436,Employee_Name,0),0)),"",(INDEX('Employee Data'!$K$4:$K$553,MATCH(Databackup!A436,Employee_Name,0))))</f>
        <v/>
      </c>
      <c r="K436" t="str">
        <f>IF(ISERROR(INDEX('Employee Data'!$L$4:$L$553,MATCH(Databackup!A436,Employee_Name,0),0)),"",(INDEX('Employee Data'!$L$4:$L$553,MATCH(Databackup!A436,Employee_Name,0))))</f>
        <v/>
      </c>
      <c r="L436" t="str">
        <f>IF(ISERROR(INDEX('Employee Data'!$M$4:$M$553,MATCH(Databackup!A436,Employee_Name,0),0)),"",(INDEX('Employee Data'!$M$4:$M$553,MATCH(Databackup!A436,Employee_Name,0))))</f>
        <v/>
      </c>
      <c r="M436" t="str">
        <f>IF(ISERROR(INDEX('Employee Data'!$N$4:$N$553,MATCH(Databackup!A436,Employee_Name,0),0)),"",(INDEX('Employee Data'!$N$4:$N$553,MATCH(Databackup!A436,Employee_Name,0))))</f>
        <v/>
      </c>
      <c r="N436" t="str">
        <f>IF(ISERROR(INDEX('Employee Data'!$O$4:$O$553,MATCH(Databackup!A436,Employee_Name,0),0)),"",(INDEX('Employee Data'!$O$4:$O$553,MATCH(Databackup!A436,Employee_Name,0))))</f>
        <v/>
      </c>
    </row>
    <row r="437" spans="1:14">
      <c r="A437" s="266" t="e">
        <f t="array" ref="A437">INDEX(Employee_Name,MATCH(SMALL(IF($A$1='Employee Data'!$I$4:$I$553,'Employee Data'!$B$4:$B$553,""),ROW('Employee Data'!A435)),IF($A$1='Employee Data'!$I$4:$I$553,'Employee Data'!$B$4:$B$553,""),0))</f>
        <v>#NUM!</v>
      </c>
      <c r="B437" t="str">
        <f>IF(ISERROR(INDEX('Employee Data'!$B$4:$B$553,MATCH(Databackup!A437,Employee_Name,0),0)),"",(INDEX('Employee Data'!$B$4:$B$553,MATCH(Databackup!A437,Employee_Name,0))))</f>
        <v/>
      </c>
      <c r="C437" t="str">
        <f>IF(ISERROR(INDEX('Employee Data'!$C$4:$C$553,MATCH(Databackup!A437,Employee_Name,0),0)),"",(INDEX('Employee Data'!$C$4:$C$553,MATCH(Databackup!A437,Employee_Name,0))))</f>
        <v/>
      </c>
      <c r="D437" t="str">
        <f>IF(ISERROR(INDEX('Employee Data'!$D$4:$D$553,MATCH(Databackup!A437,Employee_Name,0),0)),"",(INDEX('Employee Data'!$D$4:$D$553,MATCH(Databackup!A437,Employee_Name,0))))</f>
        <v/>
      </c>
      <c r="E437" t="str">
        <f>IF(ISERROR(INDEX('Employee Data'!$F$4:$F$553,MATCH(Databackup!A437,Employee_Name,0),0)),"",(INDEX('Employee Data'!$F$4:$F$553,MATCH(Databackup!A437,Employee_Name,0))))</f>
        <v/>
      </c>
      <c r="F437" s="226" t="str">
        <f>IF(ISERROR(INDEX('Employee Data'!$G$4:$G$553,MATCH(Databackup!A437,Employee_Name,0),0)),"",(INDEX('Employee Data'!$G$4:$G$553,MATCH(Databackup!A437,Employee_Name,0))))</f>
        <v/>
      </c>
      <c r="G437" s="226" t="str">
        <f>IF(ISERROR(INDEX('Employee Data'!$H$4:$H$553,MATCH(Databackup!A437,Employee_Name,0),0)),"",(INDEX('Employee Data'!$H$4:$H$553,MATCH(Databackup!A437,Employee_Name,0))))</f>
        <v/>
      </c>
      <c r="H437" t="str">
        <f>IF(ISERROR(INDEX('Employee Data'!$I$4:$I$553,MATCH(Databackup!A437,Employee_Name,0),0)),"",(INDEX('Employee Data'!$I$4:$I$553,MATCH(Databackup!A437,Employee_Name,0))))</f>
        <v/>
      </c>
      <c r="I437" t="str">
        <f>IF(ISERROR(INDEX('Employee Data'!$J$4:$J$553,MATCH(Databackup!A437,Employee_Name,0),0)),"",(INDEX('Employee Data'!J$4:$J$553,MATCH(Databackup!A437,Employee_Name,0))))</f>
        <v/>
      </c>
      <c r="J437" t="str">
        <f>IF(ISERROR(INDEX('Employee Data'!$K$4:$K$553,MATCH(Databackup!A437,Employee_Name,0),0)),"",(INDEX('Employee Data'!$K$4:$K$553,MATCH(Databackup!A437,Employee_Name,0))))</f>
        <v/>
      </c>
      <c r="K437" t="str">
        <f>IF(ISERROR(INDEX('Employee Data'!$L$4:$L$553,MATCH(Databackup!A437,Employee_Name,0),0)),"",(INDEX('Employee Data'!$L$4:$L$553,MATCH(Databackup!A437,Employee_Name,0))))</f>
        <v/>
      </c>
      <c r="L437" t="str">
        <f>IF(ISERROR(INDEX('Employee Data'!$M$4:$M$553,MATCH(Databackup!A437,Employee_Name,0),0)),"",(INDEX('Employee Data'!$M$4:$M$553,MATCH(Databackup!A437,Employee_Name,0))))</f>
        <v/>
      </c>
      <c r="M437" t="str">
        <f>IF(ISERROR(INDEX('Employee Data'!$N$4:$N$553,MATCH(Databackup!A437,Employee_Name,0),0)),"",(INDEX('Employee Data'!$N$4:$N$553,MATCH(Databackup!A437,Employee_Name,0))))</f>
        <v/>
      </c>
      <c r="N437" t="str">
        <f>IF(ISERROR(INDEX('Employee Data'!$O$4:$O$553,MATCH(Databackup!A437,Employee_Name,0),0)),"",(INDEX('Employee Data'!$O$4:$O$553,MATCH(Databackup!A437,Employee_Name,0))))</f>
        <v/>
      </c>
    </row>
    <row r="438" spans="1:14">
      <c r="A438" s="266" t="e">
        <f t="array" ref="A438">INDEX(Employee_Name,MATCH(SMALL(IF($A$1='Employee Data'!$I$4:$I$553,'Employee Data'!$B$4:$B$553,""),ROW('Employee Data'!A436)),IF($A$1='Employee Data'!$I$4:$I$553,'Employee Data'!$B$4:$B$553,""),0))</f>
        <v>#NUM!</v>
      </c>
      <c r="B438" t="str">
        <f>IF(ISERROR(INDEX('Employee Data'!$B$4:$B$553,MATCH(Databackup!A438,Employee_Name,0),0)),"",(INDEX('Employee Data'!$B$4:$B$553,MATCH(Databackup!A438,Employee_Name,0))))</f>
        <v/>
      </c>
      <c r="C438" t="str">
        <f>IF(ISERROR(INDEX('Employee Data'!$C$4:$C$553,MATCH(Databackup!A438,Employee_Name,0),0)),"",(INDEX('Employee Data'!$C$4:$C$553,MATCH(Databackup!A438,Employee_Name,0))))</f>
        <v/>
      </c>
      <c r="D438" t="str">
        <f>IF(ISERROR(INDEX('Employee Data'!$D$4:$D$553,MATCH(Databackup!A438,Employee_Name,0),0)),"",(INDEX('Employee Data'!$D$4:$D$553,MATCH(Databackup!A438,Employee_Name,0))))</f>
        <v/>
      </c>
      <c r="E438" t="str">
        <f>IF(ISERROR(INDEX('Employee Data'!$F$4:$F$553,MATCH(Databackup!A438,Employee_Name,0),0)),"",(INDEX('Employee Data'!$F$4:$F$553,MATCH(Databackup!A438,Employee_Name,0))))</f>
        <v/>
      </c>
      <c r="F438" s="226" t="str">
        <f>IF(ISERROR(INDEX('Employee Data'!$G$4:$G$553,MATCH(Databackup!A438,Employee_Name,0),0)),"",(INDEX('Employee Data'!$G$4:$G$553,MATCH(Databackup!A438,Employee_Name,0))))</f>
        <v/>
      </c>
      <c r="G438" s="226" t="str">
        <f>IF(ISERROR(INDEX('Employee Data'!$H$4:$H$553,MATCH(Databackup!A438,Employee_Name,0),0)),"",(INDEX('Employee Data'!$H$4:$H$553,MATCH(Databackup!A438,Employee_Name,0))))</f>
        <v/>
      </c>
      <c r="H438" t="str">
        <f>IF(ISERROR(INDEX('Employee Data'!$I$4:$I$553,MATCH(Databackup!A438,Employee_Name,0),0)),"",(INDEX('Employee Data'!$I$4:$I$553,MATCH(Databackup!A438,Employee_Name,0))))</f>
        <v/>
      </c>
      <c r="I438" t="str">
        <f>IF(ISERROR(INDEX('Employee Data'!$J$4:$J$553,MATCH(Databackup!A438,Employee_Name,0),0)),"",(INDEX('Employee Data'!J$4:$J$553,MATCH(Databackup!A438,Employee_Name,0))))</f>
        <v/>
      </c>
      <c r="J438" t="str">
        <f>IF(ISERROR(INDEX('Employee Data'!$K$4:$K$553,MATCH(Databackup!A438,Employee_Name,0),0)),"",(INDEX('Employee Data'!$K$4:$K$553,MATCH(Databackup!A438,Employee_Name,0))))</f>
        <v/>
      </c>
      <c r="K438" t="str">
        <f>IF(ISERROR(INDEX('Employee Data'!$L$4:$L$553,MATCH(Databackup!A438,Employee_Name,0),0)),"",(INDEX('Employee Data'!$L$4:$L$553,MATCH(Databackup!A438,Employee_Name,0))))</f>
        <v/>
      </c>
      <c r="L438" t="str">
        <f>IF(ISERROR(INDEX('Employee Data'!$M$4:$M$553,MATCH(Databackup!A438,Employee_Name,0),0)),"",(INDEX('Employee Data'!$M$4:$M$553,MATCH(Databackup!A438,Employee_Name,0))))</f>
        <v/>
      </c>
      <c r="M438" t="str">
        <f>IF(ISERROR(INDEX('Employee Data'!$N$4:$N$553,MATCH(Databackup!A438,Employee_Name,0),0)),"",(INDEX('Employee Data'!$N$4:$N$553,MATCH(Databackup!A438,Employee_Name,0))))</f>
        <v/>
      </c>
      <c r="N438" t="str">
        <f>IF(ISERROR(INDEX('Employee Data'!$O$4:$O$553,MATCH(Databackup!A438,Employee_Name,0),0)),"",(INDEX('Employee Data'!$O$4:$O$553,MATCH(Databackup!A438,Employee_Name,0))))</f>
        <v/>
      </c>
    </row>
    <row r="439" spans="1:14">
      <c r="A439" s="266" t="e">
        <f t="array" ref="A439">INDEX(Employee_Name,MATCH(SMALL(IF($A$1='Employee Data'!$I$4:$I$553,'Employee Data'!$B$4:$B$553,""),ROW('Employee Data'!A437)),IF($A$1='Employee Data'!$I$4:$I$553,'Employee Data'!$B$4:$B$553,""),0))</f>
        <v>#NUM!</v>
      </c>
      <c r="B439" t="str">
        <f>IF(ISERROR(INDEX('Employee Data'!$B$4:$B$553,MATCH(Databackup!A439,Employee_Name,0),0)),"",(INDEX('Employee Data'!$B$4:$B$553,MATCH(Databackup!A439,Employee_Name,0))))</f>
        <v/>
      </c>
      <c r="C439" t="str">
        <f>IF(ISERROR(INDEX('Employee Data'!$C$4:$C$553,MATCH(Databackup!A439,Employee_Name,0),0)),"",(INDEX('Employee Data'!$C$4:$C$553,MATCH(Databackup!A439,Employee_Name,0))))</f>
        <v/>
      </c>
      <c r="D439" t="str">
        <f>IF(ISERROR(INDEX('Employee Data'!$D$4:$D$553,MATCH(Databackup!A439,Employee_Name,0),0)),"",(INDEX('Employee Data'!$D$4:$D$553,MATCH(Databackup!A439,Employee_Name,0))))</f>
        <v/>
      </c>
      <c r="E439" t="str">
        <f>IF(ISERROR(INDEX('Employee Data'!$F$4:$F$553,MATCH(Databackup!A439,Employee_Name,0),0)),"",(INDEX('Employee Data'!$F$4:$F$553,MATCH(Databackup!A439,Employee_Name,0))))</f>
        <v/>
      </c>
      <c r="F439" s="226" t="str">
        <f>IF(ISERROR(INDEX('Employee Data'!$G$4:$G$553,MATCH(Databackup!A439,Employee_Name,0),0)),"",(INDEX('Employee Data'!$G$4:$G$553,MATCH(Databackup!A439,Employee_Name,0))))</f>
        <v/>
      </c>
      <c r="G439" s="226" t="str">
        <f>IF(ISERROR(INDEX('Employee Data'!$H$4:$H$553,MATCH(Databackup!A439,Employee_Name,0),0)),"",(INDEX('Employee Data'!$H$4:$H$553,MATCH(Databackup!A439,Employee_Name,0))))</f>
        <v/>
      </c>
      <c r="H439" t="str">
        <f>IF(ISERROR(INDEX('Employee Data'!$I$4:$I$553,MATCH(Databackup!A439,Employee_Name,0),0)),"",(INDEX('Employee Data'!$I$4:$I$553,MATCH(Databackup!A439,Employee_Name,0))))</f>
        <v/>
      </c>
      <c r="I439" t="str">
        <f>IF(ISERROR(INDEX('Employee Data'!$J$4:$J$553,MATCH(Databackup!A439,Employee_Name,0),0)),"",(INDEX('Employee Data'!J$4:$J$553,MATCH(Databackup!A439,Employee_Name,0))))</f>
        <v/>
      </c>
      <c r="J439" t="str">
        <f>IF(ISERROR(INDEX('Employee Data'!$K$4:$K$553,MATCH(Databackup!A439,Employee_Name,0),0)),"",(INDEX('Employee Data'!$K$4:$K$553,MATCH(Databackup!A439,Employee_Name,0))))</f>
        <v/>
      </c>
      <c r="K439" t="str">
        <f>IF(ISERROR(INDEX('Employee Data'!$L$4:$L$553,MATCH(Databackup!A439,Employee_Name,0),0)),"",(INDEX('Employee Data'!$L$4:$L$553,MATCH(Databackup!A439,Employee_Name,0))))</f>
        <v/>
      </c>
      <c r="L439" t="str">
        <f>IF(ISERROR(INDEX('Employee Data'!$M$4:$M$553,MATCH(Databackup!A439,Employee_Name,0),0)),"",(INDEX('Employee Data'!$M$4:$M$553,MATCH(Databackup!A439,Employee_Name,0))))</f>
        <v/>
      </c>
      <c r="M439" t="str">
        <f>IF(ISERROR(INDEX('Employee Data'!$N$4:$N$553,MATCH(Databackup!A439,Employee_Name,0),0)),"",(INDEX('Employee Data'!$N$4:$N$553,MATCH(Databackup!A439,Employee_Name,0))))</f>
        <v/>
      </c>
      <c r="N439" t="str">
        <f>IF(ISERROR(INDEX('Employee Data'!$O$4:$O$553,MATCH(Databackup!A439,Employee_Name,0),0)),"",(INDEX('Employee Data'!$O$4:$O$553,MATCH(Databackup!A439,Employee_Name,0))))</f>
        <v/>
      </c>
    </row>
    <row r="440" spans="1:14">
      <c r="A440" s="266" t="e">
        <f t="array" ref="A440">INDEX(Employee_Name,MATCH(SMALL(IF($A$1='Employee Data'!$I$4:$I$553,'Employee Data'!$B$4:$B$553,""),ROW('Employee Data'!A438)),IF($A$1='Employee Data'!$I$4:$I$553,'Employee Data'!$B$4:$B$553,""),0))</f>
        <v>#NUM!</v>
      </c>
      <c r="B440" t="str">
        <f>IF(ISERROR(INDEX('Employee Data'!$B$4:$B$553,MATCH(Databackup!A440,Employee_Name,0),0)),"",(INDEX('Employee Data'!$B$4:$B$553,MATCH(Databackup!A440,Employee_Name,0))))</f>
        <v/>
      </c>
      <c r="C440" t="str">
        <f>IF(ISERROR(INDEX('Employee Data'!$C$4:$C$553,MATCH(Databackup!A440,Employee_Name,0),0)),"",(INDEX('Employee Data'!$C$4:$C$553,MATCH(Databackup!A440,Employee_Name,0))))</f>
        <v/>
      </c>
      <c r="D440" t="str">
        <f>IF(ISERROR(INDEX('Employee Data'!$D$4:$D$553,MATCH(Databackup!A440,Employee_Name,0),0)),"",(INDEX('Employee Data'!$D$4:$D$553,MATCH(Databackup!A440,Employee_Name,0))))</f>
        <v/>
      </c>
      <c r="E440" t="str">
        <f>IF(ISERROR(INDEX('Employee Data'!$F$4:$F$553,MATCH(Databackup!A440,Employee_Name,0),0)),"",(INDEX('Employee Data'!$F$4:$F$553,MATCH(Databackup!A440,Employee_Name,0))))</f>
        <v/>
      </c>
      <c r="F440" s="226" t="str">
        <f>IF(ISERROR(INDEX('Employee Data'!$G$4:$G$553,MATCH(Databackup!A440,Employee_Name,0),0)),"",(INDEX('Employee Data'!$G$4:$G$553,MATCH(Databackup!A440,Employee_Name,0))))</f>
        <v/>
      </c>
      <c r="G440" s="226" t="str">
        <f>IF(ISERROR(INDEX('Employee Data'!$H$4:$H$553,MATCH(Databackup!A440,Employee_Name,0),0)),"",(INDEX('Employee Data'!$H$4:$H$553,MATCH(Databackup!A440,Employee_Name,0))))</f>
        <v/>
      </c>
      <c r="H440" t="str">
        <f>IF(ISERROR(INDEX('Employee Data'!$I$4:$I$553,MATCH(Databackup!A440,Employee_Name,0),0)),"",(INDEX('Employee Data'!$I$4:$I$553,MATCH(Databackup!A440,Employee_Name,0))))</f>
        <v/>
      </c>
      <c r="I440" t="str">
        <f>IF(ISERROR(INDEX('Employee Data'!$J$4:$J$553,MATCH(Databackup!A440,Employee_Name,0),0)),"",(INDEX('Employee Data'!J$4:$J$553,MATCH(Databackup!A440,Employee_Name,0))))</f>
        <v/>
      </c>
      <c r="J440" t="str">
        <f>IF(ISERROR(INDEX('Employee Data'!$K$4:$K$553,MATCH(Databackup!A440,Employee_Name,0),0)),"",(INDEX('Employee Data'!$K$4:$K$553,MATCH(Databackup!A440,Employee_Name,0))))</f>
        <v/>
      </c>
      <c r="K440" t="str">
        <f>IF(ISERROR(INDEX('Employee Data'!$L$4:$L$553,MATCH(Databackup!A440,Employee_Name,0),0)),"",(INDEX('Employee Data'!$L$4:$L$553,MATCH(Databackup!A440,Employee_Name,0))))</f>
        <v/>
      </c>
      <c r="L440" t="str">
        <f>IF(ISERROR(INDEX('Employee Data'!$M$4:$M$553,MATCH(Databackup!A440,Employee_Name,0),0)),"",(INDEX('Employee Data'!$M$4:$M$553,MATCH(Databackup!A440,Employee_Name,0))))</f>
        <v/>
      </c>
      <c r="M440" t="str">
        <f>IF(ISERROR(INDEX('Employee Data'!$N$4:$N$553,MATCH(Databackup!A440,Employee_Name,0),0)),"",(INDEX('Employee Data'!$N$4:$N$553,MATCH(Databackup!A440,Employee_Name,0))))</f>
        <v/>
      </c>
      <c r="N440" t="str">
        <f>IF(ISERROR(INDEX('Employee Data'!$O$4:$O$553,MATCH(Databackup!A440,Employee_Name,0),0)),"",(INDEX('Employee Data'!$O$4:$O$553,MATCH(Databackup!A440,Employee_Name,0))))</f>
        <v/>
      </c>
    </row>
    <row r="441" spans="1:14">
      <c r="A441" s="266" t="e">
        <f t="array" ref="A441">INDEX(Employee_Name,MATCH(SMALL(IF($A$1='Employee Data'!$I$4:$I$553,'Employee Data'!$B$4:$B$553,""),ROW('Employee Data'!A439)),IF($A$1='Employee Data'!$I$4:$I$553,'Employee Data'!$B$4:$B$553,""),0))</f>
        <v>#NUM!</v>
      </c>
      <c r="B441" t="str">
        <f>IF(ISERROR(INDEX('Employee Data'!$B$4:$B$553,MATCH(Databackup!A441,Employee_Name,0),0)),"",(INDEX('Employee Data'!$B$4:$B$553,MATCH(Databackup!A441,Employee_Name,0))))</f>
        <v/>
      </c>
      <c r="C441" t="str">
        <f>IF(ISERROR(INDEX('Employee Data'!$C$4:$C$553,MATCH(Databackup!A441,Employee_Name,0),0)),"",(INDEX('Employee Data'!$C$4:$C$553,MATCH(Databackup!A441,Employee_Name,0))))</f>
        <v/>
      </c>
      <c r="D441" t="str">
        <f>IF(ISERROR(INDEX('Employee Data'!$D$4:$D$553,MATCH(Databackup!A441,Employee_Name,0),0)),"",(INDEX('Employee Data'!$D$4:$D$553,MATCH(Databackup!A441,Employee_Name,0))))</f>
        <v/>
      </c>
      <c r="E441" t="str">
        <f>IF(ISERROR(INDEX('Employee Data'!$F$4:$F$553,MATCH(Databackup!A441,Employee_Name,0),0)),"",(INDEX('Employee Data'!$F$4:$F$553,MATCH(Databackup!A441,Employee_Name,0))))</f>
        <v/>
      </c>
      <c r="F441" s="226" t="str">
        <f>IF(ISERROR(INDEX('Employee Data'!$G$4:$G$553,MATCH(Databackup!A441,Employee_Name,0),0)),"",(INDEX('Employee Data'!$G$4:$G$553,MATCH(Databackup!A441,Employee_Name,0))))</f>
        <v/>
      </c>
      <c r="G441" s="226" t="str">
        <f>IF(ISERROR(INDEX('Employee Data'!$H$4:$H$553,MATCH(Databackup!A441,Employee_Name,0),0)),"",(INDEX('Employee Data'!$H$4:$H$553,MATCH(Databackup!A441,Employee_Name,0))))</f>
        <v/>
      </c>
      <c r="H441" t="str">
        <f>IF(ISERROR(INDEX('Employee Data'!$I$4:$I$553,MATCH(Databackup!A441,Employee_Name,0),0)),"",(INDEX('Employee Data'!$I$4:$I$553,MATCH(Databackup!A441,Employee_Name,0))))</f>
        <v/>
      </c>
      <c r="I441" t="str">
        <f>IF(ISERROR(INDEX('Employee Data'!$J$4:$J$553,MATCH(Databackup!A441,Employee_Name,0),0)),"",(INDEX('Employee Data'!J$4:$J$553,MATCH(Databackup!A441,Employee_Name,0))))</f>
        <v/>
      </c>
      <c r="J441" t="str">
        <f>IF(ISERROR(INDEX('Employee Data'!$K$4:$K$553,MATCH(Databackup!A441,Employee_Name,0),0)),"",(INDEX('Employee Data'!$K$4:$K$553,MATCH(Databackup!A441,Employee_Name,0))))</f>
        <v/>
      </c>
      <c r="K441" t="str">
        <f>IF(ISERROR(INDEX('Employee Data'!$L$4:$L$553,MATCH(Databackup!A441,Employee_Name,0),0)),"",(INDEX('Employee Data'!$L$4:$L$553,MATCH(Databackup!A441,Employee_Name,0))))</f>
        <v/>
      </c>
      <c r="L441" t="str">
        <f>IF(ISERROR(INDEX('Employee Data'!$M$4:$M$553,MATCH(Databackup!A441,Employee_Name,0),0)),"",(INDEX('Employee Data'!$M$4:$M$553,MATCH(Databackup!A441,Employee_Name,0))))</f>
        <v/>
      </c>
      <c r="M441" t="str">
        <f>IF(ISERROR(INDEX('Employee Data'!$N$4:$N$553,MATCH(Databackup!A441,Employee_Name,0),0)),"",(INDEX('Employee Data'!$N$4:$N$553,MATCH(Databackup!A441,Employee_Name,0))))</f>
        <v/>
      </c>
      <c r="N441" t="str">
        <f>IF(ISERROR(INDEX('Employee Data'!$O$4:$O$553,MATCH(Databackup!A441,Employee_Name,0),0)),"",(INDEX('Employee Data'!$O$4:$O$553,MATCH(Databackup!A441,Employee_Name,0))))</f>
        <v/>
      </c>
    </row>
    <row r="442" spans="1:14">
      <c r="A442" s="266" t="e">
        <f t="array" ref="A442">INDEX(Employee_Name,MATCH(SMALL(IF($A$1='Employee Data'!$I$4:$I$553,'Employee Data'!$B$4:$B$553,""),ROW('Employee Data'!A440)),IF($A$1='Employee Data'!$I$4:$I$553,'Employee Data'!$B$4:$B$553,""),0))</f>
        <v>#NUM!</v>
      </c>
      <c r="B442" t="str">
        <f>IF(ISERROR(INDEX('Employee Data'!$B$4:$B$553,MATCH(Databackup!A442,Employee_Name,0),0)),"",(INDEX('Employee Data'!$B$4:$B$553,MATCH(Databackup!A442,Employee_Name,0))))</f>
        <v/>
      </c>
      <c r="C442" t="str">
        <f>IF(ISERROR(INDEX('Employee Data'!$C$4:$C$553,MATCH(Databackup!A442,Employee_Name,0),0)),"",(INDEX('Employee Data'!$C$4:$C$553,MATCH(Databackup!A442,Employee_Name,0))))</f>
        <v/>
      </c>
      <c r="D442" t="str">
        <f>IF(ISERROR(INDEX('Employee Data'!$D$4:$D$553,MATCH(Databackup!A442,Employee_Name,0),0)),"",(INDEX('Employee Data'!$D$4:$D$553,MATCH(Databackup!A442,Employee_Name,0))))</f>
        <v/>
      </c>
      <c r="E442" t="str">
        <f>IF(ISERROR(INDEX('Employee Data'!$F$4:$F$553,MATCH(Databackup!A442,Employee_Name,0),0)),"",(INDEX('Employee Data'!$F$4:$F$553,MATCH(Databackup!A442,Employee_Name,0))))</f>
        <v/>
      </c>
      <c r="F442" s="226" t="str">
        <f>IF(ISERROR(INDEX('Employee Data'!$G$4:$G$553,MATCH(Databackup!A442,Employee_Name,0),0)),"",(INDEX('Employee Data'!$G$4:$G$553,MATCH(Databackup!A442,Employee_Name,0))))</f>
        <v/>
      </c>
      <c r="G442" s="226" t="str">
        <f>IF(ISERROR(INDEX('Employee Data'!$H$4:$H$553,MATCH(Databackup!A442,Employee_Name,0),0)),"",(INDEX('Employee Data'!$H$4:$H$553,MATCH(Databackup!A442,Employee_Name,0))))</f>
        <v/>
      </c>
      <c r="H442" t="str">
        <f>IF(ISERROR(INDEX('Employee Data'!$I$4:$I$553,MATCH(Databackup!A442,Employee_Name,0),0)),"",(INDEX('Employee Data'!$I$4:$I$553,MATCH(Databackup!A442,Employee_Name,0))))</f>
        <v/>
      </c>
      <c r="I442" t="str">
        <f>IF(ISERROR(INDEX('Employee Data'!$J$4:$J$553,MATCH(Databackup!A442,Employee_Name,0),0)),"",(INDEX('Employee Data'!J$4:$J$553,MATCH(Databackup!A442,Employee_Name,0))))</f>
        <v/>
      </c>
      <c r="J442" t="str">
        <f>IF(ISERROR(INDEX('Employee Data'!$K$4:$K$553,MATCH(Databackup!A442,Employee_Name,0),0)),"",(INDEX('Employee Data'!$K$4:$K$553,MATCH(Databackup!A442,Employee_Name,0))))</f>
        <v/>
      </c>
      <c r="K442" t="str">
        <f>IF(ISERROR(INDEX('Employee Data'!$L$4:$L$553,MATCH(Databackup!A442,Employee_Name,0),0)),"",(INDEX('Employee Data'!$L$4:$L$553,MATCH(Databackup!A442,Employee_Name,0))))</f>
        <v/>
      </c>
      <c r="L442" t="str">
        <f>IF(ISERROR(INDEX('Employee Data'!$M$4:$M$553,MATCH(Databackup!A442,Employee_Name,0),0)),"",(INDEX('Employee Data'!$M$4:$M$553,MATCH(Databackup!A442,Employee_Name,0))))</f>
        <v/>
      </c>
      <c r="M442" t="str">
        <f>IF(ISERROR(INDEX('Employee Data'!$N$4:$N$553,MATCH(Databackup!A442,Employee_Name,0),0)),"",(INDEX('Employee Data'!$N$4:$N$553,MATCH(Databackup!A442,Employee_Name,0))))</f>
        <v/>
      </c>
      <c r="N442" t="str">
        <f>IF(ISERROR(INDEX('Employee Data'!$O$4:$O$553,MATCH(Databackup!A442,Employee_Name,0),0)),"",(INDEX('Employee Data'!$O$4:$O$553,MATCH(Databackup!A442,Employee_Name,0))))</f>
        <v/>
      </c>
    </row>
    <row r="443" spans="1:14">
      <c r="A443" s="266" t="e">
        <f t="array" ref="A443">INDEX(Employee_Name,MATCH(SMALL(IF($A$1='Employee Data'!$I$4:$I$553,'Employee Data'!$B$4:$B$553,""),ROW('Employee Data'!A441)),IF($A$1='Employee Data'!$I$4:$I$553,'Employee Data'!$B$4:$B$553,""),0))</f>
        <v>#NUM!</v>
      </c>
      <c r="B443" t="str">
        <f>IF(ISERROR(INDEX('Employee Data'!$B$4:$B$553,MATCH(Databackup!A443,Employee_Name,0),0)),"",(INDEX('Employee Data'!$B$4:$B$553,MATCH(Databackup!A443,Employee_Name,0))))</f>
        <v/>
      </c>
      <c r="C443" t="str">
        <f>IF(ISERROR(INDEX('Employee Data'!$C$4:$C$553,MATCH(Databackup!A443,Employee_Name,0),0)),"",(INDEX('Employee Data'!$C$4:$C$553,MATCH(Databackup!A443,Employee_Name,0))))</f>
        <v/>
      </c>
      <c r="D443" t="str">
        <f>IF(ISERROR(INDEX('Employee Data'!$D$4:$D$553,MATCH(Databackup!A443,Employee_Name,0),0)),"",(INDEX('Employee Data'!$D$4:$D$553,MATCH(Databackup!A443,Employee_Name,0))))</f>
        <v/>
      </c>
      <c r="E443" t="str">
        <f>IF(ISERROR(INDEX('Employee Data'!$F$4:$F$553,MATCH(Databackup!A443,Employee_Name,0),0)),"",(INDEX('Employee Data'!$F$4:$F$553,MATCH(Databackup!A443,Employee_Name,0))))</f>
        <v/>
      </c>
      <c r="F443" s="226" t="str">
        <f>IF(ISERROR(INDEX('Employee Data'!$G$4:$G$553,MATCH(Databackup!A443,Employee_Name,0),0)),"",(INDEX('Employee Data'!$G$4:$G$553,MATCH(Databackup!A443,Employee_Name,0))))</f>
        <v/>
      </c>
      <c r="G443" s="226" t="str">
        <f>IF(ISERROR(INDEX('Employee Data'!$H$4:$H$553,MATCH(Databackup!A443,Employee_Name,0),0)),"",(INDEX('Employee Data'!$H$4:$H$553,MATCH(Databackup!A443,Employee_Name,0))))</f>
        <v/>
      </c>
      <c r="H443" t="str">
        <f>IF(ISERROR(INDEX('Employee Data'!$I$4:$I$553,MATCH(Databackup!A443,Employee_Name,0),0)),"",(INDEX('Employee Data'!$I$4:$I$553,MATCH(Databackup!A443,Employee_Name,0))))</f>
        <v/>
      </c>
      <c r="I443" t="str">
        <f>IF(ISERROR(INDEX('Employee Data'!$J$4:$J$553,MATCH(Databackup!A443,Employee_Name,0),0)),"",(INDEX('Employee Data'!J$4:$J$553,MATCH(Databackup!A443,Employee_Name,0))))</f>
        <v/>
      </c>
      <c r="J443" t="str">
        <f>IF(ISERROR(INDEX('Employee Data'!$K$4:$K$553,MATCH(Databackup!A443,Employee_Name,0),0)),"",(INDEX('Employee Data'!$K$4:$K$553,MATCH(Databackup!A443,Employee_Name,0))))</f>
        <v/>
      </c>
      <c r="K443" t="str">
        <f>IF(ISERROR(INDEX('Employee Data'!$L$4:$L$553,MATCH(Databackup!A443,Employee_Name,0),0)),"",(INDEX('Employee Data'!$L$4:$L$553,MATCH(Databackup!A443,Employee_Name,0))))</f>
        <v/>
      </c>
      <c r="L443" t="str">
        <f>IF(ISERROR(INDEX('Employee Data'!$M$4:$M$553,MATCH(Databackup!A443,Employee_Name,0),0)),"",(INDEX('Employee Data'!$M$4:$M$553,MATCH(Databackup!A443,Employee_Name,0))))</f>
        <v/>
      </c>
      <c r="M443" t="str">
        <f>IF(ISERROR(INDEX('Employee Data'!$N$4:$N$553,MATCH(Databackup!A443,Employee_Name,0),0)),"",(INDEX('Employee Data'!$N$4:$N$553,MATCH(Databackup!A443,Employee_Name,0))))</f>
        <v/>
      </c>
      <c r="N443" t="str">
        <f>IF(ISERROR(INDEX('Employee Data'!$O$4:$O$553,MATCH(Databackup!A443,Employee_Name,0),0)),"",(INDEX('Employee Data'!$O$4:$O$553,MATCH(Databackup!A443,Employee_Name,0))))</f>
        <v/>
      </c>
    </row>
    <row r="444" spans="1:14">
      <c r="A444" s="266" t="e">
        <f t="array" ref="A444">INDEX(Employee_Name,MATCH(SMALL(IF($A$1='Employee Data'!$I$4:$I$553,'Employee Data'!$B$4:$B$553,""),ROW('Employee Data'!A442)),IF($A$1='Employee Data'!$I$4:$I$553,'Employee Data'!$B$4:$B$553,""),0))</f>
        <v>#NUM!</v>
      </c>
      <c r="B444" t="str">
        <f>IF(ISERROR(INDEX('Employee Data'!$B$4:$B$553,MATCH(Databackup!A444,Employee_Name,0),0)),"",(INDEX('Employee Data'!$B$4:$B$553,MATCH(Databackup!A444,Employee_Name,0))))</f>
        <v/>
      </c>
      <c r="C444" t="str">
        <f>IF(ISERROR(INDEX('Employee Data'!$C$4:$C$553,MATCH(Databackup!A444,Employee_Name,0),0)),"",(INDEX('Employee Data'!$C$4:$C$553,MATCH(Databackup!A444,Employee_Name,0))))</f>
        <v/>
      </c>
      <c r="D444" t="str">
        <f>IF(ISERROR(INDEX('Employee Data'!$D$4:$D$553,MATCH(Databackup!A444,Employee_Name,0),0)),"",(INDEX('Employee Data'!$D$4:$D$553,MATCH(Databackup!A444,Employee_Name,0))))</f>
        <v/>
      </c>
      <c r="E444" t="str">
        <f>IF(ISERROR(INDEX('Employee Data'!$F$4:$F$553,MATCH(Databackup!A444,Employee_Name,0),0)),"",(INDEX('Employee Data'!$F$4:$F$553,MATCH(Databackup!A444,Employee_Name,0))))</f>
        <v/>
      </c>
      <c r="F444" s="226" t="str">
        <f>IF(ISERROR(INDEX('Employee Data'!$G$4:$G$553,MATCH(Databackup!A444,Employee_Name,0),0)),"",(INDEX('Employee Data'!$G$4:$G$553,MATCH(Databackup!A444,Employee_Name,0))))</f>
        <v/>
      </c>
      <c r="G444" s="226" t="str">
        <f>IF(ISERROR(INDEX('Employee Data'!$H$4:$H$553,MATCH(Databackup!A444,Employee_Name,0),0)),"",(INDEX('Employee Data'!$H$4:$H$553,MATCH(Databackup!A444,Employee_Name,0))))</f>
        <v/>
      </c>
      <c r="H444" t="str">
        <f>IF(ISERROR(INDEX('Employee Data'!$I$4:$I$553,MATCH(Databackup!A444,Employee_Name,0),0)),"",(INDEX('Employee Data'!$I$4:$I$553,MATCH(Databackup!A444,Employee_Name,0))))</f>
        <v/>
      </c>
      <c r="I444" t="str">
        <f>IF(ISERROR(INDEX('Employee Data'!$J$4:$J$553,MATCH(Databackup!A444,Employee_Name,0),0)),"",(INDEX('Employee Data'!J$4:$J$553,MATCH(Databackup!A444,Employee_Name,0))))</f>
        <v/>
      </c>
      <c r="J444" t="str">
        <f>IF(ISERROR(INDEX('Employee Data'!$K$4:$K$553,MATCH(Databackup!A444,Employee_Name,0),0)),"",(INDEX('Employee Data'!$K$4:$K$553,MATCH(Databackup!A444,Employee_Name,0))))</f>
        <v/>
      </c>
      <c r="K444" t="str">
        <f>IF(ISERROR(INDEX('Employee Data'!$L$4:$L$553,MATCH(Databackup!A444,Employee_Name,0),0)),"",(INDEX('Employee Data'!$L$4:$L$553,MATCH(Databackup!A444,Employee_Name,0))))</f>
        <v/>
      </c>
      <c r="L444" t="str">
        <f>IF(ISERROR(INDEX('Employee Data'!$M$4:$M$553,MATCH(Databackup!A444,Employee_Name,0),0)),"",(INDEX('Employee Data'!$M$4:$M$553,MATCH(Databackup!A444,Employee_Name,0))))</f>
        <v/>
      </c>
      <c r="M444" t="str">
        <f>IF(ISERROR(INDEX('Employee Data'!$N$4:$N$553,MATCH(Databackup!A444,Employee_Name,0),0)),"",(INDEX('Employee Data'!$N$4:$N$553,MATCH(Databackup!A444,Employee_Name,0))))</f>
        <v/>
      </c>
      <c r="N444" t="str">
        <f>IF(ISERROR(INDEX('Employee Data'!$O$4:$O$553,MATCH(Databackup!A444,Employee_Name,0),0)),"",(INDEX('Employee Data'!$O$4:$O$553,MATCH(Databackup!A444,Employee_Name,0))))</f>
        <v/>
      </c>
    </row>
    <row r="445" spans="1:14">
      <c r="A445" s="266" t="e">
        <f t="array" ref="A445">INDEX(Employee_Name,MATCH(SMALL(IF($A$1='Employee Data'!$I$4:$I$553,'Employee Data'!$B$4:$B$553,""),ROW('Employee Data'!A443)),IF($A$1='Employee Data'!$I$4:$I$553,'Employee Data'!$B$4:$B$553,""),0))</f>
        <v>#NUM!</v>
      </c>
      <c r="B445" t="str">
        <f>IF(ISERROR(INDEX('Employee Data'!$B$4:$B$553,MATCH(Databackup!A445,Employee_Name,0),0)),"",(INDEX('Employee Data'!$B$4:$B$553,MATCH(Databackup!A445,Employee_Name,0))))</f>
        <v/>
      </c>
      <c r="C445" t="str">
        <f>IF(ISERROR(INDEX('Employee Data'!$C$4:$C$553,MATCH(Databackup!A445,Employee_Name,0),0)),"",(INDEX('Employee Data'!$C$4:$C$553,MATCH(Databackup!A445,Employee_Name,0))))</f>
        <v/>
      </c>
      <c r="D445" t="str">
        <f>IF(ISERROR(INDEX('Employee Data'!$D$4:$D$553,MATCH(Databackup!A445,Employee_Name,0),0)),"",(INDEX('Employee Data'!$D$4:$D$553,MATCH(Databackup!A445,Employee_Name,0))))</f>
        <v/>
      </c>
      <c r="E445" t="str">
        <f>IF(ISERROR(INDEX('Employee Data'!$F$4:$F$553,MATCH(Databackup!A445,Employee_Name,0),0)),"",(INDEX('Employee Data'!$F$4:$F$553,MATCH(Databackup!A445,Employee_Name,0))))</f>
        <v/>
      </c>
      <c r="F445" s="226" t="str">
        <f>IF(ISERROR(INDEX('Employee Data'!$G$4:$G$553,MATCH(Databackup!A445,Employee_Name,0),0)),"",(INDEX('Employee Data'!$G$4:$G$553,MATCH(Databackup!A445,Employee_Name,0))))</f>
        <v/>
      </c>
      <c r="G445" s="226" t="str">
        <f>IF(ISERROR(INDEX('Employee Data'!$H$4:$H$553,MATCH(Databackup!A445,Employee_Name,0),0)),"",(INDEX('Employee Data'!$H$4:$H$553,MATCH(Databackup!A445,Employee_Name,0))))</f>
        <v/>
      </c>
      <c r="H445" t="str">
        <f>IF(ISERROR(INDEX('Employee Data'!$I$4:$I$553,MATCH(Databackup!A445,Employee_Name,0),0)),"",(INDEX('Employee Data'!$I$4:$I$553,MATCH(Databackup!A445,Employee_Name,0))))</f>
        <v/>
      </c>
      <c r="I445" t="str">
        <f>IF(ISERROR(INDEX('Employee Data'!$J$4:$J$553,MATCH(Databackup!A445,Employee_Name,0),0)),"",(INDEX('Employee Data'!J$4:$J$553,MATCH(Databackup!A445,Employee_Name,0))))</f>
        <v/>
      </c>
      <c r="J445" t="str">
        <f>IF(ISERROR(INDEX('Employee Data'!$K$4:$K$553,MATCH(Databackup!A445,Employee_Name,0),0)),"",(INDEX('Employee Data'!$K$4:$K$553,MATCH(Databackup!A445,Employee_Name,0))))</f>
        <v/>
      </c>
      <c r="K445" t="str">
        <f>IF(ISERROR(INDEX('Employee Data'!$L$4:$L$553,MATCH(Databackup!A445,Employee_Name,0),0)),"",(INDEX('Employee Data'!$L$4:$L$553,MATCH(Databackup!A445,Employee_Name,0))))</f>
        <v/>
      </c>
      <c r="L445" t="str">
        <f>IF(ISERROR(INDEX('Employee Data'!$M$4:$M$553,MATCH(Databackup!A445,Employee_Name,0),0)),"",(INDEX('Employee Data'!$M$4:$M$553,MATCH(Databackup!A445,Employee_Name,0))))</f>
        <v/>
      </c>
      <c r="M445" t="str">
        <f>IF(ISERROR(INDEX('Employee Data'!$N$4:$N$553,MATCH(Databackup!A445,Employee_Name,0),0)),"",(INDEX('Employee Data'!$N$4:$N$553,MATCH(Databackup!A445,Employee_Name,0))))</f>
        <v/>
      </c>
      <c r="N445" t="str">
        <f>IF(ISERROR(INDEX('Employee Data'!$O$4:$O$553,MATCH(Databackup!A445,Employee_Name,0),0)),"",(INDEX('Employee Data'!$O$4:$O$553,MATCH(Databackup!A445,Employee_Name,0))))</f>
        <v/>
      </c>
    </row>
    <row r="446" spans="1:14">
      <c r="A446" s="266" t="e">
        <f t="array" ref="A446">INDEX(Employee_Name,MATCH(SMALL(IF($A$1='Employee Data'!$I$4:$I$553,'Employee Data'!$B$4:$B$553,""),ROW('Employee Data'!A444)),IF($A$1='Employee Data'!$I$4:$I$553,'Employee Data'!$B$4:$B$553,""),0))</f>
        <v>#NUM!</v>
      </c>
      <c r="B446" t="str">
        <f>IF(ISERROR(INDEX('Employee Data'!$B$4:$B$553,MATCH(Databackup!A446,Employee_Name,0),0)),"",(INDEX('Employee Data'!$B$4:$B$553,MATCH(Databackup!A446,Employee_Name,0))))</f>
        <v/>
      </c>
      <c r="C446" t="str">
        <f>IF(ISERROR(INDEX('Employee Data'!$C$4:$C$553,MATCH(Databackup!A446,Employee_Name,0),0)),"",(INDEX('Employee Data'!$C$4:$C$553,MATCH(Databackup!A446,Employee_Name,0))))</f>
        <v/>
      </c>
      <c r="D446" t="str">
        <f>IF(ISERROR(INDEX('Employee Data'!$D$4:$D$553,MATCH(Databackup!A446,Employee_Name,0),0)),"",(INDEX('Employee Data'!$D$4:$D$553,MATCH(Databackup!A446,Employee_Name,0))))</f>
        <v/>
      </c>
      <c r="E446" t="str">
        <f>IF(ISERROR(INDEX('Employee Data'!$F$4:$F$553,MATCH(Databackup!A446,Employee_Name,0),0)),"",(INDEX('Employee Data'!$F$4:$F$553,MATCH(Databackup!A446,Employee_Name,0))))</f>
        <v/>
      </c>
      <c r="F446" s="226" t="str">
        <f>IF(ISERROR(INDEX('Employee Data'!$G$4:$G$553,MATCH(Databackup!A446,Employee_Name,0),0)),"",(INDEX('Employee Data'!$G$4:$G$553,MATCH(Databackup!A446,Employee_Name,0))))</f>
        <v/>
      </c>
      <c r="G446" s="226" t="str">
        <f>IF(ISERROR(INDEX('Employee Data'!$H$4:$H$553,MATCH(Databackup!A446,Employee_Name,0),0)),"",(INDEX('Employee Data'!$H$4:$H$553,MATCH(Databackup!A446,Employee_Name,0))))</f>
        <v/>
      </c>
      <c r="H446" t="str">
        <f>IF(ISERROR(INDEX('Employee Data'!$I$4:$I$553,MATCH(Databackup!A446,Employee_Name,0),0)),"",(INDEX('Employee Data'!$I$4:$I$553,MATCH(Databackup!A446,Employee_Name,0))))</f>
        <v/>
      </c>
      <c r="I446" t="str">
        <f>IF(ISERROR(INDEX('Employee Data'!$J$4:$J$553,MATCH(Databackup!A446,Employee_Name,0),0)),"",(INDEX('Employee Data'!J$4:$J$553,MATCH(Databackup!A446,Employee_Name,0))))</f>
        <v/>
      </c>
      <c r="J446" t="str">
        <f>IF(ISERROR(INDEX('Employee Data'!$K$4:$K$553,MATCH(Databackup!A446,Employee_Name,0),0)),"",(INDEX('Employee Data'!$K$4:$K$553,MATCH(Databackup!A446,Employee_Name,0))))</f>
        <v/>
      </c>
      <c r="K446" t="str">
        <f>IF(ISERROR(INDEX('Employee Data'!$L$4:$L$553,MATCH(Databackup!A446,Employee_Name,0),0)),"",(INDEX('Employee Data'!$L$4:$L$553,MATCH(Databackup!A446,Employee_Name,0))))</f>
        <v/>
      </c>
      <c r="L446" t="str">
        <f>IF(ISERROR(INDEX('Employee Data'!$M$4:$M$553,MATCH(Databackup!A446,Employee_Name,0),0)),"",(INDEX('Employee Data'!$M$4:$M$553,MATCH(Databackup!A446,Employee_Name,0))))</f>
        <v/>
      </c>
      <c r="M446" t="str">
        <f>IF(ISERROR(INDEX('Employee Data'!$N$4:$N$553,MATCH(Databackup!A446,Employee_Name,0),0)),"",(INDEX('Employee Data'!$N$4:$N$553,MATCH(Databackup!A446,Employee_Name,0))))</f>
        <v/>
      </c>
      <c r="N446" t="str">
        <f>IF(ISERROR(INDEX('Employee Data'!$O$4:$O$553,MATCH(Databackup!A446,Employee_Name,0),0)),"",(INDEX('Employee Data'!$O$4:$O$553,MATCH(Databackup!A446,Employee_Name,0))))</f>
        <v/>
      </c>
    </row>
    <row r="447" spans="1:14">
      <c r="A447" s="266" t="e">
        <f t="array" ref="A447">INDEX(Employee_Name,MATCH(SMALL(IF($A$1='Employee Data'!$I$4:$I$553,'Employee Data'!$B$4:$B$553,""),ROW('Employee Data'!A445)),IF($A$1='Employee Data'!$I$4:$I$553,'Employee Data'!$B$4:$B$553,""),0))</f>
        <v>#NUM!</v>
      </c>
      <c r="B447" t="str">
        <f>IF(ISERROR(INDEX('Employee Data'!$B$4:$B$553,MATCH(Databackup!A447,Employee_Name,0),0)),"",(INDEX('Employee Data'!$B$4:$B$553,MATCH(Databackup!A447,Employee_Name,0))))</f>
        <v/>
      </c>
      <c r="C447" t="str">
        <f>IF(ISERROR(INDEX('Employee Data'!$C$4:$C$553,MATCH(Databackup!A447,Employee_Name,0),0)),"",(INDEX('Employee Data'!$C$4:$C$553,MATCH(Databackup!A447,Employee_Name,0))))</f>
        <v/>
      </c>
      <c r="D447" t="str">
        <f>IF(ISERROR(INDEX('Employee Data'!$D$4:$D$553,MATCH(Databackup!A447,Employee_Name,0),0)),"",(INDEX('Employee Data'!$D$4:$D$553,MATCH(Databackup!A447,Employee_Name,0))))</f>
        <v/>
      </c>
      <c r="E447" t="str">
        <f>IF(ISERROR(INDEX('Employee Data'!$F$4:$F$553,MATCH(Databackup!A447,Employee_Name,0),0)),"",(INDEX('Employee Data'!$F$4:$F$553,MATCH(Databackup!A447,Employee_Name,0))))</f>
        <v/>
      </c>
      <c r="F447" s="226" t="str">
        <f>IF(ISERROR(INDEX('Employee Data'!$G$4:$G$553,MATCH(Databackup!A447,Employee_Name,0),0)),"",(INDEX('Employee Data'!$G$4:$G$553,MATCH(Databackup!A447,Employee_Name,0))))</f>
        <v/>
      </c>
      <c r="G447" s="226" t="str">
        <f>IF(ISERROR(INDEX('Employee Data'!$H$4:$H$553,MATCH(Databackup!A447,Employee_Name,0),0)),"",(INDEX('Employee Data'!$H$4:$H$553,MATCH(Databackup!A447,Employee_Name,0))))</f>
        <v/>
      </c>
      <c r="H447" t="str">
        <f>IF(ISERROR(INDEX('Employee Data'!$I$4:$I$553,MATCH(Databackup!A447,Employee_Name,0),0)),"",(INDEX('Employee Data'!$I$4:$I$553,MATCH(Databackup!A447,Employee_Name,0))))</f>
        <v/>
      </c>
      <c r="I447" t="str">
        <f>IF(ISERROR(INDEX('Employee Data'!$J$4:$J$553,MATCH(Databackup!A447,Employee_Name,0),0)),"",(INDEX('Employee Data'!J$4:$J$553,MATCH(Databackup!A447,Employee_Name,0))))</f>
        <v/>
      </c>
      <c r="J447" t="str">
        <f>IF(ISERROR(INDEX('Employee Data'!$K$4:$K$553,MATCH(Databackup!A447,Employee_Name,0),0)),"",(INDEX('Employee Data'!$K$4:$K$553,MATCH(Databackup!A447,Employee_Name,0))))</f>
        <v/>
      </c>
      <c r="K447" t="str">
        <f>IF(ISERROR(INDEX('Employee Data'!$L$4:$L$553,MATCH(Databackup!A447,Employee_Name,0),0)),"",(INDEX('Employee Data'!$L$4:$L$553,MATCH(Databackup!A447,Employee_Name,0))))</f>
        <v/>
      </c>
      <c r="L447" t="str">
        <f>IF(ISERROR(INDEX('Employee Data'!$M$4:$M$553,MATCH(Databackup!A447,Employee_Name,0),0)),"",(INDEX('Employee Data'!$M$4:$M$553,MATCH(Databackup!A447,Employee_Name,0))))</f>
        <v/>
      </c>
      <c r="M447" t="str">
        <f>IF(ISERROR(INDEX('Employee Data'!$N$4:$N$553,MATCH(Databackup!A447,Employee_Name,0),0)),"",(INDEX('Employee Data'!$N$4:$N$553,MATCH(Databackup!A447,Employee_Name,0))))</f>
        <v/>
      </c>
      <c r="N447" t="str">
        <f>IF(ISERROR(INDEX('Employee Data'!$O$4:$O$553,MATCH(Databackup!A447,Employee_Name,0),0)),"",(INDEX('Employee Data'!$O$4:$O$553,MATCH(Databackup!A447,Employee_Name,0))))</f>
        <v/>
      </c>
    </row>
    <row r="448" spans="1:14">
      <c r="A448" s="266" t="e">
        <f t="array" ref="A448">INDEX(Employee_Name,MATCH(SMALL(IF($A$1='Employee Data'!$I$4:$I$553,'Employee Data'!$B$4:$B$553,""),ROW('Employee Data'!A446)),IF($A$1='Employee Data'!$I$4:$I$553,'Employee Data'!$B$4:$B$553,""),0))</f>
        <v>#NUM!</v>
      </c>
      <c r="B448" t="str">
        <f>IF(ISERROR(INDEX('Employee Data'!$B$4:$B$553,MATCH(Databackup!A448,Employee_Name,0),0)),"",(INDEX('Employee Data'!$B$4:$B$553,MATCH(Databackup!A448,Employee_Name,0))))</f>
        <v/>
      </c>
      <c r="C448" t="str">
        <f>IF(ISERROR(INDEX('Employee Data'!$C$4:$C$553,MATCH(Databackup!A448,Employee_Name,0),0)),"",(INDEX('Employee Data'!$C$4:$C$553,MATCH(Databackup!A448,Employee_Name,0))))</f>
        <v/>
      </c>
      <c r="D448" t="str">
        <f>IF(ISERROR(INDEX('Employee Data'!$D$4:$D$553,MATCH(Databackup!A448,Employee_Name,0),0)),"",(INDEX('Employee Data'!$D$4:$D$553,MATCH(Databackup!A448,Employee_Name,0))))</f>
        <v/>
      </c>
      <c r="E448" t="str">
        <f>IF(ISERROR(INDEX('Employee Data'!$F$4:$F$553,MATCH(Databackup!A448,Employee_Name,0),0)),"",(INDEX('Employee Data'!$F$4:$F$553,MATCH(Databackup!A448,Employee_Name,0))))</f>
        <v/>
      </c>
      <c r="F448" s="226" t="str">
        <f>IF(ISERROR(INDEX('Employee Data'!$G$4:$G$553,MATCH(Databackup!A448,Employee_Name,0),0)),"",(INDEX('Employee Data'!$G$4:$G$553,MATCH(Databackup!A448,Employee_Name,0))))</f>
        <v/>
      </c>
      <c r="G448" s="226" t="str">
        <f>IF(ISERROR(INDEX('Employee Data'!$H$4:$H$553,MATCH(Databackup!A448,Employee_Name,0),0)),"",(INDEX('Employee Data'!$H$4:$H$553,MATCH(Databackup!A448,Employee_Name,0))))</f>
        <v/>
      </c>
      <c r="H448" t="str">
        <f>IF(ISERROR(INDEX('Employee Data'!$I$4:$I$553,MATCH(Databackup!A448,Employee_Name,0),0)),"",(INDEX('Employee Data'!$I$4:$I$553,MATCH(Databackup!A448,Employee_Name,0))))</f>
        <v/>
      </c>
      <c r="I448" t="str">
        <f>IF(ISERROR(INDEX('Employee Data'!$J$4:$J$553,MATCH(Databackup!A448,Employee_Name,0),0)),"",(INDEX('Employee Data'!J$4:$J$553,MATCH(Databackup!A448,Employee_Name,0))))</f>
        <v/>
      </c>
      <c r="J448" t="str">
        <f>IF(ISERROR(INDEX('Employee Data'!$K$4:$K$553,MATCH(Databackup!A448,Employee_Name,0),0)),"",(INDEX('Employee Data'!$K$4:$K$553,MATCH(Databackup!A448,Employee_Name,0))))</f>
        <v/>
      </c>
      <c r="K448" t="str">
        <f>IF(ISERROR(INDEX('Employee Data'!$L$4:$L$553,MATCH(Databackup!A448,Employee_Name,0),0)),"",(INDEX('Employee Data'!$L$4:$L$553,MATCH(Databackup!A448,Employee_Name,0))))</f>
        <v/>
      </c>
      <c r="L448" t="str">
        <f>IF(ISERROR(INDEX('Employee Data'!$M$4:$M$553,MATCH(Databackup!A448,Employee_Name,0),0)),"",(INDEX('Employee Data'!$M$4:$M$553,MATCH(Databackup!A448,Employee_Name,0))))</f>
        <v/>
      </c>
      <c r="M448" t="str">
        <f>IF(ISERROR(INDEX('Employee Data'!$N$4:$N$553,MATCH(Databackup!A448,Employee_Name,0),0)),"",(INDEX('Employee Data'!$N$4:$N$553,MATCH(Databackup!A448,Employee_Name,0))))</f>
        <v/>
      </c>
      <c r="N448" t="str">
        <f>IF(ISERROR(INDEX('Employee Data'!$O$4:$O$553,MATCH(Databackup!A448,Employee_Name,0),0)),"",(INDEX('Employee Data'!$O$4:$O$553,MATCH(Databackup!A448,Employee_Name,0))))</f>
        <v/>
      </c>
    </row>
    <row r="449" spans="1:14">
      <c r="A449" s="266" t="e">
        <f t="array" ref="A449">INDEX(Employee_Name,MATCH(SMALL(IF($A$1='Employee Data'!$I$4:$I$553,'Employee Data'!$B$4:$B$553,""),ROW('Employee Data'!A447)),IF($A$1='Employee Data'!$I$4:$I$553,'Employee Data'!$B$4:$B$553,""),0))</f>
        <v>#NUM!</v>
      </c>
      <c r="B449" t="str">
        <f>IF(ISERROR(INDEX('Employee Data'!$B$4:$B$553,MATCH(Databackup!A449,Employee_Name,0),0)),"",(INDEX('Employee Data'!$B$4:$B$553,MATCH(Databackup!A449,Employee_Name,0))))</f>
        <v/>
      </c>
      <c r="C449" t="str">
        <f>IF(ISERROR(INDEX('Employee Data'!$C$4:$C$553,MATCH(Databackup!A449,Employee_Name,0),0)),"",(INDEX('Employee Data'!$C$4:$C$553,MATCH(Databackup!A449,Employee_Name,0))))</f>
        <v/>
      </c>
      <c r="D449" t="str">
        <f>IF(ISERROR(INDEX('Employee Data'!$D$4:$D$553,MATCH(Databackup!A449,Employee_Name,0),0)),"",(INDEX('Employee Data'!$D$4:$D$553,MATCH(Databackup!A449,Employee_Name,0))))</f>
        <v/>
      </c>
      <c r="E449" t="str">
        <f>IF(ISERROR(INDEX('Employee Data'!$F$4:$F$553,MATCH(Databackup!A449,Employee_Name,0),0)),"",(INDEX('Employee Data'!$F$4:$F$553,MATCH(Databackup!A449,Employee_Name,0))))</f>
        <v/>
      </c>
      <c r="F449" s="226" t="str">
        <f>IF(ISERROR(INDEX('Employee Data'!$G$4:$G$553,MATCH(Databackup!A449,Employee_Name,0),0)),"",(INDEX('Employee Data'!$G$4:$G$553,MATCH(Databackup!A449,Employee_Name,0))))</f>
        <v/>
      </c>
      <c r="G449" s="226" t="str">
        <f>IF(ISERROR(INDEX('Employee Data'!$H$4:$H$553,MATCH(Databackup!A449,Employee_Name,0),0)),"",(INDEX('Employee Data'!$H$4:$H$553,MATCH(Databackup!A449,Employee_Name,0))))</f>
        <v/>
      </c>
      <c r="H449" t="str">
        <f>IF(ISERROR(INDEX('Employee Data'!$I$4:$I$553,MATCH(Databackup!A449,Employee_Name,0),0)),"",(INDEX('Employee Data'!$I$4:$I$553,MATCH(Databackup!A449,Employee_Name,0))))</f>
        <v/>
      </c>
      <c r="I449" t="str">
        <f>IF(ISERROR(INDEX('Employee Data'!$J$4:$J$553,MATCH(Databackup!A449,Employee_Name,0),0)),"",(INDEX('Employee Data'!J$4:$J$553,MATCH(Databackup!A449,Employee_Name,0))))</f>
        <v/>
      </c>
      <c r="J449" t="str">
        <f>IF(ISERROR(INDEX('Employee Data'!$K$4:$K$553,MATCH(Databackup!A449,Employee_Name,0),0)),"",(INDEX('Employee Data'!$K$4:$K$553,MATCH(Databackup!A449,Employee_Name,0))))</f>
        <v/>
      </c>
      <c r="K449" t="str">
        <f>IF(ISERROR(INDEX('Employee Data'!$L$4:$L$553,MATCH(Databackup!A449,Employee_Name,0),0)),"",(INDEX('Employee Data'!$L$4:$L$553,MATCH(Databackup!A449,Employee_Name,0))))</f>
        <v/>
      </c>
      <c r="L449" t="str">
        <f>IF(ISERROR(INDEX('Employee Data'!$M$4:$M$553,MATCH(Databackup!A449,Employee_Name,0),0)),"",(INDEX('Employee Data'!$M$4:$M$553,MATCH(Databackup!A449,Employee_Name,0))))</f>
        <v/>
      </c>
      <c r="M449" t="str">
        <f>IF(ISERROR(INDEX('Employee Data'!$N$4:$N$553,MATCH(Databackup!A449,Employee_Name,0),0)),"",(INDEX('Employee Data'!$N$4:$N$553,MATCH(Databackup!A449,Employee_Name,0))))</f>
        <v/>
      </c>
      <c r="N449" t="str">
        <f>IF(ISERROR(INDEX('Employee Data'!$O$4:$O$553,MATCH(Databackup!A449,Employee_Name,0),0)),"",(INDEX('Employee Data'!$O$4:$O$553,MATCH(Databackup!A449,Employee_Name,0))))</f>
        <v/>
      </c>
    </row>
    <row r="450" spans="1:14">
      <c r="A450" s="266" t="e">
        <f t="array" ref="A450">INDEX(Employee_Name,MATCH(SMALL(IF($A$1='Employee Data'!$I$4:$I$553,'Employee Data'!$B$4:$B$553,""),ROW('Employee Data'!A448)),IF($A$1='Employee Data'!$I$4:$I$553,'Employee Data'!$B$4:$B$553,""),0))</f>
        <v>#NUM!</v>
      </c>
      <c r="B450" t="str">
        <f>IF(ISERROR(INDEX('Employee Data'!$B$4:$B$553,MATCH(Databackup!A450,Employee_Name,0),0)),"",(INDEX('Employee Data'!$B$4:$B$553,MATCH(Databackup!A450,Employee_Name,0))))</f>
        <v/>
      </c>
      <c r="C450" t="str">
        <f>IF(ISERROR(INDEX('Employee Data'!$C$4:$C$553,MATCH(Databackup!A450,Employee_Name,0),0)),"",(INDEX('Employee Data'!$C$4:$C$553,MATCH(Databackup!A450,Employee_Name,0))))</f>
        <v/>
      </c>
      <c r="D450" t="str">
        <f>IF(ISERROR(INDEX('Employee Data'!$D$4:$D$553,MATCH(Databackup!A450,Employee_Name,0),0)),"",(INDEX('Employee Data'!$D$4:$D$553,MATCH(Databackup!A450,Employee_Name,0))))</f>
        <v/>
      </c>
      <c r="E450" t="str">
        <f>IF(ISERROR(INDEX('Employee Data'!$F$4:$F$553,MATCH(Databackup!A450,Employee_Name,0),0)),"",(INDEX('Employee Data'!$F$4:$F$553,MATCH(Databackup!A450,Employee_Name,0))))</f>
        <v/>
      </c>
      <c r="F450" s="226" t="str">
        <f>IF(ISERROR(INDEX('Employee Data'!$G$4:$G$553,MATCH(Databackup!A450,Employee_Name,0),0)),"",(INDEX('Employee Data'!$G$4:$G$553,MATCH(Databackup!A450,Employee_Name,0))))</f>
        <v/>
      </c>
      <c r="G450" s="226" t="str">
        <f>IF(ISERROR(INDEX('Employee Data'!$H$4:$H$553,MATCH(Databackup!A450,Employee_Name,0),0)),"",(INDEX('Employee Data'!$H$4:$H$553,MATCH(Databackup!A450,Employee_Name,0))))</f>
        <v/>
      </c>
      <c r="H450" t="str">
        <f>IF(ISERROR(INDEX('Employee Data'!$I$4:$I$553,MATCH(Databackup!A450,Employee_Name,0),0)),"",(INDEX('Employee Data'!$I$4:$I$553,MATCH(Databackup!A450,Employee_Name,0))))</f>
        <v/>
      </c>
      <c r="I450" t="str">
        <f>IF(ISERROR(INDEX('Employee Data'!$J$4:$J$553,MATCH(Databackup!A450,Employee_Name,0),0)),"",(INDEX('Employee Data'!J$4:$J$553,MATCH(Databackup!A450,Employee_Name,0))))</f>
        <v/>
      </c>
      <c r="J450" t="str">
        <f>IF(ISERROR(INDEX('Employee Data'!$K$4:$K$553,MATCH(Databackup!A450,Employee_Name,0),0)),"",(INDEX('Employee Data'!$K$4:$K$553,MATCH(Databackup!A450,Employee_Name,0))))</f>
        <v/>
      </c>
      <c r="K450" t="str">
        <f>IF(ISERROR(INDEX('Employee Data'!$L$4:$L$553,MATCH(Databackup!A450,Employee_Name,0),0)),"",(INDEX('Employee Data'!$L$4:$L$553,MATCH(Databackup!A450,Employee_Name,0))))</f>
        <v/>
      </c>
      <c r="L450" t="str">
        <f>IF(ISERROR(INDEX('Employee Data'!$M$4:$M$553,MATCH(Databackup!A450,Employee_Name,0),0)),"",(INDEX('Employee Data'!$M$4:$M$553,MATCH(Databackup!A450,Employee_Name,0))))</f>
        <v/>
      </c>
      <c r="M450" t="str">
        <f>IF(ISERROR(INDEX('Employee Data'!$N$4:$N$553,MATCH(Databackup!A450,Employee_Name,0),0)),"",(INDEX('Employee Data'!$N$4:$N$553,MATCH(Databackup!A450,Employee_Name,0))))</f>
        <v/>
      </c>
      <c r="N450" t="str">
        <f>IF(ISERROR(INDEX('Employee Data'!$O$4:$O$553,MATCH(Databackup!A450,Employee_Name,0),0)),"",(INDEX('Employee Data'!$O$4:$O$553,MATCH(Databackup!A450,Employee_Name,0))))</f>
        <v/>
      </c>
    </row>
    <row r="451" spans="1:14">
      <c r="A451" s="266" t="e">
        <f t="array" ref="A451">INDEX(Employee_Name,MATCH(SMALL(IF($A$1='Employee Data'!$I$4:$I$553,'Employee Data'!$B$4:$B$553,""),ROW('Employee Data'!A449)),IF($A$1='Employee Data'!$I$4:$I$553,'Employee Data'!$B$4:$B$553,""),0))</f>
        <v>#NUM!</v>
      </c>
      <c r="B451" t="str">
        <f>IF(ISERROR(INDEX('Employee Data'!$B$4:$B$553,MATCH(Databackup!A451,Employee_Name,0),0)),"",(INDEX('Employee Data'!$B$4:$B$553,MATCH(Databackup!A451,Employee_Name,0))))</f>
        <v/>
      </c>
      <c r="C451" t="str">
        <f>IF(ISERROR(INDEX('Employee Data'!$C$4:$C$553,MATCH(Databackup!A451,Employee_Name,0),0)),"",(INDEX('Employee Data'!$C$4:$C$553,MATCH(Databackup!A451,Employee_Name,0))))</f>
        <v/>
      </c>
      <c r="D451" t="str">
        <f>IF(ISERROR(INDEX('Employee Data'!$D$4:$D$553,MATCH(Databackup!A451,Employee_Name,0),0)),"",(INDEX('Employee Data'!$D$4:$D$553,MATCH(Databackup!A451,Employee_Name,0))))</f>
        <v/>
      </c>
      <c r="E451" t="str">
        <f>IF(ISERROR(INDEX('Employee Data'!$F$4:$F$553,MATCH(Databackup!A451,Employee_Name,0),0)),"",(INDEX('Employee Data'!$F$4:$F$553,MATCH(Databackup!A451,Employee_Name,0))))</f>
        <v/>
      </c>
      <c r="F451" s="226" t="str">
        <f>IF(ISERROR(INDEX('Employee Data'!$G$4:$G$553,MATCH(Databackup!A451,Employee_Name,0),0)),"",(INDEX('Employee Data'!$G$4:$G$553,MATCH(Databackup!A451,Employee_Name,0))))</f>
        <v/>
      </c>
      <c r="G451" s="226" t="str">
        <f>IF(ISERROR(INDEX('Employee Data'!$H$4:$H$553,MATCH(Databackup!A451,Employee_Name,0),0)),"",(INDEX('Employee Data'!$H$4:$H$553,MATCH(Databackup!A451,Employee_Name,0))))</f>
        <v/>
      </c>
      <c r="H451" t="str">
        <f>IF(ISERROR(INDEX('Employee Data'!$I$4:$I$553,MATCH(Databackup!A451,Employee_Name,0),0)),"",(INDEX('Employee Data'!$I$4:$I$553,MATCH(Databackup!A451,Employee_Name,0))))</f>
        <v/>
      </c>
      <c r="I451" t="str">
        <f>IF(ISERROR(INDEX('Employee Data'!$J$4:$J$553,MATCH(Databackup!A451,Employee_Name,0),0)),"",(INDEX('Employee Data'!J$4:$J$553,MATCH(Databackup!A451,Employee_Name,0))))</f>
        <v/>
      </c>
      <c r="J451" t="str">
        <f>IF(ISERROR(INDEX('Employee Data'!$K$4:$K$553,MATCH(Databackup!A451,Employee_Name,0),0)),"",(INDEX('Employee Data'!$K$4:$K$553,MATCH(Databackup!A451,Employee_Name,0))))</f>
        <v/>
      </c>
      <c r="K451" t="str">
        <f>IF(ISERROR(INDEX('Employee Data'!$L$4:$L$553,MATCH(Databackup!A451,Employee_Name,0),0)),"",(INDEX('Employee Data'!$L$4:$L$553,MATCH(Databackup!A451,Employee_Name,0))))</f>
        <v/>
      </c>
      <c r="L451" t="str">
        <f>IF(ISERROR(INDEX('Employee Data'!$M$4:$M$553,MATCH(Databackup!A451,Employee_Name,0),0)),"",(INDEX('Employee Data'!$M$4:$M$553,MATCH(Databackup!A451,Employee_Name,0))))</f>
        <v/>
      </c>
      <c r="M451" t="str">
        <f>IF(ISERROR(INDEX('Employee Data'!$N$4:$N$553,MATCH(Databackup!A451,Employee_Name,0),0)),"",(INDEX('Employee Data'!$N$4:$N$553,MATCH(Databackup!A451,Employee_Name,0))))</f>
        <v/>
      </c>
      <c r="N451" t="str">
        <f>IF(ISERROR(INDEX('Employee Data'!$O$4:$O$553,MATCH(Databackup!A451,Employee_Name,0),0)),"",(INDEX('Employee Data'!$O$4:$O$553,MATCH(Databackup!A451,Employee_Name,0))))</f>
        <v/>
      </c>
    </row>
    <row r="452" spans="1:14">
      <c r="A452" s="266" t="e">
        <f t="array" ref="A452">INDEX(Employee_Name,MATCH(SMALL(IF($A$1='Employee Data'!$I$4:$I$553,'Employee Data'!$B$4:$B$553,""),ROW('Employee Data'!A450)),IF($A$1='Employee Data'!$I$4:$I$553,'Employee Data'!$B$4:$B$553,""),0))</f>
        <v>#NUM!</v>
      </c>
      <c r="B452" t="str">
        <f>IF(ISERROR(INDEX('Employee Data'!$B$4:$B$553,MATCH(Databackup!A452,Employee_Name,0),0)),"",(INDEX('Employee Data'!$B$4:$B$553,MATCH(Databackup!A452,Employee_Name,0))))</f>
        <v/>
      </c>
      <c r="C452" t="str">
        <f>IF(ISERROR(INDEX('Employee Data'!$C$4:$C$553,MATCH(Databackup!A452,Employee_Name,0),0)),"",(INDEX('Employee Data'!$C$4:$C$553,MATCH(Databackup!A452,Employee_Name,0))))</f>
        <v/>
      </c>
      <c r="D452" t="str">
        <f>IF(ISERROR(INDEX('Employee Data'!$D$4:$D$553,MATCH(Databackup!A452,Employee_Name,0),0)),"",(INDEX('Employee Data'!$D$4:$D$553,MATCH(Databackup!A452,Employee_Name,0))))</f>
        <v/>
      </c>
      <c r="E452" t="str">
        <f>IF(ISERROR(INDEX('Employee Data'!$F$4:$F$553,MATCH(Databackup!A452,Employee_Name,0),0)),"",(INDEX('Employee Data'!$F$4:$F$553,MATCH(Databackup!A452,Employee_Name,0))))</f>
        <v/>
      </c>
      <c r="F452" s="226" t="str">
        <f>IF(ISERROR(INDEX('Employee Data'!$G$4:$G$553,MATCH(Databackup!A452,Employee_Name,0),0)),"",(INDEX('Employee Data'!$G$4:$G$553,MATCH(Databackup!A452,Employee_Name,0))))</f>
        <v/>
      </c>
      <c r="G452" s="226" t="str">
        <f>IF(ISERROR(INDEX('Employee Data'!$H$4:$H$553,MATCH(Databackup!A452,Employee_Name,0),0)),"",(INDEX('Employee Data'!$H$4:$H$553,MATCH(Databackup!A452,Employee_Name,0))))</f>
        <v/>
      </c>
      <c r="H452" t="str">
        <f>IF(ISERROR(INDEX('Employee Data'!$I$4:$I$553,MATCH(Databackup!A452,Employee_Name,0),0)),"",(INDEX('Employee Data'!$I$4:$I$553,MATCH(Databackup!A452,Employee_Name,0))))</f>
        <v/>
      </c>
      <c r="I452" t="str">
        <f>IF(ISERROR(INDEX('Employee Data'!$J$4:$J$553,MATCH(Databackup!A452,Employee_Name,0),0)),"",(INDEX('Employee Data'!J$4:$J$553,MATCH(Databackup!A452,Employee_Name,0))))</f>
        <v/>
      </c>
      <c r="J452" t="str">
        <f>IF(ISERROR(INDEX('Employee Data'!$K$4:$K$553,MATCH(Databackup!A452,Employee_Name,0),0)),"",(INDEX('Employee Data'!$K$4:$K$553,MATCH(Databackup!A452,Employee_Name,0))))</f>
        <v/>
      </c>
      <c r="K452" t="str">
        <f>IF(ISERROR(INDEX('Employee Data'!$L$4:$L$553,MATCH(Databackup!A452,Employee_Name,0),0)),"",(INDEX('Employee Data'!$L$4:$L$553,MATCH(Databackup!A452,Employee_Name,0))))</f>
        <v/>
      </c>
      <c r="L452" t="str">
        <f>IF(ISERROR(INDEX('Employee Data'!$M$4:$M$553,MATCH(Databackup!A452,Employee_Name,0),0)),"",(INDEX('Employee Data'!$M$4:$M$553,MATCH(Databackup!A452,Employee_Name,0))))</f>
        <v/>
      </c>
      <c r="M452" t="str">
        <f>IF(ISERROR(INDEX('Employee Data'!$N$4:$N$553,MATCH(Databackup!A452,Employee_Name,0),0)),"",(INDEX('Employee Data'!$N$4:$N$553,MATCH(Databackup!A452,Employee_Name,0))))</f>
        <v/>
      </c>
      <c r="N452" t="str">
        <f>IF(ISERROR(INDEX('Employee Data'!$O$4:$O$553,MATCH(Databackup!A452,Employee_Name,0),0)),"",(INDEX('Employee Data'!$O$4:$O$553,MATCH(Databackup!A452,Employee_Name,0))))</f>
        <v/>
      </c>
    </row>
    <row r="453" spans="1:14">
      <c r="A453" s="266" t="e">
        <f t="array" ref="A453">INDEX(Employee_Name,MATCH(SMALL(IF($A$1='Employee Data'!$I$4:$I$553,'Employee Data'!$B$4:$B$553,""),ROW('Employee Data'!A451)),IF($A$1='Employee Data'!$I$4:$I$553,'Employee Data'!$B$4:$B$553,""),0))</f>
        <v>#NUM!</v>
      </c>
      <c r="B453" t="str">
        <f>IF(ISERROR(INDEX('Employee Data'!$B$4:$B$553,MATCH(Databackup!A453,Employee_Name,0),0)),"",(INDEX('Employee Data'!$B$4:$B$553,MATCH(Databackup!A453,Employee_Name,0))))</f>
        <v/>
      </c>
      <c r="C453" t="str">
        <f>IF(ISERROR(INDEX('Employee Data'!$C$4:$C$553,MATCH(Databackup!A453,Employee_Name,0),0)),"",(INDEX('Employee Data'!$C$4:$C$553,MATCH(Databackup!A453,Employee_Name,0))))</f>
        <v/>
      </c>
      <c r="D453" t="str">
        <f>IF(ISERROR(INDEX('Employee Data'!$D$4:$D$553,MATCH(Databackup!A453,Employee_Name,0),0)),"",(INDEX('Employee Data'!$D$4:$D$553,MATCH(Databackup!A453,Employee_Name,0))))</f>
        <v/>
      </c>
      <c r="E453" t="str">
        <f>IF(ISERROR(INDEX('Employee Data'!$F$4:$F$553,MATCH(Databackup!A453,Employee_Name,0),0)),"",(INDEX('Employee Data'!$F$4:$F$553,MATCH(Databackup!A453,Employee_Name,0))))</f>
        <v/>
      </c>
      <c r="F453" s="226" t="str">
        <f>IF(ISERROR(INDEX('Employee Data'!$G$4:$G$553,MATCH(Databackup!A453,Employee_Name,0),0)),"",(INDEX('Employee Data'!$G$4:$G$553,MATCH(Databackup!A453,Employee_Name,0))))</f>
        <v/>
      </c>
      <c r="G453" s="226" t="str">
        <f>IF(ISERROR(INDEX('Employee Data'!$H$4:$H$553,MATCH(Databackup!A453,Employee_Name,0),0)),"",(INDEX('Employee Data'!$H$4:$H$553,MATCH(Databackup!A453,Employee_Name,0))))</f>
        <v/>
      </c>
      <c r="H453" t="str">
        <f>IF(ISERROR(INDEX('Employee Data'!$I$4:$I$553,MATCH(Databackup!A453,Employee_Name,0),0)),"",(INDEX('Employee Data'!$I$4:$I$553,MATCH(Databackup!A453,Employee_Name,0))))</f>
        <v/>
      </c>
      <c r="I453" t="str">
        <f>IF(ISERROR(INDEX('Employee Data'!$J$4:$J$553,MATCH(Databackup!A453,Employee_Name,0),0)),"",(INDEX('Employee Data'!J$4:$J$553,MATCH(Databackup!A453,Employee_Name,0))))</f>
        <v/>
      </c>
      <c r="J453" t="str">
        <f>IF(ISERROR(INDEX('Employee Data'!$K$4:$K$553,MATCH(Databackup!A453,Employee_Name,0),0)),"",(INDEX('Employee Data'!$K$4:$K$553,MATCH(Databackup!A453,Employee_Name,0))))</f>
        <v/>
      </c>
      <c r="K453" t="str">
        <f>IF(ISERROR(INDEX('Employee Data'!$L$4:$L$553,MATCH(Databackup!A453,Employee_Name,0),0)),"",(INDEX('Employee Data'!$L$4:$L$553,MATCH(Databackup!A453,Employee_Name,0))))</f>
        <v/>
      </c>
      <c r="L453" t="str">
        <f>IF(ISERROR(INDEX('Employee Data'!$M$4:$M$553,MATCH(Databackup!A453,Employee_Name,0),0)),"",(INDEX('Employee Data'!$M$4:$M$553,MATCH(Databackup!A453,Employee_Name,0))))</f>
        <v/>
      </c>
      <c r="M453" t="str">
        <f>IF(ISERROR(INDEX('Employee Data'!$N$4:$N$553,MATCH(Databackup!A453,Employee_Name,0),0)),"",(INDEX('Employee Data'!$N$4:$N$553,MATCH(Databackup!A453,Employee_Name,0))))</f>
        <v/>
      </c>
      <c r="N453" t="str">
        <f>IF(ISERROR(INDEX('Employee Data'!$O$4:$O$553,MATCH(Databackup!A453,Employee_Name,0),0)),"",(INDEX('Employee Data'!$O$4:$O$553,MATCH(Databackup!A453,Employee_Name,0))))</f>
        <v/>
      </c>
    </row>
    <row r="454" spans="1:14">
      <c r="A454" s="266" t="e">
        <f t="array" ref="A454">INDEX(Employee_Name,MATCH(SMALL(IF($A$1='Employee Data'!$I$4:$I$553,'Employee Data'!$B$4:$B$553,""),ROW('Employee Data'!A452)),IF($A$1='Employee Data'!$I$4:$I$553,'Employee Data'!$B$4:$B$553,""),0))</f>
        <v>#NUM!</v>
      </c>
      <c r="B454" t="str">
        <f>IF(ISERROR(INDEX('Employee Data'!$B$4:$B$553,MATCH(Databackup!A454,Employee_Name,0),0)),"",(INDEX('Employee Data'!$B$4:$B$553,MATCH(Databackup!A454,Employee_Name,0))))</f>
        <v/>
      </c>
      <c r="C454" t="str">
        <f>IF(ISERROR(INDEX('Employee Data'!$C$4:$C$553,MATCH(Databackup!A454,Employee_Name,0),0)),"",(INDEX('Employee Data'!$C$4:$C$553,MATCH(Databackup!A454,Employee_Name,0))))</f>
        <v/>
      </c>
      <c r="D454" t="str">
        <f>IF(ISERROR(INDEX('Employee Data'!$D$4:$D$553,MATCH(Databackup!A454,Employee_Name,0),0)),"",(INDEX('Employee Data'!$D$4:$D$553,MATCH(Databackup!A454,Employee_Name,0))))</f>
        <v/>
      </c>
      <c r="E454" t="str">
        <f>IF(ISERROR(INDEX('Employee Data'!$F$4:$F$553,MATCH(Databackup!A454,Employee_Name,0),0)),"",(INDEX('Employee Data'!$F$4:$F$553,MATCH(Databackup!A454,Employee_Name,0))))</f>
        <v/>
      </c>
      <c r="F454" s="226" t="str">
        <f>IF(ISERROR(INDEX('Employee Data'!$G$4:$G$553,MATCH(Databackup!A454,Employee_Name,0),0)),"",(INDEX('Employee Data'!$G$4:$G$553,MATCH(Databackup!A454,Employee_Name,0))))</f>
        <v/>
      </c>
      <c r="G454" s="226" t="str">
        <f>IF(ISERROR(INDEX('Employee Data'!$H$4:$H$553,MATCH(Databackup!A454,Employee_Name,0),0)),"",(INDEX('Employee Data'!$H$4:$H$553,MATCH(Databackup!A454,Employee_Name,0))))</f>
        <v/>
      </c>
      <c r="H454" t="str">
        <f>IF(ISERROR(INDEX('Employee Data'!$I$4:$I$553,MATCH(Databackup!A454,Employee_Name,0),0)),"",(INDEX('Employee Data'!$I$4:$I$553,MATCH(Databackup!A454,Employee_Name,0))))</f>
        <v/>
      </c>
      <c r="I454" t="str">
        <f>IF(ISERROR(INDEX('Employee Data'!$J$4:$J$553,MATCH(Databackup!A454,Employee_Name,0),0)),"",(INDEX('Employee Data'!J$4:$J$553,MATCH(Databackup!A454,Employee_Name,0))))</f>
        <v/>
      </c>
      <c r="J454" t="str">
        <f>IF(ISERROR(INDEX('Employee Data'!$K$4:$K$553,MATCH(Databackup!A454,Employee_Name,0),0)),"",(INDEX('Employee Data'!$K$4:$K$553,MATCH(Databackup!A454,Employee_Name,0))))</f>
        <v/>
      </c>
      <c r="K454" t="str">
        <f>IF(ISERROR(INDEX('Employee Data'!$L$4:$L$553,MATCH(Databackup!A454,Employee_Name,0),0)),"",(INDEX('Employee Data'!$L$4:$L$553,MATCH(Databackup!A454,Employee_Name,0))))</f>
        <v/>
      </c>
      <c r="L454" t="str">
        <f>IF(ISERROR(INDEX('Employee Data'!$M$4:$M$553,MATCH(Databackup!A454,Employee_Name,0),0)),"",(INDEX('Employee Data'!$M$4:$M$553,MATCH(Databackup!A454,Employee_Name,0))))</f>
        <v/>
      </c>
      <c r="M454" t="str">
        <f>IF(ISERROR(INDEX('Employee Data'!$N$4:$N$553,MATCH(Databackup!A454,Employee_Name,0),0)),"",(INDEX('Employee Data'!$N$4:$N$553,MATCH(Databackup!A454,Employee_Name,0))))</f>
        <v/>
      </c>
      <c r="N454" t="str">
        <f>IF(ISERROR(INDEX('Employee Data'!$O$4:$O$553,MATCH(Databackup!A454,Employee_Name,0),0)),"",(INDEX('Employee Data'!$O$4:$O$553,MATCH(Databackup!A454,Employee_Name,0))))</f>
        <v/>
      </c>
    </row>
    <row r="455" spans="1:14">
      <c r="A455" s="266" t="e">
        <f t="array" ref="A455">INDEX(Employee_Name,MATCH(SMALL(IF($A$1='Employee Data'!$I$4:$I$553,'Employee Data'!$B$4:$B$553,""),ROW('Employee Data'!A453)),IF($A$1='Employee Data'!$I$4:$I$553,'Employee Data'!$B$4:$B$553,""),0))</f>
        <v>#NUM!</v>
      </c>
      <c r="B455" t="str">
        <f>IF(ISERROR(INDEX('Employee Data'!$B$4:$B$553,MATCH(Databackup!A455,Employee_Name,0),0)),"",(INDEX('Employee Data'!$B$4:$B$553,MATCH(Databackup!A455,Employee_Name,0))))</f>
        <v/>
      </c>
      <c r="C455" t="str">
        <f>IF(ISERROR(INDEX('Employee Data'!$C$4:$C$553,MATCH(Databackup!A455,Employee_Name,0),0)),"",(INDEX('Employee Data'!$C$4:$C$553,MATCH(Databackup!A455,Employee_Name,0))))</f>
        <v/>
      </c>
      <c r="D455" t="str">
        <f>IF(ISERROR(INDEX('Employee Data'!$D$4:$D$553,MATCH(Databackup!A455,Employee_Name,0),0)),"",(INDEX('Employee Data'!$D$4:$D$553,MATCH(Databackup!A455,Employee_Name,0))))</f>
        <v/>
      </c>
      <c r="E455" t="str">
        <f>IF(ISERROR(INDEX('Employee Data'!$F$4:$F$553,MATCH(Databackup!A455,Employee_Name,0),0)),"",(INDEX('Employee Data'!$F$4:$F$553,MATCH(Databackup!A455,Employee_Name,0))))</f>
        <v/>
      </c>
      <c r="F455" s="226" t="str">
        <f>IF(ISERROR(INDEX('Employee Data'!$G$4:$G$553,MATCH(Databackup!A455,Employee_Name,0),0)),"",(INDEX('Employee Data'!$G$4:$G$553,MATCH(Databackup!A455,Employee_Name,0))))</f>
        <v/>
      </c>
      <c r="G455" s="226" t="str">
        <f>IF(ISERROR(INDEX('Employee Data'!$H$4:$H$553,MATCH(Databackup!A455,Employee_Name,0),0)),"",(INDEX('Employee Data'!$H$4:$H$553,MATCH(Databackup!A455,Employee_Name,0))))</f>
        <v/>
      </c>
      <c r="H455" t="str">
        <f>IF(ISERROR(INDEX('Employee Data'!$I$4:$I$553,MATCH(Databackup!A455,Employee_Name,0),0)),"",(INDEX('Employee Data'!$I$4:$I$553,MATCH(Databackup!A455,Employee_Name,0))))</f>
        <v/>
      </c>
      <c r="I455" t="str">
        <f>IF(ISERROR(INDEX('Employee Data'!$J$4:$J$553,MATCH(Databackup!A455,Employee_Name,0),0)),"",(INDEX('Employee Data'!J$4:$J$553,MATCH(Databackup!A455,Employee_Name,0))))</f>
        <v/>
      </c>
      <c r="J455" t="str">
        <f>IF(ISERROR(INDEX('Employee Data'!$K$4:$K$553,MATCH(Databackup!A455,Employee_Name,0),0)),"",(INDEX('Employee Data'!$K$4:$K$553,MATCH(Databackup!A455,Employee_Name,0))))</f>
        <v/>
      </c>
      <c r="K455" t="str">
        <f>IF(ISERROR(INDEX('Employee Data'!$L$4:$L$553,MATCH(Databackup!A455,Employee_Name,0),0)),"",(INDEX('Employee Data'!$L$4:$L$553,MATCH(Databackup!A455,Employee_Name,0))))</f>
        <v/>
      </c>
      <c r="L455" t="str">
        <f>IF(ISERROR(INDEX('Employee Data'!$M$4:$M$553,MATCH(Databackup!A455,Employee_Name,0),0)),"",(INDEX('Employee Data'!$M$4:$M$553,MATCH(Databackup!A455,Employee_Name,0))))</f>
        <v/>
      </c>
      <c r="M455" t="str">
        <f>IF(ISERROR(INDEX('Employee Data'!$N$4:$N$553,MATCH(Databackup!A455,Employee_Name,0),0)),"",(INDEX('Employee Data'!$N$4:$N$553,MATCH(Databackup!A455,Employee_Name,0))))</f>
        <v/>
      </c>
      <c r="N455" t="str">
        <f>IF(ISERROR(INDEX('Employee Data'!$O$4:$O$553,MATCH(Databackup!A455,Employee_Name,0),0)),"",(INDEX('Employee Data'!$O$4:$O$553,MATCH(Databackup!A455,Employee_Name,0))))</f>
        <v/>
      </c>
    </row>
    <row r="456" spans="1:14">
      <c r="A456" s="266" t="e">
        <f t="array" ref="A456">INDEX(Employee_Name,MATCH(SMALL(IF($A$1='Employee Data'!$I$4:$I$553,'Employee Data'!$B$4:$B$553,""),ROW('Employee Data'!A454)),IF($A$1='Employee Data'!$I$4:$I$553,'Employee Data'!$B$4:$B$553,""),0))</f>
        <v>#NUM!</v>
      </c>
      <c r="B456" t="str">
        <f>IF(ISERROR(INDEX('Employee Data'!$B$4:$B$553,MATCH(Databackup!A456,Employee_Name,0),0)),"",(INDEX('Employee Data'!$B$4:$B$553,MATCH(Databackup!A456,Employee_Name,0))))</f>
        <v/>
      </c>
      <c r="C456" t="str">
        <f>IF(ISERROR(INDEX('Employee Data'!$C$4:$C$553,MATCH(Databackup!A456,Employee_Name,0),0)),"",(INDEX('Employee Data'!$C$4:$C$553,MATCH(Databackup!A456,Employee_Name,0))))</f>
        <v/>
      </c>
      <c r="D456" t="str">
        <f>IF(ISERROR(INDEX('Employee Data'!$D$4:$D$553,MATCH(Databackup!A456,Employee_Name,0),0)),"",(INDEX('Employee Data'!$D$4:$D$553,MATCH(Databackup!A456,Employee_Name,0))))</f>
        <v/>
      </c>
      <c r="E456" t="str">
        <f>IF(ISERROR(INDEX('Employee Data'!$F$4:$F$553,MATCH(Databackup!A456,Employee_Name,0),0)),"",(INDEX('Employee Data'!$F$4:$F$553,MATCH(Databackup!A456,Employee_Name,0))))</f>
        <v/>
      </c>
      <c r="F456" s="226" t="str">
        <f>IF(ISERROR(INDEX('Employee Data'!$G$4:$G$553,MATCH(Databackup!A456,Employee_Name,0),0)),"",(INDEX('Employee Data'!$G$4:$G$553,MATCH(Databackup!A456,Employee_Name,0))))</f>
        <v/>
      </c>
      <c r="G456" s="226" t="str">
        <f>IF(ISERROR(INDEX('Employee Data'!$H$4:$H$553,MATCH(Databackup!A456,Employee_Name,0),0)),"",(INDEX('Employee Data'!$H$4:$H$553,MATCH(Databackup!A456,Employee_Name,0))))</f>
        <v/>
      </c>
      <c r="H456" t="str">
        <f>IF(ISERROR(INDEX('Employee Data'!$I$4:$I$553,MATCH(Databackup!A456,Employee_Name,0),0)),"",(INDEX('Employee Data'!$I$4:$I$553,MATCH(Databackup!A456,Employee_Name,0))))</f>
        <v/>
      </c>
      <c r="I456" t="str">
        <f>IF(ISERROR(INDEX('Employee Data'!$J$4:$J$553,MATCH(Databackup!A456,Employee_Name,0),0)),"",(INDEX('Employee Data'!J$4:$J$553,MATCH(Databackup!A456,Employee_Name,0))))</f>
        <v/>
      </c>
      <c r="J456" t="str">
        <f>IF(ISERROR(INDEX('Employee Data'!$K$4:$K$553,MATCH(Databackup!A456,Employee_Name,0),0)),"",(INDEX('Employee Data'!$K$4:$K$553,MATCH(Databackup!A456,Employee_Name,0))))</f>
        <v/>
      </c>
      <c r="K456" t="str">
        <f>IF(ISERROR(INDEX('Employee Data'!$L$4:$L$553,MATCH(Databackup!A456,Employee_Name,0),0)),"",(INDEX('Employee Data'!$L$4:$L$553,MATCH(Databackup!A456,Employee_Name,0))))</f>
        <v/>
      </c>
      <c r="L456" t="str">
        <f>IF(ISERROR(INDEX('Employee Data'!$M$4:$M$553,MATCH(Databackup!A456,Employee_Name,0),0)),"",(INDEX('Employee Data'!$M$4:$M$553,MATCH(Databackup!A456,Employee_Name,0))))</f>
        <v/>
      </c>
      <c r="M456" t="str">
        <f>IF(ISERROR(INDEX('Employee Data'!$N$4:$N$553,MATCH(Databackup!A456,Employee_Name,0),0)),"",(INDEX('Employee Data'!$N$4:$N$553,MATCH(Databackup!A456,Employee_Name,0))))</f>
        <v/>
      </c>
      <c r="N456" t="str">
        <f>IF(ISERROR(INDEX('Employee Data'!$O$4:$O$553,MATCH(Databackup!A456,Employee_Name,0),0)),"",(INDEX('Employee Data'!$O$4:$O$553,MATCH(Databackup!A456,Employee_Name,0))))</f>
        <v/>
      </c>
    </row>
    <row r="457" spans="1:14">
      <c r="A457" s="266" t="e">
        <f t="array" ref="A457">INDEX(Employee_Name,MATCH(SMALL(IF($A$1='Employee Data'!$I$4:$I$553,'Employee Data'!$B$4:$B$553,""),ROW('Employee Data'!A455)),IF($A$1='Employee Data'!$I$4:$I$553,'Employee Data'!$B$4:$B$553,""),0))</f>
        <v>#NUM!</v>
      </c>
      <c r="B457" t="str">
        <f>IF(ISERROR(INDEX('Employee Data'!$B$4:$B$553,MATCH(Databackup!A457,Employee_Name,0),0)),"",(INDEX('Employee Data'!$B$4:$B$553,MATCH(Databackup!A457,Employee_Name,0))))</f>
        <v/>
      </c>
      <c r="C457" t="str">
        <f>IF(ISERROR(INDEX('Employee Data'!$C$4:$C$553,MATCH(Databackup!A457,Employee_Name,0),0)),"",(INDEX('Employee Data'!$C$4:$C$553,MATCH(Databackup!A457,Employee_Name,0))))</f>
        <v/>
      </c>
      <c r="D457" t="str">
        <f>IF(ISERROR(INDEX('Employee Data'!$D$4:$D$553,MATCH(Databackup!A457,Employee_Name,0),0)),"",(INDEX('Employee Data'!$D$4:$D$553,MATCH(Databackup!A457,Employee_Name,0))))</f>
        <v/>
      </c>
      <c r="E457" t="str">
        <f>IF(ISERROR(INDEX('Employee Data'!$F$4:$F$553,MATCH(Databackup!A457,Employee_Name,0),0)),"",(INDEX('Employee Data'!$F$4:$F$553,MATCH(Databackup!A457,Employee_Name,0))))</f>
        <v/>
      </c>
      <c r="F457" s="226" t="str">
        <f>IF(ISERROR(INDEX('Employee Data'!$G$4:$G$553,MATCH(Databackup!A457,Employee_Name,0),0)),"",(INDEX('Employee Data'!$G$4:$G$553,MATCH(Databackup!A457,Employee_Name,0))))</f>
        <v/>
      </c>
      <c r="G457" s="226" t="str">
        <f>IF(ISERROR(INDEX('Employee Data'!$H$4:$H$553,MATCH(Databackup!A457,Employee_Name,0),0)),"",(INDEX('Employee Data'!$H$4:$H$553,MATCH(Databackup!A457,Employee_Name,0))))</f>
        <v/>
      </c>
      <c r="H457" t="str">
        <f>IF(ISERROR(INDEX('Employee Data'!$I$4:$I$553,MATCH(Databackup!A457,Employee_Name,0),0)),"",(INDEX('Employee Data'!$I$4:$I$553,MATCH(Databackup!A457,Employee_Name,0))))</f>
        <v/>
      </c>
      <c r="I457" t="str">
        <f>IF(ISERROR(INDEX('Employee Data'!$J$4:$J$553,MATCH(Databackup!A457,Employee_Name,0),0)),"",(INDEX('Employee Data'!J$4:$J$553,MATCH(Databackup!A457,Employee_Name,0))))</f>
        <v/>
      </c>
      <c r="J457" t="str">
        <f>IF(ISERROR(INDEX('Employee Data'!$K$4:$K$553,MATCH(Databackup!A457,Employee_Name,0),0)),"",(INDEX('Employee Data'!$K$4:$K$553,MATCH(Databackup!A457,Employee_Name,0))))</f>
        <v/>
      </c>
      <c r="K457" t="str">
        <f>IF(ISERROR(INDEX('Employee Data'!$L$4:$L$553,MATCH(Databackup!A457,Employee_Name,0),0)),"",(INDEX('Employee Data'!$L$4:$L$553,MATCH(Databackup!A457,Employee_Name,0))))</f>
        <v/>
      </c>
      <c r="L457" t="str">
        <f>IF(ISERROR(INDEX('Employee Data'!$M$4:$M$553,MATCH(Databackup!A457,Employee_Name,0),0)),"",(INDEX('Employee Data'!$M$4:$M$553,MATCH(Databackup!A457,Employee_Name,0))))</f>
        <v/>
      </c>
      <c r="M457" t="str">
        <f>IF(ISERROR(INDEX('Employee Data'!$N$4:$N$553,MATCH(Databackup!A457,Employee_Name,0),0)),"",(INDEX('Employee Data'!$N$4:$N$553,MATCH(Databackup!A457,Employee_Name,0))))</f>
        <v/>
      </c>
      <c r="N457" t="str">
        <f>IF(ISERROR(INDEX('Employee Data'!$O$4:$O$553,MATCH(Databackup!A457,Employee_Name,0),0)),"",(INDEX('Employee Data'!$O$4:$O$553,MATCH(Databackup!A457,Employee_Name,0))))</f>
        <v/>
      </c>
    </row>
    <row r="458" spans="1:14">
      <c r="A458" s="266" t="e">
        <f t="array" ref="A458">INDEX(Employee_Name,MATCH(SMALL(IF($A$1='Employee Data'!$I$4:$I$553,'Employee Data'!$B$4:$B$553,""),ROW('Employee Data'!A456)),IF($A$1='Employee Data'!$I$4:$I$553,'Employee Data'!$B$4:$B$553,""),0))</f>
        <v>#NUM!</v>
      </c>
      <c r="B458" t="str">
        <f>IF(ISERROR(INDEX('Employee Data'!$B$4:$B$553,MATCH(Databackup!A458,Employee_Name,0),0)),"",(INDEX('Employee Data'!$B$4:$B$553,MATCH(Databackup!A458,Employee_Name,0))))</f>
        <v/>
      </c>
      <c r="C458" t="str">
        <f>IF(ISERROR(INDEX('Employee Data'!$C$4:$C$553,MATCH(Databackup!A458,Employee_Name,0),0)),"",(INDEX('Employee Data'!$C$4:$C$553,MATCH(Databackup!A458,Employee_Name,0))))</f>
        <v/>
      </c>
      <c r="D458" t="str">
        <f>IF(ISERROR(INDEX('Employee Data'!$D$4:$D$553,MATCH(Databackup!A458,Employee_Name,0),0)),"",(INDEX('Employee Data'!$D$4:$D$553,MATCH(Databackup!A458,Employee_Name,0))))</f>
        <v/>
      </c>
      <c r="E458" t="str">
        <f>IF(ISERROR(INDEX('Employee Data'!$F$4:$F$553,MATCH(Databackup!A458,Employee_Name,0),0)),"",(INDEX('Employee Data'!$F$4:$F$553,MATCH(Databackup!A458,Employee_Name,0))))</f>
        <v/>
      </c>
      <c r="F458" s="226" t="str">
        <f>IF(ISERROR(INDEX('Employee Data'!$G$4:$G$553,MATCH(Databackup!A458,Employee_Name,0),0)),"",(INDEX('Employee Data'!$G$4:$G$553,MATCH(Databackup!A458,Employee_Name,0))))</f>
        <v/>
      </c>
      <c r="G458" s="226" t="str">
        <f>IF(ISERROR(INDEX('Employee Data'!$H$4:$H$553,MATCH(Databackup!A458,Employee_Name,0),0)),"",(INDEX('Employee Data'!$H$4:$H$553,MATCH(Databackup!A458,Employee_Name,0))))</f>
        <v/>
      </c>
      <c r="H458" t="str">
        <f>IF(ISERROR(INDEX('Employee Data'!$I$4:$I$553,MATCH(Databackup!A458,Employee_Name,0),0)),"",(INDEX('Employee Data'!$I$4:$I$553,MATCH(Databackup!A458,Employee_Name,0))))</f>
        <v/>
      </c>
      <c r="I458" t="str">
        <f>IF(ISERROR(INDEX('Employee Data'!$J$4:$J$553,MATCH(Databackup!A458,Employee_Name,0),0)),"",(INDEX('Employee Data'!J$4:$J$553,MATCH(Databackup!A458,Employee_Name,0))))</f>
        <v/>
      </c>
      <c r="J458" t="str">
        <f>IF(ISERROR(INDEX('Employee Data'!$K$4:$K$553,MATCH(Databackup!A458,Employee_Name,0),0)),"",(INDEX('Employee Data'!$K$4:$K$553,MATCH(Databackup!A458,Employee_Name,0))))</f>
        <v/>
      </c>
      <c r="K458" t="str">
        <f>IF(ISERROR(INDEX('Employee Data'!$L$4:$L$553,MATCH(Databackup!A458,Employee_Name,0),0)),"",(INDEX('Employee Data'!$L$4:$L$553,MATCH(Databackup!A458,Employee_Name,0))))</f>
        <v/>
      </c>
      <c r="L458" t="str">
        <f>IF(ISERROR(INDEX('Employee Data'!$M$4:$M$553,MATCH(Databackup!A458,Employee_Name,0),0)),"",(INDEX('Employee Data'!$M$4:$M$553,MATCH(Databackup!A458,Employee_Name,0))))</f>
        <v/>
      </c>
      <c r="M458" t="str">
        <f>IF(ISERROR(INDEX('Employee Data'!$N$4:$N$553,MATCH(Databackup!A458,Employee_Name,0),0)),"",(INDEX('Employee Data'!$N$4:$N$553,MATCH(Databackup!A458,Employee_Name,0))))</f>
        <v/>
      </c>
      <c r="N458" t="str">
        <f>IF(ISERROR(INDEX('Employee Data'!$O$4:$O$553,MATCH(Databackup!A458,Employee_Name,0),0)),"",(INDEX('Employee Data'!$O$4:$O$553,MATCH(Databackup!A458,Employee_Name,0))))</f>
        <v/>
      </c>
    </row>
    <row r="459" spans="1:14">
      <c r="A459" s="266" t="e">
        <f t="array" ref="A459">INDEX(Employee_Name,MATCH(SMALL(IF($A$1='Employee Data'!$I$4:$I$553,'Employee Data'!$B$4:$B$553,""),ROW('Employee Data'!A457)),IF($A$1='Employee Data'!$I$4:$I$553,'Employee Data'!$B$4:$B$553,""),0))</f>
        <v>#NUM!</v>
      </c>
      <c r="B459" t="str">
        <f>IF(ISERROR(INDEX('Employee Data'!$B$4:$B$553,MATCH(Databackup!A459,Employee_Name,0),0)),"",(INDEX('Employee Data'!$B$4:$B$553,MATCH(Databackup!A459,Employee_Name,0))))</f>
        <v/>
      </c>
      <c r="C459" t="str">
        <f>IF(ISERROR(INDEX('Employee Data'!$C$4:$C$553,MATCH(Databackup!A459,Employee_Name,0),0)),"",(INDEX('Employee Data'!$C$4:$C$553,MATCH(Databackup!A459,Employee_Name,0))))</f>
        <v/>
      </c>
      <c r="D459" t="str">
        <f>IF(ISERROR(INDEX('Employee Data'!$D$4:$D$553,MATCH(Databackup!A459,Employee_Name,0),0)),"",(INDEX('Employee Data'!$D$4:$D$553,MATCH(Databackup!A459,Employee_Name,0))))</f>
        <v/>
      </c>
      <c r="E459" t="str">
        <f>IF(ISERROR(INDEX('Employee Data'!$F$4:$F$553,MATCH(Databackup!A459,Employee_Name,0),0)),"",(INDEX('Employee Data'!$F$4:$F$553,MATCH(Databackup!A459,Employee_Name,0))))</f>
        <v/>
      </c>
      <c r="F459" s="226" t="str">
        <f>IF(ISERROR(INDEX('Employee Data'!$G$4:$G$553,MATCH(Databackup!A459,Employee_Name,0),0)),"",(INDEX('Employee Data'!$G$4:$G$553,MATCH(Databackup!A459,Employee_Name,0))))</f>
        <v/>
      </c>
      <c r="G459" s="226" t="str">
        <f>IF(ISERROR(INDEX('Employee Data'!$H$4:$H$553,MATCH(Databackup!A459,Employee_Name,0),0)),"",(INDEX('Employee Data'!$H$4:$H$553,MATCH(Databackup!A459,Employee_Name,0))))</f>
        <v/>
      </c>
      <c r="H459" t="str">
        <f>IF(ISERROR(INDEX('Employee Data'!$I$4:$I$553,MATCH(Databackup!A459,Employee_Name,0),0)),"",(INDEX('Employee Data'!$I$4:$I$553,MATCH(Databackup!A459,Employee_Name,0))))</f>
        <v/>
      </c>
      <c r="I459" t="str">
        <f>IF(ISERROR(INDEX('Employee Data'!$J$4:$J$553,MATCH(Databackup!A459,Employee_Name,0),0)),"",(INDEX('Employee Data'!J$4:$J$553,MATCH(Databackup!A459,Employee_Name,0))))</f>
        <v/>
      </c>
      <c r="J459" t="str">
        <f>IF(ISERROR(INDEX('Employee Data'!$K$4:$K$553,MATCH(Databackup!A459,Employee_Name,0),0)),"",(INDEX('Employee Data'!$K$4:$K$553,MATCH(Databackup!A459,Employee_Name,0))))</f>
        <v/>
      </c>
      <c r="K459" t="str">
        <f>IF(ISERROR(INDEX('Employee Data'!$L$4:$L$553,MATCH(Databackup!A459,Employee_Name,0),0)),"",(INDEX('Employee Data'!$L$4:$L$553,MATCH(Databackup!A459,Employee_Name,0))))</f>
        <v/>
      </c>
      <c r="L459" t="str">
        <f>IF(ISERROR(INDEX('Employee Data'!$M$4:$M$553,MATCH(Databackup!A459,Employee_Name,0),0)),"",(INDEX('Employee Data'!$M$4:$M$553,MATCH(Databackup!A459,Employee_Name,0))))</f>
        <v/>
      </c>
      <c r="M459" t="str">
        <f>IF(ISERROR(INDEX('Employee Data'!$N$4:$N$553,MATCH(Databackup!A459,Employee_Name,0),0)),"",(INDEX('Employee Data'!$N$4:$N$553,MATCH(Databackup!A459,Employee_Name,0))))</f>
        <v/>
      </c>
      <c r="N459" t="str">
        <f>IF(ISERROR(INDEX('Employee Data'!$O$4:$O$553,MATCH(Databackup!A459,Employee_Name,0),0)),"",(INDEX('Employee Data'!$O$4:$O$553,MATCH(Databackup!A459,Employee_Name,0))))</f>
        <v/>
      </c>
    </row>
    <row r="460" spans="1:14">
      <c r="A460" s="266" t="e">
        <f t="array" ref="A460">INDEX(Employee_Name,MATCH(SMALL(IF($A$1='Employee Data'!$I$4:$I$553,'Employee Data'!$B$4:$B$553,""),ROW('Employee Data'!A458)),IF($A$1='Employee Data'!$I$4:$I$553,'Employee Data'!$B$4:$B$553,""),0))</f>
        <v>#NUM!</v>
      </c>
      <c r="B460" t="str">
        <f>IF(ISERROR(INDEX('Employee Data'!$B$4:$B$553,MATCH(Databackup!A460,Employee_Name,0),0)),"",(INDEX('Employee Data'!$B$4:$B$553,MATCH(Databackup!A460,Employee_Name,0))))</f>
        <v/>
      </c>
      <c r="C460" t="str">
        <f>IF(ISERROR(INDEX('Employee Data'!$C$4:$C$553,MATCH(Databackup!A460,Employee_Name,0),0)),"",(INDEX('Employee Data'!$C$4:$C$553,MATCH(Databackup!A460,Employee_Name,0))))</f>
        <v/>
      </c>
      <c r="D460" t="str">
        <f>IF(ISERROR(INDEX('Employee Data'!$D$4:$D$553,MATCH(Databackup!A460,Employee_Name,0),0)),"",(INDEX('Employee Data'!$D$4:$D$553,MATCH(Databackup!A460,Employee_Name,0))))</f>
        <v/>
      </c>
      <c r="E460" t="str">
        <f>IF(ISERROR(INDEX('Employee Data'!$F$4:$F$553,MATCH(Databackup!A460,Employee_Name,0),0)),"",(INDEX('Employee Data'!$F$4:$F$553,MATCH(Databackup!A460,Employee_Name,0))))</f>
        <v/>
      </c>
      <c r="F460" s="226" t="str">
        <f>IF(ISERROR(INDEX('Employee Data'!$G$4:$G$553,MATCH(Databackup!A460,Employee_Name,0),0)),"",(INDEX('Employee Data'!$G$4:$G$553,MATCH(Databackup!A460,Employee_Name,0))))</f>
        <v/>
      </c>
      <c r="G460" s="226" t="str">
        <f>IF(ISERROR(INDEX('Employee Data'!$H$4:$H$553,MATCH(Databackup!A460,Employee_Name,0),0)),"",(INDEX('Employee Data'!$H$4:$H$553,MATCH(Databackup!A460,Employee_Name,0))))</f>
        <v/>
      </c>
      <c r="H460" t="str">
        <f>IF(ISERROR(INDEX('Employee Data'!$I$4:$I$553,MATCH(Databackup!A460,Employee_Name,0),0)),"",(INDEX('Employee Data'!$I$4:$I$553,MATCH(Databackup!A460,Employee_Name,0))))</f>
        <v/>
      </c>
      <c r="I460" t="str">
        <f>IF(ISERROR(INDEX('Employee Data'!$J$4:$J$553,MATCH(Databackup!A460,Employee_Name,0),0)),"",(INDEX('Employee Data'!J$4:$J$553,MATCH(Databackup!A460,Employee_Name,0))))</f>
        <v/>
      </c>
      <c r="J460" t="str">
        <f>IF(ISERROR(INDEX('Employee Data'!$K$4:$K$553,MATCH(Databackup!A460,Employee_Name,0),0)),"",(INDEX('Employee Data'!$K$4:$K$553,MATCH(Databackup!A460,Employee_Name,0))))</f>
        <v/>
      </c>
      <c r="K460" t="str">
        <f>IF(ISERROR(INDEX('Employee Data'!$L$4:$L$553,MATCH(Databackup!A460,Employee_Name,0),0)),"",(INDEX('Employee Data'!$L$4:$L$553,MATCH(Databackup!A460,Employee_Name,0))))</f>
        <v/>
      </c>
      <c r="L460" t="str">
        <f>IF(ISERROR(INDEX('Employee Data'!$M$4:$M$553,MATCH(Databackup!A460,Employee_Name,0),0)),"",(INDEX('Employee Data'!$M$4:$M$553,MATCH(Databackup!A460,Employee_Name,0))))</f>
        <v/>
      </c>
      <c r="M460" t="str">
        <f>IF(ISERROR(INDEX('Employee Data'!$N$4:$N$553,MATCH(Databackup!A460,Employee_Name,0),0)),"",(INDEX('Employee Data'!$N$4:$N$553,MATCH(Databackup!A460,Employee_Name,0))))</f>
        <v/>
      </c>
      <c r="N460" t="str">
        <f>IF(ISERROR(INDEX('Employee Data'!$O$4:$O$553,MATCH(Databackup!A460,Employee_Name,0),0)),"",(INDEX('Employee Data'!$O$4:$O$553,MATCH(Databackup!A460,Employee_Name,0))))</f>
        <v/>
      </c>
    </row>
    <row r="461" spans="1:14">
      <c r="A461" s="266" t="e">
        <f t="array" ref="A461">INDEX(Employee_Name,MATCH(SMALL(IF($A$1='Employee Data'!$I$4:$I$553,'Employee Data'!$B$4:$B$553,""),ROW('Employee Data'!A459)),IF($A$1='Employee Data'!$I$4:$I$553,'Employee Data'!$B$4:$B$553,""),0))</f>
        <v>#NUM!</v>
      </c>
      <c r="B461" t="str">
        <f>IF(ISERROR(INDEX('Employee Data'!$B$4:$B$553,MATCH(Databackup!A461,Employee_Name,0),0)),"",(INDEX('Employee Data'!$B$4:$B$553,MATCH(Databackup!A461,Employee_Name,0))))</f>
        <v/>
      </c>
      <c r="C461" t="str">
        <f>IF(ISERROR(INDEX('Employee Data'!$C$4:$C$553,MATCH(Databackup!A461,Employee_Name,0),0)),"",(INDEX('Employee Data'!$C$4:$C$553,MATCH(Databackup!A461,Employee_Name,0))))</f>
        <v/>
      </c>
      <c r="D461" t="str">
        <f>IF(ISERROR(INDEX('Employee Data'!$D$4:$D$553,MATCH(Databackup!A461,Employee_Name,0),0)),"",(INDEX('Employee Data'!$D$4:$D$553,MATCH(Databackup!A461,Employee_Name,0))))</f>
        <v/>
      </c>
      <c r="E461" t="str">
        <f>IF(ISERROR(INDEX('Employee Data'!$F$4:$F$553,MATCH(Databackup!A461,Employee_Name,0),0)),"",(INDEX('Employee Data'!$F$4:$F$553,MATCH(Databackup!A461,Employee_Name,0))))</f>
        <v/>
      </c>
      <c r="F461" s="226" t="str">
        <f>IF(ISERROR(INDEX('Employee Data'!$G$4:$G$553,MATCH(Databackup!A461,Employee_Name,0),0)),"",(INDEX('Employee Data'!$G$4:$G$553,MATCH(Databackup!A461,Employee_Name,0))))</f>
        <v/>
      </c>
      <c r="G461" s="226" t="str">
        <f>IF(ISERROR(INDEX('Employee Data'!$H$4:$H$553,MATCH(Databackup!A461,Employee_Name,0),0)),"",(INDEX('Employee Data'!$H$4:$H$553,MATCH(Databackup!A461,Employee_Name,0))))</f>
        <v/>
      </c>
      <c r="H461" t="str">
        <f>IF(ISERROR(INDEX('Employee Data'!$I$4:$I$553,MATCH(Databackup!A461,Employee_Name,0),0)),"",(INDEX('Employee Data'!$I$4:$I$553,MATCH(Databackup!A461,Employee_Name,0))))</f>
        <v/>
      </c>
      <c r="I461" t="str">
        <f>IF(ISERROR(INDEX('Employee Data'!$J$4:$J$553,MATCH(Databackup!A461,Employee_Name,0),0)),"",(INDEX('Employee Data'!J$4:$J$553,MATCH(Databackup!A461,Employee_Name,0))))</f>
        <v/>
      </c>
      <c r="J461" t="str">
        <f>IF(ISERROR(INDEX('Employee Data'!$K$4:$K$553,MATCH(Databackup!A461,Employee_Name,0),0)),"",(INDEX('Employee Data'!$K$4:$K$553,MATCH(Databackup!A461,Employee_Name,0))))</f>
        <v/>
      </c>
      <c r="K461" t="str">
        <f>IF(ISERROR(INDEX('Employee Data'!$L$4:$L$553,MATCH(Databackup!A461,Employee_Name,0),0)),"",(INDEX('Employee Data'!$L$4:$L$553,MATCH(Databackup!A461,Employee_Name,0))))</f>
        <v/>
      </c>
      <c r="L461" t="str">
        <f>IF(ISERROR(INDEX('Employee Data'!$M$4:$M$553,MATCH(Databackup!A461,Employee_Name,0),0)),"",(INDEX('Employee Data'!$M$4:$M$553,MATCH(Databackup!A461,Employee_Name,0))))</f>
        <v/>
      </c>
      <c r="M461" t="str">
        <f>IF(ISERROR(INDEX('Employee Data'!$N$4:$N$553,MATCH(Databackup!A461,Employee_Name,0),0)),"",(INDEX('Employee Data'!$N$4:$N$553,MATCH(Databackup!A461,Employee_Name,0))))</f>
        <v/>
      </c>
      <c r="N461" t="str">
        <f>IF(ISERROR(INDEX('Employee Data'!$O$4:$O$553,MATCH(Databackup!A461,Employee_Name,0),0)),"",(INDEX('Employee Data'!$O$4:$O$553,MATCH(Databackup!A461,Employee_Name,0))))</f>
        <v/>
      </c>
    </row>
    <row r="462" spans="1:14">
      <c r="A462" s="266" t="e">
        <f t="array" ref="A462">INDEX(Employee_Name,MATCH(SMALL(IF($A$1='Employee Data'!$I$4:$I$553,'Employee Data'!$B$4:$B$553,""),ROW('Employee Data'!A460)),IF($A$1='Employee Data'!$I$4:$I$553,'Employee Data'!$B$4:$B$553,""),0))</f>
        <v>#NUM!</v>
      </c>
      <c r="B462" t="str">
        <f>IF(ISERROR(INDEX('Employee Data'!$B$4:$B$553,MATCH(Databackup!A462,Employee_Name,0),0)),"",(INDEX('Employee Data'!$B$4:$B$553,MATCH(Databackup!A462,Employee_Name,0))))</f>
        <v/>
      </c>
      <c r="C462" t="str">
        <f>IF(ISERROR(INDEX('Employee Data'!$C$4:$C$553,MATCH(Databackup!A462,Employee_Name,0),0)),"",(INDEX('Employee Data'!$C$4:$C$553,MATCH(Databackup!A462,Employee_Name,0))))</f>
        <v/>
      </c>
      <c r="D462" t="str">
        <f>IF(ISERROR(INDEX('Employee Data'!$D$4:$D$553,MATCH(Databackup!A462,Employee_Name,0),0)),"",(INDEX('Employee Data'!$D$4:$D$553,MATCH(Databackup!A462,Employee_Name,0))))</f>
        <v/>
      </c>
      <c r="E462" t="str">
        <f>IF(ISERROR(INDEX('Employee Data'!$F$4:$F$553,MATCH(Databackup!A462,Employee_Name,0),0)),"",(INDEX('Employee Data'!$F$4:$F$553,MATCH(Databackup!A462,Employee_Name,0))))</f>
        <v/>
      </c>
      <c r="F462" s="226" t="str">
        <f>IF(ISERROR(INDEX('Employee Data'!$G$4:$G$553,MATCH(Databackup!A462,Employee_Name,0),0)),"",(INDEX('Employee Data'!$G$4:$G$553,MATCH(Databackup!A462,Employee_Name,0))))</f>
        <v/>
      </c>
      <c r="G462" s="226" t="str">
        <f>IF(ISERROR(INDEX('Employee Data'!$H$4:$H$553,MATCH(Databackup!A462,Employee_Name,0),0)),"",(INDEX('Employee Data'!$H$4:$H$553,MATCH(Databackup!A462,Employee_Name,0))))</f>
        <v/>
      </c>
      <c r="H462" t="str">
        <f>IF(ISERROR(INDEX('Employee Data'!$I$4:$I$553,MATCH(Databackup!A462,Employee_Name,0),0)),"",(INDEX('Employee Data'!$I$4:$I$553,MATCH(Databackup!A462,Employee_Name,0))))</f>
        <v/>
      </c>
      <c r="I462" t="str">
        <f>IF(ISERROR(INDEX('Employee Data'!$J$4:$J$553,MATCH(Databackup!A462,Employee_Name,0),0)),"",(INDEX('Employee Data'!J$4:$J$553,MATCH(Databackup!A462,Employee_Name,0))))</f>
        <v/>
      </c>
      <c r="J462" t="str">
        <f>IF(ISERROR(INDEX('Employee Data'!$K$4:$K$553,MATCH(Databackup!A462,Employee_Name,0),0)),"",(INDEX('Employee Data'!$K$4:$K$553,MATCH(Databackup!A462,Employee_Name,0))))</f>
        <v/>
      </c>
      <c r="K462" t="str">
        <f>IF(ISERROR(INDEX('Employee Data'!$L$4:$L$553,MATCH(Databackup!A462,Employee_Name,0),0)),"",(INDEX('Employee Data'!$L$4:$L$553,MATCH(Databackup!A462,Employee_Name,0))))</f>
        <v/>
      </c>
      <c r="L462" t="str">
        <f>IF(ISERROR(INDEX('Employee Data'!$M$4:$M$553,MATCH(Databackup!A462,Employee_Name,0),0)),"",(INDEX('Employee Data'!$M$4:$M$553,MATCH(Databackup!A462,Employee_Name,0))))</f>
        <v/>
      </c>
      <c r="M462" t="str">
        <f>IF(ISERROR(INDEX('Employee Data'!$N$4:$N$553,MATCH(Databackup!A462,Employee_Name,0),0)),"",(INDEX('Employee Data'!$N$4:$N$553,MATCH(Databackup!A462,Employee_Name,0))))</f>
        <v/>
      </c>
      <c r="N462" t="str">
        <f>IF(ISERROR(INDEX('Employee Data'!$O$4:$O$553,MATCH(Databackup!A462,Employee_Name,0),0)),"",(INDEX('Employee Data'!$O$4:$O$553,MATCH(Databackup!A462,Employee_Name,0))))</f>
        <v/>
      </c>
    </row>
    <row r="463" spans="1:14">
      <c r="A463" s="266" t="e">
        <f t="array" ref="A463">INDEX(Employee_Name,MATCH(SMALL(IF($A$1='Employee Data'!$I$4:$I$553,'Employee Data'!$B$4:$B$553,""),ROW('Employee Data'!A461)),IF($A$1='Employee Data'!$I$4:$I$553,'Employee Data'!$B$4:$B$553,""),0))</f>
        <v>#NUM!</v>
      </c>
      <c r="B463" t="str">
        <f>IF(ISERROR(INDEX('Employee Data'!$B$4:$B$553,MATCH(Databackup!A463,Employee_Name,0),0)),"",(INDEX('Employee Data'!$B$4:$B$553,MATCH(Databackup!A463,Employee_Name,0))))</f>
        <v/>
      </c>
      <c r="C463" t="str">
        <f>IF(ISERROR(INDEX('Employee Data'!$C$4:$C$553,MATCH(Databackup!A463,Employee_Name,0),0)),"",(INDEX('Employee Data'!$C$4:$C$553,MATCH(Databackup!A463,Employee_Name,0))))</f>
        <v/>
      </c>
      <c r="D463" t="str">
        <f>IF(ISERROR(INDEX('Employee Data'!$D$4:$D$553,MATCH(Databackup!A463,Employee_Name,0),0)),"",(INDEX('Employee Data'!$D$4:$D$553,MATCH(Databackup!A463,Employee_Name,0))))</f>
        <v/>
      </c>
      <c r="E463" t="str">
        <f>IF(ISERROR(INDEX('Employee Data'!$F$4:$F$553,MATCH(Databackup!A463,Employee_Name,0),0)),"",(INDEX('Employee Data'!$F$4:$F$553,MATCH(Databackup!A463,Employee_Name,0))))</f>
        <v/>
      </c>
      <c r="F463" s="226" t="str">
        <f>IF(ISERROR(INDEX('Employee Data'!$G$4:$G$553,MATCH(Databackup!A463,Employee_Name,0),0)),"",(INDEX('Employee Data'!$G$4:$G$553,MATCH(Databackup!A463,Employee_Name,0))))</f>
        <v/>
      </c>
      <c r="G463" s="226" t="str">
        <f>IF(ISERROR(INDEX('Employee Data'!$H$4:$H$553,MATCH(Databackup!A463,Employee_Name,0),0)),"",(INDEX('Employee Data'!$H$4:$H$553,MATCH(Databackup!A463,Employee_Name,0))))</f>
        <v/>
      </c>
      <c r="H463" t="str">
        <f>IF(ISERROR(INDEX('Employee Data'!$I$4:$I$553,MATCH(Databackup!A463,Employee_Name,0),0)),"",(INDEX('Employee Data'!$I$4:$I$553,MATCH(Databackup!A463,Employee_Name,0))))</f>
        <v/>
      </c>
      <c r="I463" t="str">
        <f>IF(ISERROR(INDEX('Employee Data'!$J$4:$J$553,MATCH(Databackup!A463,Employee_Name,0),0)),"",(INDEX('Employee Data'!J$4:$J$553,MATCH(Databackup!A463,Employee_Name,0))))</f>
        <v/>
      </c>
      <c r="J463" t="str">
        <f>IF(ISERROR(INDEX('Employee Data'!$K$4:$K$553,MATCH(Databackup!A463,Employee_Name,0),0)),"",(INDEX('Employee Data'!$K$4:$K$553,MATCH(Databackup!A463,Employee_Name,0))))</f>
        <v/>
      </c>
      <c r="K463" t="str">
        <f>IF(ISERROR(INDEX('Employee Data'!$L$4:$L$553,MATCH(Databackup!A463,Employee_Name,0),0)),"",(INDEX('Employee Data'!$L$4:$L$553,MATCH(Databackup!A463,Employee_Name,0))))</f>
        <v/>
      </c>
      <c r="L463" t="str">
        <f>IF(ISERROR(INDEX('Employee Data'!$M$4:$M$553,MATCH(Databackup!A463,Employee_Name,0),0)),"",(INDEX('Employee Data'!$M$4:$M$553,MATCH(Databackup!A463,Employee_Name,0))))</f>
        <v/>
      </c>
      <c r="M463" t="str">
        <f>IF(ISERROR(INDEX('Employee Data'!$N$4:$N$553,MATCH(Databackup!A463,Employee_Name,0),0)),"",(INDEX('Employee Data'!$N$4:$N$553,MATCH(Databackup!A463,Employee_Name,0))))</f>
        <v/>
      </c>
      <c r="N463" t="str">
        <f>IF(ISERROR(INDEX('Employee Data'!$O$4:$O$553,MATCH(Databackup!A463,Employee_Name,0),0)),"",(INDEX('Employee Data'!$O$4:$O$553,MATCH(Databackup!A463,Employee_Name,0))))</f>
        <v/>
      </c>
    </row>
    <row r="464" spans="1:14">
      <c r="A464" s="266" t="e">
        <f t="array" ref="A464">INDEX(Employee_Name,MATCH(SMALL(IF($A$1='Employee Data'!$I$4:$I$553,'Employee Data'!$B$4:$B$553,""),ROW('Employee Data'!A462)),IF($A$1='Employee Data'!$I$4:$I$553,'Employee Data'!$B$4:$B$553,""),0))</f>
        <v>#NUM!</v>
      </c>
      <c r="B464" t="str">
        <f>IF(ISERROR(INDEX('Employee Data'!$B$4:$B$553,MATCH(Databackup!A464,Employee_Name,0),0)),"",(INDEX('Employee Data'!$B$4:$B$553,MATCH(Databackup!A464,Employee_Name,0))))</f>
        <v/>
      </c>
      <c r="C464" t="str">
        <f>IF(ISERROR(INDEX('Employee Data'!$C$4:$C$553,MATCH(Databackup!A464,Employee_Name,0),0)),"",(INDEX('Employee Data'!$C$4:$C$553,MATCH(Databackup!A464,Employee_Name,0))))</f>
        <v/>
      </c>
      <c r="D464" t="str">
        <f>IF(ISERROR(INDEX('Employee Data'!$D$4:$D$553,MATCH(Databackup!A464,Employee_Name,0),0)),"",(INDEX('Employee Data'!$D$4:$D$553,MATCH(Databackup!A464,Employee_Name,0))))</f>
        <v/>
      </c>
      <c r="E464" t="str">
        <f>IF(ISERROR(INDEX('Employee Data'!$F$4:$F$553,MATCH(Databackup!A464,Employee_Name,0),0)),"",(INDEX('Employee Data'!$F$4:$F$553,MATCH(Databackup!A464,Employee_Name,0))))</f>
        <v/>
      </c>
      <c r="F464" s="226" t="str">
        <f>IF(ISERROR(INDEX('Employee Data'!$G$4:$G$553,MATCH(Databackup!A464,Employee_Name,0),0)),"",(INDEX('Employee Data'!$G$4:$G$553,MATCH(Databackup!A464,Employee_Name,0))))</f>
        <v/>
      </c>
      <c r="G464" s="226" t="str">
        <f>IF(ISERROR(INDEX('Employee Data'!$H$4:$H$553,MATCH(Databackup!A464,Employee_Name,0),0)),"",(INDEX('Employee Data'!$H$4:$H$553,MATCH(Databackup!A464,Employee_Name,0))))</f>
        <v/>
      </c>
      <c r="H464" t="str">
        <f>IF(ISERROR(INDEX('Employee Data'!$I$4:$I$553,MATCH(Databackup!A464,Employee_Name,0),0)),"",(INDEX('Employee Data'!$I$4:$I$553,MATCH(Databackup!A464,Employee_Name,0))))</f>
        <v/>
      </c>
      <c r="I464" t="str">
        <f>IF(ISERROR(INDEX('Employee Data'!$J$4:$J$553,MATCH(Databackup!A464,Employee_Name,0),0)),"",(INDEX('Employee Data'!J$4:$J$553,MATCH(Databackup!A464,Employee_Name,0))))</f>
        <v/>
      </c>
      <c r="J464" t="str">
        <f>IF(ISERROR(INDEX('Employee Data'!$K$4:$K$553,MATCH(Databackup!A464,Employee_Name,0),0)),"",(INDEX('Employee Data'!$K$4:$K$553,MATCH(Databackup!A464,Employee_Name,0))))</f>
        <v/>
      </c>
      <c r="K464" t="str">
        <f>IF(ISERROR(INDEX('Employee Data'!$L$4:$L$553,MATCH(Databackup!A464,Employee_Name,0),0)),"",(INDEX('Employee Data'!$L$4:$L$553,MATCH(Databackup!A464,Employee_Name,0))))</f>
        <v/>
      </c>
      <c r="L464" t="str">
        <f>IF(ISERROR(INDEX('Employee Data'!$M$4:$M$553,MATCH(Databackup!A464,Employee_Name,0),0)),"",(INDEX('Employee Data'!$M$4:$M$553,MATCH(Databackup!A464,Employee_Name,0))))</f>
        <v/>
      </c>
      <c r="M464" t="str">
        <f>IF(ISERROR(INDEX('Employee Data'!$N$4:$N$553,MATCH(Databackup!A464,Employee_Name,0),0)),"",(INDEX('Employee Data'!$N$4:$N$553,MATCH(Databackup!A464,Employee_Name,0))))</f>
        <v/>
      </c>
      <c r="N464" t="str">
        <f>IF(ISERROR(INDEX('Employee Data'!$O$4:$O$553,MATCH(Databackup!A464,Employee_Name,0),0)),"",(INDEX('Employee Data'!$O$4:$O$553,MATCH(Databackup!A464,Employee_Name,0))))</f>
        <v/>
      </c>
    </row>
    <row r="465" spans="1:14">
      <c r="A465" s="266" t="e">
        <f t="array" ref="A465">INDEX(Employee_Name,MATCH(SMALL(IF($A$1='Employee Data'!$I$4:$I$553,'Employee Data'!$B$4:$B$553,""),ROW('Employee Data'!A463)),IF($A$1='Employee Data'!$I$4:$I$553,'Employee Data'!$B$4:$B$553,""),0))</f>
        <v>#NUM!</v>
      </c>
      <c r="B465" t="str">
        <f>IF(ISERROR(INDEX('Employee Data'!$B$4:$B$553,MATCH(Databackup!A465,Employee_Name,0),0)),"",(INDEX('Employee Data'!$B$4:$B$553,MATCH(Databackup!A465,Employee_Name,0))))</f>
        <v/>
      </c>
      <c r="C465" t="str">
        <f>IF(ISERROR(INDEX('Employee Data'!$C$4:$C$553,MATCH(Databackup!A465,Employee_Name,0),0)),"",(INDEX('Employee Data'!$C$4:$C$553,MATCH(Databackup!A465,Employee_Name,0))))</f>
        <v/>
      </c>
      <c r="D465" t="str">
        <f>IF(ISERROR(INDEX('Employee Data'!$D$4:$D$553,MATCH(Databackup!A465,Employee_Name,0),0)),"",(INDEX('Employee Data'!$D$4:$D$553,MATCH(Databackup!A465,Employee_Name,0))))</f>
        <v/>
      </c>
      <c r="E465" t="str">
        <f>IF(ISERROR(INDEX('Employee Data'!$F$4:$F$553,MATCH(Databackup!A465,Employee_Name,0),0)),"",(INDEX('Employee Data'!$F$4:$F$553,MATCH(Databackup!A465,Employee_Name,0))))</f>
        <v/>
      </c>
      <c r="F465" s="226" t="str">
        <f>IF(ISERROR(INDEX('Employee Data'!$G$4:$G$553,MATCH(Databackup!A465,Employee_Name,0),0)),"",(INDEX('Employee Data'!$G$4:$G$553,MATCH(Databackup!A465,Employee_Name,0))))</f>
        <v/>
      </c>
      <c r="G465" s="226" t="str">
        <f>IF(ISERROR(INDEX('Employee Data'!$H$4:$H$553,MATCH(Databackup!A465,Employee_Name,0),0)),"",(INDEX('Employee Data'!$H$4:$H$553,MATCH(Databackup!A465,Employee_Name,0))))</f>
        <v/>
      </c>
      <c r="H465" t="str">
        <f>IF(ISERROR(INDEX('Employee Data'!$I$4:$I$553,MATCH(Databackup!A465,Employee_Name,0),0)),"",(INDEX('Employee Data'!$I$4:$I$553,MATCH(Databackup!A465,Employee_Name,0))))</f>
        <v/>
      </c>
      <c r="I465" t="str">
        <f>IF(ISERROR(INDEX('Employee Data'!$J$4:$J$553,MATCH(Databackup!A465,Employee_Name,0),0)),"",(INDEX('Employee Data'!J$4:$J$553,MATCH(Databackup!A465,Employee_Name,0))))</f>
        <v/>
      </c>
      <c r="J465" t="str">
        <f>IF(ISERROR(INDEX('Employee Data'!$K$4:$K$553,MATCH(Databackup!A465,Employee_Name,0),0)),"",(INDEX('Employee Data'!$K$4:$K$553,MATCH(Databackup!A465,Employee_Name,0))))</f>
        <v/>
      </c>
      <c r="K465" t="str">
        <f>IF(ISERROR(INDEX('Employee Data'!$L$4:$L$553,MATCH(Databackup!A465,Employee_Name,0),0)),"",(INDEX('Employee Data'!$L$4:$L$553,MATCH(Databackup!A465,Employee_Name,0))))</f>
        <v/>
      </c>
      <c r="L465" t="str">
        <f>IF(ISERROR(INDEX('Employee Data'!$M$4:$M$553,MATCH(Databackup!A465,Employee_Name,0),0)),"",(INDEX('Employee Data'!$M$4:$M$553,MATCH(Databackup!A465,Employee_Name,0))))</f>
        <v/>
      </c>
      <c r="M465" t="str">
        <f>IF(ISERROR(INDEX('Employee Data'!$N$4:$N$553,MATCH(Databackup!A465,Employee_Name,0),0)),"",(INDEX('Employee Data'!$N$4:$N$553,MATCH(Databackup!A465,Employee_Name,0))))</f>
        <v/>
      </c>
      <c r="N465" t="str">
        <f>IF(ISERROR(INDEX('Employee Data'!$O$4:$O$553,MATCH(Databackup!A465,Employee_Name,0),0)),"",(INDEX('Employee Data'!$O$4:$O$553,MATCH(Databackup!A465,Employee_Name,0))))</f>
        <v/>
      </c>
    </row>
    <row r="466" spans="1:14">
      <c r="A466" s="266" t="e">
        <f t="array" ref="A466">INDEX(Employee_Name,MATCH(SMALL(IF($A$1='Employee Data'!$I$4:$I$553,'Employee Data'!$B$4:$B$553,""),ROW('Employee Data'!A464)),IF($A$1='Employee Data'!$I$4:$I$553,'Employee Data'!$B$4:$B$553,""),0))</f>
        <v>#NUM!</v>
      </c>
      <c r="B466" t="str">
        <f>IF(ISERROR(INDEX('Employee Data'!$B$4:$B$553,MATCH(Databackup!A466,Employee_Name,0),0)),"",(INDEX('Employee Data'!$B$4:$B$553,MATCH(Databackup!A466,Employee_Name,0))))</f>
        <v/>
      </c>
      <c r="C466" t="str">
        <f>IF(ISERROR(INDEX('Employee Data'!$C$4:$C$553,MATCH(Databackup!A466,Employee_Name,0),0)),"",(INDEX('Employee Data'!$C$4:$C$553,MATCH(Databackup!A466,Employee_Name,0))))</f>
        <v/>
      </c>
      <c r="D466" t="str">
        <f>IF(ISERROR(INDEX('Employee Data'!$D$4:$D$553,MATCH(Databackup!A466,Employee_Name,0),0)),"",(INDEX('Employee Data'!$D$4:$D$553,MATCH(Databackup!A466,Employee_Name,0))))</f>
        <v/>
      </c>
      <c r="E466" t="str">
        <f>IF(ISERROR(INDEX('Employee Data'!$F$4:$F$553,MATCH(Databackup!A466,Employee_Name,0),0)),"",(INDEX('Employee Data'!$F$4:$F$553,MATCH(Databackup!A466,Employee_Name,0))))</f>
        <v/>
      </c>
      <c r="F466" s="226" t="str">
        <f>IF(ISERROR(INDEX('Employee Data'!$G$4:$G$553,MATCH(Databackup!A466,Employee_Name,0),0)),"",(INDEX('Employee Data'!$G$4:$G$553,MATCH(Databackup!A466,Employee_Name,0))))</f>
        <v/>
      </c>
      <c r="G466" s="226" t="str">
        <f>IF(ISERROR(INDEX('Employee Data'!$H$4:$H$553,MATCH(Databackup!A466,Employee_Name,0),0)),"",(INDEX('Employee Data'!$H$4:$H$553,MATCH(Databackup!A466,Employee_Name,0))))</f>
        <v/>
      </c>
      <c r="H466" t="str">
        <f>IF(ISERROR(INDEX('Employee Data'!$I$4:$I$553,MATCH(Databackup!A466,Employee_Name,0),0)),"",(INDEX('Employee Data'!$I$4:$I$553,MATCH(Databackup!A466,Employee_Name,0))))</f>
        <v/>
      </c>
      <c r="I466" t="str">
        <f>IF(ISERROR(INDEX('Employee Data'!$J$4:$J$553,MATCH(Databackup!A466,Employee_Name,0),0)),"",(INDEX('Employee Data'!J$4:$J$553,MATCH(Databackup!A466,Employee_Name,0))))</f>
        <v/>
      </c>
      <c r="J466" t="str">
        <f>IF(ISERROR(INDEX('Employee Data'!$K$4:$K$553,MATCH(Databackup!A466,Employee_Name,0),0)),"",(INDEX('Employee Data'!$K$4:$K$553,MATCH(Databackup!A466,Employee_Name,0))))</f>
        <v/>
      </c>
      <c r="K466" t="str">
        <f>IF(ISERROR(INDEX('Employee Data'!$L$4:$L$553,MATCH(Databackup!A466,Employee_Name,0),0)),"",(INDEX('Employee Data'!$L$4:$L$553,MATCH(Databackup!A466,Employee_Name,0))))</f>
        <v/>
      </c>
      <c r="L466" t="str">
        <f>IF(ISERROR(INDEX('Employee Data'!$M$4:$M$553,MATCH(Databackup!A466,Employee_Name,0),0)),"",(INDEX('Employee Data'!$M$4:$M$553,MATCH(Databackup!A466,Employee_Name,0))))</f>
        <v/>
      </c>
      <c r="M466" t="str">
        <f>IF(ISERROR(INDEX('Employee Data'!$N$4:$N$553,MATCH(Databackup!A466,Employee_Name,0),0)),"",(INDEX('Employee Data'!$N$4:$N$553,MATCH(Databackup!A466,Employee_Name,0))))</f>
        <v/>
      </c>
      <c r="N466" t="str">
        <f>IF(ISERROR(INDEX('Employee Data'!$O$4:$O$553,MATCH(Databackup!A466,Employee_Name,0),0)),"",(INDEX('Employee Data'!$O$4:$O$553,MATCH(Databackup!A466,Employee_Name,0))))</f>
        <v/>
      </c>
    </row>
    <row r="467" spans="1:14">
      <c r="A467" s="266" t="e">
        <f t="array" ref="A467">INDEX(Employee_Name,MATCH(SMALL(IF($A$1='Employee Data'!$I$4:$I$553,'Employee Data'!$B$4:$B$553,""),ROW('Employee Data'!A465)),IF($A$1='Employee Data'!$I$4:$I$553,'Employee Data'!$B$4:$B$553,""),0))</f>
        <v>#NUM!</v>
      </c>
      <c r="B467" t="str">
        <f>IF(ISERROR(INDEX('Employee Data'!$B$4:$B$553,MATCH(Databackup!A467,Employee_Name,0),0)),"",(INDEX('Employee Data'!$B$4:$B$553,MATCH(Databackup!A467,Employee_Name,0))))</f>
        <v/>
      </c>
      <c r="C467" t="str">
        <f>IF(ISERROR(INDEX('Employee Data'!$C$4:$C$553,MATCH(Databackup!A467,Employee_Name,0),0)),"",(INDEX('Employee Data'!$C$4:$C$553,MATCH(Databackup!A467,Employee_Name,0))))</f>
        <v/>
      </c>
      <c r="D467" t="str">
        <f>IF(ISERROR(INDEX('Employee Data'!$D$4:$D$553,MATCH(Databackup!A467,Employee_Name,0),0)),"",(INDEX('Employee Data'!$D$4:$D$553,MATCH(Databackup!A467,Employee_Name,0))))</f>
        <v/>
      </c>
      <c r="E467" t="str">
        <f>IF(ISERROR(INDEX('Employee Data'!$F$4:$F$553,MATCH(Databackup!A467,Employee_Name,0),0)),"",(INDEX('Employee Data'!$F$4:$F$553,MATCH(Databackup!A467,Employee_Name,0))))</f>
        <v/>
      </c>
      <c r="F467" s="226" t="str">
        <f>IF(ISERROR(INDEX('Employee Data'!$G$4:$G$553,MATCH(Databackup!A467,Employee_Name,0),0)),"",(INDEX('Employee Data'!$G$4:$G$553,MATCH(Databackup!A467,Employee_Name,0))))</f>
        <v/>
      </c>
      <c r="G467" s="226" t="str">
        <f>IF(ISERROR(INDEX('Employee Data'!$H$4:$H$553,MATCH(Databackup!A467,Employee_Name,0),0)),"",(INDEX('Employee Data'!$H$4:$H$553,MATCH(Databackup!A467,Employee_Name,0))))</f>
        <v/>
      </c>
      <c r="H467" t="str">
        <f>IF(ISERROR(INDEX('Employee Data'!$I$4:$I$553,MATCH(Databackup!A467,Employee_Name,0),0)),"",(INDEX('Employee Data'!$I$4:$I$553,MATCH(Databackup!A467,Employee_Name,0))))</f>
        <v/>
      </c>
      <c r="I467" t="str">
        <f>IF(ISERROR(INDEX('Employee Data'!$J$4:$J$553,MATCH(Databackup!A467,Employee_Name,0),0)),"",(INDEX('Employee Data'!J$4:$J$553,MATCH(Databackup!A467,Employee_Name,0))))</f>
        <v/>
      </c>
      <c r="J467" t="str">
        <f>IF(ISERROR(INDEX('Employee Data'!$K$4:$K$553,MATCH(Databackup!A467,Employee_Name,0),0)),"",(INDEX('Employee Data'!$K$4:$K$553,MATCH(Databackup!A467,Employee_Name,0))))</f>
        <v/>
      </c>
      <c r="K467" t="str">
        <f>IF(ISERROR(INDEX('Employee Data'!$L$4:$L$553,MATCH(Databackup!A467,Employee_Name,0),0)),"",(INDEX('Employee Data'!$L$4:$L$553,MATCH(Databackup!A467,Employee_Name,0))))</f>
        <v/>
      </c>
      <c r="L467" t="str">
        <f>IF(ISERROR(INDEX('Employee Data'!$M$4:$M$553,MATCH(Databackup!A467,Employee_Name,0),0)),"",(INDEX('Employee Data'!$M$4:$M$553,MATCH(Databackup!A467,Employee_Name,0))))</f>
        <v/>
      </c>
      <c r="M467" t="str">
        <f>IF(ISERROR(INDEX('Employee Data'!$N$4:$N$553,MATCH(Databackup!A467,Employee_Name,0),0)),"",(INDEX('Employee Data'!$N$4:$N$553,MATCH(Databackup!A467,Employee_Name,0))))</f>
        <v/>
      </c>
      <c r="N467" t="str">
        <f>IF(ISERROR(INDEX('Employee Data'!$O$4:$O$553,MATCH(Databackup!A467,Employee_Name,0),0)),"",(INDEX('Employee Data'!$O$4:$O$553,MATCH(Databackup!A467,Employee_Name,0))))</f>
        <v/>
      </c>
    </row>
    <row r="468" spans="1:14">
      <c r="A468" s="266" t="e">
        <f t="array" ref="A468">INDEX(Employee_Name,MATCH(SMALL(IF($A$1='Employee Data'!$I$4:$I$553,'Employee Data'!$B$4:$B$553,""),ROW('Employee Data'!A466)),IF($A$1='Employee Data'!$I$4:$I$553,'Employee Data'!$B$4:$B$553,""),0))</f>
        <v>#NUM!</v>
      </c>
      <c r="B468" t="str">
        <f>IF(ISERROR(INDEX('Employee Data'!$B$4:$B$553,MATCH(Databackup!A468,Employee_Name,0),0)),"",(INDEX('Employee Data'!$B$4:$B$553,MATCH(Databackup!A468,Employee_Name,0))))</f>
        <v/>
      </c>
      <c r="C468" t="str">
        <f>IF(ISERROR(INDEX('Employee Data'!$C$4:$C$553,MATCH(Databackup!A468,Employee_Name,0),0)),"",(INDEX('Employee Data'!$C$4:$C$553,MATCH(Databackup!A468,Employee_Name,0))))</f>
        <v/>
      </c>
      <c r="D468" t="str">
        <f>IF(ISERROR(INDEX('Employee Data'!$D$4:$D$553,MATCH(Databackup!A468,Employee_Name,0),0)),"",(INDEX('Employee Data'!$D$4:$D$553,MATCH(Databackup!A468,Employee_Name,0))))</f>
        <v/>
      </c>
      <c r="E468" t="str">
        <f>IF(ISERROR(INDEX('Employee Data'!$F$4:$F$553,MATCH(Databackup!A468,Employee_Name,0),0)),"",(INDEX('Employee Data'!$F$4:$F$553,MATCH(Databackup!A468,Employee_Name,0))))</f>
        <v/>
      </c>
      <c r="F468" s="226" t="str">
        <f>IF(ISERROR(INDEX('Employee Data'!$G$4:$G$553,MATCH(Databackup!A468,Employee_Name,0),0)),"",(INDEX('Employee Data'!$G$4:$G$553,MATCH(Databackup!A468,Employee_Name,0))))</f>
        <v/>
      </c>
      <c r="G468" s="226" t="str">
        <f>IF(ISERROR(INDEX('Employee Data'!$H$4:$H$553,MATCH(Databackup!A468,Employee_Name,0),0)),"",(INDEX('Employee Data'!$H$4:$H$553,MATCH(Databackup!A468,Employee_Name,0))))</f>
        <v/>
      </c>
      <c r="H468" t="str">
        <f>IF(ISERROR(INDEX('Employee Data'!$I$4:$I$553,MATCH(Databackup!A468,Employee_Name,0),0)),"",(INDEX('Employee Data'!$I$4:$I$553,MATCH(Databackup!A468,Employee_Name,0))))</f>
        <v/>
      </c>
      <c r="I468" t="str">
        <f>IF(ISERROR(INDEX('Employee Data'!$J$4:$J$553,MATCH(Databackup!A468,Employee_Name,0),0)),"",(INDEX('Employee Data'!J$4:$J$553,MATCH(Databackup!A468,Employee_Name,0))))</f>
        <v/>
      </c>
      <c r="J468" t="str">
        <f>IF(ISERROR(INDEX('Employee Data'!$K$4:$K$553,MATCH(Databackup!A468,Employee_Name,0),0)),"",(INDEX('Employee Data'!$K$4:$K$553,MATCH(Databackup!A468,Employee_Name,0))))</f>
        <v/>
      </c>
      <c r="K468" t="str">
        <f>IF(ISERROR(INDEX('Employee Data'!$L$4:$L$553,MATCH(Databackup!A468,Employee_Name,0),0)),"",(INDEX('Employee Data'!$L$4:$L$553,MATCH(Databackup!A468,Employee_Name,0))))</f>
        <v/>
      </c>
      <c r="L468" t="str">
        <f>IF(ISERROR(INDEX('Employee Data'!$M$4:$M$553,MATCH(Databackup!A468,Employee_Name,0),0)),"",(INDEX('Employee Data'!$M$4:$M$553,MATCH(Databackup!A468,Employee_Name,0))))</f>
        <v/>
      </c>
      <c r="M468" t="str">
        <f>IF(ISERROR(INDEX('Employee Data'!$N$4:$N$553,MATCH(Databackup!A468,Employee_Name,0),0)),"",(INDEX('Employee Data'!$N$4:$N$553,MATCH(Databackup!A468,Employee_Name,0))))</f>
        <v/>
      </c>
      <c r="N468" t="str">
        <f>IF(ISERROR(INDEX('Employee Data'!$O$4:$O$553,MATCH(Databackup!A468,Employee_Name,0),0)),"",(INDEX('Employee Data'!$O$4:$O$553,MATCH(Databackup!A468,Employee_Name,0))))</f>
        <v/>
      </c>
    </row>
    <row r="469" spans="1:14">
      <c r="A469" s="266" t="e">
        <f t="array" ref="A469">INDEX(Employee_Name,MATCH(SMALL(IF($A$1='Employee Data'!$I$4:$I$553,'Employee Data'!$B$4:$B$553,""),ROW('Employee Data'!A467)),IF($A$1='Employee Data'!$I$4:$I$553,'Employee Data'!$B$4:$B$553,""),0))</f>
        <v>#NUM!</v>
      </c>
      <c r="B469" t="str">
        <f>IF(ISERROR(INDEX('Employee Data'!$B$4:$B$553,MATCH(Databackup!A469,Employee_Name,0),0)),"",(INDEX('Employee Data'!$B$4:$B$553,MATCH(Databackup!A469,Employee_Name,0))))</f>
        <v/>
      </c>
      <c r="C469" t="str">
        <f>IF(ISERROR(INDEX('Employee Data'!$C$4:$C$553,MATCH(Databackup!A469,Employee_Name,0),0)),"",(INDEX('Employee Data'!$C$4:$C$553,MATCH(Databackup!A469,Employee_Name,0))))</f>
        <v/>
      </c>
      <c r="D469" t="str">
        <f>IF(ISERROR(INDEX('Employee Data'!$D$4:$D$553,MATCH(Databackup!A469,Employee_Name,0),0)),"",(INDEX('Employee Data'!$D$4:$D$553,MATCH(Databackup!A469,Employee_Name,0))))</f>
        <v/>
      </c>
      <c r="E469" t="str">
        <f>IF(ISERROR(INDEX('Employee Data'!$F$4:$F$553,MATCH(Databackup!A469,Employee_Name,0),0)),"",(INDEX('Employee Data'!$F$4:$F$553,MATCH(Databackup!A469,Employee_Name,0))))</f>
        <v/>
      </c>
      <c r="F469" s="226" t="str">
        <f>IF(ISERROR(INDEX('Employee Data'!$G$4:$G$553,MATCH(Databackup!A469,Employee_Name,0),0)),"",(INDEX('Employee Data'!$G$4:$G$553,MATCH(Databackup!A469,Employee_Name,0))))</f>
        <v/>
      </c>
      <c r="G469" s="226" t="str">
        <f>IF(ISERROR(INDEX('Employee Data'!$H$4:$H$553,MATCH(Databackup!A469,Employee_Name,0),0)),"",(INDEX('Employee Data'!$H$4:$H$553,MATCH(Databackup!A469,Employee_Name,0))))</f>
        <v/>
      </c>
      <c r="H469" t="str">
        <f>IF(ISERROR(INDEX('Employee Data'!$I$4:$I$553,MATCH(Databackup!A469,Employee_Name,0),0)),"",(INDEX('Employee Data'!$I$4:$I$553,MATCH(Databackup!A469,Employee_Name,0))))</f>
        <v/>
      </c>
      <c r="I469" t="str">
        <f>IF(ISERROR(INDEX('Employee Data'!$J$4:$J$553,MATCH(Databackup!A469,Employee_Name,0),0)),"",(INDEX('Employee Data'!J$4:$J$553,MATCH(Databackup!A469,Employee_Name,0))))</f>
        <v/>
      </c>
      <c r="J469" t="str">
        <f>IF(ISERROR(INDEX('Employee Data'!$K$4:$K$553,MATCH(Databackup!A469,Employee_Name,0),0)),"",(INDEX('Employee Data'!$K$4:$K$553,MATCH(Databackup!A469,Employee_Name,0))))</f>
        <v/>
      </c>
      <c r="K469" t="str">
        <f>IF(ISERROR(INDEX('Employee Data'!$L$4:$L$553,MATCH(Databackup!A469,Employee_Name,0),0)),"",(INDEX('Employee Data'!$L$4:$L$553,MATCH(Databackup!A469,Employee_Name,0))))</f>
        <v/>
      </c>
      <c r="L469" t="str">
        <f>IF(ISERROR(INDEX('Employee Data'!$M$4:$M$553,MATCH(Databackup!A469,Employee_Name,0),0)),"",(INDEX('Employee Data'!$M$4:$M$553,MATCH(Databackup!A469,Employee_Name,0))))</f>
        <v/>
      </c>
      <c r="M469" t="str">
        <f>IF(ISERROR(INDEX('Employee Data'!$N$4:$N$553,MATCH(Databackup!A469,Employee_Name,0),0)),"",(INDEX('Employee Data'!$N$4:$N$553,MATCH(Databackup!A469,Employee_Name,0))))</f>
        <v/>
      </c>
      <c r="N469" t="str">
        <f>IF(ISERROR(INDEX('Employee Data'!$O$4:$O$553,MATCH(Databackup!A469,Employee_Name,0),0)),"",(INDEX('Employee Data'!$O$4:$O$553,MATCH(Databackup!A469,Employee_Name,0))))</f>
        <v/>
      </c>
    </row>
    <row r="470" spans="1:14">
      <c r="A470" s="266" t="e">
        <f t="array" ref="A470">INDEX(Employee_Name,MATCH(SMALL(IF($A$1='Employee Data'!$I$4:$I$553,'Employee Data'!$B$4:$B$553,""),ROW('Employee Data'!A468)),IF($A$1='Employee Data'!$I$4:$I$553,'Employee Data'!$B$4:$B$553,""),0))</f>
        <v>#NUM!</v>
      </c>
      <c r="B470" t="str">
        <f>IF(ISERROR(INDEX('Employee Data'!$B$4:$B$553,MATCH(Databackup!A470,Employee_Name,0),0)),"",(INDEX('Employee Data'!$B$4:$B$553,MATCH(Databackup!A470,Employee_Name,0))))</f>
        <v/>
      </c>
      <c r="C470" t="str">
        <f>IF(ISERROR(INDEX('Employee Data'!$C$4:$C$553,MATCH(Databackup!A470,Employee_Name,0),0)),"",(INDEX('Employee Data'!$C$4:$C$553,MATCH(Databackup!A470,Employee_Name,0))))</f>
        <v/>
      </c>
      <c r="D470" t="str">
        <f>IF(ISERROR(INDEX('Employee Data'!$D$4:$D$553,MATCH(Databackup!A470,Employee_Name,0),0)),"",(INDEX('Employee Data'!$D$4:$D$553,MATCH(Databackup!A470,Employee_Name,0))))</f>
        <v/>
      </c>
      <c r="E470" t="str">
        <f>IF(ISERROR(INDEX('Employee Data'!$F$4:$F$553,MATCH(Databackup!A470,Employee_Name,0),0)),"",(INDEX('Employee Data'!$F$4:$F$553,MATCH(Databackup!A470,Employee_Name,0))))</f>
        <v/>
      </c>
      <c r="F470" s="226" t="str">
        <f>IF(ISERROR(INDEX('Employee Data'!$G$4:$G$553,MATCH(Databackup!A470,Employee_Name,0),0)),"",(INDEX('Employee Data'!$G$4:$G$553,MATCH(Databackup!A470,Employee_Name,0))))</f>
        <v/>
      </c>
      <c r="G470" s="226" t="str">
        <f>IF(ISERROR(INDEX('Employee Data'!$H$4:$H$553,MATCH(Databackup!A470,Employee_Name,0),0)),"",(INDEX('Employee Data'!$H$4:$H$553,MATCH(Databackup!A470,Employee_Name,0))))</f>
        <v/>
      </c>
      <c r="H470" t="str">
        <f>IF(ISERROR(INDEX('Employee Data'!$I$4:$I$553,MATCH(Databackup!A470,Employee_Name,0),0)),"",(INDEX('Employee Data'!$I$4:$I$553,MATCH(Databackup!A470,Employee_Name,0))))</f>
        <v/>
      </c>
      <c r="I470" t="str">
        <f>IF(ISERROR(INDEX('Employee Data'!$J$4:$J$553,MATCH(Databackup!A470,Employee_Name,0),0)),"",(INDEX('Employee Data'!J$4:$J$553,MATCH(Databackup!A470,Employee_Name,0))))</f>
        <v/>
      </c>
      <c r="J470" t="str">
        <f>IF(ISERROR(INDEX('Employee Data'!$K$4:$K$553,MATCH(Databackup!A470,Employee_Name,0),0)),"",(INDEX('Employee Data'!$K$4:$K$553,MATCH(Databackup!A470,Employee_Name,0))))</f>
        <v/>
      </c>
      <c r="K470" t="str">
        <f>IF(ISERROR(INDEX('Employee Data'!$L$4:$L$553,MATCH(Databackup!A470,Employee_Name,0),0)),"",(INDEX('Employee Data'!$L$4:$L$553,MATCH(Databackup!A470,Employee_Name,0))))</f>
        <v/>
      </c>
      <c r="L470" t="str">
        <f>IF(ISERROR(INDEX('Employee Data'!$M$4:$M$553,MATCH(Databackup!A470,Employee_Name,0),0)),"",(INDEX('Employee Data'!$M$4:$M$553,MATCH(Databackup!A470,Employee_Name,0))))</f>
        <v/>
      </c>
      <c r="M470" t="str">
        <f>IF(ISERROR(INDEX('Employee Data'!$N$4:$N$553,MATCH(Databackup!A470,Employee_Name,0),0)),"",(INDEX('Employee Data'!$N$4:$N$553,MATCH(Databackup!A470,Employee_Name,0))))</f>
        <v/>
      </c>
      <c r="N470" t="str">
        <f>IF(ISERROR(INDEX('Employee Data'!$O$4:$O$553,MATCH(Databackup!A470,Employee_Name,0),0)),"",(INDEX('Employee Data'!$O$4:$O$553,MATCH(Databackup!A470,Employee_Name,0))))</f>
        <v/>
      </c>
    </row>
    <row r="471" spans="1:14">
      <c r="A471" s="266" t="e">
        <f t="array" ref="A471">INDEX(Employee_Name,MATCH(SMALL(IF($A$1='Employee Data'!$I$4:$I$553,'Employee Data'!$B$4:$B$553,""),ROW('Employee Data'!A469)),IF($A$1='Employee Data'!$I$4:$I$553,'Employee Data'!$B$4:$B$553,""),0))</f>
        <v>#NUM!</v>
      </c>
      <c r="B471" t="str">
        <f>IF(ISERROR(INDEX('Employee Data'!$B$4:$B$553,MATCH(Databackup!A471,Employee_Name,0),0)),"",(INDEX('Employee Data'!$B$4:$B$553,MATCH(Databackup!A471,Employee_Name,0))))</f>
        <v/>
      </c>
      <c r="C471" t="str">
        <f>IF(ISERROR(INDEX('Employee Data'!$C$4:$C$553,MATCH(Databackup!A471,Employee_Name,0),0)),"",(INDEX('Employee Data'!$C$4:$C$553,MATCH(Databackup!A471,Employee_Name,0))))</f>
        <v/>
      </c>
      <c r="D471" t="str">
        <f>IF(ISERROR(INDEX('Employee Data'!$D$4:$D$553,MATCH(Databackup!A471,Employee_Name,0),0)),"",(INDEX('Employee Data'!$D$4:$D$553,MATCH(Databackup!A471,Employee_Name,0))))</f>
        <v/>
      </c>
      <c r="E471" t="str">
        <f>IF(ISERROR(INDEX('Employee Data'!$F$4:$F$553,MATCH(Databackup!A471,Employee_Name,0),0)),"",(INDEX('Employee Data'!$F$4:$F$553,MATCH(Databackup!A471,Employee_Name,0))))</f>
        <v/>
      </c>
      <c r="F471" s="226" t="str">
        <f>IF(ISERROR(INDEX('Employee Data'!$G$4:$G$553,MATCH(Databackup!A471,Employee_Name,0),0)),"",(INDEX('Employee Data'!$G$4:$G$553,MATCH(Databackup!A471,Employee_Name,0))))</f>
        <v/>
      </c>
      <c r="G471" s="226" t="str">
        <f>IF(ISERROR(INDEX('Employee Data'!$H$4:$H$553,MATCH(Databackup!A471,Employee_Name,0),0)),"",(INDEX('Employee Data'!$H$4:$H$553,MATCH(Databackup!A471,Employee_Name,0))))</f>
        <v/>
      </c>
      <c r="H471" t="str">
        <f>IF(ISERROR(INDEX('Employee Data'!$I$4:$I$553,MATCH(Databackup!A471,Employee_Name,0),0)),"",(INDEX('Employee Data'!$I$4:$I$553,MATCH(Databackup!A471,Employee_Name,0))))</f>
        <v/>
      </c>
      <c r="I471" t="str">
        <f>IF(ISERROR(INDEX('Employee Data'!$J$4:$J$553,MATCH(Databackup!A471,Employee_Name,0),0)),"",(INDEX('Employee Data'!J$4:$J$553,MATCH(Databackup!A471,Employee_Name,0))))</f>
        <v/>
      </c>
      <c r="J471" t="str">
        <f>IF(ISERROR(INDEX('Employee Data'!$K$4:$K$553,MATCH(Databackup!A471,Employee_Name,0),0)),"",(INDEX('Employee Data'!$K$4:$K$553,MATCH(Databackup!A471,Employee_Name,0))))</f>
        <v/>
      </c>
      <c r="K471" t="str">
        <f>IF(ISERROR(INDEX('Employee Data'!$L$4:$L$553,MATCH(Databackup!A471,Employee_Name,0),0)),"",(INDEX('Employee Data'!$L$4:$L$553,MATCH(Databackup!A471,Employee_Name,0))))</f>
        <v/>
      </c>
      <c r="L471" t="str">
        <f>IF(ISERROR(INDEX('Employee Data'!$M$4:$M$553,MATCH(Databackup!A471,Employee_Name,0),0)),"",(INDEX('Employee Data'!$M$4:$M$553,MATCH(Databackup!A471,Employee_Name,0))))</f>
        <v/>
      </c>
      <c r="M471" t="str">
        <f>IF(ISERROR(INDEX('Employee Data'!$N$4:$N$553,MATCH(Databackup!A471,Employee_Name,0),0)),"",(INDEX('Employee Data'!$N$4:$N$553,MATCH(Databackup!A471,Employee_Name,0))))</f>
        <v/>
      </c>
      <c r="N471" t="str">
        <f>IF(ISERROR(INDEX('Employee Data'!$O$4:$O$553,MATCH(Databackup!A471,Employee_Name,0),0)),"",(INDEX('Employee Data'!$O$4:$O$553,MATCH(Databackup!A471,Employee_Name,0))))</f>
        <v/>
      </c>
    </row>
    <row r="472" spans="1:14">
      <c r="A472" s="266" t="e">
        <f t="array" ref="A472">INDEX(Employee_Name,MATCH(SMALL(IF($A$1='Employee Data'!$I$4:$I$553,'Employee Data'!$B$4:$B$553,""),ROW('Employee Data'!A470)),IF($A$1='Employee Data'!$I$4:$I$553,'Employee Data'!$B$4:$B$553,""),0))</f>
        <v>#NUM!</v>
      </c>
      <c r="B472" t="str">
        <f>IF(ISERROR(INDEX('Employee Data'!$B$4:$B$553,MATCH(Databackup!A472,Employee_Name,0),0)),"",(INDEX('Employee Data'!$B$4:$B$553,MATCH(Databackup!A472,Employee_Name,0))))</f>
        <v/>
      </c>
      <c r="C472" t="str">
        <f>IF(ISERROR(INDEX('Employee Data'!$C$4:$C$553,MATCH(Databackup!A472,Employee_Name,0),0)),"",(INDEX('Employee Data'!$C$4:$C$553,MATCH(Databackup!A472,Employee_Name,0))))</f>
        <v/>
      </c>
      <c r="D472" t="str">
        <f>IF(ISERROR(INDEX('Employee Data'!$D$4:$D$553,MATCH(Databackup!A472,Employee_Name,0),0)),"",(INDEX('Employee Data'!$D$4:$D$553,MATCH(Databackup!A472,Employee_Name,0))))</f>
        <v/>
      </c>
      <c r="E472" t="str">
        <f>IF(ISERROR(INDEX('Employee Data'!$F$4:$F$553,MATCH(Databackup!A472,Employee_Name,0),0)),"",(INDEX('Employee Data'!$F$4:$F$553,MATCH(Databackup!A472,Employee_Name,0))))</f>
        <v/>
      </c>
      <c r="F472" s="226" t="str">
        <f>IF(ISERROR(INDEX('Employee Data'!$G$4:$G$553,MATCH(Databackup!A472,Employee_Name,0),0)),"",(INDEX('Employee Data'!$G$4:$G$553,MATCH(Databackup!A472,Employee_Name,0))))</f>
        <v/>
      </c>
      <c r="G472" s="226" t="str">
        <f>IF(ISERROR(INDEX('Employee Data'!$H$4:$H$553,MATCH(Databackup!A472,Employee_Name,0),0)),"",(INDEX('Employee Data'!$H$4:$H$553,MATCH(Databackup!A472,Employee_Name,0))))</f>
        <v/>
      </c>
      <c r="H472" t="str">
        <f>IF(ISERROR(INDEX('Employee Data'!$I$4:$I$553,MATCH(Databackup!A472,Employee_Name,0),0)),"",(INDEX('Employee Data'!$I$4:$I$553,MATCH(Databackup!A472,Employee_Name,0))))</f>
        <v/>
      </c>
      <c r="I472" t="str">
        <f>IF(ISERROR(INDEX('Employee Data'!$J$4:$J$553,MATCH(Databackup!A472,Employee_Name,0),0)),"",(INDEX('Employee Data'!J$4:$J$553,MATCH(Databackup!A472,Employee_Name,0))))</f>
        <v/>
      </c>
      <c r="J472" t="str">
        <f>IF(ISERROR(INDEX('Employee Data'!$K$4:$K$553,MATCH(Databackup!A472,Employee_Name,0),0)),"",(INDEX('Employee Data'!$K$4:$K$553,MATCH(Databackup!A472,Employee_Name,0))))</f>
        <v/>
      </c>
      <c r="K472" t="str">
        <f>IF(ISERROR(INDEX('Employee Data'!$L$4:$L$553,MATCH(Databackup!A472,Employee_Name,0),0)),"",(INDEX('Employee Data'!$L$4:$L$553,MATCH(Databackup!A472,Employee_Name,0))))</f>
        <v/>
      </c>
      <c r="L472" t="str">
        <f>IF(ISERROR(INDEX('Employee Data'!$M$4:$M$553,MATCH(Databackup!A472,Employee_Name,0),0)),"",(INDEX('Employee Data'!$M$4:$M$553,MATCH(Databackup!A472,Employee_Name,0))))</f>
        <v/>
      </c>
      <c r="M472" t="str">
        <f>IF(ISERROR(INDEX('Employee Data'!$N$4:$N$553,MATCH(Databackup!A472,Employee_Name,0),0)),"",(INDEX('Employee Data'!$N$4:$N$553,MATCH(Databackup!A472,Employee_Name,0))))</f>
        <v/>
      </c>
      <c r="N472" t="str">
        <f>IF(ISERROR(INDEX('Employee Data'!$O$4:$O$553,MATCH(Databackup!A472,Employee_Name,0),0)),"",(INDEX('Employee Data'!$O$4:$O$553,MATCH(Databackup!A472,Employee_Name,0))))</f>
        <v/>
      </c>
    </row>
    <row r="473" spans="1:14">
      <c r="A473" s="266" t="e">
        <f t="array" ref="A473">INDEX(Employee_Name,MATCH(SMALL(IF($A$1='Employee Data'!$I$4:$I$553,'Employee Data'!$B$4:$B$553,""),ROW('Employee Data'!A471)),IF($A$1='Employee Data'!$I$4:$I$553,'Employee Data'!$B$4:$B$553,""),0))</f>
        <v>#NUM!</v>
      </c>
      <c r="B473" t="str">
        <f>IF(ISERROR(INDEX('Employee Data'!$B$4:$B$553,MATCH(Databackup!A473,Employee_Name,0),0)),"",(INDEX('Employee Data'!$B$4:$B$553,MATCH(Databackup!A473,Employee_Name,0))))</f>
        <v/>
      </c>
      <c r="C473" t="str">
        <f>IF(ISERROR(INDEX('Employee Data'!$C$4:$C$553,MATCH(Databackup!A473,Employee_Name,0),0)),"",(INDEX('Employee Data'!$C$4:$C$553,MATCH(Databackup!A473,Employee_Name,0))))</f>
        <v/>
      </c>
      <c r="D473" t="str">
        <f>IF(ISERROR(INDEX('Employee Data'!$D$4:$D$553,MATCH(Databackup!A473,Employee_Name,0),0)),"",(INDEX('Employee Data'!$D$4:$D$553,MATCH(Databackup!A473,Employee_Name,0))))</f>
        <v/>
      </c>
      <c r="E473" t="str">
        <f>IF(ISERROR(INDEX('Employee Data'!$F$4:$F$553,MATCH(Databackup!A473,Employee_Name,0),0)),"",(INDEX('Employee Data'!$F$4:$F$553,MATCH(Databackup!A473,Employee_Name,0))))</f>
        <v/>
      </c>
      <c r="F473" s="226" t="str">
        <f>IF(ISERROR(INDEX('Employee Data'!$G$4:$G$553,MATCH(Databackup!A473,Employee_Name,0),0)),"",(INDEX('Employee Data'!$G$4:$G$553,MATCH(Databackup!A473,Employee_Name,0))))</f>
        <v/>
      </c>
      <c r="G473" s="226" t="str">
        <f>IF(ISERROR(INDEX('Employee Data'!$H$4:$H$553,MATCH(Databackup!A473,Employee_Name,0),0)),"",(INDEX('Employee Data'!$H$4:$H$553,MATCH(Databackup!A473,Employee_Name,0))))</f>
        <v/>
      </c>
      <c r="H473" t="str">
        <f>IF(ISERROR(INDEX('Employee Data'!$I$4:$I$553,MATCH(Databackup!A473,Employee_Name,0),0)),"",(INDEX('Employee Data'!$I$4:$I$553,MATCH(Databackup!A473,Employee_Name,0))))</f>
        <v/>
      </c>
      <c r="I473" t="str">
        <f>IF(ISERROR(INDEX('Employee Data'!$J$4:$J$553,MATCH(Databackup!A473,Employee_Name,0),0)),"",(INDEX('Employee Data'!J$4:$J$553,MATCH(Databackup!A473,Employee_Name,0))))</f>
        <v/>
      </c>
      <c r="J473" t="str">
        <f>IF(ISERROR(INDEX('Employee Data'!$K$4:$K$553,MATCH(Databackup!A473,Employee_Name,0),0)),"",(INDEX('Employee Data'!$K$4:$K$553,MATCH(Databackup!A473,Employee_Name,0))))</f>
        <v/>
      </c>
      <c r="K473" t="str">
        <f>IF(ISERROR(INDEX('Employee Data'!$L$4:$L$553,MATCH(Databackup!A473,Employee_Name,0),0)),"",(INDEX('Employee Data'!$L$4:$L$553,MATCH(Databackup!A473,Employee_Name,0))))</f>
        <v/>
      </c>
      <c r="L473" t="str">
        <f>IF(ISERROR(INDEX('Employee Data'!$M$4:$M$553,MATCH(Databackup!A473,Employee_Name,0),0)),"",(INDEX('Employee Data'!$M$4:$M$553,MATCH(Databackup!A473,Employee_Name,0))))</f>
        <v/>
      </c>
      <c r="M473" t="str">
        <f>IF(ISERROR(INDEX('Employee Data'!$N$4:$N$553,MATCH(Databackup!A473,Employee_Name,0),0)),"",(INDEX('Employee Data'!$N$4:$N$553,MATCH(Databackup!A473,Employee_Name,0))))</f>
        <v/>
      </c>
      <c r="N473" t="str">
        <f>IF(ISERROR(INDEX('Employee Data'!$O$4:$O$553,MATCH(Databackup!A473,Employee_Name,0),0)),"",(INDEX('Employee Data'!$O$4:$O$553,MATCH(Databackup!A473,Employee_Name,0))))</f>
        <v/>
      </c>
    </row>
    <row r="474" spans="1:14">
      <c r="A474" s="266" t="e">
        <f t="array" ref="A474">INDEX(Employee_Name,MATCH(SMALL(IF($A$1='Employee Data'!$I$4:$I$553,'Employee Data'!$B$4:$B$553,""),ROW('Employee Data'!A472)),IF($A$1='Employee Data'!$I$4:$I$553,'Employee Data'!$B$4:$B$553,""),0))</f>
        <v>#NUM!</v>
      </c>
      <c r="B474" t="str">
        <f>IF(ISERROR(INDEX('Employee Data'!$B$4:$B$553,MATCH(Databackup!A474,Employee_Name,0),0)),"",(INDEX('Employee Data'!$B$4:$B$553,MATCH(Databackup!A474,Employee_Name,0))))</f>
        <v/>
      </c>
      <c r="C474" t="str">
        <f>IF(ISERROR(INDEX('Employee Data'!$C$4:$C$553,MATCH(Databackup!A474,Employee_Name,0),0)),"",(INDEX('Employee Data'!$C$4:$C$553,MATCH(Databackup!A474,Employee_Name,0))))</f>
        <v/>
      </c>
      <c r="D474" t="str">
        <f>IF(ISERROR(INDEX('Employee Data'!$D$4:$D$553,MATCH(Databackup!A474,Employee_Name,0),0)),"",(INDEX('Employee Data'!$D$4:$D$553,MATCH(Databackup!A474,Employee_Name,0))))</f>
        <v/>
      </c>
      <c r="E474" t="str">
        <f>IF(ISERROR(INDEX('Employee Data'!$F$4:$F$553,MATCH(Databackup!A474,Employee_Name,0),0)),"",(INDEX('Employee Data'!$F$4:$F$553,MATCH(Databackup!A474,Employee_Name,0))))</f>
        <v/>
      </c>
      <c r="F474" s="226" t="str">
        <f>IF(ISERROR(INDEX('Employee Data'!$G$4:$G$553,MATCH(Databackup!A474,Employee_Name,0),0)),"",(INDEX('Employee Data'!$G$4:$G$553,MATCH(Databackup!A474,Employee_Name,0))))</f>
        <v/>
      </c>
      <c r="G474" s="226" t="str">
        <f>IF(ISERROR(INDEX('Employee Data'!$H$4:$H$553,MATCH(Databackup!A474,Employee_Name,0),0)),"",(INDEX('Employee Data'!$H$4:$H$553,MATCH(Databackup!A474,Employee_Name,0))))</f>
        <v/>
      </c>
      <c r="H474" t="str">
        <f>IF(ISERROR(INDEX('Employee Data'!$I$4:$I$553,MATCH(Databackup!A474,Employee_Name,0),0)),"",(INDEX('Employee Data'!$I$4:$I$553,MATCH(Databackup!A474,Employee_Name,0))))</f>
        <v/>
      </c>
      <c r="I474" t="str">
        <f>IF(ISERROR(INDEX('Employee Data'!$J$4:$J$553,MATCH(Databackup!A474,Employee_Name,0),0)),"",(INDEX('Employee Data'!J$4:$J$553,MATCH(Databackup!A474,Employee_Name,0))))</f>
        <v/>
      </c>
      <c r="J474" t="str">
        <f>IF(ISERROR(INDEX('Employee Data'!$K$4:$K$553,MATCH(Databackup!A474,Employee_Name,0),0)),"",(INDEX('Employee Data'!$K$4:$K$553,MATCH(Databackup!A474,Employee_Name,0))))</f>
        <v/>
      </c>
      <c r="K474" t="str">
        <f>IF(ISERROR(INDEX('Employee Data'!$L$4:$L$553,MATCH(Databackup!A474,Employee_Name,0),0)),"",(INDEX('Employee Data'!$L$4:$L$553,MATCH(Databackup!A474,Employee_Name,0))))</f>
        <v/>
      </c>
      <c r="L474" t="str">
        <f>IF(ISERROR(INDEX('Employee Data'!$M$4:$M$553,MATCH(Databackup!A474,Employee_Name,0),0)),"",(INDEX('Employee Data'!$M$4:$M$553,MATCH(Databackup!A474,Employee_Name,0))))</f>
        <v/>
      </c>
      <c r="M474" t="str">
        <f>IF(ISERROR(INDEX('Employee Data'!$N$4:$N$553,MATCH(Databackup!A474,Employee_Name,0),0)),"",(INDEX('Employee Data'!$N$4:$N$553,MATCH(Databackup!A474,Employee_Name,0))))</f>
        <v/>
      </c>
      <c r="N474" t="str">
        <f>IF(ISERROR(INDEX('Employee Data'!$O$4:$O$553,MATCH(Databackup!A474,Employee_Name,0),0)),"",(INDEX('Employee Data'!$O$4:$O$553,MATCH(Databackup!A474,Employee_Name,0))))</f>
        <v/>
      </c>
    </row>
    <row r="475" spans="1:14">
      <c r="A475" s="266" t="e">
        <f t="array" ref="A475">INDEX(Employee_Name,MATCH(SMALL(IF($A$1='Employee Data'!$I$4:$I$553,'Employee Data'!$B$4:$B$553,""),ROW('Employee Data'!A473)),IF($A$1='Employee Data'!$I$4:$I$553,'Employee Data'!$B$4:$B$553,""),0))</f>
        <v>#NUM!</v>
      </c>
      <c r="B475" t="str">
        <f>IF(ISERROR(INDEX('Employee Data'!$B$4:$B$553,MATCH(Databackup!A475,Employee_Name,0),0)),"",(INDEX('Employee Data'!$B$4:$B$553,MATCH(Databackup!A475,Employee_Name,0))))</f>
        <v/>
      </c>
      <c r="C475" t="str">
        <f>IF(ISERROR(INDEX('Employee Data'!$C$4:$C$553,MATCH(Databackup!A475,Employee_Name,0),0)),"",(INDEX('Employee Data'!$C$4:$C$553,MATCH(Databackup!A475,Employee_Name,0))))</f>
        <v/>
      </c>
      <c r="D475" t="str">
        <f>IF(ISERROR(INDEX('Employee Data'!$D$4:$D$553,MATCH(Databackup!A475,Employee_Name,0),0)),"",(INDEX('Employee Data'!$D$4:$D$553,MATCH(Databackup!A475,Employee_Name,0))))</f>
        <v/>
      </c>
      <c r="E475" t="str">
        <f>IF(ISERROR(INDEX('Employee Data'!$F$4:$F$553,MATCH(Databackup!A475,Employee_Name,0),0)),"",(INDEX('Employee Data'!$F$4:$F$553,MATCH(Databackup!A475,Employee_Name,0))))</f>
        <v/>
      </c>
      <c r="F475" s="226" t="str">
        <f>IF(ISERROR(INDEX('Employee Data'!$G$4:$G$553,MATCH(Databackup!A475,Employee_Name,0),0)),"",(INDEX('Employee Data'!$G$4:$G$553,MATCH(Databackup!A475,Employee_Name,0))))</f>
        <v/>
      </c>
      <c r="G475" s="226" t="str">
        <f>IF(ISERROR(INDEX('Employee Data'!$H$4:$H$553,MATCH(Databackup!A475,Employee_Name,0),0)),"",(INDEX('Employee Data'!$H$4:$H$553,MATCH(Databackup!A475,Employee_Name,0))))</f>
        <v/>
      </c>
      <c r="H475" t="str">
        <f>IF(ISERROR(INDEX('Employee Data'!$I$4:$I$553,MATCH(Databackup!A475,Employee_Name,0),0)),"",(INDEX('Employee Data'!$I$4:$I$553,MATCH(Databackup!A475,Employee_Name,0))))</f>
        <v/>
      </c>
      <c r="I475" t="str">
        <f>IF(ISERROR(INDEX('Employee Data'!$J$4:$J$553,MATCH(Databackup!A475,Employee_Name,0),0)),"",(INDEX('Employee Data'!J$4:$J$553,MATCH(Databackup!A475,Employee_Name,0))))</f>
        <v/>
      </c>
      <c r="J475" t="str">
        <f>IF(ISERROR(INDEX('Employee Data'!$K$4:$K$553,MATCH(Databackup!A475,Employee_Name,0),0)),"",(INDEX('Employee Data'!$K$4:$K$553,MATCH(Databackup!A475,Employee_Name,0))))</f>
        <v/>
      </c>
      <c r="K475" t="str">
        <f>IF(ISERROR(INDEX('Employee Data'!$L$4:$L$553,MATCH(Databackup!A475,Employee_Name,0),0)),"",(INDEX('Employee Data'!$L$4:$L$553,MATCH(Databackup!A475,Employee_Name,0))))</f>
        <v/>
      </c>
      <c r="L475" t="str">
        <f>IF(ISERROR(INDEX('Employee Data'!$M$4:$M$553,MATCH(Databackup!A475,Employee_Name,0),0)),"",(INDEX('Employee Data'!$M$4:$M$553,MATCH(Databackup!A475,Employee_Name,0))))</f>
        <v/>
      </c>
      <c r="M475" t="str">
        <f>IF(ISERROR(INDEX('Employee Data'!$N$4:$N$553,MATCH(Databackup!A475,Employee_Name,0),0)),"",(INDEX('Employee Data'!$N$4:$N$553,MATCH(Databackup!A475,Employee_Name,0))))</f>
        <v/>
      </c>
      <c r="N475" t="str">
        <f>IF(ISERROR(INDEX('Employee Data'!$O$4:$O$553,MATCH(Databackup!A475,Employee_Name,0),0)),"",(INDEX('Employee Data'!$O$4:$O$553,MATCH(Databackup!A475,Employee_Name,0))))</f>
        <v/>
      </c>
    </row>
    <row r="476" spans="1:14">
      <c r="A476" s="266" t="e">
        <f t="array" ref="A476">INDEX(Employee_Name,MATCH(SMALL(IF($A$1='Employee Data'!$I$4:$I$553,'Employee Data'!$B$4:$B$553,""),ROW('Employee Data'!A474)),IF($A$1='Employee Data'!$I$4:$I$553,'Employee Data'!$B$4:$B$553,""),0))</f>
        <v>#NUM!</v>
      </c>
      <c r="B476" t="str">
        <f>IF(ISERROR(INDEX('Employee Data'!$B$4:$B$553,MATCH(Databackup!A476,Employee_Name,0),0)),"",(INDEX('Employee Data'!$B$4:$B$553,MATCH(Databackup!A476,Employee_Name,0))))</f>
        <v/>
      </c>
      <c r="C476" t="str">
        <f>IF(ISERROR(INDEX('Employee Data'!$C$4:$C$553,MATCH(Databackup!A476,Employee_Name,0),0)),"",(INDEX('Employee Data'!$C$4:$C$553,MATCH(Databackup!A476,Employee_Name,0))))</f>
        <v/>
      </c>
      <c r="D476" t="str">
        <f>IF(ISERROR(INDEX('Employee Data'!$D$4:$D$553,MATCH(Databackup!A476,Employee_Name,0),0)),"",(INDEX('Employee Data'!$D$4:$D$553,MATCH(Databackup!A476,Employee_Name,0))))</f>
        <v/>
      </c>
      <c r="E476" t="str">
        <f>IF(ISERROR(INDEX('Employee Data'!$F$4:$F$553,MATCH(Databackup!A476,Employee_Name,0),0)),"",(INDEX('Employee Data'!$F$4:$F$553,MATCH(Databackup!A476,Employee_Name,0))))</f>
        <v/>
      </c>
      <c r="F476" s="226" t="str">
        <f>IF(ISERROR(INDEX('Employee Data'!$G$4:$G$553,MATCH(Databackup!A476,Employee_Name,0),0)),"",(INDEX('Employee Data'!$G$4:$G$553,MATCH(Databackup!A476,Employee_Name,0))))</f>
        <v/>
      </c>
      <c r="G476" s="226" t="str">
        <f>IF(ISERROR(INDEX('Employee Data'!$H$4:$H$553,MATCH(Databackup!A476,Employee_Name,0),0)),"",(INDEX('Employee Data'!$H$4:$H$553,MATCH(Databackup!A476,Employee_Name,0))))</f>
        <v/>
      </c>
      <c r="H476" t="str">
        <f>IF(ISERROR(INDEX('Employee Data'!$I$4:$I$553,MATCH(Databackup!A476,Employee_Name,0),0)),"",(INDEX('Employee Data'!$I$4:$I$553,MATCH(Databackup!A476,Employee_Name,0))))</f>
        <v/>
      </c>
      <c r="I476" t="str">
        <f>IF(ISERROR(INDEX('Employee Data'!$J$4:$J$553,MATCH(Databackup!A476,Employee_Name,0),0)),"",(INDEX('Employee Data'!J$4:$J$553,MATCH(Databackup!A476,Employee_Name,0))))</f>
        <v/>
      </c>
      <c r="J476" t="str">
        <f>IF(ISERROR(INDEX('Employee Data'!$K$4:$K$553,MATCH(Databackup!A476,Employee_Name,0),0)),"",(INDEX('Employee Data'!$K$4:$K$553,MATCH(Databackup!A476,Employee_Name,0))))</f>
        <v/>
      </c>
      <c r="K476" t="str">
        <f>IF(ISERROR(INDEX('Employee Data'!$L$4:$L$553,MATCH(Databackup!A476,Employee_Name,0),0)),"",(INDEX('Employee Data'!$L$4:$L$553,MATCH(Databackup!A476,Employee_Name,0))))</f>
        <v/>
      </c>
      <c r="L476" t="str">
        <f>IF(ISERROR(INDEX('Employee Data'!$M$4:$M$553,MATCH(Databackup!A476,Employee_Name,0),0)),"",(INDEX('Employee Data'!$M$4:$M$553,MATCH(Databackup!A476,Employee_Name,0))))</f>
        <v/>
      </c>
      <c r="M476" t="str">
        <f>IF(ISERROR(INDEX('Employee Data'!$N$4:$N$553,MATCH(Databackup!A476,Employee_Name,0),0)),"",(INDEX('Employee Data'!$N$4:$N$553,MATCH(Databackup!A476,Employee_Name,0))))</f>
        <v/>
      </c>
      <c r="N476" t="str">
        <f>IF(ISERROR(INDEX('Employee Data'!$O$4:$O$553,MATCH(Databackup!A476,Employee_Name,0),0)),"",(INDEX('Employee Data'!$O$4:$O$553,MATCH(Databackup!A476,Employee_Name,0))))</f>
        <v/>
      </c>
    </row>
    <row r="477" spans="1:14">
      <c r="A477" s="266" t="e">
        <f t="array" ref="A477">INDEX(Employee_Name,MATCH(SMALL(IF($A$1='Employee Data'!$I$4:$I$553,'Employee Data'!$B$4:$B$553,""),ROW('Employee Data'!A475)),IF($A$1='Employee Data'!$I$4:$I$553,'Employee Data'!$B$4:$B$553,""),0))</f>
        <v>#NUM!</v>
      </c>
      <c r="B477" t="str">
        <f>IF(ISERROR(INDEX('Employee Data'!$B$4:$B$553,MATCH(Databackup!A477,Employee_Name,0),0)),"",(INDEX('Employee Data'!$B$4:$B$553,MATCH(Databackup!A477,Employee_Name,0))))</f>
        <v/>
      </c>
      <c r="C477" t="str">
        <f>IF(ISERROR(INDEX('Employee Data'!$C$4:$C$553,MATCH(Databackup!A477,Employee_Name,0),0)),"",(INDEX('Employee Data'!$C$4:$C$553,MATCH(Databackup!A477,Employee_Name,0))))</f>
        <v/>
      </c>
      <c r="D477" t="str">
        <f>IF(ISERROR(INDEX('Employee Data'!$D$4:$D$553,MATCH(Databackup!A477,Employee_Name,0),0)),"",(INDEX('Employee Data'!$D$4:$D$553,MATCH(Databackup!A477,Employee_Name,0))))</f>
        <v/>
      </c>
      <c r="E477" t="str">
        <f>IF(ISERROR(INDEX('Employee Data'!$F$4:$F$553,MATCH(Databackup!A477,Employee_Name,0),0)),"",(INDEX('Employee Data'!$F$4:$F$553,MATCH(Databackup!A477,Employee_Name,0))))</f>
        <v/>
      </c>
      <c r="F477" s="226" t="str">
        <f>IF(ISERROR(INDEX('Employee Data'!$G$4:$G$553,MATCH(Databackup!A477,Employee_Name,0),0)),"",(INDEX('Employee Data'!$G$4:$G$553,MATCH(Databackup!A477,Employee_Name,0))))</f>
        <v/>
      </c>
      <c r="G477" s="226" t="str">
        <f>IF(ISERROR(INDEX('Employee Data'!$H$4:$H$553,MATCH(Databackup!A477,Employee_Name,0),0)),"",(INDEX('Employee Data'!$H$4:$H$553,MATCH(Databackup!A477,Employee_Name,0))))</f>
        <v/>
      </c>
      <c r="H477" t="str">
        <f>IF(ISERROR(INDEX('Employee Data'!$I$4:$I$553,MATCH(Databackup!A477,Employee_Name,0),0)),"",(INDEX('Employee Data'!$I$4:$I$553,MATCH(Databackup!A477,Employee_Name,0))))</f>
        <v/>
      </c>
      <c r="I477" t="str">
        <f>IF(ISERROR(INDEX('Employee Data'!$J$4:$J$553,MATCH(Databackup!A477,Employee_Name,0),0)),"",(INDEX('Employee Data'!J$4:$J$553,MATCH(Databackup!A477,Employee_Name,0))))</f>
        <v/>
      </c>
      <c r="J477" t="str">
        <f>IF(ISERROR(INDEX('Employee Data'!$K$4:$K$553,MATCH(Databackup!A477,Employee_Name,0),0)),"",(INDEX('Employee Data'!$K$4:$K$553,MATCH(Databackup!A477,Employee_Name,0))))</f>
        <v/>
      </c>
      <c r="K477" t="str">
        <f>IF(ISERROR(INDEX('Employee Data'!$L$4:$L$553,MATCH(Databackup!A477,Employee_Name,0),0)),"",(INDEX('Employee Data'!$L$4:$L$553,MATCH(Databackup!A477,Employee_Name,0))))</f>
        <v/>
      </c>
      <c r="L477" t="str">
        <f>IF(ISERROR(INDEX('Employee Data'!$M$4:$M$553,MATCH(Databackup!A477,Employee_Name,0),0)),"",(INDEX('Employee Data'!$M$4:$M$553,MATCH(Databackup!A477,Employee_Name,0))))</f>
        <v/>
      </c>
      <c r="M477" t="str">
        <f>IF(ISERROR(INDEX('Employee Data'!$N$4:$N$553,MATCH(Databackup!A477,Employee_Name,0),0)),"",(INDEX('Employee Data'!$N$4:$N$553,MATCH(Databackup!A477,Employee_Name,0))))</f>
        <v/>
      </c>
      <c r="N477" t="str">
        <f>IF(ISERROR(INDEX('Employee Data'!$O$4:$O$553,MATCH(Databackup!A477,Employee_Name,0),0)),"",(INDEX('Employee Data'!$O$4:$O$553,MATCH(Databackup!A477,Employee_Name,0))))</f>
        <v/>
      </c>
    </row>
    <row r="478" spans="1:14">
      <c r="A478" s="266" t="e">
        <f t="array" ref="A478">INDEX(Employee_Name,MATCH(SMALL(IF($A$1='Employee Data'!$I$4:$I$553,'Employee Data'!$B$4:$B$553,""),ROW('Employee Data'!A476)),IF($A$1='Employee Data'!$I$4:$I$553,'Employee Data'!$B$4:$B$553,""),0))</f>
        <v>#NUM!</v>
      </c>
      <c r="B478" t="str">
        <f>IF(ISERROR(INDEX('Employee Data'!$B$4:$B$553,MATCH(Databackup!A478,Employee_Name,0),0)),"",(INDEX('Employee Data'!$B$4:$B$553,MATCH(Databackup!A478,Employee_Name,0))))</f>
        <v/>
      </c>
      <c r="C478" t="str">
        <f>IF(ISERROR(INDEX('Employee Data'!$C$4:$C$553,MATCH(Databackup!A478,Employee_Name,0),0)),"",(INDEX('Employee Data'!$C$4:$C$553,MATCH(Databackup!A478,Employee_Name,0))))</f>
        <v/>
      </c>
      <c r="D478" t="str">
        <f>IF(ISERROR(INDEX('Employee Data'!$D$4:$D$553,MATCH(Databackup!A478,Employee_Name,0),0)),"",(INDEX('Employee Data'!$D$4:$D$553,MATCH(Databackup!A478,Employee_Name,0))))</f>
        <v/>
      </c>
      <c r="E478" t="str">
        <f>IF(ISERROR(INDEX('Employee Data'!$F$4:$F$553,MATCH(Databackup!A478,Employee_Name,0),0)),"",(INDEX('Employee Data'!$F$4:$F$553,MATCH(Databackup!A478,Employee_Name,0))))</f>
        <v/>
      </c>
      <c r="F478" s="226" t="str">
        <f>IF(ISERROR(INDEX('Employee Data'!$G$4:$G$553,MATCH(Databackup!A478,Employee_Name,0),0)),"",(INDEX('Employee Data'!$G$4:$G$553,MATCH(Databackup!A478,Employee_Name,0))))</f>
        <v/>
      </c>
      <c r="G478" s="226" t="str">
        <f>IF(ISERROR(INDEX('Employee Data'!$H$4:$H$553,MATCH(Databackup!A478,Employee_Name,0),0)),"",(INDEX('Employee Data'!$H$4:$H$553,MATCH(Databackup!A478,Employee_Name,0))))</f>
        <v/>
      </c>
      <c r="H478" t="str">
        <f>IF(ISERROR(INDEX('Employee Data'!$I$4:$I$553,MATCH(Databackup!A478,Employee_Name,0),0)),"",(INDEX('Employee Data'!$I$4:$I$553,MATCH(Databackup!A478,Employee_Name,0))))</f>
        <v/>
      </c>
      <c r="I478" t="str">
        <f>IF(ISERROR(INDEX('Employee Data'!$J$4:$J$553,MATCH(Databackup!A478,Employee_Name,0),0)),"",(INDEX('Employee Data'!J$4:$J$553,MATCH(Databackup!A478,Employee_Name,0))))</f>
        <v/>
      </c>
      <c r="J478" t="str">
        <f>IF(ISERROR(INDEX('Employee Data'!$K$4:$K$553,MATCH(Databackup!A478,Employee_Name,0),0)),"",(INDEX('Employee Data'!$K$4:$K$553,MATCH(Databackup!A478,Employee_Name,0))))</f>
        <v/>
      </c>
      <c r="K478" t="str">
        <f>IF(ISERROR(INDEX('Employee Data'!$L$4:$L$553,MATCH(Databackup!A478,Employee_Name,0),0)),"",(INDEX('Employee Data'!$L$4:$L$553,MATCH(Databackup!A478,Employee_Name,0))))</f>
        <v/>
      </c>
      <c r="L478" t="str">
        <f>IF(ISERROR(INDEX('Employee Data'!$M$4:$M$553,MATCH(Databackup!A478,Employee_Name,0),0)),"",(INDEX('Employee Data'!$M$4:$M$553,MATCH(Databackup!A478,Employee_Name,0))))</f>
        <v/>
      </c>
      <c r="M478" t="str">
        <f>IF(ISERROR(INDEX('Employee Data'!$N$4:$N$553,MATCH(Databackup!A478,Employee_Name,0),0)),"",(INDEX('Employee Data'!$N$4:$N$553,MATCH(Databackup!A478,Employee_Name,0))))</f>
        <v/>
      </c>
      <c r="N478" t="str">
        <f>IF(ISERROR(INDEX('Employee Data'!$O$4:$O$553,MATCH(Databackup!A478,Employee_Name,0),0)),"",(INDEX('Employee Data'!$O$4:$O$553,MATCH(Databackup!A478,Employee_Name,0))))</f>
        <v/>
      </c>
    </row>
    <row r="479" spans="1:14">
      <c r="A479" s="266" t="e">
        <f t="array" ref="A479">INDEX(Employee_Name,MATCH(SMALL(IF($A$1='Employee Data'!$I$4:$I$553,'Employee Data'!$B$4:$B$553,""),ROW('Employee Data'!A477)),IF($A$1='Employee Data'!$I$4:$I$553,'Employee Data'!$B$4:$B$553,""),0))</f>
        <v>#NUM!</v>
      </c>
      <c r="B479" t="str">
        <f>IF(ISERROR(INDEX('Employee Data'!$B$4:$B$553,MATCH(Databackup!A479,Employee_Name,0),0)),"",(INDEX('Employee Data'!$B$4:$B$553,MATCH(Databackup!A479,Employee_Name,0))))</f>
        <v/>
      </c>
      <c r="C479" t="str">
        <f>IF(ISERROR(INDEX('Employee Data'!$C$4:$C$553,MATCH(Databackup!A479,Employee_Name,0),0)),"",(INDEX('Employee Data'!$C$4:$C$553,MATCH(Databackup!A479,Employee_Name,0))))</f>
        <v/>
      </c>
      <c r="D479" t="str">
        <f>IF(ISERROR(INDEX('Employee Data'!$D$4:$D$553,MATCH(Databackup!A479,Employee_Name,0),0)),"",(INDEX('Employee Data'!$D$4:$D$553,MATCH(Databackup!A479,Employee_Name,0))))</f>
        <v/>
      </c>
      <c r="E479" t="str">
        <f>IF(ISERROR(INDEX('Employee Data'!$F$4:$F$553,MATCH(Databackup!A479,Employee_Name,0),0)),"",(INDEX('Employee Data'!$F$4:$F$553,MATCH(Databackup!A479,Employee_Name,0))))</f>
        <v/>
      </c>
      <c r="F479" s="226" t="str">
        <f>IF(ISERROR(INDEX('Employee Data'!$G$4:$G$553,MATCH(Databackup!A479,Employee_Name,0),0)),"",(INDEX('Employee Data'!$G$4:$G$553,MATCH(Databackup!A479,Employee_Name,0))))</f>
        <v/>
      </c>
      <c r="G479" s="226" t="str">
        <f>IF(ISERROR(INDEX('Employee Data'!$H$4:$H$553,MATCH(Databackup!A479,Employee_Name,0),0)),"",(INDEX('Employee Data'!$H$4:$H$553,MATCH(Databackup!A479,Employee_Name,0))))</f>
        <v/>
      </c>
      <c r="H479" t="str">
        <f>IF(ISERROR(INDEX('Employee Data'!$I$4:$I$553,MATCH(Databackup!A479,Employee_Name,0),0)),"",(INDEX('Employee Data'!$I$4:$I$553,MATCH(Databackup!A479,Employee_Name,0))))</f>
        <v/>
      </c>
      <c r="I479" t="str">
        <f>IF(ISERROR(INDEX('Employee Data'!$J$4:$J$553,MATCH(Databackup!A479,Employee_Name,0),0)),"",(INDEX('Employee Data'!J$4:$J$553,MATCH(Databackup!A479,Employee_Name,0))))</f>
        <v/>
      </c>
      <c r="J479" t="str">
        <f>IF(ISERROR(INDEX('Employee Data'!$K$4:$K$553,MATCH(Databackup!A479,Employee_Name,0),0)),"",(INDEX('Employee Data'!$K$4:$K$553,MATCH(Databackup!A479,Employee_Name,0))))</f>
        <v/>
      </c>
      <c r="K479" t="str">
        <f>IF(ISERROR(INDEX('Employee Data'!$L$4:$L$553,MATCH(Databackup!A479,Employee_Name,0),0)),"",(INDEX('Employee Data'!$L$4:$L$553,MATCH(Databackup!A479,Employee_Name,0))))</f>
        <v/>
      </c>
      <c r="L479" t="str">
        <f>IF(ISERROR(INDEX('Employee Data'!$M$4:$M$553,MATCH(Databackup!A479,Employee_Name,0),0)),"",(INDEX('Employee Data'!$M$4:$M$553,MATCH(Databackup!A479,Employee_Name,0))))</f>
        <v/>
      </c>
      <c r="M479" t="str">
        <f>IF(ISERROR(INDEX('Employee Data'!$N$4:$N$553,MATCH(Databackup!A479,Employee_Name,0),0)),"",(INDEX('Employee Data'!$N$4:$N$553,MATCH(Databackup!A479,Employee_Name,0))))</f>
        <v/>
      </c>
      <c r="N479" t="str">
        <f>IF(ISERROR(INDEX('Employee Data'!$O$4:$O$553,MATCH(Databackup!A479,Employee_Name,0),0)),"",(INDEX('Employee Data'!$O$4:$O$553,MATCH(Databackup!A479,Employee_Name,0))))</f>
        <v/>
      </c>
    </row>
    <row r="480" spans="1:14">
      <c r="A480" s="266" t="e">
        <f t="array" ref="A480">INDEX(Employee_Name,MATCH(SMALL(IF($A$1='Employee Data'!$I$4:$I$553,'Employee Data'!$B$4:$B$553,""),ROW('Employee Data'!A478)),IF($A$1='Employee Data'!$I$4:$I$553,'Employee Data'!$B$4:$B$553,""),0))</f>
        <v>#NUM!</v>
      </c>
      <c r="B480" t="str">
        <f>IF(ISERROR(INDEX('Employee Data'!$B$4:$B$553,MATCH(Databackup!A480,Employee_Name,0),0)),"",(INDEX('Employee Data'!$B$4:$B$553,MATCH(Databackup!A480,Employee_Name,0))))</f>
        <v/>
      </c>
      <c r="C480" t="str">
        <f>IF(ISERROR(INDEX('Employee Data'!$C$4:$C$553,MATCH(Databackup!A480,Employee_Name,0),0)),"",(INDEX('Employee Data'!$C$4:$C$553,MATCH(Databackup!A480,Employee_Name,0))))</f>
        <v/>
      </c>
      <c r="D480" t="str">
        <f>IF(ISERROR(INDEX('Employee Data'!$D$4:$D$553,MATCH(Databackup!A480,Employee_Name,0),0)),"",(INDEX('Employee Data'!$D$4:$D$553,MATCH(Databackup!A480,Employee_Name,0))))</f>
        <v/>
      </c>
      <c r="E480" t="str">
        <f>IF(ISERROR(INDEX('Employee Data'!$F$4:$F$553,MATCH(Databackup!A480,Employee_Name,0),0)),"",(INDEX('Employee Data'!$F$4:$F$553,MATCH(Databackup!A480,Employee_Name,0))))</f>
        <v/>
      </c>
      <c r="F480" s="226" t="str">
        <f>IF(ISERROR(INDEX('Employee Data'!$G$4:$G$553,MATCH(Databackup!A480,Employee_Name,0),0)),"",(INDEX('Employee Data'!$G$4:$G$553,MATCH(Databackup!A480,Employee_Name,0))))</f>
        <v/>
      </c>
      <c r="G480" s="226" t="str">
        <f>IF(ISERROR(INDEX('Employee Data'!$H$4:$H$553,MATCH(Databackup!A480,Employee_Name,0),0)),"",(INDEX('Employee Data'!$H$4:$H$553,MATCH(Databackup!A480,Employee_Name,0))))</f>
        <v/>
      </c>
      <c r="H480" t="str">
        <f>IF(ISERROR(INDEX('Employee Data'!$I$4:$I$553,MATCH(Databackup!A480,Employee_Name,0),0)),"",(INDEX('Employee Data'!$I$4:$I$553,MATCH(Databackup!A480,Employee_Name,0))))</f>
        <v/>
      </c>
      <c r="I480" t="str">
        <f>IF(ISERROR(INDEX('Employee Data'!$J$4:$J$553,MATCH(Databackup!A480,Employee_Name,0),0)),"",(INDEX('Employee Data'!J$4:$J$553,MATCH(Databackup!A480,Employee_Name,0))))</f>
        <v/>
      </c>
      <c r="J480" t="str">
        <f>IF(ISERROR(INDEX('Employee Data'!$K$4:$K$553,MATCH(Databackup!A480,Employee_Name,0),0)),"",(INDEX('Employee Data'!$K$4:$K$553,MATCH(Databackup!A480,Employee_Name,0))))</f>
        <v/>
      </c>
      <c r="K480" t="str">
        <f>IF(ISERROR(INDEX('Employee Data'!$L$4:$L$553,MATCH(Databackup!A480,Employee_Name,0),0)),"",(INDEX('Employee Data'!$L$4:$L$553,MATCH(Databackup!A480,Employee_Name,0))))</f>
        <v/>
      </c>
      <c r="L480" t="str">
        <f>IF(ISERROR(INDEX('Employee Data'!$M$4:$M$553,MATCH(Databackup!A480,Employee_Name,0),0)),"",(INDEX('Employee Data'!$M$4:$M$553,MATCH(Databackup!A480,Employee_Name,0))))</f>
        <v/>
      </c>
      <c r="M480" t="str">
        <f>IF(ISERROR(INDEX('Employee Data'!$N$4:$N$553,MATCH(Databackup!A480,Employee_Name,0),0)),"",(INDEX('Employee Data'!$N$4:$N$553,MATCH(Databackup!A480,Employee_Name,0))))</f>
        <v/>
      </c>
      <c r="N480" t="str">
        <f>IF(ISERROR(INDEX('Employee Data'!$O$4:$O$553,MATCH(Databackup!A480,Employee_Name,0),0)),"",(INDEX('Employee Data'!$O$4:$O$553,MATCH(Databackup!A480,Employee_Name,0))))</f>
        <v/>
      </c>
    </row>
    <row r="481" spans="1:14">
      <c r="A481" s="266" t="e">
        <f t="array" ref="A481">INDEX(Employee_Name,MATCH(SMALL(IF($A$1='Employee Data'!$I$4:$I$553,'Employee Data'!$B$4:$B$553,""),ROW('Employee Data'!A479)),IF($A$1='Employee Data'!$I$4:$I$553,'Employee Data'!$B$4:$B$553,""),0))</f>
        <v>#NUM!</v>
      </c>
      <c r="B481" t="str">
        <f>IF(ISERROR(INDEX('Employee Data'!$B$4:$B$553,MATCH(Databackup!A481,Employee_Name,0),0)),"",(INDEX('Employee Data'!$B$4:$B$553,MATCH(Databackup!A481,Employee_Name,0))))</f>
        <v/>
      </c>
      <c r="C481" t="str">
        <f>IF(ISERROR(INDEX('Employee Data'!$C$4:$C$553,MATCH(Databackup!A481,Employee_Name,0),0)),"",(INDEX('Employee Data'!$C$4:$C$553,MATCH(Databackup!A481,Employee_Name,0))))</f>
        <v/>
      </c>
      <c r="D481" t="str">
        <f>IF(ISERROR(INDEX('Employee Data'!$D$4:$D$553,MATCH(Databackup!A481,Employee_Name,0),0)),"",(INDEX('Employee Data'!$D$4:$D$553,MATCH(Databackup!A481,Employee_Name,0))))</f>
        <v/>
      </c>
      <c r="E481" t="str">
        <f>IF(ISERROR(INDEX('Employee Data'!$F$4:$F$553,MATCH(Databackup!A481,Employee_Name,0),0)),"",(INDEX('Employee Data'!$F$4:$F$553,MATCH(Databackup!A481,Employee_Name,0))))</f>
        <v/>
      </c>
      <c r="F481" s="226" t="str">
        <f>IF(ISERROR(INDEX('Employee Data'!$G$4:$G$553,MATCH(Databackup!A481,Employee_Name,0),0)),"",(INDEX('Employee Data'!$G$4:$G$553,MATCH(Databackup!A481,Employee_Name,0))))</f>
        <v/>
      </c>
      <c r="G481" s="226" t="str">
        <f>IF(ISERROR(INDEX('Employee Data'!$H$4:$H$553,MATCH(Databackup!A481,Employee_Name,0),0)),"",(INDEX('Employee Data'!$H$4:$H$553,MATCH(Databackup!A481,Employee_Name,0))))</f>
        <v/>
      </c>
      <c r="H481" t="str">
        <f>IF(ISERROR(INDEX('Employee Data'!$I$4:$I$553,MATCH(Databackup!A481,Employee_Name,0),0)),"",(INDEX('Employee Data'!$I$4:$I$553,MATCH(Databackup!A481,Employee_Name,0))))</f>
        <v/>
      </c>
      <c r="I481" t="str">
        <f>IF(ISERROR(INDEX('Employee Data'!$J$4:$J$553,MATCH(Databackup!A481,Employee_Name,0),0)),"",(INDEX('Employee Data'!J$4:$J$553,MATCH(Databackup!A481,Employee_Name,0))))</f>
        <v/>
      </c>
      <c r="J481" t="str">
        <f>IF(ISERROR(INDEX('Employee Data'!$K$4:$K$553,MATCH(Databackup!A481,Employee_Name,0),0)),"",(INDEX('Employee Data'!$K$4:$K$553,MATCH(Databackup!A481,Employee_Name,0))))</f>
        <v/>
      </c>
      <c r="K481" t="str">
        <f>IF(ISERROR(INDEX('Employee Data'!$L$4:$L$553,MATCH(Databackup!A481,Employee_Name,0),0)),"",(INDEX('Employee Data'!$L$4:$L$553,MATCH(Databackup!A481,Employee_Name,0))))</f>
        <v/>
      </c>
      <c r="L481" t="str">
        <f>IF(ISERROR(INDEX('Employee Data'!$M$4:$M$553,MATCH(Databackup!A481,Employee_Name,0),0)),"",(INDEX('Employee Data'!$M$4:$M$553,MATCH(Databackup!A481,Employee_Name,0))))</f>
        <v/>
      </c>
      <c r="M481" t="str">
        <f>IF(ISERROR(INDEX('Employee Data'!$N$4:$N$553,MATCH(Databackup!A481,Employee_Name,0),0)),"",(INDEX('Employee Data'!$N$4:$N$553,MATCH(Databackup!A481,Employee_Name,0))))</f>
        <v/>
      </c>
      <c r="N481" t="str">
        <f>IF(ISERROR(INDEX('Employee Data'!$O$4:$O$553,MATCH(Databackup!A481,Employee_Name,0),0)),"",(INDEX('Employee Data'!$O$4:$O$553,MATCH(Databackup!A481,Employee_Name,0))))</f>
        <v/>
      </c>
    </row>
    <row r="482" spans="1:14">
      <c r="A482" s="266" t="e">
        <f t="array" ref="A482">INDEX(Employee_Name,MATCH(SMALL(IF($A$1='Employee Data'!$I$4:$I$553,'Employee Data'!$B$4:$B$553,""),ROW('Employee Data'!A480)),IF($A$1='Employee Data'!$I$4:$I$553,'Employee Data'!$B$4:$B$553,""),0))</f>
        <v>#NUM!</v>
      </c>
      <c r="B482" t="str">
        <f>IF(ISERROR(INDEX('Employee Data'!$B$4:$B$553,MATCH(Databackup!A482,Employee_Name,0),0)),"",(INDEX('Employee Data'!$B$4:$B$553,MATCH(Databackup!A482,Employee_Name,0))))</f>
        <v/>
      </c>
      <c r="C482" t="str">
        <f>IF(ISERROR(INDEX('Employee Data'!$C$4:$C$553,MATCH(Databackup!A482,Employee_Name,0),0)),"",(INDEX('Employee Data'!$C$4:$C$553,MATCH(Databackup!A482,Employee_Name,0))))</f>
        <v/>
      </c>
      <c r="D482" t="str">
        <f>IF(ISERROR(INDEX('Employee Data'!$D$4:$D$553,MATCH(Databackup!A482,Employee_Name,0),0)),"",(INDEX('Employee Data'!$D$4:$D$553,MATCH(Databackup!A482,Employee_Name,0))))</f>
        <v/>
      </c>
      <c r="E482" t="str">
        <f>IF(ISERROR(INDEX('Employee Data'!$F$4:$F$553,MATCH(Databackup!A482,Employee_Name,0),0)),"",(INDEX('Employee Data'!$F$4:$F$553,MATCH(Databackup!A482,Employee_Name,0))))</f>
        <v/>
      </c>
      <c r="F482" s="226" t="str">
        <f>IF(ISERROR(INDEX('Employee Data'!$G$4:$G$553,MATCH(Databackup!A482,Employee_Name,0),0)),"",(INDEX('Employee Data'!$G$4:$G$553,MATCH(Databackup!A482,Employee_Name,0))))</f>
        <v/>
      </c>
      <c r="G482" s="226" t="str">
        <f>IF(ISERROR(INDEX('Employee Data'!$H$4:$H$553,MATCH(Databackup!A482,Employee_Name,0),0)),"",(INDEX('Employee Data'!$H$4:$H$553,MATCH(Databackup!A482,Employee_Name,0))))</f>
        <v/>
      </c>
      <c r="H482" t="str">
        <f>IF(ISERROR(INDEX('Employee Data'!$I$4:$I$553,MATCH(Databackup!A482,Employee_Name,0),0)),"",(INDEX('Employee Data'!$I$4:$I$553,MATCH(Databackup!A482,Employee_Name,0))))</f>
        <v/>
      </c>
      <c r="I482" t="str">
        <f>IF(ISERROR(INDEX('Employee Data'!$J$4:$J$553,MATCH(Databackup!A482,Employee_Name,0),0)),"",(INDEX('Employee Data'!J$4:$J$553,MATCH(Databackup!A482,Employee_Name,0))))</f>
        <v/>
      </c>
      <c r="J482" t="str">
        <f>IF(ISERROR(INDEX('Employee Data'!$K$4:$K$553,MATCH(Databackup!A482,Employee_Name,0),0)),"",(INDEX('Employee Data'!$K$4:$K$553,MATCH(Databackup!A482,Employee_Name,0))))</f>
        <v/>
      </c>
      <c r="K482" t="str">
        <f>IF(ISERROR(INDEX('Employee Data'!$L$4:$L$553,MATCH(Databackup!A482,Employee_Name,0),0)),"",(INDEX('Employee Data'!$L$4:$L$553,MATCH(Databackup!A482,Employee_Name,0))))</f>
        <v/>
      </c>
      <c r="L482" t="str">
        <f>IF(ISERROR(INDEX('Employee Data'!$M$4:$M$553,MATCH(Databackup!A482,Employee_Name,0),0)),"",(INDEX('Employee Data'!$M$4:$M$553,MATCH(Databackup!A482,Employee_Name,0))))</f>
        <v/>
      </c>
      <c r="M482" t="str">
        <f>IF(ISERROR(INDEX('Employee Data'!$N$4:$N$553,MATCH(Databackup!A482,Employee_Name,0),0)),"",(INDEX('Employee Data'!$N$4:$N$553,MATCH(Databackup!A482,Employee_Name,0))))</f>
        <v/>
      </c>
      <c r="N482" t="str">
        <f>IF(ISERROR(INDEX('Employee Data'!$O$4:$O$553,MATCH(Databackup!A482,Employee_Name,0),0)),"",(INDEX('Employee Data'!$O$4:$O$553,MATCH(Databackup!A482,Employee_Name,0))))</f>
        <v/>
      </c>
    </row>
    <row r="483" spans="1:14">
      <c r="A483" s="266" t="e">
        <f t="array" ref="A483">INDEX(Employee_Name,MATCH(SMALL(IF($A$1='Employee Data'!$I$4:$I$553,'Employee Data'!$B$4:$B$553,""),ROW('Employee Data'!A481)),IF($A$1='Employee Data'!$I$4:$I$553,'Employee Data'!$B$4:$B$553,""),0))</f>
        <v>#NUM!</v>
      </c>
      <c r="B483" t="str">
        <f>IF(ISERROR(INDEX('Employee Data'!$B$4:$B$553,MATCH(Databackup!A483,Employee_Name,0),0)),"",(INDEX('Employee Data'!$B$4:$B$553,MATCH(Databackup!A483,Employee_Name,0))))</f>
        <v/>
      </c>
      <c r="C483" t="str">
        <f>IF(ISERROR(INDEX('Employee Data'!$C$4:$C$553,MATCH(Databackup!A483,Employee_Name,0),0)),"",(INDEX('Employee Data'!$C$4:$C$553,MATCH(Databackup!A483,Employee_Name,0))))</f>
        <v/>
      </c>
      <c r="D483" t="str">
        <f>IF(ISERROR(INDEX('Employee Data'!$D$4:$D$553,MATCH(Databackup!A483,Employee_Name,0),0)),"",(INDEX('Employee Data'!$D$4:$D$553,MATCH(Databackup!A483,Employee_Name,0))))</f>
        <v/>
      </c>
      <c r="E483" t="str">
        <f>IF(ISERROR(INDEX('Employee Data'!$F$4:$F$553,MATCH(Databackup!A483,Employee_Name,0),0)),"",(INDEX('Employee Data'!$F$4:$F$553,MATCH(Databackup!A483,Employee_Name,0))))</f>
        <v/>
      </c>
      <c r="F483" s="226" t="str">
        <f>IF(ISERROR(INDEX('Employee Data'!$G$4:$G$553,MATCH(Databackup!A483,Employee_Name,0),0)),"",(INDEX('Employee Data'!$G$4:$G$553,MATCH(Databackup!A483,Employee_Name,0))))</f>
        <v/>
      </c>
      <c r="G483" s="226" t="str">
        <f>IF(ISERROR(INDEX('Employee Data'!$H$4:$H$553,MATCH(Databackup!A483,Employee_Name,0),0)),"",(INDEX('Employee Data'!$H$4:$H$553,MATCH(Databackup!A483,Employee_Name,0))))</f>
        <v/>
      </c>
      <c r="H483" t="str">
        <f>IF(ISERROR(INDEX('Employee Data'!$I$4:$I$553,MATCH(Databackup!A483,Employee_Name,0),0)),"",(INDEX('Employee Data'!$I$4:$I$553,MATCH(Databackup!A483,Employee_Name,0))))</f>
        <v/>
      </c>
      <c r="I483" t="str">
        <f>IF(ISERROR(INDEX('Employee Data'!$J$4:$J$553,MATCH(Databackup!A483,Employee_Name,0),0)),"",(INDEX('Employee Data'!J$4:$J$553,MATCH(Databackup!A483,Employee_Name,0))))</f>
        <v/>
      </c>
      <c r="J483" t="str">
        <f>IF(ISERROR(INDEX('Employee Data'!$K$4:$K$553,MATCH(Databackup!A483,Employee_Name,0),0)),"",(INDEX('Employee Data'!$K$4:$K$553,MATCH(Databackup!A483,Employee_Name,0))))</f>
        <v/>
      </c>
      <c r="K483" t="str">
        <f>IF(ISERROR(INDEX('Employee Data'!$L$4:$L$553,MATCH(Databackup!A483,Employee_Name,0),0)),"",(INDEX('Employee Data'!$L$4:$L$553,MATCH(Databackup!A483,Employee_Name,0))))</f>
        <v/>
      </c>
      <c r="L483" t="str">
        <f>IF(ISERROR(INDEX('Employee Data'!$M$4:$M$553,MATCH(Databackup!A483,Employee_Name,0),0)),"",(INDEX('Employee Data'!$M$4:$M$553,MATCH(Databackup!A483,Employee_Name,0))))</f>
        <v/>
      </c>
      <c r="M483" t="str">
        <f>IF(ISERROR(INDEX('Employee Data'!$N$4:$N$553,MATCH(Databackup!A483,Employee_Name,0),0)),"",(INDEX('Employee Data'!$N$4:$N$553,MATCH(Databackup!A483,Employee_Name,0))))</f>
        <v/>
      </c>
      <c r="N483" t="str">
        <f>IF(ISERROR(INDEX('Employee Data'!$O$4:$O$553,MATCH(Databackup!A483,Employee_Name,0),0)),"",(INDEX('Employee Data'!$O$4:$O$553,MATCH(Databackup!A483,Employee_Name,0))))</f>
        <v/>
      </c>
    </row>
    <row r="484" spans="1:14">
      <c r="A484" s="266" t="e">
        <f t="array" ref="A484">INDEX(Employee_Name,MATCH(SMALL(IF($A$1='Employee Data'!$I$4:$I$553,'Employee Data'!$B$4:$B$553,""),ROW('Employee Data'!A482)),IF($A$1='Employee Data'!$I$4:$I$553,'Employee Data'!$B$4:$B$553,""),0))</f>
        <v>#NUM!</v>
      </c>
      <c r="B484" t="str">
        <f>IF(ISERROR(INDEX('Employee Data'!$B$4:$B$553,MATCH(Databackup!A484,Employee_Name,0),0)),"",(INDEX('Employee Data'!$B$4:$B$553,MATCH(Databackup!A484,Employee_Name,0))))</f>
        <v/>
      </c>
      <c r="C484" t="str">
        <f>IF(ISERROR(INDEX('Employee Data'!$C$4:$C$553,MATCH(Databackup!A484,Employee_Name,0),0)),"",(INDEX('Employee Data'!$C$4:$C$553,MATCH(Databackup!A484,Employee_Name,0))))</f>
        <v/>
      </c>
      <c r="D484" t="str">
        <f>IF(ISERROR(INDEX('Employee Data'!$D$4:$D$553,MATCH(Databackup!A484,Employee_Name,0),0)),"",(INDEX('Employee Data'!$D$4:$D$553,MATCH(Databackup!A484,Employee_Name,0))))</f>
        <v/>
      </c>
      <c r="E484" t="str">
        <f>IF(ISERROR(INDEX('Employee Data'!$F$4:$F$553,MATCH(Databackup!A484,Employee_Name,0),0)),"",(INDEX('Employee Data'!$F$4:$F$553,MATCH(Databackup!A484,Employee_Name,0))))</f>
        <v/>
      </c>
      <c r="F484" s="226" t="str">
        <f>IF(ISERROR(INDEX('Employee Data'!$G$4:$G$553,MATCH(Databackup!A484,Employee_Name,0),0)),"",(INDEX('Employee Data'!$G$4:$G$553,MATCH(Databackup!A484,Employee_Name,0))))</f>
        <v/>
      </c>
      <c r="G484" s="226" t="str">
        <f>IF(ISERROR(INDEX('Employee Data'!$H$4:$H$553,MATCH(Databackup!A484,Employee_Name,0),0)),"",(INDEX('Employee Data'!$H$4:$H$553,MATCH(Databackup!A484,Employee_Name,0))))</f>
        <v/>
      </c>
      <c r="H484" t="str">
        <f>IF(ISERROR(INDEX('Employee Data'!$I$4:$I$553,MATCH(Databackup!A484,Employee_Name,0),0)),"",(INDEX('Employee Data'!$I$4:$I$553,MATCH(Databackup!A484,Employee_Name,0))))</f>
        <v/>
      </c>
      <c r="I484" t="str">
        <f>IF(ISERROR(INDEX('Employee Data'!$J$4:$J$553,MATCH(Databackup!A484,Employee_Name,0),0)),"",(INDEX('Employee Data'!J$4:$J$553,MATCH(Databackup!A484,Employee_Name,0))))</f>
        <v/>
      </c>
      <c r="J484" t="str">
        <f>IF(ISERROR(INDEX('Employee Data'!$K$4:$K$553,MATCH(Databackup!A484,Employee_Name,0),0)),"",(INDEX('Employee Data'!$K$4:$K$553,MATCH(Databackup!A484,Employee_Name,0))))</f>
        <v/>
      </c>
      <c r="K484" t="str">
        <f>IF(ISERROR(INDEX('Employee Data'!$L$4:$L$553,MATCH(Databackup!A484,Employee_Name,0),0)),"",(INDEX('Employee Data'!$L$4:$L$553,MATCH(Databackup!A484,Employee_Name,0))))</f>
        <v/>
      </c>
      <c r="L484" t="str">
        <f>IF(ISERROR(INDEX('Employee Data'!$M$4:$M$553,MATCH(Databackup!A484,Employee_Name,0),0)),"",(INDEX('Employee Data'!$M$4:$M$553,MATCH(Databackup!A484,Employee_Name,0))))</f>
        <v/>
      </c>
      <c r="M484" t="str">
        <f>IF(ISERROR(INDEX('Employee Data'!$N$4:$N$553,MATCH(Databackup!A484,Employee_Name,0),0)),"",(INDEX('Employee Data'!$N$4:$N$553,MATCH(Databackup!A484,Employee_Name,0))))</f>
        <v/>
      </c>
      <c r="N484" t="str">
        <f>IF(ISERROR(INDEX('Employee Data'!$O$4:$O$553,MATCH(Databackup!A484,Employee_Name,0),0)),"",(INDEX('Employee Data'!$O$4:$O$553,MATCH(Databackup!A484,Employee_Name,0))))</f>
        <v/>
      </c>
    </row>
    <row r="485" spans="1:14">
      <c r="A485" s="266" t="e">
        <f t="array" ref="A485">INDEX(Employee_Name,MATCH(SMALL(IF($A$1='Employee Data'!$I$4:$I$553,'Employee Data'!$B$4:$B$553,""),ROW('Employee Data'!A483)),IF($A$1='Employee Data'!$I$4:$I$553,'Employee Data'!$B$4:$B$553,""),0))</f>
        <v>#NUM!</v>
      </c>
      <c r="B485" t="str">
        <f>IF(ISERROR(INDEX('Employee Data'!$B$4:$B$553,MATCH(Databackup!A485,Employee_Name,0),0)),"",(INDEX('Employee Data'!$B$4:$B$553,MATCH(Databackup!A485,Employee_Name,0))))</f>
        <v/>
      </c>
      <c r="C485" t="str">
        <f>IF(ISERROR(INDEX('Employee Data'!$C$4:$C$553,MATCH(Databackup!A485,Employee_Name,0),0)),"",(INDEX('Employee Data'!$C$4:$C$553,MATCH(Databackup!A485,Employee_Name,0))))</f>
        <v/>
      </c>
      <c r="D485" t="str">
        <f>IF(ISERROR(INDEX('Employee Data'!$D$4:$D$553,MATCH(Databackup!A485,Employee_Name,0),0)),"",(INDEX('Employee Data'!$D$4:$D$553,MATCH(Databackup!A485,Employee_Name,0))))</f>
        <v/>
      </c>
      <c r="E485" t="str">
        <f>IF(ISERROR(INDEX('Employee Data'!$F$4:$F$553,MATCH(Databackup!A485,Employee_Name,0),0)),"",(INDEX('Employee Data'!$F$4:$F$553,MATCH(Databackup!A485,Employee_Name,0))))</f>
        <v/>
      </c>
      <c r="F485" s="226" t="str">
        <f>IF(ISERROR(INDEX('Employee Data'!$G$4:$G$553,MATCH(Databackup!A485,Employee_Name,0),0)),"",(INDEX('Employee Data'!$G$4:$G$553,MATCH(Databackup!A485,Employee_Name,0))))</f>
        <v/>
      </c>
      <c r="G485" s="226" t="str">
        <f>IF(ISERROR(INDEX('Employee Data'!$H$4:$H$553,MATCH(Databackup!A485,Employee_Name,0),0)),"",(INDEX('Employee Data'!$H$4:$H$553,MATCH(Databackup!A485,Employee_Name,0))))</f>
        <v/>
      </c>
      <c r="H485" t="str">
        <f>IF(ISERROR(INDEX('Employee Data'!$I$4:$I$553,MATCH(Databackup!A485,Employee_Name,0),0)),"",(INDEX('Employee Data'!$I$4:$I$553,MATCH(Databackup!A485,Employee_Name,0))))</f>
        <v/>
      </c>
      <c r="I485" t="str">
        <f>IF(ISERROR(INDEX('Employee Data'!$J$4:$J$553,MATCH(Databackup!A485,Employee_Name,0),0)),"",(INDEX('Employee Data'!J$4:$J$553,MATCH(Databackup!A485,Employee_Name,0))))</f>
        <v/>
      </c>
      <c r="J485" t="str">
        <f>IF(ISERROR(INDEX('Employee Data'!$K$4:$K$553,MATCH(Databackup!A485,Employee_Name,0),0)),"",(INDEX('Employee Data'!$K$4:$K$553,MATCH(Databackup!A485,Employee_Name,0))))</f>
        <v/>
      </c>
      <c r="K485" t="str">
        <f>IF(ISERROR(INDEX('Employee Data'!$L$4:$L$553,MATCH(Databackup!A485,Employee_Name,0),0)),"",(INDEX('Employee Data'!$L$4:$L$553,MATCH(Databackup!A485,Employee_Name,0))))</f>
        <v/>
      </c>
      <c r="L485" t="str">
        <f>IF(ISERROR(INDEX('Employee Data'!$M$4:$M$553,MATCH(Databackup!A485,Employee_Name,0),0)),"",(INDEX('Employee Data'!$M$4:$M$553,MATCH(Databackup!A485,Employee_Name,0))))</f>
        <v/>
      </c>
      <c r="M485" t="str">
        <f>IF(ISERROR(INDEX('Employee Data'!$N$4:$N$553,MATCH(Databackup!A485,Employee_Name,0),0)),"",(INDEX('Employee Data'!$N$4:$N$553,MATCH(Databackup!A485,Employee_Name,0))))</f>
        <v/>
      </c>
      <c r="N485" t="str">
        <f>IF(ISERROR(INDEX('Employee Data'!$O$4:$O$553,MATCH(Databackup!A485,Employee_Name,0),0)),"",(INDEX('Employee Data'!$O$4:$O$553,MATCH(Databackup!A485,Employee_Name,0))))</f>
        <v/>
      </c>
    </row>
    <row r="486" spans="1:14">
      <c r="A486" s="266" t="e">
        <f t="array" ref="A486">INDEX(Employee_Name,MATCH(SMALL(IF($A$1='Employee Data'!$I$4:$I$553,'Employee Data'!$B$4:$B$553,""),ROW('Employee Data'!A484)),IF($A$1='Employee Data'!$I$4:$I$553,'Employee Data'!$B$4:$B$553,""),0))</f>
        <v>#NUM!</v>
      </c>
      <c r="B486" t="str">
        <f>IF(ISERROR(INDEX('Employee Data'!$B$4:$B$553,MATCH(Databackup!A486,Employee_Name,0),0)),"",(INDEX('Employee Data'!$B$4:$B$553,MATCH(Databackup!A486,Employee_Name,0))))</f>
        <v/>
      </c>
      <c r="C486" t="str">
        <f>IF(ISERROR(INDEX('Employee Data'!$C$4:$C$553,MATCH(Databackup!A486,Employee_Name,0),0)),"",(INDEX('Employee Data'!$C$4:$C$553,MATCH(Databackup!A486,Employee_Name,0))))</f>
        <v/>
      </c>
      <c r="D486" t="str">
        <f>IF(ISERROR(INDEX('Employee Data'!$D$4:$D$553,MATCH(Databackup!A486,Employee_Name,0),0)),"",(INDEX('Employee Data'!$D$4:$D$553,MATCH(Databackup!A486,Employee_Name,0))))</f>
        <v/>
      </c>
      <c r="E486" t="str">
        <f>IF(ISERROR(INDEX('Employee Data'!$F$4:$F$553,MATCH(Databackup!A486,Employee_Name,0),0)),"",(INDEX('Employee Data'!$F$4:$F$553,MATCH(Databackup!A486,Employee_Name,0))))</f>
        <v/>
      </c>
      <c r="F486" s="226" t="str">
        <f>IF(ISERROR(INDEX('Employee Data'!$G$4:$G$553,MATCH(Databackup!A486,Employee_Name,0),0)),"",(INDEX('Employee Data'!$G$4:$G$553,MATCH(Databackup!A486,Employee_Name,0))))</f>
        <v/>
      </c>
      <c r="G486" s="226" t="str">
        <f>IF(ISERROR(INDEX('Employee Data'!$H$4:$H$553,MATCH(Databackup!A486,Employee_Name,0),0)),"",(INDEX('Employee Data'!$H$4:$H$553,MATCH(Databackup!A486,Employee_Name,0))))</f>
        <v/>
      </c>
      <c r="H486" t="str">
        <f>IF(ISERROR(INDEX('Employee Data'!$I$4:$I$553,MATCH(Databackup!A486,Employee_Name,0),0)),"",(INDEX('Employee Data'!$I$4:$I$553,MATCH(Databackup!A486,Employee_Name,0))))</f>
        <v/>
      </c>
      <c r="I486" t="str">
        <f>IF(ISERROR(INDEX('Employee Data'!$J$4:$J$553,MATCH(Databackup!A486,Employee_Name,0),0)),"",(INDEX('Employee Data'!J$4:$J$553,MATCH(Databackup!A486,Employee_Name,0))))</f>
        <v/>
      </c>
      <c r="J486" t="str">
        <f>IF(ISERROR(INDEX('Employee Data'!$K$4:$K$553,MATCH(Databackup!A486,Employee_Name,0),0)),"",(INDEX('Employee Data'!$K$4:$K$553,MATCH(Databackup!A486,Employee_Name,0))))</f>
        <v/>
      </c>
      <c r="K486" t="str">
        <f>IF(ISERROR(INDEX('Employee Data'!$L$4:$L$553,MATCH(Databackup!A486,Employee_Name,0),0)),"",(INDEX('Employee Data'!$L$4:$L$553,MATCH(Databackup!A486,Employee_Name,0))))</f>
        <v/>
      </c>
      <c r="L486" t="str">
        <f>IF(ISERROR(INDEX('Employee Data'!$M$4:$M$553,MATCH(Databackup!A486,Employee_Name,0),0)),"",(INDEX('Employee Data'!$M$4:$M$553,MATCH(Databackup!A486,Employee_Name,0))))</f>
        <v/>
      </c>
      <c r="M486" t="str">
        <f>IF(ISERROR(INDEX('Employee Data'!$N$4:$N$553,MATCH(Databackup!A486,Employee_Name,0),0)),"",(INDEX('Employee Data'!$N$4:$N$553,MATCH(Databackup!A486,Employee_Name,0))))</f>
        <v/>
      </c>
      <c r="N486" t="str">
        <f>IF(ISERROR(INDEX('Employee Data'!$O$4:$O$553,MATCH(Databackup!A486,Employee_Name,0),0)),"",(INDEX('Employee Data'!$O$4:$O$553,MATCH(Databackup!A486,Employee_Name,0))))</f>
        <v/>
      </c>
    </row>
    <row r="487" spans="1:14">
      <c r="A487" s="266" t="e">
        <f t="array" ref="A487">INDEX(Employee_Name,MATCH(SMALL(IF($A$1='Employee Data'!$I$4:$I$553,'Employee Data'!$B$4:$B$553,""),ROW('Employee Data'!A485)),IF($A$1='Employee Data'!$I$4:$I$553,'Employee Data'!$B$4:$B$553,""),0))</f>
        <v>#NUM!</v>
      </c>
      <c r="B487" t="str">
        <f>IF(ISERROR(INDEX('Employee Data'!$B$4:$B$553,MATCH(Databackup!A487,Employee_Name,0),0)),"",(INDEX('Employee Data'!$B$4:$B$553,MATCH(Databackup!A487,Employee_Name,0))))</f>
        <v/>
      </c>
      <c r="C487" t="str">
        <f>IF(ISERROR(INDEX('Employee Data'!$C$4:$C$553,MATCH(Databackup!A487,Employee_Name,0),0)),"",(INDEX('Employee Data'!$C$4:$C$553,MATCH(Databackup!A487,Employee_Name,0))))</f>
        <v/>
      </c>
      <c r="D487" t="str">
        <f>IF(ISERROR(INDEX('Employee Data'!$D$4:$D$553,MATCH(Databackup!A487,Employee_Name,0),0)),"",(INDEX('Employee Data'!$D$4:$D$553,MATCH(Databackup!A487,Employee_Name,0))))</f>
        <v/>
      </c>
      <c r="E487" t="str">
        <f>IF(ISERROR(INDEX('Employee Data'!$F$4:$F$553,MATCH(Databackup!A487,Employee_Name,0),0)),"",(INDEX('Employee Data'!$F$4:$F$553,MATCH(Databackup!A487,Employee_Name,0))))</f>
        <v/>
      </c>
      <c r="F487" s="226" t="str">
        <f>IF(ISERROR(INDEX('Employee Data'!$G$4:$G$553,MATCH(Databackup!A487,Employee_Name,0),0)),"",(INDEX('Employee Data'!$G$4:$G$553,MATCH(Databackup!A487,Employee_Name,0))))</f>
        <v/>
      </c>
      <c r="G487" s="226" t="str">
        <f>IF(ISERROR(INDEX('Employee Data'!$H$4:$H$553,MATCH(Databackup!A487,Employee_Name,0),0)),"",(INDEX('Employee Data'!$H$4:$H$553,MATCH(Databackup!A487,Employee_Name,0))))</f>
        <v/>
      </c>
      <c r="H487" t="str">
        <f>IF(ISERROR(INDEX('Employee Data'!$I$4:$I$553,MATCH(Databackup!A487,Employee_Name,0),0)),"",(INDEX('Employee Data'!$I$4:$I$553,MATCH(Databackup!A487,Employee_Name,0))))</f>
        <v/>
      </c>
      <c r="I487" t="str">
        <f>IF(ISERROR(INDEX('Employee Data'!$J$4:$J$553,MATCH(Databackup!A487,Employee_Name,0),0)),"",(INDEX('Employee Data'!J$4:$J$553,MATCH(Databackup!A487,Employee_Name,0))))</f>
        <v/>
      </c>
      <c r="J487" t="str">
        <f>IF(ISERROR(INDEX('Employee Data'!$K$4:$K$553,MATCH(Databackup!A487,Employee_Name,0),0)),"",(INDEX('Employee Data'!$K$4:$K$553,MATCH(Databackup!A487,Employee_Name,0))))</f>
        <v/>
      </c>
      <c r="K487" t="str">
        <f>IF(ISERROR(INDEX('Employee Data'!$L$4:$L$553,MATCH(Databackup!A487,Employee_Name,0),0)),"",(INDEX('Employee Data'!$L$4:$L$553,MATCH(Databackup!A487,Employee_Name,0))))</f>
        <v/>
      </c>
      <c r="L487" t="str">
        <f>IF(ISERROR(INDEX('Employee Data'!$M$4:$M$553,MATCH(Databackup!A487,Employee_Name,0),0)),"",(INDEX('Employee Data'!$M$4:$M$553,MATCH(Databackup!A487,Employee_Name,0))))</f>
        <v/>
      </c>
      <c r="M487" t="str">
        <f>IF(ISERROR(INDEX('Employee Data'!$N$4:$N$553,MATCH(Databackup!A487,Employee_Name,0),0)),"",(INDEX('Employee Data'!$N$4:$N$553,MATCH(Databackup!A487,Employee_Name,0))))</f>
        <v/>
      </c>
      <c r="N487" t="str">
        <f>IF(ISERROR(INDEX('Employee Data'!$O$4:$O$553,MATCH(Databackup!A487,Employee_Name,0),0)),"",(INDEX('Employee Data'!$O$4:$O$553,MATCH(Databackup!A487,Employee_Name,0))))</f>
        <v/>
      </c>
    </row>
    <row r="488" spans="1:14">
      <c r="A488" s="266" t="e">
        <f t="array" ref="A488">INDEX(Employee_Name,MATCH(SMALL(IF($A$1='Employee Data'!$I$4:$I$553,'Employee Data'!$B$4:$B$553,""),ROW('Employee Data'!A486)),IF($A$1='Employee Data'!$I$4:$I$553,'Employee Data'!$B$4:$B$553,""),0))</f>
        <v>#NUM!</v>
      </c>
      <c r="B488" t="str">
        <f>IF(ISERROR(INDEX('Employee Data'!$B$4:$B$553,MATCH(Databackup!A488,Employee_Name,0),0)),"",(INDEX('Employee Data'!$B$4:$B$553,MATCH(Databackup!A488,Employee_Name,0))))</f>
        <v/>
      </c>
      <c r="C488" t="str">
        <f>IF(ISERROR(INDEX('Employee Data'!$C$4:$C$553,MATCH(Databackup!A488,Employee_Name,0),0)),"",(INDEX('Employee Data'!$C$4:$C$553,MATCH(Databackup!A488,Employee_Name,0))))</f>
        <v/>
      </c>
      <c r="D488" t="str">
        <f>IF(ISERROR(INDEX('Employee Data'!$D$4:$D$553,MATCH(Databackup!A488,Employee_Name,0),0)),"",(INDEX('Employee Data'!$D$4:$D$553,MATCH(Databackup!A488,Employee_Name,0))))</f>
        <v/>
      </c>
      <c r="E488" t="str">
        <f>IF(ISERROR(INDEX('Employee Data'!$F$4:$F$553,MATCH(Databackup!A488,Employee_Name,0),0)),"",(INDEX('Employee Data'!$F$4:$F$553,MATCH(Databackup!A488,Employee_Name,0))))</f>
        <v/>
      </c>
      <c r="F488" s="226" t="str">
        <f>IF(ISERROR(INDEX('Employee Data'!$G$4:$G$553,MATCH(Databackup!A488,Employee_Name,0),0)),"",(INDEX('Employee Data'!$G$4:$G$553,MATCH(Databackup!A488,Employee_Name,0))))</f>
        <v/>
      </c>
      <c r="G488" s="226" t="str">
        <f>IF(ISERROR(INDEX('Employee Data'!$H$4:$H$553,MATCH(Databackup!A488,Employee_Name,0),0)),"",(INDEX('Employee Data'!$H$4:$H$553,MATCH(Databackup!A488,Employee_Name,0))))</f>
        <v/>
      </c>
      <c r="H488" t="str">
        <f>IF(ISERROR(INDEX('Employee Data'!$I$4:$I$553,MATCH(Databackup!A488,Employee_Name,0),0)),"",(INDEX('Employee Data'!$I$4:$I$553,MATCH(Databackup!A488,Employee_Name,0))))</f>
        <v/>
      </c>
      <c r="I488" t="str">
        <f>IF(ISERROR(INDEX('Employee Data'!$J$4:$J$553,MATCH(Databackup!A488,Employee_Name,0),0)),"",(INDEX('Employee Data'!J$4:$J$553,MATCH(Databackup!A488,Employee_Name,0))))</f>
        <v/>
      </c>
      <c r="J488" t="str">
        <f>IF(ISERROR(INDEX('Employee Data'!$K$4:$K$553,MATCH(Databackup!A488,Employee_Name,0),0)),"",(INDEX('Employee Data'!$K$4:$K$553,MATCH(Databackup!A488,Employee_Name,0))))</f>
        <v/>
      </c>
      <c r="K488" t="str">
        <f>IF(ISERROR(INDEX('Employee Data'!$L$4:$L$553,MATCH(Databackup!A488,Employee_Name,0),0)),"",(INDEX('Employee Data'!$L$4:$L$553,MATCH(Databackup!A488,Employee_Name,0))))</f>
        <v/>
      </c>
      <c r="L488" t="str">
        <f>IF(ISERROR(INDEX('Employee Data'!$M$4:$M$553,MATCH(Databackup!A488,Employee_Name,0),0)),"",(INDEX('Employee Data'!$M$4:$M$553,MATCH(Databackup!A488,Employee_Name,0))))</f>
        <v/>
      </c>
      <c r="M488" t="str">
        <f>IF(ISERROR(INDEX('Employee Data'!$N$4:$N$553,MATCH(Databackup!A488,Employee_Name,0),0)),"",(INDEX('Employee Data'!$N$4:$N$553,MATCH(Databackup!A488,Employee_Name,0))))</f>
        <v/>
      </c>
      <c r="N488" t="str">
        <f>IF(ISERROR(INDEX('Employee Data'!$O$4:$O$553,MATCH(Databackup!A488,Employee_Name,0),0)),"",(INDEX('Employee Data'!$O$4:$O$553,MATCH(Databackup!A488,Employee_Name,0))))</f>
        <v/>
      </c>
    </row>
    <row r="489" spans="1:14">
      <c r="A489" s="266" t="e">
        <f t="array" ref="A489">INDEX(Employee_Name,MATCH(SMALL(IF($A$1='Employee Data'!$I$4:$I$553,'Employee Data'!$B$4:$B$553,""),ROW('Employee Data'!A487)),IF($A$1='Employee Data'!$I$4:$I$553,'Employee Data'!$B$4:$B$553,""),0))</f>
        <v>#NUM!</v>
      </c>
      <c r="B489" t="str">
        <f>IF(ISERROR(INDEX('Employee Data'!$B$4:$B$553,MATCH(Databackup!A489,Employee_Name,0),0)),"",(INDEX('Employee Data'!$B$4:$B$553,MATCH(Databackup!A489,Employee_Name,0))))</f>
        <v/>
      </c>
      <c r="C489" t="str">
        <f>IF(ISERROR(INDEX('Employee Data'!$C$4:$C$553,MATCH(Databackup!A489,Employee_Name,0),0)),"",(INDEX('Employee Data'!$C$4:$C$553,MATCH(Databackup!A489,Employee_Name,0))))</f>
        <v/>
      </c>
      <c r="D489" t="str">
        <f>IF(ISERROR(INDEX('Employee Data'!$D$4:$D$553,MATCH(Databackup!A489,Employee_Name,0),0)),"",(INDEX('Employee Data'!$D$4:$D$553,MATCH(Databackup!A489,Employee_Name,0))))</f>
        <v/>
      </c>
      <c r="E489" t="str">
        <f>IF(ISERROR(INDEX('Employee Data'!$F$4:$F$553,MATCH(Databackup!A489,Employee_Name,0),0)),"",(INDEX('Employee Data'!$F$4:$F$553,MATCH(Databackup!A489,Employee_Name,0))))</f>
        <v/>
      </c>
      <c r="F489" s="226" t="str">
        <f>IF(ISERROR(INDEX('Employee Data'!$G$4:$G$553,MATCH(Databackup!A489,Employee_Name,0),0)),"",(INDEX('Employee Data'!$G$4:$G$553,MATCH(Databackup!A489,Employee_Name,0))))</f>
        <v/>
      </c>
      <c r="G489" s="226" t="str">
        <f>IF(ISERROR(INDEX('Employee Data'!$H$4:$H$553,MATCH(Databackup!A489,Employee_Name,0),0)),"",(INDEX('Employee Data'!$H$4:$H$553,MATCH(Databackup!A489,Employee_Name,0))))</f>
        <v/>
      </c>
      <c r="H489" t="str">
        <f>IF(ISERROR(INDEX('Employee Data'!$I$4:$I$553,MATCH(Databackup!A489,Employee_Name,0),0)),"",(INDEX('Employee Data'!$I$4:$I$553,MATCH(Databackup!A489,Employee_Name,0))))</f>
        <v/>
      </c>
      <c r="I489" t="str">
        <f>IF(ISERROR(INDEX('Employee Data'!$J$4:$J$553,MATCH(Databackup!A489,Employee_Name,0),0)),"",(INDEX('Employee Data'!J$4:$J$553,MATCH(Databackup!A489,Employee_Name,0))))</f>
        <v/>
      </c>
      <c r="J489" t="str">
        <f>IF(ISERROR(INDEX('Employee Data'!$K$4:$K$553,MATCH(Databackup!A489,Employee_Name,0),0)),"",(INDEX('Employee Data'!$K$4:$K$553,MATCH(Databackup!A489,Employee_Name,0))))</f>
        <v/>
      </c>
      <c r="K489" t="str">
        <f>IF(ISERROR(INDEX('Employee Data'!$L$4:$L$553,MATCH(Databackup!A489,Employee_Name,0),0)),"",(INDEX('Employee Data'!$L$4:$L$553,MATCH(Databackup!A489,Employee_Name,0))))</f>
        <v/>
      </c>
      <c r="L489" t="str">
        <f>IF(ISERROR(INDEX('Employee Data'!$M$4:$M$553,MATCH(Databackup!A489,Employee_Name,0),0)),"",(INDEX('Employee Data'!$M$4:$M$553,MATCH(Databackup!A489,Employee_Name,0))))</f>
        <v/>
      </c>
      <c r="M489" t="str">
        <f>IF(ISERROR(INDEX('Employee Data'!$N$4:$N$553,MATCH(Databackup!A489,Employee_Name,0),0)),"",(INDEX('Employee Data'!$N$4:$N$553,MATCH(Databackup!A489,Employee_Name,0))))</f>
        <v/>
      </c>
      <c r="N489" t="str">
        <f>IF(ISERROR(INDEX('Employee Data'!$O$4:$O$553,MATCH(Databackup!A489,Employee_Name,0),0)),"",(INDEX('Employee Data'!$O$4:$O$553,MATCH(Databackup!A489,Employee_Name,0))))</f>
        <v/>
      </c>
    </row>
    <row r="490" spans="1:14">
      <c r="A490" s="266" t="e">
        <f t="array" ref="A490">INDEX(Employee_Name,MATCH(SMALL(IF($A$1='Employee Data'!$I$4:$I$553,'Employee Data'!$B$4:$B$553,""),ROW('Employee Data'!A488)),IF($A$1='Employee Data'!$I$4:$I$553,'Employee Data'!$B$4:$B$553,""),0))</f>
        <v>#NUM!</v>
      </c>
      <c r="B490" t="str">
        <f>IF(ISERROR(INDEX('Employee Data'!$B$4:$B$553,MATCH(Databackup!A490,Employee_Name,0),0)),"",(INDEX('Employee Data'!$B$4:$B$553,MATCH(Databackup!A490,Employee_Name,0))))</f>
        <v/>
      </c>
      <c r="C490" t="str">
        <f>IF(ISERROR(INDEX('Employee Data'!$C$4:$C$553,MATCH(Databackup!A490,Employee_Name,0),0)),"",(INDEX('Employee Data'!$C$4:$C$553,MATCH(Databackup!A490,Employee_Name,0))))</f>
        <v/>
      </c>
      <c r="D490" t="str">
        <f>IF(ISERROR(INDEX('Employee Data'!$D$4:$D$553,MATCH(Databackup!A490,Employee_Name,0),0)),"",(INDEX('Employee Data'!$D$4:$D$553,MATCH(Databackup!A490,Employee_Name,0))))</f>
        <v/>
      </c>
      <c r="E490" t="str">
        <f>IF(ISERROR(INDEX('Employee Data'!$F$4:$F$553,MATCH(Databackup!A490,Employee_Name,0),0)),"",(INDEX('Employee Data'!$F$4:$F$553,MATCH(Databackup!A490,Employee_Name,0))))</f>
        <v/>
      </c>
      <c r="F490" s="226" t="str">
        <f>IF(ISERROR(INDEX('Employee Data'!$G$4:$G$553,MATCH(Databackup!A490,Employee_Name,0),0)),"",(INDEX('Employee Data'!$G$4:$G$553,MATCH(Databackup!A490,Employee_Name,0))))</f>
        <v/>
      </c>
      <c r="G490" s="226" t="str">
        <f>IF(ISERROR(INDEX('Employee Data'!$H$4:$H$553,MATCH(Databackup!A490,Employee_Name,0),0)),"",(INDEX('Employee Data'!$H$4:$H$553,MATCH(Databackup!A490,Employee_Name,0))))</f>
        <v/>
      </c>
      <c r="H490" t="str">
        <f>IF(ISERROR(INDEX('Employee Data'!$I$4:$I$553,MATCH(Databackup!A490,Employee_Name,0),0)),"",(INDEX('Employee Data'!$I$4:$I$553,MATCH(Databackup!A490,Employee_Name,0))))</f>
        <v/>
      </c>
      <c r="I490" t="str">
        <f>IF(ISERROR(INDEX('Employee Data'!$J$4:$J$553,MATCH(Databackup!A490,Employee_Name,0),0)),"",(INDEX('Employee Data'!J$4:$J$553,MATCH(Databackup!A490,Employee_Name,0))))</f>
        <v/>
      </c>
      <c r="J490" t="str">
        <f>IF(ISERROR(INDEX('Employee Data'!$K$4:$K$553,MATCH(Databackup!A490,Employee_Name,0),0)),"",(INDEX('Employee Data'!$K$4:$K$553,MATCH(Databackup!A490,Employee_Name,0))))</f>
        <v/>
      </c>
      <c r="K490" t="str">
        <f>IF(ISERROR(INDEX('Employee Data'!$L$4:$L$553,MATCH(Databackup!A490,Employee_Name,0),0)),"",(INDEX('Employee Data'!$L$4:$L$553,MATCH(Databackup!A490,Employee_Name,0))))</f>
        <v/>
      </c>
      <c r="L490" t="str">
        <f>IF(ISERROR(INDEX('Employee Data'!$M$4:$M$553,MATCH(Databackup!A490,Employee_Name,0),0)),"",(INDEX('Employee Data'!$M$4:$M$553,MATCH(Databackup!A490,Employee_Name,0))))</f>
        <v/>
      </c>
      <c r="M490" t="str">
        <f>IF(ISERROR(INDEX('Employee Data'!$N$4:$N$553,MATCH(Databackup!A490,Employee_Name,0),0)),"",(INDEX('Employee Data'!$N$4:$N$553,MATCH(Databackup!A490,Employee_Name,0))))</f>
        <v/>
      </c>
      <c r="N490" t="str">
        <f>IF(ISERROR(INDEX('Employee Data'!$O$4:$O$553,MATCH(Databackup!A490,Employee_Name,0),0)),"",(INDEX('Employee Data'!$O$4:$O$553,MATCH(Databackup!A490,Employee_Name,0))))</f>
        <v/>
      </c>
    </row>
    <row r="491" spans="1:14">
      <c r="A491" s="266" t="e">
        <f t="array" ref="A491">INDEX(Employee_Name,MATCH(SMALL(IF($A$1='Employee Data'!$I$4:$I$553,'Employee Data'!$B$4:$B$553,""),ROW('Employee Data'!A489)),IF($A$1='Employee Data'!$I$4:$I$553,'Employee Data'!$B$4:$B$553,""),0))</f>
        <v>#NUM!</v>
      </c>
      <c r="B491" t="str">
        <f>IF(ISERROR(INDEX('Employee Data'!$B$4:$B$553,MATCH(Databackup!A491,Employee_Name,0),0)),"",(INDEX('Employee Data'!$B$4:$B$553,MATCH(Databackup!A491,Employee_Name,0))))</f>
        <v/>
      </c>
      <c r="C491" t="str">
        <f>IF(ISERROR(INDEX('Employee Data'!$C$4:$C$553,MATCH(Databackup!A491,Employee_Name,0),0)),"",(INDEX('Employee Data'!$C$4:$C$553,MATCH(Databackup!A491,Employee_Name,0))))</f>
        <v/>
      </c>
      <c r="D491" t="str">
        <f>IF(ISERROR(INDEX('Employee Data'!$D$4:$D$553,MATCH(Databackup!A491,Employee_Name,0),0)),"",(INDEX('Employee Data'!$D$4:$D$553,MATCH(Databackup!A491,Employee_Name,0))))</f>
        <v/>
      </c>
      <c r="E491" t="str">
        <f>IF(ISERROR(INDEX('Employee Data'!$F$4:$F$553,MATCH(Databackup!A491,Employee_Name,0),0)),"",(INDEX('Employee Data'!$F$4:$F$553,MATCH(Databackup!A491,Employee_Name,0))))</f>
        <v/>
      </c>
      <c r="F491" s="226" t="str">
        <f>IF(ISERROR(INDEX('Employee Data'!$G$4:$G$553,MATCH(Databackup!A491,Employee_Name,0),0)),"",(INDEX('Employee Data'!$G$4:$G$553,MATCH(Databackup!A491,Employee_Name,0))))</f>
        <v/>
      </c>
      <c r="G491" s="226" t="str">
        <f>IF(ISERROR(INDEX('Employee Data'!$H$4:$H$553,MATCH(Databackup!A491,Employee_Name,0),0)),"",(INDEX('Employee Data'!$H$4:$H$553,MATCH(Databackup!A491,Employee_Name,0))))</f>
        <v/>
      </c>
      <c r="H491" t="str">
        <f>IF(ISERROR(INDEX('Employee Data'!$I$4:$I$553,MATCH(Databackup!A491,Employee_Name,0),0)),"",(INDEX('Employee Data'!$I$4:$I$553,MATCH(Databackup!A491,Employee_Name,0))))</f>
        <v/>
      </c>
      <c r="I491" t="str">
        <f>IF(ISERROR(INDEX('Employee Data'!$J$4:$J$553,MATCH(Databackup!A491,Employee_Name,0),0)),"",(INDEX('Employee Data'!J$4:$J$553,MATCH(Databackup!A491,Employee_Name,0))))</f>
        <v/>
      </c>
      <c r="J491" t="str">
        <f>IF(ISERROR(INDEX('Employee Data'!$K$4:$K$553,MATCH(Databackup!A491,Employee_Name,0),0)),"",(INDEX('Employee Data'!$K$4:$K$553,MATCH(Databackup!A491,Employee_Name,0))))</f>
        <v/>
      </c>
      <c r="K491" t="str">
        <f>IF(ISERROR(INDEX('Employee Data'!$L$4:$L$553,MATCH(Databackup!A491,Employee_Name,0),0)),"",(INDEX('Employee Data'!$L$4:$L$553,MATCH(Databackup!A491,Employee_Name,0))))</f>
        <v/>
      </c>
      <c r="L491" t="str">
        <f>IF(ISERROR(INDEX('Employee Data'!$M$4:$M$553,MATCH(Databackup!A491,Employee_Name,0),0)),"",(INDEX('Employee Data'!$M$4:$M$553,MATCH(Databackup!A491,Employee_Name,0))))</f>
        <v/>
      </c>
      <c r="M491" t="str">
        <f>IF(ISERROR(INDEX('Employee Data'!$N$4:$N$553,MATCH(Databackup!A491,Employee_Name,0),0)),"",(INDEX('Employee Data'!$N$4:$N$553,MATCH(Databackup!A491,Employee_Name,0))))</f>
        <v/>
      </c>
      <c r="N491" t="str">
        <f>IF(ISERROR(INDEX('Employee Data'!$O$4:$O$553,MATCH(Databackup!A491,Employee_Name,0),0)),"",(INDEX('Employee Data'!$O$4:$O$553,MATCH(Databackup!A491,Employee_Name,0))))</f>
        <v/>
      </c>
    </row>
    <row r="492" spans="1:14">
      <c r="A492" s="266" t="e">
        <f t="array" ref="A492">INDEX(Employee_Name,MATCH(SMALL(IF($A$1='Employee Data'!$I$4:$I$553,'Employee Data'!$B$4:$B$553,""),ROW('Employee Data'!A490)),IF($A$1='Employee Data'!$I$4:$I$553,'Employee Data'!$B$4:$B$553,""),0))</f>
        <v>#NUM!</v>
      </c>
      <c r="B492" t="str">
        <f>IF(ISERROR(INDEX('Employee Data'!$B$4:$B$553,MATCH(Databackup!A492,Employee_Name,0),0)),"",(INDEX('Employee Data'!$B$4:$B$553,MATCH(Databackup!A492,Employee_Name,0))))</f>
        <v/>
      </c>
      <c r="C492" t="str">
        <f>IF(ISERROR(INDEX('Employee Data'!$C$4:$C$553,MATCH(Databackup!A492,Employee_Name,0),0)),"",(INDEX('Employee Data'!$C$4:$C$553,MATCH(Databackup!A492,Employee_Name,0))))</f>
        <v/>
      </c>
      <c r="D492" t="str">
        <f>IF(ISERROR(INDEX('Employee Data'!$D$4:$D$553,MATCH(Databackup!A492,Employee_Name,0),0)),"",(INDEX('Employee Data'!$D$4:$D$553,MATCH(Databackup!A492,Employee_Name,0))))</f>
        <v/>
      </c>
      <c r="E492" t="str">
        <f>IF(ISERROR(INDEX('Employee Data'!$F$4:$F$553,MATCH(Databackup!A492,Employee_Name,0),0)),"",(INDEX('Employee Data'!$F$4:$F$553,MATCH(Databackup!A492,Employee_Name,0))))</f>
        <v/>
      </c>
      <c r="F492" s="226" t="str">
        <f>IF(ISERROR(INDEX('Employee Data'!$G$4:$G$553,MATCH(Databackup!A492,Employee_Name,0),0)),"",(INDEX('Employee Data'!$G$4:$G$553,MATCH(Databackup!A492,Employee_Name,0))))</f>
        <v/>
      </c>
      <c r="G492" s="226" t="str">
        <f>IF(ISERROR(INDEX('Employee Data'!$H$4:$H$553,MATCH(Databackup!A492,Employee_Name,0),0)),"",(INDEX('Employee Data'!$H$4:$H$553,MATCH(Databackup!A492,Employee_Name,0))))</f>
        <v/>
      </c>
      <c r="H492" t="str">
        <f>IF(ISERROR(INDEX('Employee Data'!$I$4:$I$553,MATCH(Databackup!A492,Employee_Name,0),0)),"",(INDEX('Employee Data'!$I$4:$I$553,MATCH(Databackup!A492,Employee_Name,0))))</f>
        <v/>
      </c>
      <c r="I492" t="str">
        <f>IF(ISERROR(INDEX('Employee Data'!$J$4:$J$553,MATCH(Databackup!A492,Employee_Name,0),0)),"",(INDEX('Employee Data'!J$4:$J$553,MATCH(Databackup!A492,Employee_Name,0))))</f>
        <v/>
      </c>
      <c r="J492" t="str">
        <f>IF(ISERROR(INDEX('Employee Data'!$K$4:$K$553,MATCH(Databackup!A492,Employee_Name,0),0)),"",(INDEX('Employee Data'!$K$4:$K$553,MATCH(Databackup!A492,Employee_Name,0))))</f>
        <v/>
      </c>
      <c r="K492" t="str">
        <f>IF(ISERROR(INDEX('Employee Data'!$L$4:$L$553,MATCH(Databackup!A492,Employee_Name,0),0)),"",(INDEX('Employee Data'!$L$4:$L$553,MATCH(Databackup!A492,Employee_Name,0))))</f>
        <v/>
      </c>
      <c r="L492" t="str">
        <f>IF(ISERROR(INDEX('Employee Data'!$M$4:$M$553,MATCH(Databackup!A492,Employee_Name,0),0)),"",(INDEX('Employee Data'!$M$4:$M$553,MATCH(Databackup!A492,Employee_Name,0))))</f>
        <v/>
      </c>
      <c r="M492" t="str">
        <f>IF(ISERROR(INDEX('Employee Data'!$N$4:$N$553,MATCH(Databackup!A492,Employee_Name,0),0)),"",(INDEX('Employee Data'!$N$4:$N$553,MATCH(Databackup!A492,Employee_Name,0))))</f>
        <v/>
      </c>
      <c r="N492" t="str">
        <f>IF(ISERROR(INDEX('Employee Data'!$O$4:$O$553,MATCH(Databackup!A492,Employee_Name,0),0)),"",(INDEX('Employee Data'!$O$4:$O$553,MATCH(Databackup!A492,Employee_Name,0))))</f>
        <v/>
      </c>
    </row>
    <row r="493" spans="1:14">
      <c r="A493" s="266" t="e">
        <f t="array" ref="A493">INDEX(Employee_Name,MATCH(SMALL(IF($A$1='Employee Data'!$I$4:$I$553,'Employee Data'!$B$4:$B$553,""),ROW('Employee Data'!A491)),IF($A$1='Employee Data'!$I$4:$I$553,'Employee Data'!$B$4:$B$553,""),0))</f>
        <v>#NUM!</v>
      </c>
      <c r="B493" t="str">
        <f>IF(ISERROR(INDEX('Employee Data'!$B$4:$B$553,MATCH(Databackup!A493,Employee_Name,0),0)),"",(INDEX('Employee Data'!$B$4:$B$553,MATCH(Databackup!A493,Employee_Name,0))))</f>
        <v/>
      </c>
      <c r="C493" t="str">
        <f>IF(ISERROR(INDEX('Employee Data'!$C$4:$C$553,MATCH(Databackup!A493,Employee_Name,0),0)),"",(INDEX('Employee Data'!$C$4:$C$553,MATCH(Databackup!A493,Employee_Name,0))))</f>
        <v/>
      </c>
      <c r="D493" t="str">
        <f>IF(ISERROR(INDEX('Employee Data'!$D$4:$D$553,MATCH(Databackup!A493,Employee_Name,0),0)),"",(INDEX('Employee Data'!$D$4:$D$553,MATCH(Databackup!A493,Employee_Name,0))))</f>
        <v/>
      </c>
      <c r="E493" t="str">
        <f>IF(ISERROR(INDEX('Employee Data'!$F$4:$F$553,MATCH(Databackup!A493,Employee_Name,0),0)),"",(INDEX('Employee Data'!$F$4:$F$553,MATCH(Databackup!A493,Employee_Name,0))))</f>
        <v/>
      </c>
      <c r="F493" s="226" t="str">
        <f>IF(ISERROR(INDEX('Employee Data'!$G$4:$G$553,MATCH(Databackup!A493,Employee_Name,0),0)),"",(INDEX('Employee Data'!$G$4:$G$553,MATCH(Databackup!A493,Employee_Name,0))))</f>
        <v/>
      </c>
      <c r="G493" s="226" t="str">
        <f>IF(ISERROR(INDEX('Employee Data'!$H$4:$H$553,MATCH(Databackup!A493,Employee_Name,0),0)),"",(INDEX('Employee Data'!$H$4:$H$553,MATCH(Databackup!A493,Employee_Name,0))))</f>
        <v/>
      </c>
      <c r="H493" t="str">
        <f>IF(ISERROR(INDEX('Employee Data'!$I$4:$I$553,MATCH(Databackup!A493,Employee_Name,0),0)),"",(INDEX('Employee Data'!$I$4:$I$553,MATCH(Databackup!A493,Employee_Name,0))))</f>
        <v/>
      </c>
      <c r="I493" t="str">
        <f>IF(ISERROR(INDEX('Employee Data'!$J$4:$J$553,MATCH(Databackup!A493,Employee_Name,0),0)),"",(INDEX('Employee Data'!J$4:$J$553,MATCH(Databackup!A493,Employee_Name,0))))</f>
        <v/>
      </c>
      <c r="J493" t="str">
        <f>IF(ISERROR(INDEX('Employee Data'!$K$4:$K$553,MATCH(Databackup!A493,Employee_Name,0),0)),"",(INDEX('Employee Data'!$K$4:$K$553,MATCH(Databackup!A493,Employee_Name,0))))</f>
        <v/>
      </c>
      <c r="K493" t="str">
        <f>IF(ISERROR(INDEX('Employee Data'!$L$4:$L$553,MATCH(Databackup!A493,Employee_Name,0),0)),"",(INDEX('Employee Data'!$L$4:$L$553,MATCH(Databackup!A493,Employee_Name,0))))</f>
        <v/>
      </c>
      <c r="L493" t="str">
        <f>IF(ISERROR(INDEX('Employee Data'!$M$4:$M$553,MATCH(Databackup!A493,Employee_Name,0),0)),"",(INDEX('Employee Data'!$M$4:$M$553,MATCH(Databackup!A493,Employee_Name,0))))</f>
        <v/>
      </c>
      <c r="M493" t="str">
        <f>IF(ISERROR(INDEX('Employee Data'!$N$4:$N$553,MATCH(Databackup!A493,Employee_Name,0),0)),"",(INDEX('Employee Data'!$N$4:$N$553,MATCH(Databackup!A493,Employee_Name,0))))</f>
        <v/>
      </c>
      <c r="N493" t="str">
        <f>IF(ISERROR(INDEX('Employee Data'!$O$4:$O$553,MATCH(Databackup!A493,Employee_Name,0),0)),"",(INDEX('Employee Data'!$O$4:$O$553,MATCH(Databackup!A493,Employee_Name,0))))</f>
        <v/>
      </c>
    </row>
    <row r="494" spans="1:14">
      <c r="A494" s="266" t="e">
        <f t="array" ref="A494">INDEX(Employee_Name,MATCH(SMALL(IF($A$1='Employee Data'!$I$4:$I$553,'Employee Data'!$B$4:$B$553,""),ROW('Employee Data'!A492)),IF($A$1='Employee Data'!$I$4:$I$553,'Employee Data'!$B$4:$B$553,""),0))</f>
        <v>#NUM!</v>
      </c>
      <c r="B494" t="str">
        <f>IF(ISERROR(INDEX('Employee Data'!$B$4:$B$553,MATCH(Databackup!A494,Employee_Name,0),0)),"",(INDEX('Employee Data'!$B$4:$B$553,MATCH(Databackup!A494,Employee_Name,0))))</f>
        <v/>
      </c>
      <c r="C494" t="str">
        <f>IF(ISERROR(INDEX('Employee Data'!$C$4:$C$553,MATCH(Databackup!A494,Employee_Name,0),0)),"",(INDEX('Employee Data'!$C$4:$C$553,MATCH(Databackup!A494,Employee_Name,0))))</f>
        <v/>
      </c>
      <c r="D494" t="str">
        <f>IF(ISERROR(INDEX('Employee Data'!$D$4:$D$553,MATCH(Databackup!A494,Employee_Name,0),0)),"",(INDEX('Employee Data'!$D$4:$D$553,MATCH(Databackup!A494,Employee_Name,0))))</f>
        <v/>
      </c>
      <c r="E494" t="str">
        <f>IF(ISERROR(INDEX('Employee Data'!$F$4:$F$553,MATCH(Databackup!A494,Employee_Name,0),0)),"",(INDEX('Employee Data'!$F$4:$F$553,MATCH(Databackup!A494,Employee_Name,0))))</f>
        <v/>
      </c>
      <c r="F494" s="226" t="str">
        <f>IF(ISERROR(INDEX('Employee Data'!$G$4:$G$553,MATCH(Databackup!A494,Employee_Name,0),0)),"",(INDEX('Employee Data'!$G$4:$G$553,MATCH(Databackup!A494,Employee_Name,0))))</f>
        <v/>
      </c>
      <c r="G494" s="226" t="str">
        <f>IF(ISERROR(INDEX('Employee Data'!$H$4:$H$553,MATCH(Databackup!A494,Employee_Name,0),0)),"",(INDEX('Employee Data'!$H$4:$H$553,MATCH(Databackup!A494,Employee_Name,0))))</f>
        <v/>
      </c>
      <c r="H494" t="str">
        <f>IF(ISERROR(INDEX('Employee Data'!$I$4:$I$553,MATCH(Databackup!A494,Employee_Name,0),0)),"",(INDEX('Employee Data'!$I$4:$I$553,MATCH(Databackup!A494,Employee_Name,0))))</f>
        <v/>
      </c>
      <c r="I494" t="str">
        <f>IF(ISERROR(INDEX('Employee Data'!$J$4:$J$553,MATCH(Databackup!A494,Employee_Name,0),0)),"",(INDEX('Employee Data'!J$4:$J$553,MATCH(Databackup!A494,Employee_Name,0))))</f>
        <v/>
      </c>
      <c r="J494" t="str">
        <f>IF(ISERROR(INDEX('Employee Data'!$K$4:$K$553,MATCH(Databackup!A494,Employee_Name,0),0)),"",(INDEX('Employee Data'!$K$4:$K$553,MATCH(Databackup!A494,Employee_Name,0))))</f>
        <v/>
      </c>
      <c r="K494" t="str">
        <f>IF(ISERROR(INDEX('Employee Data'!$L$4:$L$553,MATCH(Databackup!A494,Employee_Name,0),0)),"",(INDEX('Employee Data'!$L$4:$L$553,MATCH(Databackup!A494,Employee_Name,0))))</f>
        <v/>
      </c>
      <c r="L494" t="str">
        <f>IF(ISERROR(INDEX('Employee Data'!$M$4:$M$553,MATCH(Databackup!A494,Employee_Name,0),0)),"",(INDEX('Employee Data'!$M$4:$M$553,MATCH(Databackup!A494,Employee_Name,0))))</f>
        <v/>
      </c>
      <c r="M494" t="str">
        <f>IF(ISERROR(INDEX('Employee Data'!$N$4:$N$553,MATCH(Databackup!A494,Employee_Name,0),0)),"",(INDEX('Employee Data'!$N$4:$N$553,MATCH(Databackup!A494,Employee_Name,0))))</f>
        <v/>
      </c>
      <c r="N494" t="str">
        <f>IF(ISERROR(INDEX('Employee Data'!$O$4:$O$553,MATCH(Databackup!A494,Employee_Name,0),0)),"",(INDEX('Employee Data'!$O$4:$O$553,MATCH(Databackup!A494,Employee_Name,0))))</f>
        <v/>
      </c>
    </row>
    <row r="495" spans="1:14">
      <c r="A495" s="266" t="e">
        <f t="array" ref="A495">INDEX(Employee_Name,MATCH(SMALL(IF($A$1='Employee Data'!$I$4:$I$553,'Employee Data'!$B$4:$B$553,""),ROW('Employee Data'!A493)),IF($A$1='Employee Data'!$I$4:$I$553,'Employee Data'!$B$4:$B$553,""),0))</f>
        <v>#NUM!</v>
      </c>
      <c r="B495" t="str">
        <f>IF(ISERROR(INDEX('Employee Data'!$B$4:$B$553,MATCH(Databackup!A495,Employee_Name,0),0)),"",(INDEX('Employee Data'!$B$4:$B$553,MATCH(Databackup!A495,Employee_Name,0))))</f>
        <v/>
      </c>
      <c r="C495" t="str">
        <f>IF(ISERROR(INDEX('Employee Data'!$C$4:$C$553,MATCH(Databackup!A495,Employee_Name,0),0)),"",(INDEX('Employee Data'!$C$4:$C$553,MATCH(Databackup!A495,Employee_Name,0))))</f>
        <v/>
      </c>
      <c r="D495" t="str">
        <f>IF(ISERROR(INDEX('Employee Data'!$D$4:$D$553,MATCH(Databackup!A495,Employee_Name,0),0)),"",(INDEX('Employee Data'!$D$4:$D$553,MATCH(Databackup!A495,Employee_Name,0))))</f>
        <v/>
      </c>
      <c r="E495" t="str">
        <f>IF(ISERROR(INDEX('Employee Data'!$F$4:$F$553,MATCH(Databackup!A495,Employee_Name,0),0)),"",(INDEX('Employee Data'!$F$4:$F$553,MATCH(Databackup!A495,Employee_Name,0))))</f>
        <v/>
      </c>
      <c r="F495" s="226" t="str">
        <f>IF(ISERROR(INDEX('Employee Data'!$G$4:$G$553,MATCH(Databackup!A495,Employee_Name,0),0)),"",(INDEX('Employee Data'!$G$4:$G$553,MATCH(Databackup!A495,Employee_Name,0))))</f>
        <v/>
      </c>
      <c r="G495" s="226" t="str">
        <f>IF(ISERROR(INDEX('Employee Data'!$H$4:$H$553,MATCH(Databackup!A495,Employee_Name,0),0)),"",(INDEX('Employee Data'!$H$4:$H$553,MATCH(Databackup!A495,Employee_Name,0))))</f>
        <v/>
      </c>
      <c r="H495" t="str">
        <f>IF(ISERROR(INDEX('Employee Data'!$I$4:$I$553,MATCH(Databackup!A495,Employee_Name,0),0)),"",(INDEX('Employee Data'!$I$4:$I$553,MATCH(Databackup!A495,Employee_Name,0))))</f>
        <v/>
      </c>
      <c r="I495" t="str">
        <f>IF(ISERROR(INDEX('Employee Data'!$J$4:$J$553,MATCH(Databackup!A495,Employee_Name,0),0)),"",(INDEX('Employee Data'!J$4:$J$553,MATCH(Databackup!A495,Employee_Name,0))))</f>
        <v/>
      </c>
      <c r="J495" t="str">
        <f>IF(ISERROR(INDEX('Employee Data'!$K$4:$K$553,MATCH(Databackup!A495,Employee_Name,0),0)),"",(INDEX('Employee Data'!$K$4:$K$553,MATCH(Databackup!A495,Employee_Name,0))))</f>
        <v/>
      </c>
      <c r="K495" t="str">
        <f>IF(ISERROR(INDEX('Employee Data'!$L$4:$L$553,MATCH(Databackup!A495,Employee_Name,0),0)),"",(INDEX('Employee Data'!$L$4:$L$553,MATCH(Databackup!A495,Employee_Name,0))))</f>
        <v/>
      </c>
      <c r="L495" t="str">
        <f>IF(ISERROR(INDEX('Employee Data'!$M$4:$M$553,MATCH(Databackup!A495,Employee_Name,0),0)),"",(INDEX('Employee Data'!$M$4:$M$553,MATCH(Databackup!A495,Employee_Name,0))))</f>
        <v/>
      </c>
      <c r="M495" t="str">
        <f>IF(ISERROR(INDEX('Employee Data'!$N$4:$N$553,MATCH(Databackup!A495,Employee_Name,0),0)),"",(INDEX('Employee Data'!$N$4:$N$553,MATCH(Databackup!A495,Employee_Name,0))))</f>
        <v/>
      </c>
      <c r="N495" t="str">
        <f>IF(ISERROR(INDEX('Employee Data'!$O$4:$O$553,MATCH(Databackup!A495,Employee_Name,0),0)),"",(INDEX('Employee Data'!$O$4:$O$553,MATCH(Databackup!A495,Employee_Name,0))))</f>
        <v/>
      </c>
    </row>
    <row r="496" spans="1:14">
      <c r="A496" s="266" t="e">
        <f t="array" ref="A496">INDEX(Employee_Name,MATCH(SMALL(IF($A$1='Employee Data'!$I$4:$I$553,'Employee Data'!$B$4:$B$553,""),ROW('Employee Data'!A494)),IF($A$1='Employee Data'!$I$4:$I$553,'Employee Data'!$B$4:$B$553,""),0))</f>
        <v>#NUM!</v>
      </c>
      <c r="B496" t="str">
        <f>IF(ISERROR(INDEX('Employee Data'!$B$4:$B$553,MATCH(Databackup!A496,Employee_Name,0),0)),"",(INDEX('Employee Data'!$B$4:$B$553,MATCH(Databackup!A496,Employee_Name,0))))</f>
        <v/>
      </c>
      <c r="C496" t="str">
        <f>IF(ISERROR(INDEX('Employee Data'!$C$4:$C$553,MATCH(Databackup!A496,Employee_Name,0),0)),"",(INDEX('Employee Data'!$C$4:$C$553,MATCH(Databackup!A496,Employee_Name,0))))</f>
        <v/>
      </c>
      <c r="D496" t="str">
        <f>IF(ISERROR(INDEX('Employee Data'!$D$4:$D$553,MATCH(Databackup!A496,Employee_Name,0),0)),"",(INDEX('Employee Data'!$D$4:$D$553,MATCH(Databackup!A496,Employee_Name,0))))</f>
        <v/>
      </c>
      <c r="E496" t="str">
        <f>IF(ISERROR(INDEX('Employee Data'!$F$4:$F$553,MATCH(Databackup!A496,Employee_Name,0),0)),"",(INDEX('Employee Data'!$F$4:$F$553,MATCH(Databackup!A496,Employee_Name,0))))</f>
        <v/>
      </c>
      <c r="F496" s="226" t="str">
        <f>IF(ISERROR(INDEX('Employee Data'!$G$4:$G$553,MATCH(Databackup!A496,Employee_Name,0),0)),"",(INDEX('Employee Data'!$G$4:$G$553,MATCH(Databackup!A496,Employee_Name,0))))</f>
        <v/>
      </c>
      <c r="G496" s="226" t="str">
        <f>IF(ISERROR(INDEX('Employee Data'!$H$4:$H$553,MATCH(Databackup!A496,Employee_Name,0),0)),"",(INDEX('Employee Data'!$H$4:$H$553,MATCH(Databackup!A496,Employee_Name,0))))</f>
        <v/>
      </c>
      <c r="H496" t="str">
        <f>IF(ISERROR(INDEX('Employee Data'!$I$4:$I$553,MATCH(Databackup!A496,Employee_Name,0),0)),"",(INDEX('Employee Data'!$I$4:$I$553,MATCH(Databackup!A496,Employee_Name,0))))</f>
        <v/>
      </c>
      <c r="I496" t="str">
        <f>IF(ISERROR(INDEX('Employee Data'!$J$4:$J$553,MATCH(Databackup!A496,Employee_Name,0),0)),"",(INDEX('Employee Data'!J$4:$J$553,MATCH(Databackup!A496,Employee_Name,0))))</f>
        <v/>
      </c>
      <c r="J496" t="str">
        <f>IF(ISERROR(INDEX('Employee Data'!$K$4:$K$553,MATCH(Databackup!A496,Employee_Name,0),0)),"",(INDEX('Employee Data'!$K$4:$K$553,MATCH(Databackup!A496,Employee_Name,0))))</f>
        <v/>
      </c>
      <c r="K496" t="str">
        <f>IF(ISERROR(INDEX('Employee Data'!$L$4:$L$553,MATCH(Databackup!A496,Employee_Name,0),0)),"",(INDEX('Employee Data'!$L$4:$L$553,MATCH(Databackup!A496,Employee_Name,0))))</f>
        <v/>
      </c>
      <c r="L496" t="str">
        <f>IF(ISERROR(INDEX('Employee Data'!$M$4:$M$553,MATCH(Databackup!A496,Employee_Name,0),0)),"",(INDEX('Employee Data'!$M$4:$M$553,MATCH(Databackup!A496,Employee_Name,0))))</f>
        <v/>
      </c>
      <c r="M496" t="str">
        <f>IF(ISERROR(INDEX('Employee Data'!$N$4:$N$553,MATCH(Databackup!A496,Employee_Name,0),0)),"",(INDEX('Employee Data'!$N$4:$N$553,MATCH(Databackup!A496,Employee_Name,0))))</f>
        <v/>
      </c>
      <c r="N496" t="str">
        <f>IF(ISERROR(INDEX('Employee Data'!$O$4:$O$553,MATCH(Databackup!A496,Employee_Name,0),0)),"",(INDEX('Employee Data'!$O$4:$O$553,MATCH(Databackup!A496,Employee_Name,0))))</f>
        <v/>
      </c>
    </row>
    <row r="497" spans="1:14">
      <c r="A497" s="266" t="e">
        <f t="array" ref="A497">INDEX(Employee_Name,MATCH(SMALL(IF($A$1='Employee Data'!$I$4:$I$553,'Employee Data'!$B$4:$B$553,""),ROW('Employee Data'!A495)),IF($A$1='Employee Data'!$I$4:$I$553,'Employee Data'!$B$4:$B$553,""),0))</f>
        <v>#NUM!</v>
      </c>
      <c r="B497" t="str">
        <f>IF(ISERROR(INDEX('Employee Data'!$B$4:$B$553,MATCH(Databackup!A497,Employee_Name,0),0)),"",(INDEX('Employee Data'!$B$4:$B$553,MATCH(Databackup!A497,Employee_Name,0))))</f>
        <v/>
      </c>
      <c r="C497" t="str">
        <f>IF(ISERROR(INDEX('Employee Data'!$C$4:$C$553,MATCH(Databackup!A497,Employee_Name,0),0)),"",(INDEX('Employee Data'!$C$4:$C$553,MATCH(Databackup!A497,Employee_Name,0))))</f>
        <v/>
      </c>
      <c r="D497" t="str">
        <f>IF(ISERROR(INDEX('Employee Data'!$D$4:$D$553,MATCH(Databackup!A497,Employee_Name,0),0)),"",(INDEX('Employee Data'!$D$4:$D$553,MATCH(Databackup!A497,Employee_Name,0))))</f>
        <v/>
      </c>
      <c r="E497" t="str">
        <f>IF(ISERROR(INDEX('Employee Data'!$F$4:$F$553,MATCH(Databackup!A497,Employee_Name,0),0)),"",(INDEX('Employee Data'!$F$4:$F$553,MATCH(Databackup!A497,Employee_Name,0))))</f>
        <v/>
      </c>
      <c r="F497" s="226" t="str">
        <f>IF(ISERROR(INDEX('Employee Data'!$G$4:$G$553,MATCH(Databackup!A497,Employee_Name,0),0)),"",(INDEX('Employee Data'!$G$4:$G$553,MATCH(Databackup!A497,Employee_Name,0))))</f>
        <v/>
      </c>
      <c r="G497" s="226" t="str">
        <f>IF(ISERROR(INDEX('Employee Data'!$H$4:$H$553,MATCH(Databackup!A497,Employee_Name,0),0)),"",(INDEX('Employee Data'!$H$4:$H$553,MATCH(Databackup!A497,Employee_Name,0))))</f>
        <v/>
      </c>
      <c r="H497" t="str">
        <f>IF(ISERROR(INDEX('Employee Data'!$I$4:$I$553,MATCH(Databackup!A497,Employee_Name,0),0)),"",(INDEX('Employee Data'!$I$4:$I$553,MATCH(Databackup!A497,Employee_Name,0))))</f>
        <v/>
      </c>
      <c r="I497" t="str">
        <f>IF(ISERROR(INDEX('Employee Data'!$J$4:$J$553,MATCH(Databackup!A497,Employee_Name,0),0)),"",(INDEX('Employee Data'!J$4:$J$553,MATCH(Databackup!A497,Employee_Name,0))))</f>
        <v/>
      </c>
      <c r="J497" t="str">
        <f>IF(ISERROR(INDEX('Employee Data'!$K$4:$K$553,MATCH(Databackup!A497,Employee_Name,0),0)),"",(INDEX('Employee Data'!$K$4:$K$553,MATCH(Databackup!A497,Employee_Name,0))))</f>
        <v/>
      </c>
      <c r="K497" t="str">
        <f>IF(ISERROR(INDEX('Employee Data'!$L$4:$L$553,MATCH(Databackup!A497,Employee_Name,0),0)),"",(INDEX('Employee Data'!$L$4:$L$553,MATCH(Databackup!A497,Employee_Name,0))))</f>
        <v/>
      </c>
      <c r="L497" t="str">
        <f>IF(ISERROR(INDEX('Employee Data'!$M$4:$M$553,MATCH(Databackup!A497,Employee_Name,0),0)),"",(INDEX('Employee Data'!$M$4:$M$553,MATCH(Databackup!A497,Employee_Name,0))))</f>
        <v/>
      </c>
      <c r="M497" t="str">
        <f>IF(ISERROR(INDEX('Employee Data'!$N$4:$N$553,MATCH(Databackup!A497,Employee_Name,0),0)),"",(INDEX('Employee Data'!$N$4:$N$553,MATCH(Databackup!A497,Employee_Name,0))))</f>
        <v/>
      </c>
      <c r="N497" t="str">
        <f>IF(ISERROR(INDEX('Employee Data'!$O$4:$O$553,MATCH(Databackup!A497,Employee_Name,0),0)),"",(INDEX('Employee Data'!$O$4:$O$553,MATCH(Databackup!A497,Employee_Name,0))))</f>
        <v/>
      </c>
    </row>
    <row r="498" spans="1:14">
      <c r="A498" s="266" t="e">
        <f t="array" ref="A498">INDEX(Employee_Name,MATCH(SMALL(IF($A$1='Employee Data'!$I$4:$I$553,'Employee Data'!$B$4:$B$553,""),ROW('Employee Data'!A496)),IF($A$1='Employee Data'!$I$4:$I$553,'Employee Data'!$B$4:$B$553,""),0))</f>
        <v>#NUM!</v>
      </c>
      <c r="B498" t="str">
        <f>IF(ISERROR(INDEX('Employee Data'!$B$4:$B$553,MATCH(Databackup!A498,Employee_Name,0),0)),"",(INDEX('Employee Data'!$B$4:$B$553,MATCH(Databackup!A498,Employee_Name,0))))</f>
        <v/>
      </c>
      <c r="C498" t="str">
        <f>IF(ISERROR(INDEX('Employee Data'!$C$4:$C$553,MATCH(Databackup!A498,Employee_Name,0),0)),"",(INDEX('Employee Data'!$C$4:$C$553,MATCH(Databackup!A498,Employee_Name,0))))</f>
        <v/>
      </c>
      <c r="D498" t="str">
        <f>IF(ISERROR(INDEX('Employee Data'!$D$4:$D$553,MATCH(Databackup!A498,Employee_Name,0),0)),"",(INDEX('Employee Data'!$D$4:$D$553,MATCH(Databackup!A498,Employee_Name,0))))</f>
        <v/>
      </c>
      <c r="E498" t="str">
        <f>IF(ISERROR(INDEX('Employee Data'!$F$4:$F$553,MATCH(Databackup!A498,Employee_Name,0),0)),"",(INDEX('Employee Data'!$F$4:$F$553,MATCH(Databackup!A498,Employee_Name,0))))</f>
        <v/>
      </c>
      <c r="F498" s="226" t="str">
        <f>IF(ISERROR(INDEX('Employee Data'!$G$4:$G$553,MATCH(Databackup!A498,Employee_Name,0),0)),"",(INDEX('Employee Data'!$G$4:$G$553,MATCH(Databackup!A498,Employee_Name,0))))</f>
        <v/>
      </c>
      <c r="G498" s="226" t="str">
        <f>IF(ISERROR(INDEX('Employee Data'!$H$4:$H$553,MATCH(Databackup!A498,Employee_Name,0),0)),"",(INDEX('Employee Data'!$H$4:$H$553,MATCH(Databackup!A498,Employee_Name,0))))</f>
        <v/>
      </c>
      <c r="H498" t="str">
        <f>IF(ISERROR(INDEX('Employee Data'!$I$4:$I$553,MATCH(Databackup!A498,Employee_Name,0),0)),"",(INDEX('Employee Data'!$I$4:$I$553,MATCH(Databackup!A498,Employee_Name,0))))</f>
        <v/>
      </c>
      <c r="I498" t="str">
        <f>IF(ISERROR(INDEX('Employee Data'!$J$4:$J$553,MATCH(Databackup!A498,Employee_Name,0),0)),"",(INDEX('Employee Data'!J$4:$J$553,MATCH(Databackup!A498,Employee_Name,0))))</f>
        <v/>
      </c>
      <c r="J498" t="str">
        <f>IF(ISERROR(INDEX('Employee Data'!$K$4:$K$553,MATCH(Databackup!A498,Employee_Name,0),0)),"",(INDEX('Employee Data'!$K$4:$K$553,MATCH(Databackup!A498,Employee_Name,0))))</f>
        <v/>
      </c>
      <c r="K498" t="str">
        <f>IF(ISERROR(INDEX('Employee Data'!$L$4:$L$553,MATCH(Databackup!A498,Employee_Name,0),0)),"",(INDEX('Employee Data'!$L$4:$L$553,MATCH(Databackup!A498,Employee_Name,0))))</f>
        <v/>
      </c>
      <c r="L498" t="str">
        <f>IF(ISERROR(INDEX('Employee Data'!$M$4:$M$553,MATCH(Databackup!A498,Employee_Name,0),0)),"",(INDEX('Employee Data'!$M$4:$M$553,MATCH(Databackup!A498,Employee_Name,0))))</f>
        <v/>
      </c>
      <c r="M498" t="str">
        <f>IF(ISERROR(INDEX('Employee Data'!$N$4:$N$553,MATCH(Databackup!A498,Employee_Name,0),0)),"",(INDEX('Employee Data'!$N$4:$N$553,MATCH(Databackup!A498,Employee_Name,0))))</f>
        <v/>
      </c>
      <c r="N498" t="str">
        <f>IF(ISERROR(INDEX('Employee Data'!$O$4:$O$553,MATCH(Databackup!A498,Employee_Name,0),0)),"",(INDEX('Employee Data'!$O$4:$O$553,MATCH(Databackup!A498,Employee_Name,0))))</f>
        <v/>
      </c>
    </row>
    <row r="499" spans="1:14">
      <c r="A499" s="266" t="e">
        <f t="array" ref="A499">INDEX(Employee_Name,MATCH(SMALL(IF($A$1='Employee Data'!$I$4:$I$553,'Employee Data'!$B$4:$B$553,""),ROW('Employee Data'!A497)),IF($A$1='Employee Data'!$I$4:$I$553,'Employee Data'!$B$4:$B$553,""),0))</f>
        <v>#NUM!</v>
      </c>
      <c r="B499" t="str">
        <f>IF(ISERROR(INDEX('Employee Data'!$B$4:$B$553,MATCH(Databackup!A499,Employee_Name,0),0)),"",(INDEX('Employee Data'!$B$4:$B$553,MATCH(Databackup!A499,Employee_Name,0))))</f>
        <v/>
      </c>
      <c r="C499" t="str">
        <f>IF(ISERROR(INDEX('Employee Data'!$C$4:$C$553,MATCH(Databackup!A499,Employee_Name,0),0)),"",(INDEX('Employee Data'!$C$4:$C$553,MATCH(Databackup!A499,Employee_Name,0))))</f>
        <v/>
      </c>
      <c r="D499" t="str">
        <f>IF(ISERROR(INDEX('Employee Data'!$D$4:$D$553,MATCH(Databackup!A499,Employee_Name,0),0)),"",(INDEX('Employee Data'!$D$4:$D$553,MATCH(Databackup!A499,Employee_Name,0))))</f>
        <v/>
      </c>
      <c r="E499" t="str">
        <f>IF(ISERROR(INDEX('Employee Data'!$F$4:$F$553,MATCH(Databackup!A499,Employee_Name,0),0)),"",(INDEX('Employee Data'!$F$4:$F$553,MATCH(Databackup!A499,Employee_Name,0))))</f>
        <v/>
      </c>
      <c r="F499" s="226" t="str">
        <f>IF(ISERROR(INDEX('Employee Data'!$G$4:$G$553,MATCH(Databackup!A499,Employee_Name,0),0)),"",(INDEX('Employee Data'!$G$4:$G$553,MATCH(Databackup!A499,Employee_Name,0))))</f>
        <v/>
      </c>
      <c r="G499" s="226" t="str">
        <f>IF(ISERROR(INDEX('Employee Data'!$H$4:$H$553,MATCH(Databackup!A499,Employee_Name,0),0)),"",(INDEX('Employee Data'!$H$4:$H$553,MATCH(Databackup!A499,Employee_Name,0))))</f>
        <v/>
      </c>
      <c r="H499" t="str">
        <f>IF(ISERROR(INDEX('Employee Data'!$I$4:$I$553,MATCH(Databackup!A499,Employee_Name,0),0)),"",(INDEX('Employee Data'!$I$4:$I$553,MATCH(Databackup!A499,Employee_Name,0))))</f>
        <v/>
      </c>
      <c r="I499" t="str">
        <f>IF(ISERROR(INDEX('Employee Data'!$J$4:$J$553,MATCH(Databackup!A499,Employee_Name,0),0)),"",(INDEX('Employee Data'!J$4:$J$553,MATCH(Databackup!A499,Employee_Name,0))))</f>
        <v/>
      </c>
      <c r="J499" t="str">
        <f>IF(ISERROR(INDEX('Employee Data'!$K$4:$K$553,MATCH(Databackup!A499,Employee_Name,0),0)),"",(INDEX('Employee Data'!$K$4:$K$553,MATCH(Databackup!A499,Employee_Name,0))))</f>
        <v/>
      </c>
      <c r="K499" t="str">
        <f>IF(ISERROR(INDEX('Employee Data'!$L$4:$L$553,MATCH(Databackup!A499,Employee_Name,0),0)),"",(INDEX('Employee Data'!$L$4:$L$553,MATCH(Databackup!A499,Employee_Name,0))))</f>
        <v/>
      </c>
      <c r="L499" t="str">
        <f>IF(ISERROR(INDEX('Employee Data'!$M$4:$M$553,MATCH(Databackup!A499,Employee_Name,0),0)),"",(INDEX('Employee Data'!$M$4:$M$553,MATCH(Databackup!A499,Employee_Name,0))))</f>
        <v/>
      </c>
      <c r="M499" t="str">
        <f>IF(ISERROR(INDEX('Employee Data'!$N$4:$N$553,MATCH(Databackup!A499,Employee_Name,0),0)),"",(INDEX('Employee Data'!$N$4:$N$553,MATCH(Databackup!A499,Employee_Name,0))))</f>
        <v/>
      </c>
      <c r="N499" t="str">
        <f>IF(ISERROR(INDEX('Employee Data'!$O$4:$O$553,MATCH(Databackup!A499,Employee_Name,0),0)),"",(INDEX('Employee Data'!$O$4:$O$553,MATCH(Databackup!A499,Employee_Name,0))))</f>
        <v/>
      </c>
    </row>
    <row r="500" spans="1:14">
      <c r="A500" s="266" t="e">
        <f t="array" ref="A500">INDEX(Employee_Name,MATCH(SMALL(IF($A$1='Employee Data'!$I$4:$I$553,'Employee Data'!$B$4:$B$553,""),ROW('Employee Data'!A498)),IF($A$1='Employee Data'!$I$4:$I$553,'Employee Data'!$B$4:$B$553,""),0))</f>
        <v>#NUM!</v>
      </c>
      <c r="B500" t="str">
        <f>IF(ISERROR(INDEX('Employee Data'!$B$4:$B$553,MATCH(Databackup!A500,Employee_Name,0),0)),"",(INDEX('Employee Data'!$B$4:$B$553,MATCH(Databackup!A500,Employee_Name,0))))</f>
        <v/>
      </c>
      <c r="C500" t="str">
        <f>IF(ISERROR(INDEX('Employee Data'!$C$4:$C$553,MATCH(Databackup!A500,Employee_Name,0),0)),"",(INDEX('Employee Data'!$C$4:$C$553,MATCH(Databackup!A500,Employee_Name,0))))</f>
        <v/>
      </c>
      <c r="D500" t="str">
        <f>IF(ISERROR(INDEX('Employee Data'!$D$4:$D$553,MATCH(Databackup!A500,Employee_Name,0),0)),"",(INDEX('Employee Data'!$D$4:$D$553,MATCH(Databackup!A500,Employee_Name,0))))</f>
        <v/>
      </c>
      <c r="E500" t="str">
        <f>IF(ISERROR(INDEX('Employee Data'!$F$4:$F$553,MATCH(Databackup!A500,Employee_Name,0),0)),"",(INDEX('Employee Data'!$F$4:$F$553,MATCH(Databackup!A500,Employee_Name,0))))</f>
        <v/>
      </c>
      <c r="F500" s="226" t="str">
        <f>IF(ISERROR(INDEX('Employee Data'!$G$4:$G$553,MATCH(Databackup!A500,Employee_Name,0),0)),"",(INDEX('Employee Data'!$G$4:$G$553,MATCH(Databackup!A500,Employee_Name,0))))</f>
        <v/>
      </c>
      <c r="G500" s="226" t="str">
        <f>IF(ISERROR(INDEX('Employee Data'!$H$4:$H$553,MATCH(Databackup!A500,Employee_Name,0),0)),"",(INDEX('Employee Data'!$H$4:$H$553,MATCH(Databackup!A500,Employee_Name,0))))</f>
        <v/>
      </c>
      <c r="H500" t="str">
        <f>IF(ISERROR(INDEX('Employee Data'!$I$4:$I$553,MATCH(Databackup!A500,Employee_Name,0),0)),"",(INDEX('Employee Data'!$I$4:$I$553,MATCH(Databackup!A500,Employee_Name,0))))</f>
        <v/>
      </c>
      <c r="I500" t="str">
        <f>IF(ISERROR(INDEX('Employee Data'!$J$4:$J$553,MATCH(Databackup!A500,Employee_Name,0),0)),"",(INDEX('Employee Data'!J$4:$J$553,MATCH(Databackup!A500,Employee_Name,0))))</f>
        <v/>
      </c>
      <c r="J500" t="str">
        <f>IF(ISERROR(INDEX('Employee Data'!$K$4:$K$553,MATCH(Databackup!A500,Employee_Name,0),0)),"",(INDEX('Employee Data'!$K$4:$K$553,MATCH(Databackup!A500,Employee_Name,0))))</f>
        <v/>
      </c>
      <c r="K500" t="str">
        <f>IF(ISERROR(INDEX('Employee Data'!$L$4:$L$553,MATCH(Databackup!A500,Employee_Name,0),0)),"",(INDEX('Employee Data'!$L$4:$L$553,MATCH(Databackup!A500,Employee_Name,0))))</f>
        <v/>
      </c>
      <c r="L500" t="str">
        <f>IF(ISERROR(INDEX('Employee Data'!$M$4:$M$553,MATCH(Databackup!A500,Employee_Name,0),0)),"",(INDEX('Employee Data'!$M$4:$M$553,MATCH(Databackup!A500,Employee_Name,0))))</f>
        <v/>
      </c>
      <c r="M500" t="str">
        <f>IF(ISERROR(INDEX('Employee Data'!$N$4:$N$553,MATCH(Databackup!A500,Employee_Name,0),0)),"",(INDEX('Employee Data'!$N$4:$N$553,MATCH(Databackup!A500,Employee_Name,0))))</f>
        <v/>
      </c>
      <c r="N500" t="str">
        <f>IF(ISERROR(INDEX('Employee Data'!$O$4:$O$553,MATCH(Databackup!A500,Employee_Name,0),0)),"",(INDEX('Employee Data'!$O$4:$O$553,MATCH(Databackup!A500,Employee_Name,0))))</f>
        <v/>
      </c>
    </row>
    <row r="501" spans="1:14">
      <c r="A501" s="266" t="e">
        <f t="array" ref="A501">INDEX(Employee_Name,MATCH(SMALL(IF($A$1='Employee Data'!$I$4:$I$553,'Employee Data'!$B$4:$B$553,""),ROW('Employee Data'!A499)),IF($A$1='Employee Data'!$I$4:$I$553,'Employee Data'!$B$4:$B$553,""),0))</f>
        <v>#NUM!</v>
      </c>
      <c r="B501" t="str">
        <f>IF(ISERROR(INDEX('Employee Data'!$B$4:$B$553,MATCH(Databackup!A501,Employee_Name,0),0)),"",(INDEX('Employee Data'!$B$4:$B$553,MATCH(Databackup!A501,Employee_Name,0))))</f>
        <v/>
      </c>
      <c r="C501" t="str">
        <f>IF(ISERROR(INDEX('Employee Data'!$C$4:$C$553,MATCH(Databackup!A501,Employee_Name,0),0)),"",(INDEX('Employee Data'!$C$4:$C$553,MATCH(Databackup!A501,Employee_Name,0))))</f>
        <v/>
      </c>
      <c r="D501" t="str">
        <f>IF(ISERROR(INDEX('Employee Data'!$D$4:$D$553,MATCH(Databackup!A501,Employee_Name,0),0)),"",(INDEX('Employee Data'!$D$4:$D$553,MATCH(Databackup!A501,Employee_Name,0))))</f>
        <v/>
      </c>
      <c r="E501" t="str">
        <f>IF(ISERROR(INDEX('Employee Data'!$F$4:$F$553,MATCH(Databackup!A501,Employee_Name,0),0)),"",(INDEX('Employee Data'!$F$4:$F$553,MATCH(Databackup!A501,Employee_Name,0))))</f>
        <v/>
      </c>
      <c r="F501" s="226" t="str">
        <f>IF(ISERROR(INDEX('Employee Data'!$G$4:$G$553,MATCH(Databackup!A501,Employee_Name,0),0)),"",(INDEX('Employee Data'!$G$4:$G$553,MATCH(Databackup!A501,Employee_Name,0))))</f>
        <v/>
      </c>
      <c r="G501" s="226" t="str">
        <f>IF(ISERROR(INDEX('Employee Data'!$H$4:$H$553,MATCH(Databackup!A501,Employee_Name,0),0)),"",(INDEX('Employee Data'!$H$4:$H$553,MATCH(Databackup!A501,Employee_Name,0))))</f>
        <v/>
      </c>
      <c r="H501" t="str">
        <f>IF(ISERROR(INDEX('Employee Data'!$I$4:$I$553,MATCH(Databackup!A501,Employee_Name,0),0)),"",(INDEX('Employee Data'!$I$4:$I$553,MATCH(Databackup!A501,Employee_Name,0))))</f>
        <v/>
      </c>
      <c r="I501" t="str">
        <f>IF(ISERROR(INDEX('Employee Data'!$J$4:$J$553,MATCH(Databackup!A501,Employee_Name,0),0)),"",(INDEX('Employee Data'!J$4:$J$553,MATCH(Databackup!A501,Employee_Name,0))))</f>
        <v/>
      </c>
      <c r="J501" t="str">
        <f>IF(ISERROR(INDEX('Employee Data'!$K$4:$K$553,MATCH(Databackup!A501,Employee_Name,0),0)),"",(INDEX('Employee Data'!$K$4:$K$553,MATCH(Databackup!A501,Employee_Name,0))))</f>
        <v/>
      </c>
      <c r="K501" t="str">
        <f>IF(ISERROR(INDEX('Employee Data'!$L$4:$L$553,MATCH(Databackup!A501,Employee_Name,0),0)),"",(INDEX('Employee Data'!$L$4:$L$553,MATCH(Databackup!A501,Employee_Name,0))))</f>
        <v/>
      </c>
      <c r="L501" t="str">
        <f>IF(ISERROR(INDEX('Employee Data'!$M$4:$M$553,MATCH(Databackup!A501,Employee_Name,0),0)),"",(INDEX('Employee Data'!$M$4:$M$553,MATCH(Databackup!A501,Employee_Name,0))))</f>
        <v/>
      </c>
      <c r="M501" t="str">
        <f>IF(ISERROR(INDEX('Employee Data'!$N$4:$N$553,MATCH(Databackup!A501,Employee_Name,0),0)),"",(INDEX('Employee Data'!$N$4:$N$553,MATCH(Databackup!A501,Employee_Name,0))))</f>
        <v/>
      </c>
      <c r="N501" t="str">
        <f>IF(ISERROR(INDEX('Employee Data'!$O$4:$O$553,MATCH(Databackup!A501,Employee_Name,0),0)),"",(INDEX('Employee Data'!$O$4:$O$553,MATCH(Databackup!A501,Employee_Name,0))))</f>
        <v/>
      </c>
    </row>
    <row r="502" spans="1:14">
      <c r="A502" s="266" t="e">
        <f t="array" ref="A502">INDEX(Employee_Name,MATCH(SMALL(IF($A$1='Employee Data'!$I$4:$I$553,'Employee Data'!$B$4:$B$553,""),ROW('Employee Data'!A500)),IF($A$1='Employee Data'!$I$4:$I$553,'Employee Data'!$B$4:$B$553,""),0))</f>
        <v>#NUM!</v>
      </c>
      <c r="B502" t="str">
        <f>IF(ISERROR(INDEX('Employee Data'!$B$4:$B$553,MATCH(Databackup!A502,Employee_Name,0),0)),"",(INDEX('Employee Data'!$B$4:$B$553,MATCH(Databackup!A502,Employee_Name,0))))</f>
        <v/>
      </c>
      <c r="C502" t="str">
        <f>IF(ISERROR(INDEX('Employee Data'!$C$4:$C$553,MATCH(Databackup!A502,Employee_Name,0),0)),"",(INDEX('Employee Data'!$C$4:$C$553,MATCH(Databackup!A502,Employee_Name,0))))</f>
        <v/>
      </c>
      <c r="D502" t="str">
        <f>IF(ISERROR(INDEX('Employee Data'!$D$4:$D$553,MATCH(Databackup!A502,Employee_Name,0),0)),"",(INDEX('Employee Data'!$D$4:$D$553,MATCH(Databackup!A502,Employee_Name,0))))</f>
        <v/>
      </c>
      <c r="E502" t="str">
        <f>IF(ISERROR(INDEX('Employee Data'!$F$4:$F$553,MATCH(Databackup!A502,Employee_Name,0),0)),"",(INDEX('Employee Data'!$F$4:$F$553,MATCH(Databackup!A502,Employee_Name,0))))</f>
        <v/>
      </c>
      <c r="F502" s="226" t="str">
        <f>IF(ISERROR(INDEX('Employee Data'!$G$4:$G$553,MATCH(Databackup!A502,Employee_Name,0),0)),"",(INDEX('Employee Data'!$G$4:$G$553,MATCH(Databackup!A502,Employee_Name,0))))</f>
        <v/>
      </c>
      <c r="G502" s="226" t="str">
        <f>IF(ISERROR(INDEX('Employee Data'!$H$4:$H$553,MATCH(Databackup!A502,Employee_Name,0),0)),"",(INDEX('Employee Data'!$H$4:$H$553,MATCH(Databackup!A502,Employee_Name,0))))</f>
        <v/>
      </c>
      <c r="H502" t="str">
        <f>IF(ISERROR(INDEX('Employee Data'!$I$4:$I$553,MATCH(Databackup!A502,Employee_Name,0),0)),"",(INDEX('Employee Data'!$I$4:$I$553,MATCH(Databackup!A502,Employee_Name,0))))</f>
        <v/>
      </c>
      <c r="I502" t="str">
        <f>IF(ISERROR(INDEX('Employee Data'!$J$4:$J$553,MATCH(Databackup!A502,Employee_Name,0),0)),"",(INDEX('Employee Data'!J$4:$J$553,MATCH(Databackup!A502,Employee_Name,0))))</f>
        <v/>
      </c>
      <c r="J502" t="str">
        <f>IF(ISERROR(INDEX('Employee Data'!$K$4:$K$553,MATCH(Databackup!A502,Employee_Name,0),0)),"",(INDEX('Employee Data'!$K$4:$K$553,MATCH(Databackup!A502,Employee_Name,0))))</f>
        <v/>
      </c>
      <c r="K502" t="str">
        <f>IF(ISERROR(INDEX('Employee Data'!$L$4:$L$553,MATCH(Databackup!A502,Employee_Name,0),0)),"",(INDEX('Employee Data'!$L$4:$L$553,MATCH(Databackup!A502,Employee_Name,0))))</f>
        <v/>
      </c>
      <c r="L502" t="str">
        <f>IF(ISERROR(INDEX('Employee Data'!$M$4:$M$553,MATCH(Databackup!A502,Employee_Name,0),0)),"",(INDEX('Employee Data'!$M$4:$M$553,MATCH(Databackup!A502,Employee_Name,0))))</f>
        <v/>
      </c>
      <c r="M502" t="str">
        <f>IF(ISERROR(INDEX('Employee Data'!$N$4:$N$553,MATCH(Databackup!A502,Employee_Name,0),0)),"",(INDEX('Employee Data'!$N$4:$N$553,MATCH(Databackup!A502,Employee_Name,0))))</f>
        <v/>
      </c>
      <c r="N502" t="str">
        <f>IF(ISERROR(INDEX('Employee Data'!$O$4:$O$553,MATCH(Databackup!A502,Employee_Name,0),0)),"",(INDEX('Employee Data'!$O$4:$O$553,MATCH(Databackup!A502,Employee_Name,0))))</f>
        <v/>
      </c>
    </row>
    <row r="503" spans="1:14">
      <c r="A503" s="266" t="e">
        <f t="array" ref="A503">INDEX(Employee_Name,MATCH(SMALL(IF($A$1='Employee Data'!$I$4:$I$553,'Employee Data'!$B$4:$B$553,""),ROW('Employee Data'!A501)),IF($A$1='Employee Data'!$I$4:$I$553,'Employee Data'!$B$4:$B$553,""),0))</f>
        <v>#NUM!</v>
      </c>
      <c r="B503" t="str">
        <f>IF(ISERROR(INDEX('Employee Data'!$B$4:$B$553,MATCH(Databackup!A503,Employee_Name,0),0)),"",(INDEX('Employee Data'!$B$4:$B$553,MATCH(Databackup!A503,Employee_Name,0))))</f>
        <v/>
      </c>
      <c r="C503" t="str">
        <f>IF(ISERROR(INDEX('Employee Data'!$C$4:$C$553,MATCH(Databackup!A503,Employee_Name,0),0)),"",(INDEX('Employee Data'!$C$4:$C$553,MATCH(Databackup!A503,Employee_Name,0))))</f>
        <v/>
      </c>
      <c r="D503" t="str">
        <f>IF(ISERROR(INDEX('Employee Data'!$D$4:$D$553,MATCH(Databackup!A503,Employee_Name,0),0)),"",(INDEX('Employee Data'!$D$4:$D$553,MATCH(Databackup!A503,Employee_Name,0))))</f>
        <v/>
      </c>
      <c r="E503" t="str">
        <f>IF(ISERROR(INDEX('Employee Data'!$F$4:$F$553,MATCH(Databackup!A503,Employee_Name,0),0)),"",(INDEX('Employee Data'!$F$4:$F$553,MATCH(Databackup!A503,Employee_Name,0))))</f>
        <v/>
      </c>
      <c r="F503" s="226" t="str">
        <f>IF(ISERROR(INDEX('Employee Data'!$G$4:$G$553,MATCH(Databackup!A503,Employee_Name,0),0)),"",(INDEX('Employee Data'!$G$4:$G$553,MATCH(Databackup!A503,Employee_Name,0))))</f>
        <v/>
      </c>
      <c r="G503" s="226" t="str">
        <f>IF(ISERROR(INDEX('Employee Data'!$H$4:$H$553,MATCH(Databackup!A503,Employee_Name,0),0)),"",(INDEX('Employee Data'!$H$4:$H$553,MATCH(Databackup!A503,Employee_Name,0))))</f>
        <v/>
      </c>
      <c r="H503" t="str">
        <f>IF(ISERROR(INDEX('Employee Data'!$I$4:$I$553,MATCH(Databackup!A503,Employee_Name,0),0)),"",(INDEX('Employee Data'!$I$4:$I$553,MATCH(Databackup!A503,Employee_Name,0))))</f>
        <v/>
      </c>
      <c r="I503" t="str">
        <f>IF(ISERROR(INDEX('Employee Data'!$J$4:$J$553,MATCH(Databackup!A503,Employee_Name,0),0)),"",(INDEX('Employee Data'!J$4:$J$553,MATCH(Databackup!A503,Employee_Name,0))))</f>
        <v/>
      </c>
      <c r="J503" t="str">
        <f>IF(ISERROR(INDEX('Employee Data'!$K$4:$K$553,MATCH(Databackup!A503,Employee_Name,0),0)),"",(INDEX('Employee Data'!$K$4:$K$553,MATCH(Databackup!A503,Employee_Name,0))))</f>
        <v/>
      </c>
      <c r="K503" t="str">
        <f>IF(ISERROR(INDEX('Employee Data'!$L$4:$L$553,MATCH(Databackup!A503,Employee_Name,0),0)),"",(INDEX('Employee Data'!$L$4:$L$553,MATCH(Databackup!A503,Employee_Name,0))))</f>
        <v/>
      </c>
      <c r="L503" t="str">
        <f>IF(ISERROR(INDEX('Employee Data'!$M$4:$M$553,MATCH(Databackup!A503,Employee_Name,0),0)),"",(INDEX('Employee Data'!$M$4:$M$553,MATCH(Databackup!A503,Employee_Name,0))))</f>
        <v/>
      </c>
      <c r="M503" t="str">
        <f>IF(ISERROR(INDEX('Employee Data'!$N$4:$N$553,MATCH(Databackup!A503,Employee_Name,0),0)),"",(INDEX('Employee Data'!$N$4:$N$553,MATCH(Databackup!A503,Employee_Name,0))))</f>
        <v/>
      </c>
      <c r="N503" t="str">
        <f>IF(ISERROR(INDEX('Employee Data'!$O$4:$O$553,MATCH(Databackup!A503,Employee_Name,0),0)),"",(INDEX('Employee Data'!$O$4:$O$553,MATCH(Databackup!A503,Employee_Name,0))))</f>
        <v/>
      </c>
    </row>
    <row r="504" spans="1:14">
      <c r="A504" s="266" t="e">
        <f t="array" ref="A504">INDEX(Employee_Name,MATCH(SMALL(IF($A$1='Employee Data'!$I$4:$I$553,'Employee Data'!$B$4:$B$553,""),ROW('Employee Data'!A502)),IF($A$1='Employee Data'!$I$4:$I$553,'Employee Data'!$B$4:$B$553,""),0))</f>
        <v>#NUM!</v>
      </c>
      <c r="B504" t="str">
        <f>IF(ISERROR(INDEX('Employee Data'!$B$4:$B$553,MATCH(Databackup!A504,Employee_Name,0),0)),"",(INDEX('Employee Data'!$B$4:$B$553,MATCH(Databackup!A504,Employee_Name,0))))</f>
        <v/>
      </c>
      <c r="C504" t="str">
        <f>IF(ISERROR(INDEX('Employee Data'!$C$4:$C$553,MATCH(Databackup!A504,Employee_Name,0),0)),"",(INDEX('Employee Data'!$C$4:$C$553,MATCH(Databackup!A504,Employee_Name,0))))</f>
        <v/>
      </c>
      <c r="D504" t="str">
        <f>IF(ISERROR(INDEX('Employee Data'!$D$4:$D$553,MATCH(Databackup!A504,Employee_Name,0),0)),"",(INDEX('Employee Data'!$D$4:$D$553,MATCH(Databackup!A504,Employee_Name,0))))</f>
        <v/>
      </c>
      <c r="E504" t="str">
        <f>IF(ISERROR(INDEX('Employee Data'!$F$4:$F$553,MATCH(Databackup!A504,Employee_Name,0),0)),"",(INDEX('Employee Data'!$F$4:$F$553,MATCH(Databackup!A504,Employee_Name,0))))</f>
        <v/>
      </c>
      <c r="F504" s="226" t="str">
        <f>IF(ISERROR(INDEX('Employee Data'!$G$4:$G$553,MATCH(Databackup!A504,Employee_Name,0),0)),"",(INDEX('Employee Data'!$G$4:$G$553,MATCH(Databackup!A504,Employee_Name,0))))</f>
        <v/>
      </c>
      <c r="G504" s="226" t="str">
        <f>IF(ISERROR(INDEX('Employee Data'!$H$4:$H$553,MATCH(Databackup!A504,Employee_Name,0),0)),"",(INDEX('Employee Data'!$H$4:$H$553,MATCH(Databackup!A504,Employee_Name,0))))</f>
        <v/>
      </c>
      <c r="H504" t="str">
        <f>IF(ISERROR(INDEX('Employee Data'!$I$4:$I$553,MATCH(Databackup!A504,Employee_Name,0),0)),"",(INDEX('Employee Data'!$I$4:$I$553,MATCH(Databackup!A504,Employee_Name,0))))</f>
        <v/>
      </c>
      <c r="I504" t="str">
        <f>IF(ISERROR(INDEX('Employee Data'!$J$4:$J$553,MATCH(Databackup!A504,Employee_Name,0),0)),"",(INDEX('Employee Data'!J$4:$J$553,MATCH(Databackup!A504,Employee_Name,0))))</f>
        <v/>
      </c>
      <c r="J504" t="str">
        <f>IF(ISERROR(INDEX('Employee Data'!$K$4:$K$553,MATCH(Databackup!A504,Employee_Name,0),0)),"",(INDEX('Employee Data'!$K$4:$K$553,MATCH(Databackup!A504,Employee_Name,0))))</f>
        <v/>
      </c>
      <c r="K504" t="str">
        <f>IF(ISERROR(INDEX('Employee Data'!$L$4:$L$553,MATCH(Databackup!A504,Employee_Name,0),0)),"",(INDEX('Employee Data'!$L$4:$L$553,MATCH(Databackup!A504,Employee_Name,0))))</f>
        <v/>
      </c>
      <c r="L504" t="str">
        <f>IF(ISERROR(INDEX('Employee Data'!$M$4:$M$553,MATCH(Databackup!A504,Employee_Name,0),0)),"",(INDEX('Employee Data'!$M$4:$M$553,MATCH(Databackup!A504,Employee_Name,0))))</f>
        <v/>
      </c>
      <c r="M504" t="str">
        <f>IF(ISERROR(INDEX('Employee Data'!$N$4:$N$553,MATCH(Databackup!A504,Employee_Name,0),0)),"",(INDEX('Employee Data'!$N$4:$N$553,MATCH(Databackup!A504,Employee_Name,0))))</f>
        <v/>
      </c>
      <c r="N504" t="str">
        <f>IF(ISERROR(INDEX('Employee Data'!$O$4:$O$553,MATCH(Databackup!A504,Employee_Name,0),0)),"",(INDEX('Employee Data'!$O$4:$O$553,MATCH(Databackup!A504,Employee_Name,0))))</f>
        <v/>
      </c>
    </row>
    <row r="505" spans="1:14">
      <c r="A505" s="266" t="e">
        <f t="array" ref="A505">INDEX(Employee_Name,MATCH(SMALL(IF($A$1='Employee Data'!$I$4:$I$553,'Employee Data'!$B$4:$B$553,""),ROW('Employee Data'!A503)),IF($A$1='Employee Data'!$I$4:$I$553,'Employee Data'!$B$4:$B$553,""),0))</f>
        <v>#NUM!</v>
      </c>
      <c r="B505" t="str">
        <f>IF(ISERROR(INDEX('Employee Data'!$B$4:$B$553,MATCH(Databackup!A505,Employee_Name,0),0)),"",(INDEX('Employee Data'!$B$4:$B$553,MATCH(Databackup!A505,Employee_Name,0))))</f>
        <v/>
      </c>
      <c r="C505" t="str">
        <f>IF(ISERROR(INDEX('Employee Data'!$C$4:$C$553,MATCH(Databackup!A505,Employee_Name,0),0)),"",(INDEX('Employee Data'!$C$4:$C$553,MATCH(Databackup!A505,Employee_Name,0))))</f>
        <v/>
      </c>
      <c r="D505" t="str">
        <f>IF(ISERROR(INDEX('Employee Data'!$D$4:$D$553,MATCH(Databackup!A505,Employee_Name,0),0)),"",(INDEX('Employee Data'!$D$4:$D$553,MATCH(Databackup!A505,Employee_Name,0))))</f>
        <v/>
      </c>
      <c r="E505" t="str">
        <f>IF(ISERROR(INDEX('Employee Data'!$F$4:$F$553,MATCH(Databackup!A505,Employee_Name,0),0)),"",(INDEX('Employee Data'!$F$4:$F$553,MATCH(Databackup!A505,Employee_Name,0))))</f>
        <v/>
      </c>
      <c r="F505" s="226" t="str">
        <f>IF(ISERROR(INDEX('Employee Data'!$G$4:$G$553,MATCH(Databackup!A505,Employee_Name,0),0)),"",(INDEX('Employee Data'!$G$4:$G$553,MATCH(Databackup!A505,Employee_Name,0))))</f>
        <v/>
      </c>
      <c r="G505" s="226" t="str">
        <f>IF(ISERROR(INDEX('Employee Data'!$H$4:$H$553,MATCH(Databackup!A505,Employee_Name,0),0)),"",(INDEX('Employee Data'!$H$4:$H$553,MATCH(Databackup!A505,Employee_Name,0))))</f>
        <v/>
      </c>
      <c r="H505" t="str">
        <f>IF(ISERROR(INDEX('Employee Data'!$I$4:$I$553,MATCH(Databackup!A505,Employee_Name,0),0)),"",(INDEX('Employee Data'!$I$4:$I$553,MATCH(Databackup!A505,Employee_Name,0))))</f>
        <v/>
      </c>
      <c r="I505" t="str">
        <f>IF(ISERROR(INDEX('Employee Data'!$J$4:$J$553,MATCH(Databackup!A505,Employee_Name,0),0)),"",(INDEX('Employee Data'!J$4:$J$553,MATCH(Databackup!A505,Employee_Name,0))))</f>
        <v/>
      </c>
      <c r="J505" t="str">
        <f>IF(ISERROR(INDEX('Employee Data'!$K$4:$K$553,MATCH(Databackup!A505,Employee_Name,0),0)),"",(INDEX('Employee Data'!$K$4:$K$553,MATCH(Databackup!A505,Employee_Name,0))))</f>
        <v/>
      </c>
      <c r="K505" t="str">
        <f>IF(ISERROR(INDEX('Employee Data'!$L$4:$L$553,MATCH(Databackup!A505,Employee_Name,0),0)),"",(INDEX('Employee Data'!$L$4:$L$553,MATCH(Databackup!A505,Employee_Name,0))))</f>
        <v/>
      </c>
      <c r="L505" t="str">
        <f>IF(ISERROR(INDEX('Employee Data'!$M$4:$M$553,MATCH(Databackup!A505,Employee_Name,0),0)),"",(INDEX('Employee Data'!$M$4:$M$553,MATCH(Databackup!A505,Employee_Name,0))))</f>
        <v/>
      </c>
      <c r="M505" t="str">
        <f>IF(ISERROR(INDEX('Employee Data'!$N$4:$N$553,MATCH(Databackup!A505,Employee_Name,0),0)),"",(INDEX('Employee Data'!$N$4:$N$553,MATCH(Databackup!A505,Employee_Name,0))))</f>
        <v/>
      </c>
      <c r="N505" t="str">
        <f>IF(ISERROR(INDEX('Employee Data'!$O$4:$O$553,MATCH(Databackup!A505,Employee_Name,0),0)),"",(INDEX('Employee Data'!$O$4:$O$553,MATCH(Databackup!A505,Employee_Name,0))))</f>
        <v/>
      </c>
    </row>
    <row r="506" spans="1:14">
      <c r="A506" s="266" t="e">
        <f t="array" ref="A506">INDEX(Employee_Name,MATCH(SMALL(IF($A$1='Employee Data'!$I$4:$I$553,'Employee Data'!$B$4:$B$553,""),ROW('Employee Data'!A504)),IF($A$1='Employee Data'!$I$4:$I$553,'Employee Data'!$B$4:$B$553,""),0))</f>
        <v>#NUM!</v>
      </c>
      <c r="B506" t="str">
        <f>IF(ISERROR(INDEX('Employee Data'!$B$4:$B$553,MATCH(Databackup!A506,Employee_Name,0),0)),"",(INDEX('Employee Data'!$B$4:$B$553,MATCH(Databackup!A506,Employee_Name,0))))</f>
        <v/>
      </c>
      <c r="C506" t="str">
        <f>IF(ISERROR(INDEX('Employee Data'!$C$4:$C$553,MATCH(Databackup!A506,Employee_Name,0),0)),"",(INDEX('Employee Data'!$C$4:$C$553,MATCH(Databackup!A506,Employee_Name,0))))</f>
        <v/>
      </c>
      <c r="D506" t="str">
        <f>IF(ISERROR(INDEX('Employee Data'!$D$4:$D$553,MATCH(Databackup!A506,Employee_Name,0),0)),"",(INDEX('Employee Data'!$D$4:$D$553,MATCH(Databackup!A506,Employee_Name,0))))</f>
        <v/>
      </c>
      <c r="E506" t="str">
        <f>IF(ISERROR(INDEX('Employee Data'!$F$4:$F$553,MATCH(Databackup!A506,Employee_Name,0),0)),"",(INDEX('Employee Data'!$F$4:$F$553,MATCH(Databackup!A506,Employee_Name,0))))</f>
        <v/>
      </c>
      <c r="F506" s="226" t="str">
        <f>IF(ISERROR(INDEX('Employee Data'!$G$4:$G$553,MATCH(Databackup!A506,Employee_Name,0),0)),"",(INDEX('Employee Data'!$G$4:$G$553,MATCH(Databackup!A506,Employee_Name,0))))</f>
        <v/>
      </c>
      <c r="G506" s="226" t="str">
        <f>IF(ISERROR(INDEX('Employee Data'!$H$4:$H$553,MATCH(Databackup!A506,Employee_Name,0),0)),"",(INDEX('Employee Data'!$H$4:$H$553,MATCH(Databackup!A506,Employee_Name,0))))</f>
        <v/>
      </c>
      <c r="H506" t="str">
        <f>IF(ISERROR(INDEX('Employee Data'!$I$4:$I$553,MATCH(Databackup!A506,Employee_Name,0),0)),"",(INDEX('Employee Data'!$I$4:$I$553,MATCH(Databackup!A506,Employee_Name,0))))</f>
        <v/>
      </c>
      <c r="I506" t="str">
        <f>IF(ISERROR(INDEX('Employee Data'!$J$4:$J$553,MATCH(Databackup!A506,Employee_Name,0),0)),"",(INDEX('Employee Data'!J$4:$J$553,MATCH(Databackup!A506,Employee_Name,0))))</f>
        <v/>
      </c>
      <c r="J506" t="str">
        <f>IF(ISERROR(INDEX('Employee Data'!$K$4:$K$553,MATCH(Databackup!A506,Employee_Name,0),0)),"",(INDEX('Employee Data'!$K$4:$K$553,MATCH(Databackup!A506,Employee_Name,0))))</f>
        <v/>
      </c>
      <c r="K506" t="str">
        <f>IF(ISERROR(INDEX('Employee Data'!$L$4:$L$553,MATCH(Databackup!A506,Employee_Name,0),0)),"",(INDEX('Employee Data'!$L$4:$L$553,MATCH(Databackup!A506,Employee_Name,0))))</f>
        <v/>
      </c>
      <c r="L506" t="str">
        <f>IF(ISERROR(INDEX('Employee Data'!$M$4:$M$553,MATCH(Databackup!A506,Employee_Name,0),0)),"",(INDEX('Employee Data'!$M$4:$M$553,MATCH(Databackup!A506,Employee_Name,0))))</f>
        <v/>
      </c>
      <c r="M506" t="str">
        <f>IF(ISERROR(INDEX('Employee Data'!$N$4:$N$553,MATCH(Databackup!A506,Employee_Name,0),0)),"",(INDEX('Employee Data'!$N$4:$N$553,MATCH(Databackup!A506,Employee_Name,0))))</f>
        <v/>
      </c>
      <c r="N506" t="str">
        <f>IF(ISERROR(INDEX('Employee Data'!$O$4:$O$553,MATCH(Databackup!A506,Employee_Name,0),0)),"",(INDEX('Employee Data'!$O$4:$O$553,MATCH(Databackup!A506,Employee_Name,0))))</f>
        <v/>
      </c>
    </row>
    <row r="507" spans="1:14">
      <c r="A507" s="266" t="e">
        <f t="array" ref="A507">INDEX(Employee_Name,MATCH(SMALL(IF($A$1='Employee Data'!$I$4:$I$553,'Employee Data'!$B$4:$B$553,""),ROW('Employee Data'!A505)),IF($A$1='Employee Data'!$I$4:$I$553,'Employee Data'!$B$4:$B$553,""),0))</f>
        <v>#NUM!</v>
      </c>
      <c r="B507" t="str">
        <f>IF(ISERROR(INDEX('Employee Data'!$B$4:$B$553,MATCH(Databackup!A507,Employee_Name,0),0)),"",(INDEX('Employee Data'!$B$4:$B$553,MATCH(Databackup!A507,Employee_Name,0))))</f>
        <v/>
      </c>
      <c r="C507" t="str">
        <f>IF(ISERROR(INDEX('Employee Data'!$C$4:$C$553,MATCH(Databackup!A507,Employee_Name,0),0)),"",(INDEX('Employee Data'!$C$4:$C$553,MATCH(Databackup!A507,Employee_Name,0))))</f>
        <v/>
      </c>
      <c r="D507" t="str">
        <f>IF(ISERROR(INDEX('Employee Data'!$D$4:$D$553,MATCH(Databackup!A507,Employee_Name,0),0)),"",(INDEX('Employee Data'!$D$4:$D$553,MATCH(Databackup!A507,Employee_Name,0))))</f>
        <v/>
      </c>
      <c r="E507" t="str">
        <f>IF(ISERROR(INDEX('Employee Data'!$F$4:$F$553,MATCH(Databackup!A507,Employee_Name,0),0)),"",(INDEX('Employee Data'!$F$4:$F$553,MATCH(Databackup!A507,Employee_Name,0))))</f>
        <v/>
      </c>
      <c r="F507" s="226" t="str">
        <f>IF(ISERROR(INDEX('Employee Data'!$G$4:$G$553,MATCH(Databackup!A507,Employee_Name,0),0)),"",(INDEX('Employee Data'!$G$4:$G$553,MATCH(Databackup!A507,Employee_Name,0))))</f>
        <v/>
      </c>
      <c r="G507" s="226" t="str">
        <f>IF(ISERROR(INDEX('Employee Data'!$H$4:$H$553,MATCH(Databackup!A507,Employee_Name,0),0)),"",(INDEX('Employee Data'!$H$4:$H$553,MATCH(Databackup!A507,Employee_Name,0))))</f>
        <v/>
      </c>
      <c r="H507" t="str">
        <f>IF(ISERROR(INDEX('Employee Data'!$I$4:$I$553,MATCH(Databackup!A507,Employee_Name,0),0)),"",(INDEX('Employee Data'!$I$4:$I$553,MATCH(Databackup!A507,Employee_Name,0))))</f>
        <v/>
      </c>
      <c r="I507" t="str">
        <f>IF(ISERROR(INDEX('Employee Data'!$J$4:$J$553,MATCH(Databackup!A507,Employee_Name,0),0)),"",(INDEX('Employee Data'!J$4:$J$553,MATCH(Databackup!A507,Employee_Name,0))))</f>
        <v/>
      </c>
      <c r="J507" t="str">
        <f>IF(ISERROR(INDEX('Employee Data'!$K$4:$K$553,MATCH(Databackup!A507,Employee_Name,0),0)),"",(INDEX('Employee Data'!$K$4:$K$553,MATCH(Databackup!A507,Employee_Name,0))))</f>
        <v/>
      </c>
      <c r="K507" t="str">
        <f>IF(ISERROR(INDEX('Employee Data'!$L$4:$L$553,MATCH(Databackup!A507,Employee_Name,0),0)),"",(INDEX('Employee Data'!$L$4:$L$553,MATCH(Databackup!A507,Employee_Name,0))))</f>
        <v/>
      </c>
      <c r="L507" t="str">
        <f>IF(ISERROR(INDEX('Employee Data'!$M$4:$M$553,MATCH(Databackup!A507,Employee_Name,0),0)),"",(INDEX('Employee Data'!$M$4:$M$553,MATCH(Databackup!A507,Employee_Name,0))))</f>
        <v/>
      </c>
      <c r="M507" t="str">
        <f>IF(ISERROR(INDEX('Employee Data'!$N$4:$N$553,MATCH(Databackup!A507,Employee_Name,0),0)),"",(INDEX('Employee Data'!$N$4:$N$553,MATCH(Databackup!A507,Employee_Name,0))))</f>
        <v/>
      </c>
      <c r="N507" t="str">
        <f>IF(ISERROR(INDEX('Employee Data'!$O$4:$O$553,MATCH(Databackup!A507,Employee_Name,0),0)),"",(INDEX('Employee Data'!$O$4:$O$553,MATCH(Databackup!A507,Employee_Name,0))))</f>
        <v/>
      </c>
    </row>
    <row r="508" spans="1:14">
      <c r="A508" s="266" t="e">
        <f t="array" ref="A508">INDEX(Employee_Name,MATCH(SMALL(IF($A$1='Employee Data'!$I$4:$I$553,'Employee Data'!$B$4:$B$553,""),ROW('Employee Data'!A506)),IF($A$1='Employee Data'!$I$4:$I$553,'Employee Data'!$B$4:$B$553,""),0))</f>
        <v>#NUM!</v>
      </c>
      <c r="B508" t="str">
        <f>IF(ISERROR(INDEX('Employee Data'!$B$4:$B$553,MATCH(Databackup!A508,Employee_Name,0),0)),"",(INDEX('Employee Data'!$B$4:$B$553,MATCH(Databackup!A508,Employee_Name,0))))</f>
        <v/>
      </c>
      <c r="C508" t="str">
        <f>IF(ISERROR(INDEX('Employee Data'!$C$4:$C$553,MATCH(Databackup!A508,Employee_Name,0),0)),"",(INDEX('Employee Data'!$C$4:$C$553,MATCH(Databackup!A508,Employee_Name,0))))</f>
        <v/>
      </c>
      <c r="D508" t="str">
        <f>IF(ISERROR(INDEX('Employee Data'!$D$4:$D$553,MATCH(Databackup!A508,Employee_Name,0),0)),"",(INDEX('Employee Data'!$D$4:$D$553,MATCH(Databackup!A508,Employee_Name,0))))</f>
        <v/>
      </c>
      <c r="E508" t="str">
        <f>IF(ISERROR(INDEX('Employee Data'!$F$4:$F$553,MATCH(Databackup!A508,Employee_Name,0),0)),"",(INDEX('Employee Data'!$F$4:$F$553,MATCH(Databackup!A508,Employee_Name,0))))</f>
        <v/>
      </c>
      <c r="F508" s="226" t="str">
        <f>IF(ISERROR(INDEX('Employee Data'!$G$4:$G$553,MATCH(Databackup!A508,Employee_Name,0),0)),"",(INDEX('Employee Data'!$G$4:$G$553,MATCH(Databackup!A508,Employee_Name,0))))</f>
        <v/>
      </c>
      <c r="G508" s="226" t="str">
        <f>IF(ISERROR(INDEX('Employee Data'!$H$4:$H$553,MATCH(Databackup!A508,Employee_Name,0),0)),"",(INDEX('Employee Data'!$H$4:$H$553,MATCH(Databackup!A508,Employee_Name,0))))</f>
        <v/>
      </c>
      <c r="H508" t="str">
        <f>IF(ISERROR(INDEX('Employee Data'!$I$4:$I$553,MATCH(Databackup!A508,Employee_Name,0),0)),"",(INDEX('Employee Data'!$I$4:$I$553,MATCH(Databackup!A508,Employee_Name,0))))</f>
        <v/>
      </c>
      <c r="I508" t="str">
        <f>IF(ISERROR(INDEX('Employee Data'!$J$4:$J$553,MATCH(Databackup!A508,Employee_Name,0),0)),"",(INDEX('Employee Data'!J$4:$J$553,MATCH(Databackup!A508,Employee_Name,0))))</f>
        <v/>
      </c>
      <c r="J508" t="str">
        <f>IF(ISERROR(INDEX('Employee Data'!$K$4:$K$553,MATCH(Databackup!A508,Employee_Name,0),0)),"",(INDEX('Employee Data'!$K$4:$K$553,MATCH(Databackup!A508,Employee_Name,0))))</f>
        <v/>
      </c>
      <c r="K508" t="str">
        <f>IF(ISERROR(INDEX('Employee Data'!$L$4:$L$553,MATCH(Databackup!A508,Employee_Name,0),0)),"",(INDEX('Employee Data'!$L$4:$L$553,MATCH(Databackup!A508,Employee_Name,0))))</f>
        <v/>
      </c>
      <c r="L508" t="str">
        <f>IF(ISERROR(INDEX('Employee Data'!$M$4:$M$553,MATCH(Databackup!A508,Employee_Name,0),0)),"",(INDEX('Employee Data'!$M$4:$M$553,MATCH(Databackup!A508,Employee_Name,0))))</f>
        <v/>
      </c>
      <c r="M508" t="str">
        <f>IF(ISERROR(INDEX('Employee Data'!$N$4:$N$553,MATCH(Databackup!A508,Employee_Name,0),0)),"",(INDEX('Employee Data'!$N$4:$N$553,MATCH(Databackup!A508,Employee_Name,0))))</f>
        <v/>
      </c>
      <c r="N508" t="str">
        <f>IF(ISERROR(INDEX('Employee Data'!$O$4:$O$553,MATCH(Databackup!A508,Employee_Name,0),0)),"",(INDEX('Employee Data'!$O$4:$O$553,MATCH(Databackup!A508,Employee_Name,0))))</f>
        <v/>
      </c>
    </row>
    <row r="509" spans="1:14">
      <c r="A509" s="266" t="e">
        <f t="array" ref="A509">INDEX(Employee_Name,MATCH(SMALL(IF($A$1='Employee Data'!$I$4:$I$553,'Employee Data'!$B$4:$B$553,""),ROW('Employee Data'!A507)),IF($A$1='Employee Data'!$I$4:$I$553,'Employee Data'!$B$4:$B$553,""),0))</f>
        <v>#NUM!</v>
      </c>
      <c r="B509" t="str">
        <f>IF(ISERROR(INDEX('Employee Data'!$B$4:$B$553,MATCH(Databackup!A509,Employee_Name,0),0)),"",(INDEX('Employee Data'!$B$4:$B$553,MATCH(Databackup!A509,Employee_Name,0))))</f>
        <v/>
      </c>
      <c r="C509" t="str">
        <f>IF(ISERROR(INDEX('Employee Data'!$C$4:$C$553,MATCH(Databackup!A509,Employee_Name,0),0)),"",(INDEX('Employee Data'!$C$4:$C$553,MATCH(Databackup!A509,Employee_Name,0))))</f>
        <v/>
      </c>
      <c r="D509" t="str">
        <f>IF(ISERROR(INDEX('Employee Data'!$D$4:$D$553,MATCH(Databackup!A509,Employee_Name,0),0)),"",(INDEX('Employee Data'!$D$4:$D$553,MATCH(Databackup!A509,Employee_Name,0))))</f>
        <v/>
      </c>
      <c r="E509" t="str">
        <f>IF(ISERROR(INDEX('Employee Data'!$F$4:$F$553,MATCH(Databackup!A509,Employee_Name,0),0)),"",(INDEX('Employee Data'!$F$4:$F$553,MATCH(Databackup!A509,Employee_Name,0))))</f>
        <v/>
      </c>
      <c r="F509" s="226" t="str">
        <f>IF(ISERROR(INDEX('Employee Data'!$G$4:$G$553,MATCH(Databackup!A509,Employee_Name,0),0)),"",(INDEX('Employee Data'!$G$4:$G$553,MATCH(Databackup!A509,Employee_Name,0))))</f>
        <v/>
      </c>
      <c r="G509" s="226" t="str">
        <f>IF(ISERROR(INDEX('Employee Data'!$H$4:$H$553,MATCH(Databackup!A509,Employee_Name,0),0)),"",(INDEX('Employee Data'!$H$4:$H$553,MATCH(Databackup!A509,Employee_Name,0))))</f>
        <v/>
      </c>
      <c r="H509" t="str">
        <f>IF(ISERROR(INDEX('Employee Data'!$I$4:$I$553,MATCH(Databackup!A509,Employee_Name,0),0)),"",(INDEX('Employee Data'!$I$4:$I$553,MATCH(Databackup!A509,Employee_Name,0))))</f>
        <v/>
      </c>
      <c r="I509" t="str">
        <f>IF(ISERROR(INDEX('Employee Data'!$J$4:$J$553,MATCH(Databackup!A509,Employee_Name,0),0)),"",(INDEX('Employee Data'!J$4:$J$553,MATCH(Databackup!A509,Employee_Name,0))))</f>
        <v/>
      </c>
      <c r="J509" t="str">
        <f>IF(ISERROR(INDEX('Employee Data'!$K$4:$K$553,MATCH(Databackup!A509,Employee_Name,0),0)),"",(INDEX('Employee Data'!$K$4:$K$553,MATCH(Databackup!A509,Employee_Name,0))))</f>
        <v/>
      </c>
      <c r="K509" t="str">
        <f>IF(ISERROR(INDEX('Employee Data'!$L$4:$L$553,MATCH(Databackup!A509,Employee_Name,0),0)),"",(INDEX('Employee Data'!$L$4:$L$553,MATCH(Databackup!A509,Employee_Name,0))))</f>
        <v/>
      </c>
      <c r="L509" t="str">
        <f>IF(ISERROR(INDEX('Employee Data'!$M$4:$M$553,MATCH(Databackup!A509,Employee_Name,0),0)),"",(INDEX('Employee Data'!$M$4:$M$553,MATCH(Databackup!A509,Employee_Name,0))))</f>
        <v/>
      </c>
      <c r="M509" t="str">
        <f>IF(ISERROR(INDEX('Employee Data'!$N$4:$N$553,MATCH(Databackup!A509,Employee_Name,0),0)),"",(INDEX('Employee Data'!$N$4:$N$553,MATCH(Databackup!A509,Employee_Name,0))))</f>
        <v/>
      </c>
      <c r="N509" t="str">
        <f>IF(ISERROR(INDEX('Employee Data'!$O$4:$O$553,MATCH(Databackup!A509,Employee_Name,0),0)),"",(INDEX('Employee Data'!$O$4:$O$553,MATCH(Databackup!A509,Employee_Name,0))))</f>
        <v/>
      </c>
    </row>
    <row r="510" spans="1:14">
      <c r="A510" s="266" t="e">
        <f t="array" ref="A510">INDEX(Employee_Name,MATCH(SMALL(IF($A$1='Employee Data'!$I$4:$I$553,'Employee Data'!$B$4:$B$553,""),ROW('Employee Data'!A508)),IF($A$1='Employee Data'!$I$4:$I$553,'Employee Data'!$B$4:$B$553,""),0))</f>
        <v>#NUM!</v>
      </c>
      <c r="B510" t="str">
        <f>IF(ISERROR(INDEX('Employee Data'!$B$4:$B$553,MATCH(Databackup!A510,Employee_Name,0),0)),"",(INDEX('Employee Data'!$B$4:$B$553,MATCH(Databackup!A510,Employee_Name,0))))</f>
        <v/>
      </c>
      <c r="C510" t="str">
        <f>IF(ISERROR(INDEX('Employee Data'!$C$4:$C$553,MATCH(Databackup!A510,Employee_Name,0),0)),"",(INDEX('Employee Data'!$C$4:$C$553,MATCH(Databackup!A510,Employee_Name,0))))</f>
        <v/>
      </c>
      <c r="D510" t="str">
        <f>IF(ISERROR(INDEX('Employee Data'!$D$4:$D$553,MATCH(Databackup!A510,Employee_Name,0),0)),"",(INDEX('Employee Data'!$D$4:$D$553,MATCH(Databackup!A510,Employee_Name,0))))</f>
        <v/>
      </c>
      <c r="E510" t="str">
        <f>IF(ISERROR(INDEX('Employee Data'!$F$4:$F$553,MATCH(Databackup!A510,Employee_Name,0),0)),"",(INDEX('Employee Data'!$F$4:$F$553,MATCH(Databackup!A510,Employee_Name,0))))</f>
        <v/>
      </c>
      <c r="F510" s="226" t="str">
        <f>IF(ISERROR(INDEX('Employee Data'!$G$4:$G$553,MATCH(Databackup!A510,Employee_Name,0),0)),"",(INDEX('Employee Data'!$G$4:$G$553,MATCH(Databackup!A510,Employee_Name,0))))</f>
        <v/>
      </c>
      <c r="G510" s="226" t="str">
        <f>IF(ISERROR(INDEX('Employee Data'!$H$4:$H$553,MATCH(Databackup!A510,Employee_Name,0),0)),"",(INDEX('Employee Data'!$H$4:$H$553,MATCH(Databackup!A510,Employee_Name,0))))</f>
        <v/>
      </c>
      <c r="H510" t="str">
        <f>IF(ISERROR(INDEX('Employee Data'!$I$4:$I$553,MATCH(Databackup!A510,Employee_Name,0),0)),"",(INDEX('Employee Data'!$I$4:$I$553,MATCH(Databackup!A510,Employee_Name,0))))</f>
        <v/>
      </c>
      <c r="I510" t="str">
        <f>IF(ISERROR(INDEX('Employee Data'!$J$4:$J$553,MATCH(Databackup!A510,Employee_Name,0),0)),"",(INDEX('Employee Data'!J$4:$J$553,MATCH(Databackup!A510,Employee_Name,0))))</f>
        <v/>
      </c>
      <c r="J510" t="str">
        <f>IF(ISERROR(INDEX('Employee Data'!$K$4:$K$553,MATCH(Databackup!A510,Employee_Name,0),0)),"",(INDEX('Employee Data'!$K$4:$K$553,MATCH(Databackup!A510,Employee_Name,0))))</f>
        <v/>
      </c>
      <c r="K510" t="str">
        <f>IF(ISERROR(INDEX('Employee Data'!$L$4:$L$553,MATCH(Databackup!A510,Employee_Name,0),0)),"",(INDEX('Employee Data'!$L$4:$L$553,MATCH(Databackup!A510,Employee_Name,0))))</f>
        <v/>
      </c>
      <c r="L510" t="str">
        <f>IF(ISERROR(INDEX('Employee Data'!$M$4:$M$553,MATCH(Databackup!A510,Employee_Name,0),0)),"",(INDEX('Employee Data'!$M$4:$M$553,MATCH(Databackup!A510,Employee_Name,0))))</f>
        <v/>
      </c>
      <c r="M510" t="str">
        <f>IF(ISERROR(INDEX('Employee Data'!$N$4:$N$553,MATCH(Databackup!A510,Employee_Name,0),0)),"",(INDEX('Employee Data'!$N$4:$N$553,MATCH(Databackup!A510,Employee_Name,0))))</f>
        <v/>
      </c>
      <c r="N510" t="str">
        <f>IF(ISERROR(INDEX('Employee Data'!$O$4:$O$553,MATCH(Databackup!A510,Employee_Name,0),0)),"",(INDEX('Employee Data'!$O$4:$O$553,MATCH(Databackup!A510,Employee_Name,0))))</f>
        <v/>
      </c>
    </row>
    <row r="511" spans="1:14">
      <c r="A511" s="266" t="e">
        <f t="array" ref="A511">INDEX(Employee_Name,MATCH(SMALL(IF($A$1='Employee Data'!$I$4:$I$553,'Employee Data'!$B$4:$B$553,""),ROW('Employee Data'!A509)),IF($A$1='Employee Data'!$I$4:$I$553,'Employee Data'!$B$4:$B$553,""),0))</f>
        <v>#NUM!</v>
      </c>
      <c r="B511" t="str">
        <f>IF(ISERROR(INDEX('Employee Data'!$B$4:$B$553,MATCH(Databackup!A511,Employee_Name,0),0)),"",(INDEX('Employee Data'!$B$4:$B$553,MATCH(Databackup!A511,Employee_Name,0))))</f>
        <v/>
      </c>
      <c r="C511" t="str">
        <f>IF(ISERROR(INDEX('Employee Data'!$C$4:$C$553,MATCH(Databackup!A511,Employee_Name,0),0)),"",(INDEX('Employee Data'!$C$4:$C$553,MATCH(Databackup!A511,Employee_Name,0))))</f>
        <v/>
      </c>
      <c r="D511" t="str">
        <f>IF(ISERROR(INDEX('Employee Data'!$D$4:$D$553,MATCH(Databackup!A511,Employee_Name,0),0)),"",(INDEX('Employee Data'!$D$4:$D$553,MATCH(Databackup!A511,Employee_Name,0))))</f>
        <v/>
      </c>
      <c r="E511" t="str">
        <f>IF(ISERROR(INDEX('Employee Data'!$F$4:$F$553,MATCH(Databackup!A511,Employee_Name,0),0)),"",(INDEX('Employee Data'!$F$4:$F$553,MATCH(Databackup!A511,Employee_Name,0))))</f>
        <v/>
      </c>
      <c r="F511" s="226" t="str">
        <f>IF(ISERROR(INDEX('Employee Data'!$G$4:$G$553,MATCH(Databackup!A511,Employee_Name,0),0)),"",(INDEX('Employee Data'!$G$4:$G$553,MATCH(Databackup!A511,Employee_Name,0))))</f>
        <v/>
      </c>
      <c r="G511" s="226" t="str">
        <f>IF(ISERROR(INDEX('Employee Data'!$H$4:$H$553,MATCH(Databackup!A511,Employee_Name,0),0)),"",(INDEX('Employee Data'!$H$4:$H$553,MATCH(Databackup!A511,Employee_Name,0))))</f>
        <v/>
      </c>
      <c r="H511" t="str">
        <f>IF(ISERROR(INDEX('Employee Data'!$I$4:$I$553,MATCH(Databackup!A511,Employee_Name,0),0)),"",(INDEX('Employee Data'!$I$4:$I$553,MATCH(Databackup!A511,Employee_Name,0))))</f>
        <v/>
      </c>
      <c r="I511" t="str">
        <f>IF(ISERROR(INDEX('Employee Data'!$J$4:$J$553,MATCH(Databackup!A511,Employee_Name,0),0)),"",(INDEX('Employee Data'!J$4:$J$553,MATCH(Databackup!A511,Employee_Name,0))))</f>
        <v/>
      </c>
      <c r="J511" t="str">
        <f>IF(ISERROR(INDEX('Employee Data'!$K$4:$K$553,MATCH(Databackup!A511,Employee_Name,0),0)),"",(INDEX('Employee Data'!$K$4:$K$553,MATCH(Databackup!A511,Employee_Name,0))))</f>
        <v/>
      </c>
      <c r="K511" t="str">
        <f>IF(ISERROR(INDEX('Employee Data'!$L$4:$L$553,MATCH(Databackup!A511,Employee_Name,0),0)),"",(INDEX('Employee Data'!$L$4:$L$553,MATCH(Databackup!A511,Employee_Name,0))))</f>
        <v/>
      </c>
      <c r="L511" t="str">
        <f>IF(ISERROR(INDEX('Employee Data'!$M$4:$M$553,MATCH(Databackup!A511,Employee_Name,0),0)),"",(INDEX('Employee Data'!$M$4:$M$553,MATCH(Databackup!A511,Employee_Name,0))))</f>
        <v/>
      </c>
      <c r="M511" t="str">
        <f>IF(ISERROR(INDEX('Employee Data'!$N$4:$N$553,MATCH(Databackup!A511,Employee_Name,0),0)),"",(INDEX('Employee Data'!$N$4:$N$553,MATCH(Databackup!A511,Employee_Name,0))))</f>
        <v/>
      </c>
      <c r="N511" t="str">
        <f>IF(ISERROR(INDEX('Employee Data'!$O$4:$O$553,MATCH(Databackup!A511,Employee_Name,0),0)),"",(INDEX('Employee Data'!$O$4:$O$553,MATCH(Databackup!A511,Employee_Name,0))))</f>
        <v/>
      </c>
    </row>
    <row r="512" spans="1:14">
      <c r="A512" s="266" t="e">
        <f t="array" ref="A512">INDEX(Employee_Name,MATCH(SMALL(IF($A$1='Employee Data'!$I$4:$I$553,'Employee Data'!$B$4:$B$553,""),ROW('Employee Data'!A510)),IF($A$1='Employee Data'!$I$4:$I$553,'Employee Data'!$B$4:$B$553,""),0))</f>
        <v>#NUM!</v>
      </c>
      <c r="B512" t="str">
        <f>IF(ISERROR(INDEX('Employee Data'!$B$4:$B$553,MATCH(Databackup!A512,Employee_Name,0),0)),"",(INDEX('Employee Data'!$B$4:$B$553,MATCH(Databackup!A512,Employee_Name,0))))</f>
        <v/>
      </c>
      <c r="C512" t="str">
        <f>IF(ISERROR(INDEX('Employee Data'!$C$4:$C$553,MATCH(Databackup!A512,Employee_Name,0),0)),"",(INDEX('Employee Data'!$C$4:$C$553,MATCH(Databackup!A512,Employee_Name,0))))</f>
        <v/>
      </c>
      <c r="D512" t="str">
        <f>IF(ISERROR(INDEX('Employee Data'!$D$4:$D$553,MATCH(Databackup!A512,Employee_Name,0),0)),"",(INDEX('Employee Data'!$D$4:$D$553,MATCH(Databackup!A512,Employee_Name,0))))</f>
        <v/>
      </c>
      <c r="E512" t="str">
        <f>IF(ISERROR(INDEX('Employee Data'!$F$4:$F$553,MATCH(Databackup!A512,Employee_Name,0),0)),"",(INDEX('Employee Data'!$F$4:$F$553,MATCH(Databackup!A512,Employee_Name,0))))</f>
        <v/>
      </c>
      <c r="F512" s="226" t="str">
        <f>IF(ISERROR(INDEX('Employee Data'!$G$4:$G$553,MATCH(Databackup!A512,Employee_Name,0),0)),"",(INDEX('Employee Data'!$G$4:$G$553,MATCH(Databackup!A512,Employee_Name,0))))</f>
        <v/>
      </c>
      <c r="G512" s="226" t="str">
        <f>IF(ISERROR(INDEX('Employee Data'!$H$4:$H$553,MATCH(Databackup!A512,Employee_Name,0),0)),"",(INDEX('Employee Data'!$H$4:$H$553,MATCH(Databackup!A512,Employee_Name,0))))</f>
        <v/>
      </c>
      <c r="H512" t="str">
        <f>IF(ISERROR(INDEX('Employee Data'!$I$4:$I$553,MATCH(Databackup!A512,Employee_Name,0),0)),"",(INDEX('Employee Data'!$I$4:$I$553,MATCH(Databackup!A512,Employee_Name,0))))</f>
        <v/>
      </c>
      <c r="I512" t="str">
        <f>IF(ISERROR(INDEX('Employee Data'!$J$4:$J$553,MATCH(Databackup!A512,Employee_Name,0),0)),"",(INDEX('Employee Data'!J$4:$J$553,MATCH(Databackup!A512,Employee_Name,0))))</f>
        <v/>
      </c>
      <c r="J512" t="str">
        <f>IF(ISERROR(INDEX('Employee Data'!$K$4:$K$553,MATCH(Databackup!A512,Employee_Name,0),0)),"",(INDEX('Employee Data'!$K$4:$K$553,MATCH(Databackup!A512,Employee_Name,0))))</f>
        <v/>
      </c>
      <c r="K512" t="str">
        <f>IF(ISERROR(INDEX('Employee Data'!$L$4:$L$553,MATCH(Databackup!A512,Employee_Name,0),0)),"",(INDEX('Employee Data'!$L$4:$L$553,MATCH(Databackup!A512,Employee_Name,0))))</f>
        <v/>
      </c>
      <c r="L512" t="str">
        <f>IF(ISERROR(INDEX('Employee Data'!$M$4:$M$553,MATCH(Databackup!A512,Employee_Name,0),0)),"",(INDEX('Employee Data'!$M$4:$M$553,MATCH(Databackup!A512,Employee_Name,0))))</f>
        <v/>
      </c>
      <c r="M512" t="str">
        <f>IF(ISERROR(INDEX('Employee Data'!$N$4:$N$553,MATCH(Databackup!A512,Employee_Name,0),0)),"",(INDEX('Employee Data'!$N$4:$N$553,MATCH(Databackup!A512,Employee_Name,0))))</f>
        <v/>
      </c>
      <c r="N512" t="str">
        <f>IF(ISERROR(INDEX('Employee Data'!$O$4:$O$553,MATCH(Databackup!A512,Employee_Name,0),0)),"",(INDEX('Employee Data'!$O$4:$O$553,MATCH(Databackup!A512,Employee_Name,0))))</f>
        <v/>
      </c>
    </row>
    <row r="513" spans="1:14">
      <c r="A513" s="266" t="e">
        <f t="array" ref="A513">INDEX(Employee_Name,MATCH(SMALL(IF($A$1='Employee Data'!$I$4:$I$553,'Employee Data'!$B$4:$B$553,""),ROW('Employee Data'!A511)),IF($A$1='Employee Data'!$I$4:$I$553,'Employee Data'!$B$4:$B$553,""),0))</f>
        <v>#NUM!</v>
      </c>
      <c r="B513" t="str">
        <f>IF(ISERROR(INDEX('Employee Data'!$B$4:$B$553,MATCH(Databackup!A513,Employee_Name,0),0)),"",(INDEX('Employee Data'!$B$4:$B$553,MATCH(Databackup!A513,Employee_Name,0))))</f>
        <v/>
      </c>
      <c r="C513" t="str">
        <f>IF(ISERROR(INDEX('Employee Data'!$C$4:$C$553,MATCH(Databackup!A513,Employee_Name,0),0)),"",(INDEX('Employee Data'!$C$4:$C$553,MATCH(Databackup!A513,Employee_Name,0))))</f>
        <v/>
      </c>
      <c r="D513" t="str">
        <f>IF(ISERROR(INDEX('Employee Data'!$D$4:$D$553,MATCH(Databackup!A513,Employee_Name,0),0)),"",(INDEX('Employee Data'!$D$4:$D$553,MATCH(Databackup!A513,Employee_Name,0))))</f>
        <v/>
      </c>
      <c r="E513" t="str">
        <f>IF(ISERROR(INDEX('Employee Data'!$F$4:$F$553,MATCH(Databackup!A513,Employee_Name,0),0)),"",(INDEX('Employee Data'!$F$4:$F$553,MATCH(Databackup!A513,Employee_Name,0))))</f>
        <v/>
      </c>
      <c r="F513" s="226" t="str">
        <f>IF(ISERROR(INDEX('Employee Data'!$G$4:$G$553,MATCH(Databackup!A513,Employee_Name,0),0)),"",(INDEX('Employee Data'!$G$4:$G$553,MATCH(Databackup!A513,Employee_Name,0))))</f>
        <v/>
      </c>
      <c r="G513" s="226" t="str">
        <f>IF(ISERROR(INDEX('Employee Data'!$H$4:$H$553,MATCH(Databackup!A513,Employee_Name,0),0)),"",(INDEX('Employee Data'!$H$4:$H$553,MATCH(Databackup!A513,Employee_Name,0))))</f>
        <v/>
      </c>
      <c r="H513" t="str">
        <f>IF(ISERROR(INDEX('Employee Data'!$I$4:$I$553,MATCH(Databackup!A513,Employee_Name,0),0)),"",(INDEX('Employee Data'!$I$4:$I$553,MATCH(Databackup!A513,Employee_Name,0))))</f>
        <v/>
      </c>
      <c r="I513" t="str">
        <f>IF(ISERROR(INDEX('Employee Data'!$J$4:$J$553,MATCH(Databackup!A513,Employee_Name,0),0)),"",(INDEX('Employee Data'!J$4:$J$553,MATCH(Databackup!A513,Employee_Name,0))))</f>
        <v/>
      </c>
      <c r="J513" t="str">
        <f>IF(ISERROR(INDEX('Employee Data'!$K$4:$K$553,MATCH(Databackup!A513,Employee_Name,0),0)),"",(INDEX('Employee Data'!$K$4:$K$553,MATCH(Databackup!A513,Employee_Name,0))))</f>
        <v/>
      </c>
      <c r="K513" t="str">
        <f>IF(ISERROR(INDEX('Employee Data'!$L$4:$L$553,MATCH(Databackup!A513,Employee_Name,0),0)),"",(INDEX('Employee Data'!$L$4:$L$553,MATCH(Databackup!A513,Employee_Name,0))))</f>
        <v/>
      </c>
      <c r="L513" t="str">
        <f>IF(ISERROR(INDEX('Employee Data'!$M$4:$M$553,MATCH(Databackup!A513,Employee_Name,0),0)),"",(INDEX('Employee Data'!$M$4:$M$553,MATCH(Databackup!A513,Employee_Name,0))))</f>
        <v/>
      </c>
      <c r="M513" t="str">
        <f>IF(ISERROR(INDEX('Employee Data'!$N$4:$N$553,MATCH(Databackup!A513,Employee_Name,0),0)),"",(INDEX('Employee Data'!$N$4:$N$553,MATCH(Databackup!A513,Employee_Name,0))))</f>
        <v/>
      </c>
      <c r="N513" t="str">
        <f>IF(ISERROR(INDEX('Employee Data'!$O$4:$O$553,MATCH(Databackup!A513,Employee_Name,0),0)),"",(INDEX('Employee Data'!$O$4:$O$553,MATCH(Databackup!A513,Employee_Name,0))))</f>
        <v/>
      </c>
    </row>
    <row r="514" spans="1:14">
      <c r="A514" s="266" t="e">
        <f t="array" ref="A514">INDEX(Employee_Name,MATCH(SMALL(IF($A$1='Employee Data'!$I$4:$I$553,'Employee Data'!$B$4:$B$553,""),ROW('Employee Data'!A512)),IF($A$1='Employee Data'!$I$4:$I$553,'Employee Data'!$B$4:$B$553,""),0))</f>
        <v>#NUM!</v>
      </c>
      <c r="B514" t="str">
        <f>IF(ISERROR(INDEX('Employee Data'!$B$4:$B$553,MATCH(Databackup!A514,Employee_Name,0),0)),"",(INDEX('Employee Data'!$B$4:$B$553,MATCH(Databackup!A514,Employee_Name,0))))</f>
        <v/>
      </c>
      <c r="C514" t="str">
        <f>IF(ISERROR(INDEX('Employee Data'!$C$4:$C$553,MATCH(Databackup!A514,Employee_Name,0),0)),"",(INDEX('Employee Data'!$C$4:$C$553,MATCH(Databackup!A514,Employee_Name,0))))</f>
        <v/>
      </c>
      <c r="D514" t="str">
        <f>IF(ISERROR(INDEX('Employee Data'!$D$4:$D$553,MATCH(Databackup!A514,Employee_Name,0),0)),"",(INDEX('Employee Data'!$D$4:$D$553,MATCH(Databackup!A514,Employee_Name,0))))</f>
        <v/>
      </c>
      <c r="E514" t="str">
        <f>IF(ISERROR(INDEX('Employee Data'!$F$4:$F$553,MATCH(Databackup!A514,Employee_Name,0),0)),"",(INDEX('Employee Data'!$F$4:$F$553,MATCH(Databackup!A514,Employee_Name,0))))</f>
        <v/>
      </c>
      <c r="F514" s="226" t="str">
        <f>IF(ISERROR(INDEX('Employee Data'!$G$4:$G$553,MATCH(Databackup!A514,Employee_Name,0),0)),"",(INDEX('Employee Data'!$G$4:$G$553,MATCH(Databackup!A514,Employee_Name,0))))</f>
        <v/>
      </c>
      <c r="G514" s="226" t="str">
        <f>IF(ISERROR(INDEX('Employee Data'!$H$4:$H$553,MATCH(Databackup!A514,Employee_Name,0),0)),"",(INDEX('Employee Data'!$H$4:$H$553,MATCH(Databackup!A514,Employee_Name,0))))</f>
        <v/>
      </c>
      <c r="H514" t="str">
        <f>IF(ISERROR(INDEX('Employee Data'!$I$4:$I$553,MATCH(Databackup!A514,Employee_Name,0),0)),"",(INDEX('Employee Data'!$I$4:$I$553,MATCH(Databackup!A514,Employee_Name,0))))</f>
        <v/>
      </c>
      <c r="I514" t="str">
        <f>IF(ISERROR(INDEX('Employee Data'!$J$4:$J$553,MATCH(Databackup!A514,Employee_Name,0),0)),"",(INDEX('Employee Data'!J$4:$J$553,MATCH(Databackup!A514,Employee_Name,0))))</f>
        <v/>
      </c>
      <c r="J514" t="str">
        <f>IF(ISERROR(INDEX('Employee Data'!$K$4:$K$553,MATCH(Databackup!A514,Employee_Name,0),0)),"",(INDEX('Employee Data'!$K$4:$K$553,MATCH(Databackup!A514,Employee_Name,0))))</f>
        <v/>
      </c>
      <c r="K514" t="str">
        <f>IF(ISERROR(INDEX('Employee Data'!$L$4:$L$553,MATCH(Databackup!A514,Employee_Name,0),0)),"",(INDEX('Employee Data'!$L$4:$L$553,MATCH(Databackup!A514,Employee_Name,0))))</f>
        <v/>
      </c>
      <c r="L514" t="str">
        <f>IF(ISERROR(INDEX('Employee Data'!$M$4:$M$553,MATCH(Databackup!A514,Employee_Name,0),0)),"",(INDEX('Employee Data'!$M$4:$M$553,MATCH(Databackup!A514,Employee_Name,0))))</f>
        <v/>
      </c>
      <c r="M514" t="str">
        <f>IF(ISERROR(INDEX('Employee Data'!$N$4:$N$553,MATCH(Databackup!A514,Employee_Name,0),0)),"",(INDEX('Employee Data'!$N$4:$N$553,MATCH(Databackup!A514,Employee_Name,0))))</f>
        <v/>
      </c>
      <c r="N514" t="str">
        <f>IF(ISERROR(INDEX('Employee Data'!$O$4:$O$553,MATCH(Databackup!A514,Employee_Name,0),0)),"",(INDEX('Employee Data'!$O$4:$O$553,MATCH(Databackup!A514,Employee_Name,0))))</f>
        <v/>
      </c>
    </row>
    <row r="515" spans="1:14">
      <c r="A515" s="266" t="e">
        <f t="array" ref="A515">INDEX(Employee_Name,MATCH(SMALL(IF($A$1='Employee Data'!$I$4:$I$553,'Employee Data'!$B$4:$B$553,""),ROW('Employee Data'!A513)),IF($A$1='Employee Data'!$I$4:$I$553,'Employee Data'!$B$4:$B$553,""),0))</f>
        <v>#NUM!</v>
      </c>
      <c r="B515" t="str">
        <f>IF(ISERROR(INDEX('Employee Data'!$B$4:$B$553,MATCH(Databackup!A515,Employee_Name,0),0)),"",(INDEX('Employee Data'!$B$4:$B$553,MATCH(Databackup!A515,Employee_Name,0))))</f>
        <v/>
      </c>
      <c r="C515" t="str">
        <f>IF(ISERROR(INDEX('Employee Data'!$C$4:$C$553,MATCH(Databackup!A515,Employee_Name,0),0)),"",(INDEX('Employee Data'!$C$4:$C$553,MATCH(Databackup!A515,Employee_Name,0))))</f>
        <v/>
      </c>
      <c r="D515" t="str">
        <f>IF(ISERROR(INDEX('Employee Data'!$D$4:$D$553,MATCH(Databackup!A515,Employee_Name,0),0)),"",(INDEX('Employee Data'!$D$4:$D$553,MATCH(Databackup!A515,Employee_Name,0))))</f>
        <v/>
      </c>
      <c r="E515" t="str">
        <f>IF(ISERROR(INDEX('Employee Data'!$F$4:$F$553,MATCH(Databackup!A515,Employee_Name,0),0)),"",(INDEX('Employee Data'!$F$4:$F$553,MATCH(Databackup!A515,Employee_Name,0))))</f>
        <v/>
      </c>
      <c r="F515" s="226" t="str">
        <f>IF(ISERROR(INDEX('Employee Data'!$G$4:$G$553,MATCH(Databackup!A515,Employee_Name,0),0)),"",(INDEX('Employee Data'!$G$4:$G$553,MATCH(Databackup!A515,Employee_Name,0))))</f>
        <v/>
      </c>
      <c r="G515" s="226" t="str">
        <f>IF(ISERROR(INDEX('Employee Data'!$H$4:$H$553,MATCH(Databackup!A515,Employee_Name,0),0)),"",(INDEX('Employee Data'!$H$4:$H$553,MATCH(Databackup!A515,Employee_Name,0))))</f>
        <v/>
      </c>
      <c r="H515" t="str">
        <f>IF(ISERROR(INDEX('Employee Data'!$I$4:$I$553,MATCH(Databackup!A515,Employee_Name,0),0)),"",(INDEX('Employee Data'!$I$4:$I$553,MATCH(Databackup!A515,Employee_Name,0))))</f>
        <v/>
      </c>
      <c r="I515" t="str">
        <f>IF(ISERROR(INDEX('Employee Data'!$J$4:$J$553,MATCH(Databackup!A515,Employee_Name,0),0)),"",(INDEX('Employee Data'!J$4:$J$553,MATCH(Databackup!A515,Employee_Name,0))))</f>
        <v/>
      </c>
      <c r="J515" t="str">
        <f>IF(ISERROR(INDEX('Employee Data'!$K$4:$K$553,MATCH(Databackup!A515,Employee_Name,0),0)),"",(INDEX('Employee Data'!$K$4:$K$553,MATCH(Databackup!A515,Employee_Name,0))))</f>
        <v/>
      </c>
      <c r="K515" t="str">
        <f>IF(ISERROR(INDEX('Employee Data'!$L$4:$L$553,MATCH(Databackup!A515,Employee_Name,0),0)),"",(INDEX('Employee Data'!$L$4:$L$553,MATCH(Databackup!A515,Employee_Name,0))))</f>
        <v/>
      </c>
      <c r="L515" t="str">
        <f>IF(ISERROR(INDEX('Employee Data'!$M$4:$M$553,MATCH(Databackup!A515,Employee_Name,0),0)),"",(INDEX('Employee Data'!$M$4:$M$553,MATCH(Databackup!A515,Employee_Name,0))))</f>
        <v/>
      </c>
      <c r="M515" t="str">
        <f>IF(ISERROR(INDEX('Employee Data'!$N$4:$N$553,MATCH(Databackup!A515,Employee_Name,0),0)),"",(INDEX('Employee Data'!$N$4:$N$553,MATCH(Databackup!A515,Employee_Name,0))))</f>
        <v/>
      </c>
      <c r="N515" t="str">
        <f>IF(ISERROR(INDEX('Employee Data'!$O$4:$O$553,MATCH(Databackup!A515,Employee_Name,0),0)),"",(INDEX('Employee Data'!$O$4:$O$553,MATCH(Databackup!A515,Employee_Name,0))))</f>
        <v/>
      </c>
    </row>
    <row r="516" spans="1:14">
      <c r="A516" s="266" t="e">
        <f t="array" ref="A516">INDEX(Employee_Name,MATCH(SMALL(IF($A$1='Employee Data'!$I$4:$I$553,'Employee Data'!$B$4:$B$553,""),ROW('Employee Data'!A514)),IF($A$1='Employee Data'!$I$4:$I$553,'Employee Data'!$B$4:$B$553,""),0))</f>
        <v>#NUM!</v>
      </c>
      <c r="B516" t="str">
        <f>IF(ISERROR(INDEX('Employee Data'!$B$4:$B$553,MATCH(Databackup!A516,Employee_Name,0),0)),"",(INDEX('Employee Data'!$B$4:$B$553,MATCH(Databackup!A516,Employee_Name,0))))</f>
        <v/>
      </c>
      <c r="C516" t="str">
        <f>IF(ISERROR(INDEX('Employee Data'!$C$4:$C$553,MATCH(Databackup!A516,Employee_Name,0),0)),"",(INDEX('Employee Data'!$C$4:$C$553,MATCH(Databackup!A516,Employee_Name,0))))</f>
        <v/>
      </c>
      <c r="D516" t="str">
        <f>IF(ISERROR(INDEX('Employee Data'!$D$4:$D$553,MATCH(Databackup!A516,Employee_Name,0),0)),"",(INDEX('Employee Data'!$D$4:$D$553,MATCH(Databackup!A516,Employee_Name,0))))</f>
        <v/>
      </c>
      <c r="E516" t="str">
        <f>IF(ISERROR(INDEX('Employee Data'!$F$4:$F$553,MATCH(Databackup!A516,Employee_Name,0),0)),"",(INDEX('Employee Data'!$F$4:$F$553,MATCH(Databackup!A516,Employee_Name,0))))</f>
        <v/>
      </c>
      <c r="F516" s="226" t="str">
        <f>IF(ISERROR(INDEX('Employee Data'!$G$4:$G$553,MATCH(Databackup!A516,Employee_Name,0),0)),"",(INDEX('Employee Data'!$G$4:$G$553,MATCH(Databackup!A516,Employee_Name,0))))</f>
        <v/>
      </c>
      <c r="G516" s="226" t="str">
        <f>IF(ISERROR(INDEX('Employee Data'!$H$4:$H$553,MATCH(Databackup!A516,Employee_Name,0),0)),"",(INDEX('Employee Data'!$H$4:$H$553,MATCH(Databackup!A516,Employee_Name,0))))</f>
        <v/>
      </c>
      <c r="H516" t="str">
        <f>IF(ISERROR(INDEX('Employee Data'!$I$4:$I$553,MATCH(Databackup!A516,Employee_Name,0),0)),"",(INDEX('Employee Data'!$I$4:$I$553,MATCH(Databackup!A516,Employee_Name,0))))</f>
        <v/>
      </c>
      <c r="I516" t="str">
        <f>IF(ISERROR(INDEX('Employee Data'!$J$4:$J$553,MATCH(Databackup!A516,Employee_Name,0),0)),"",(INDEX('Employee Data'!J$4:$J$553,MATCH(Databackup!A516,Employee_Name,0))))</f>
        <v/>
      </c>
      <c r="J516" t="str">
        <f>IF(ISERROR(INDEX('Employee Data'!$K$4:$K$553,MATCH(Databackup!A516,Employee_Name,0),0)),"",(INDEX('Employee Data'!$K$4:$K$553,MATCH(Databackup!A516,Employee_Name,0))))</f>
        <v/>
      </c>
      <c r="K516" t="str">
        <f>IF(ISERROR(INDEX('Employee Data'!$L$4:$L$553,MATCH(Databackup!A516,Employee_Name,0),0)),"",(INDEX('Employee Data'!$L$4:$L$553,MATCH(Databackup!A516,Employee_Name,0))))</f>
        <v/>
      </c>
      <c r="L516" t="str">
        <f>IF(ISERROR(INDEX('Employee Data'!$M$4:$M$553,MATCH(Databackup!A516,Employee_Name,0),0)),"",(INDEX('Employee Data'!$M$4:$M$553,MATCH(Databackup!A516,Employee_Name,0))))</f>
        <v/>
      </c>
      <c r="M516" t="str">
        <f>IF(ISERROR(INDEX('Employee Data'!$N$4:$N$553,MATCH(Databackup!A516,Employee_Name,0),0)),"",(INDEX('Employee Data'!$N$4:$N$553,MATCH(Databackup!A516,Employee_Name,0))))</f>
        <v/>
      </c>
      <c r="N516" t="str">
        <f>IF(ISERROR(INDEX('Employee Data'!$O$4:$O$553,MATCH(Databackup!A516,Employee_Name,0),0)),"",(INDEX('Employee Data'!$O$4:$O$553,MATCH(Databackup!A516,Employee_Name,0))))</f>
        <v/>
      </c>
    </row>
    <row r="517" spans="1:14">
      <c r="A517" s="266" t="e">
        <f t="array" ref="A517">INDEX(Employee_Name,MATCH(SMALL(IF($A$1='Employee Data'!$I$4:$I$553,'Employee Data'!$B$4:$B$553,""),ROW('Employee Data'!A515)),IF($A$1='Employee Data'!$I$4:$I$553,'Employee Data'!$B$4:$B$553,""),0))</f>
        <v>#NUM!</v>
      </c>
      <c r="B517" t="str">
        <f>IF(ISERROR(INDEX('Employee Data'!$B$4:$B$553,MATCH(Databackup!A517,Employee_Name,0),0)),"",(INDEX('Employee Data'!$B$4:$B$553,MATCH(Databackup!A517,Employee_Name,0))))</f>
        <v/>
      </c>
      <c r="C517" t="str">
        <f>IF(ISERROR(INDEX('Employee Data'!$C$4:$C$553,MATCH(Databackup!A517,Employee_Name,0),0)),"",(INDEX('Employee Data'!$C$4:$C$553,MATCH(Databackup!A517,Employee_Name,0))))</f>
        <v/>
      </c>
      <c r="D517" t="str">
        <f>IF(ISERROR(INDEX('Employee Data'!$D$4:$D$553,MATCH(Databackup!A517,Employee_Name,0),0)),"",(INDEX('Employee Data'!$D$4:$D$553,MATCH(Databackup!A517,Employee_Name,0))))</f>
        <v/>
      </c>
      <c r="E517" t="str">
        <f>IF(ISERROR(INDEX('Employee Data'!$F$4:$F$553,MATCH(Databackup!A517,Employee_Name,0),0)),"",(INDEX('Employee Data'!$F$4:$F$553,MATCH(Databackup!A517,Employee_Name,0))))</f>
        <v/>
      </c>
      <c r="F517" s="226" t="str">
        <f>IF(ISERROR(INDEX('Employee Data'!$G$4:$G$553,MATCH(Databackup!A517,Employee_Name,0),0)),"",(INDEX('Employee Data'!$G$4:$G$553,MATCH(Databackup!A517,Employee_Name,0))))</f>
        <v/>
      </c>
      <c r="G517" s="226" t="str">
        <f>IF(ISERROR(INDEX('Employee Data'!$H$4:$H$553,MATCH(Databackup!A517,Employee_Name,0),0)),"",(INDEX('Employee Data'!$H$4:$H$553,MATCH(Databackup!A517,Employee_Name,0))))</f>
        <v/>
      </c>
      <c r="H517" t="str">
        <f>IF(ISERROR(INDEX('Employee Data'!$I$4:$I$553,MATCH(Databackup!A517,Employee_Name,0),0)),"",(INDEX('Employee Data'!$I$4:$I$553,MATCH(Databackup!A517,Employee_Name,0))))</f>
        <v/>
      </c>
      <c r="I517" t="str">
        <f>IF(ISERROR(INDEX('Employee Data'!$J$4:$J$553,MATCH(Databackup!A517,Employee_Name,0),0)),"",(INDEX('Employee Data'!J$4:$J$553,MATCH(Databackup!A517,Employee_Name,0))))</f>
        <v/>
      </c>
      <c r="J517" t="str">
        <f>IF(ISERROR(INDEX('Employee Data'!$K$4:$K$553,MATCH(Databackup!A517,Employee_Name,0),0)),"",(INDEX('Employee Data'!$K$4:$K$553,MATCH(Databackup!A517,Employee_Name,0))))</f>
        <v/>
      </c>
      <c r="K517" t="str">
        <f>IF(ISERROR(INDEX('Employee Data'!$L$4:$L$553,MATCH(Databackup!A517,Employee_Name,0),0)),"",(INDEX('Employee Data'!$L$4:$L$553,MATCH(Databackup!A517,Employee_Name,0))))</f>
        <v/>
      </c>
      <c r="L517" t="str">
        <f>IF(ISERROR(INDEX('Employee Data'!$M$4:$M$553,MATCH(Databackup!A517,Employee_Name,0),0)),"",(INDEX('Employee Data'!$M$4:$M$553,MATCH(Databackup!A517,Employee_Name,0))))</f>
        <v/>
      </c>
      <c r="M517" t="str">
        <f>IF(ISERROR(INDEX('Employee Data'!$N$4:$N$553,MATCH(Databackup!A517,Employee_Name,0),0)),"",(INDEX('Employee Data'!$N$4:$N$553,MATCH(Databackup!A517,Employee_Name,0))))</f>
        <v/>
      </c>
      <c r="N517" t="str">
        <f>IF(ISERROR(INDEX('Employee Data'!$O$4:$O$553,MATCH(Databackup!A517,Employee_Name,0),0)),"",(INDEX('Employee Data'!$O$4:$O$553,MATCH(Databackup!A517,Employee_Name,0))))</f>
        <v/>
      </c>
    </row>
    <row r="518" spans="1:14">
      <c r="A518" s="266" t="e">
        <f t="array" ref="A518">INDEX(Employee_Name,MATCH(SMALL(IF($A$1='Employee Data'!$I$4:$I$553,'Employee Data'!$B$4:$B$553,""),ROW('Employee Data'!A516)),IF($A$1='Employee Data'!$I$4:$I$553,'Employee Data'!$B$4:$B$553,""),0))</f>
        <v>#NUM!</v>
      </c>
      <c r="B518" t="str">
        <f>IF(ISERROR(INDEX('Employee Data'!$B$4:$B$553,MATCH(Databackup!A518,Employee_Name,0),0)),"",(INDEX('Employee Data'!$B$4:$B$553,MATCH(Databackup!A518,Employee_Name,0))))</f>
        <v/>
      </c>
      <c r="C518" t="str">
        <f>IF(ISERROR(INDEX('Employee Data'!$C$4:$C$553,MATCH(Databackup!A518,Employee_Name,0),0)),"",(INDEX('Employee Data'!$C$4:$C$553,MATCH(Databackup!A518,Employee_Name,0))))</f>
        <v/>
      </c>
      <c r="D518" t="str">
        <f>IF(ISERROR(INDEX('Employee Data'!$D$4:$D$553,MATCH(Databackup!A518,Employee_Name,0),0)),"",(INDEX('Employee Data'!$D$4:$D$553,MATCH(Databackup!A518,Employee_Name,0))))</f>
        <v/>
      </c>
      <c r="E518" t="str">
        <f>IF(ISERROR(INDEX('Employee Data'!$F$4:$F$553,MATCH(Databackup!A518,Employee_Name,0),0)),"",(INDEX('Employee Data'!$F$4:$F$553,MATCH(Databackup!A518,Employee_Name,0))))</f>
        <v/>
      </c>
      <c r="F518" s="226" t="str">
        <f>IF(ISERROR(INDEX('Employee Data'!$G$4:$G$553,MATCH(Databackup!A518,Employee_Name,0),0)),"",(INDEX('Employee Data'!$G$4:$G$553,MATCH(Databackup!A518,Employee_Name,0))))</f>
        <v/>
      </c>
      <c r="G518" s="226" t="str">
        <f>IF(ISERROR(INDEX('Employee Data'!$H$4:$H$553,MATCH(Databackup!A518,Employee_Name,0),0)),"",(INDEX('Employee Data'!$H$4:$H$553,MATCH(Databackup!A518,Employee_Name,0))))</f>
        <v/>
      </c>
      <c r="H518" t="str">
        <f>IF(ISERROR(INDEX('Employee Data'!$I$4:$I$553,MATCH(Databackup!A518,Employee_Name,0),0)),"",(INDEX('Employee Data'!$I$4:$I$553,MATCH(Databackup!A518,Employee_Name,0))))</f>
        <v/>
      </c>
      <c r="I518" t="str">
        <f>IF(ISERROR(INDEX('Employee Data'!$J$4:$J$553,MATCH(Databackup!A518,Employee_Name,0),0)),"",(INDEX('Employee Data'!J$4:$J$553,MATCH(Databackup!A518,Employee_Name,0))))</f>
        <v/>
      </c>
      <c r="J518" t="str">
        <f>IF(ISERROR(INDEX('Employee Data'!$K$4:$K$553,MATCH(Databackup!A518,Employee_Name,0),0)),"",(INDEX('Employee Data'!$K$4:$K$553,MATCH(Databackup!A518,Employee_Name,0))))</f>
        <v/>
      </c>
      <c r="K518" t="str">
        <f>IF(ISERROR(INDEX('Employee Data'!$L$4:$L$553,MATCH(Databackup!A518,Employee_Name,0),0)),"",(INDEX('Employee Data'!$L$4:$L$553,MATCH(Databackup!A518,Employee_Name,0))))</f>
        <v/>
      </c>
      <c r="L518" t="str">
        <f>IF(ISERROR(INDEX('Employee Data'!$M$4:$M$553,MATCH(Databackup!A518,Employee_Name,0),0)),"",(INDEX('Employee Data'!$M$4:$M$553,MATCH(Databackup!A518,Employee_Name,0))))</f>
        <v/>
      </c>
      <c r="M518" t="str">
        <f>IF(ISERROR(INDEX('Employee Data'!$N$4:$N$553,MATCH(Databackup!A518,Employee_Name,0),0)),"",(INDEX('Employee Data'!$N$4:$N$553,MATCH(Databackup!A518,Employee_Name,0))))</f>
        <v/>
      </c>
      <c r="N518" t="str">
        <f>IF(ISERROR(INDEX('Employee Data'!$O$4:$O$553,MATCH(Databackup!A518,Employee_Name,0),0)),"",(INDEX('Employee Data'!$O$4:$O$553,MATCH(Databackup!A518,Employee_Name,0))))</f>
        <v/>
      </c>
    </row>
    <row r="519" spans="1:14">
      <c r="A519" s="266" t="e">
        <f t="array" ref="A519">INDEX(Employee_Name,MATCH(SMALL(IF($A$1='Employee Data'!$I$4:$I$553,'Employee Data'!$B$4:$B$553,""),ROW('Employee Data'!A517)),IF($A$1='Employee Data'!$I$4:$I$553,'Employee Data'!$B$4:$B$553,""),0))</f>
        <v>#NUM!</v>
      </c>
      <c r="B519" t="str">
        <f>IF(ISERROR(INDEX('Employee Data'!$B$4:$B$553,MATCH(Databackup!A519,Employee_Name,0),0)),"",(INDEX('Employee Data'!$B$4:$B$553,MATCH(Databackup!A519,Employee_Name,0))))</f>
        <v/>
      </c>
      <c r="C519" t="str">
        <f>IF(ISERROR(INDEX('Employee Data'!$C$4:$C$553,MATCH(Databackup!A519,Employee_Name,0),0)),"",(INDEX('Employee Data'!$C$4:$C$553,MATCH(Databackup!A519,Employee_Name,0))))</f>
        <v/>
      </c>
      <c r="D519" t="str">
        <f>IF(ISERROR(INDEX('Employee Data'!$D$4:$D$553,MATCH(Databackup!A519,Employee_Name,0),0)),"",(INDEX('Employee Data'!$D$4:$D$553,MATCH(Databackup!A519,Employee_Name,0))))</f>
        <v/>
      </c>
      <c r="E519" t="str">
        <f>IF(ISERROR(INDEX('Employee Data'!$F$4:$F$553,MATCH(Databackup!A519,Employee_Name,0),0)),"",(INDEX('Employee Data'!$F$4:$F$553,MATCH(Databackup!A519,Employee_Name,0))))</f>
        <v/>
      </c>
      <c r="F519" s="226" t="str">
        <f>IF(ISERROR(INDEX('Employee Data'!$G$4:$G$553,MATCH(Databackup!A519,Employee_Name,0),0)),"",(INDEX('Employee Data'!$G$4:$G$553,MATCH(Databackup!A519,Employee_Name,0))))</f>
        <v/>
      </c>
      <c r="G519" s="226" t="str">
        <f>IF(ISERROR(INDEX('Employee Data'!$H$4:$H$553,MATCH(Databackup!A519,Employee_Name,0),0)),"",(INDEX('Employee Data'!$H$4:$H$553,MATCH(Databackup!A519,Employee_Name,0))))</f>
        <v/>
      </c>
      <c r="H519" t="str">
        <f>IF(ISERROR(INDEX('Employee Data'!$I$4:$I$553,MATCH(Databackup!A519,Employee_Name,0),0)),"",(INDEX('Employee Data'!$I$4:$I$553,MATCH(Databackup!A519,Employee_Name,0))))</f>
        <v/>
      </c>
      <c r="I519" t="str">
        <f>IF(ISERROR(INDEX('Employee Data'!$J$4:$J$553,MATCH(Databackup!A519,Employee_Name,0),0)),"",(INDEX('Employee Data'!J$4:$J$553,MATCH(Databackup!A519,Employee_Name,0))))</f>
        <v/>
      </c>
      <c r="J519" t="str">
        <f>IF(ISERROR(INDEX('Employee Data'!$K$4:$K$553,MATCH(Databackup!A519,Employee_Name,0),0)),"",(INDEX('Employee Data'!$K$4:$K$553,MATCH(Databackup!A519,Employee_Name,0))))</f>
        <v/>
      </c>
      <c r="K519" t="str">
        <f>IF(ISERROR(INDEX('Employee Data'!$L$4:$L$553,MATCH(Databackup!A519,Employee_Name,0),0)),"",(INDEX('Employee Data'!$L$4:$L$553,MATCH(Databackup!A519,Employee_Name,0))))</f>
        <v/>
      </c>
      <c r="L519" t="str">
        <f>IF(ISERROR(INDEX('Employee Data'!$M$4:$M$553,MATCH(Databackup!A519,Employee_Name,0),0)),"",(INDEX('Employee Data'!$M$4:$M$553,MATCH(Databackup!A519,Employee_Name,0))))</f>
        <v/>
      </c>
      <c r="M519" t="str">
        <f>IF(ISERROR(INDEX('Employee Data'!$N$4:$N$553,MATCH(Databackup!A519,Employee_Name,0),0)),"",(INDEX('Employee Data'!$N$4:$N$553,MATCH(Databackup!A519,Employee_Name,0))))</f>
        <v/>
      </c>
      <c r="N519" t="str">
        <f>IF(ISERROR(INDEX('Employee Data'!$O$4:$O$553,MATCH(Databackup!A519,Employee_Name,0),0)),"",(INDEX('Employee Data'!$O$4:$O$553,MATCH(Databackup!A519,Employee_Name,0))))</f>
        <v/>
      </c>
    </row>
    <row r="520" spans="1:14">
      <c r="A520" s="266" t="e">
        <f t="array" ref="A520">INDEX(Employee_Name,MATCH(SMALL(IF($A$1='Employee Data'!$I$4:$I$553,'Employee Data'!$B$4:$B$553,""),ROW('Employee Data'!A518)),IF($A$1='Employee Data'!$I$4:$I$553,'Employee Data'!$B$4:$B$553,""),0))</f>
        <v>#NUM!</v>
      </c>
      <c r="B520" t="str">
        <f>IF(ISERROR(INDEX('Employee Data'!$B$4:$B$553,MATCH(Databackup!A520,Employee_Name,0),0)),"",(INDEX('Employee Data'!$B$4:$B$553,MATCH(Databackup!A520,Employee_Name,0))))</f>
        <v/>
      </c>
      <c r="C520" t="str">
        <f>IF(ISERROR(INDEX('Employee Data'!$C$4:$C$553,MATCH(Databackup!A520,Employee_Name,0),0)),"",(INDEX('Employee Data'!$C$4:$C$553,MATCH(Databackup!A520,Employee_Name,0))))</f>
        <v/>
      </c>
      <c r="D520" t="str">
        <f>IF(ISERROR(INDEX('Employee Data'!$D$4:$D$553,MATCH(Databackup!A520,Employee_Name,0),0)),"",(INDEX('Employee Data'!$D$4:$D$553,MATCH(Databackup!A520,Employee_Name,0))))</f>
        <v/>
      </c>
      <c r="E520" t="str">
        <f>IF(ISERROR(INDEX('Employee Data'!$F$4:$F$553,MATCH(Databackup!A520,Employee_Name,0),0)),"",(INDEX('Employee Data'!$F$4:$F$553,MATCH(Databackup!A520,Employee_Name,0))))</f>
        <v/>
      </c>
      <c r="F520" s="226" t="str">
        <f>IF(ISERROR(INDEX('Employee Data'!$G$4:$G$553,MATCH(Databackup!A520,Employee_Name,0),0)),"",(INDEX('Employee Data'!$G$4:$G$553,MATCH(Databackup!A520,Employee_Name,0))))</f>
        <v/>
      </c>
      <c r="G520" s="226" t="str">
        <f>IF(ISERROR(INDEX('Employee Data'!$H$4:$H$553,MATCH(Databackup!A520,Employee_Name,0),0)),"",(INDEX('Employee Data'!$H$4:$H$553,MATCH(Databackup!A520,Employee_Name,0))))</f>
        <v/>
      </c>
      <c r="H520" t="str">
        <f>IF(ISERROR(INDEX('Employee Data'!$I$4:$I$553,MATCH(Databackup!A520,Employee_Name,0),0)),"",(INDEX('Employee Data'!$I$4:$I$553,MATCH(Databackup!A520,Employee_Name,0))))</f>
        <v/>
      </c>
      <c r="I520" t="str">
        <f>IF(ISERROR(INDEX('Employee Data'!$J$4:$J$553,MATCH(Databackup!A520,Employee_Name,0),0)),"",(INDEX('Employee Data'!J$4:$J$553,MATCH(Databackup!A520,Employee_Name,0))))</f>
        <v/>
      </c>
      <c r="J520" t="str">
        <f>IF(ISERROR(INDEX('Employee Data'!$K$4:$K$553,MATCH(Databackup!A520,Employee_Name,0),0)),"",(INDEX('Employee Data'!$K$4:$K$553,MATCH(Databackup!A520,Employee_Name,0))))</f>
        <v/>
      </c>
      <c r="K520" t="str">
        <f>IF(ISERROR(INDEX('Employee Data'!$L$4:$L$553,MATCH(Databackup!A520,Employee_Name,0),0)),"",(INDEX('Employee Data'!$L$4:$L$553,MATCH(Databackup!A520,Employee_Name,0))))</f>
        <v/>
      </c>
      <c r="L520" t="str">
        <f>IF(ISERROR(INDEX('Employee Data'!$M$4:$M$553,MATCH(Databackup!A520,Employee_Name,0),0)),"",(INDEX('Employee Data'!$M$4:$M$553,MATCH(Databackup!A520,Employee_Name,0))))</f>
        <v/>
      </c>
      <c r="M520" t="str">
        <f>IF(ISERROR(INDEX('Employee Data'!$N$4:$N$553,MATCH(Databackup!A520,Employee_Name,0),0)),"",(INDEX('Employee Data'!$N$4:$N$553,MATCH(Databackup!A520,Employee_Name,0))))</f>
        <v/>
      </c>
      <c r="N520" t="str">
        <f>IF(ISERROR(INDEX('Employee Data'!$O$4:$O$553,MATCH(Databackup!A520,Employee_Name,0),0)),"",(INDEX('Employee Data'!$O$4:$O$553,MATCH(Databackup!A520,Employee_Name,0))))</f>
        <v/>
      </c>
    </row>
    <row r="521" spans="1:14">
      <c r="A521" s="266" t="e">
        <f t="array" ref="A521">INDEX(Employee_Name,MATCH(SMALL(IF($A$1='Employee Data'!$I$4:$I$553,'Employee Data'!$B$4:$B$553,""),ROW('Employee Data'!A519)),IF($A$1='Employee Data'!$I$4:$I$553,'Employee Data'!$B$4:$B$553,""),0))</f>
        <v>#NUM!</v>
      </c>
      <c r="B521" t="str">
        <f>IF(ISERROR(INDEX('Employee Data'!$B$4:$B$553,MATCH(Databackup!A521,Employee_Name,0),0)),"",(INDEX('Employee Data'!$B$4:$B$553,MATCH(Databackup!A521,Employee_Name,0))))</f>
        <v/>
      </c>
      <c r="C521" t="str">
        <f>IF(ISERROR(INDEX('Employee Data'!$C$4:$C$553,MATCH(Databackup!A521,Employee_Name,0),0)),"",(INDEX('Employee Data'!$C$4:$C$553,MATCH(Databackup!A521,Employee_Name,0))))</f>
        <v/>
      </c>
      <c r="D521" t="str">
        <f>IF(ISERROR(INDEX('Employee Data'!$D$4:$D$553,MATCH(Databackup!A521,Employee_Name,0),0)),"",(INDEX('Employee Data'!$D$4:$D$553,MATCH(Databackup!A521,Employee_Name,0))))</f>
        <v/>
      </c>
      <c r="E521" t="str">
        <f>IF(ISERROR(INDEX('Employee Data'!$F$4:$F$553,MATCH(Databackup!A521,Employee_Name,0),0)),"",(INDEX('Employee Data'!$F$4:$F$553,MATCH(Databackup!A521,Employee_Name,0))))</f>
        <v/>
      </c>
      <c r="F521" s="226" t="str">
        <f>IF(ISERROR(INDEX('Employee Data'!$G$4:$G$553,MATCH(Databackup!A521,Employee_Name,0),0)),"",(INDEX('Employee Data'!$G$4:$G$553,MATCH(Databackup!A521,Employee_Name,0))))</f>
        <v/>
      </c>
      <c r="G521" s="226" t="str">
        <f>IF(ISERROR(INDEX('Employee Data'!$H$4:$H$553,MATCH(Databackup!A521,Employee_Name,0),0)),"",(INDEX('Employee Data'!$H$4:$H$553,MATCH(Databackup!A521,Employee_Name,0))))</f>
        <v/>
      </c>
      <c r="H521" t="str">
        <f>IF(ISERROR(INDEX('Employee Data'!$I$4:$I$553,MATCH(Databackup!A521,Employee_Name,0),0)),"",(INDEX('Employee Data'!$I$4:$I$553,MATCH(Databackup!A521,Employee_Name,0))))</f>
        <v/>
      </c>
      <c r="I521" t="str">
        <f>IF(ISERROR(INDEX('Employee Data'!$J$4:$J$553,MATCH(Databackup!A521,Employee_Name,0),0)),"",(INDEX('Employee Data'!J$4:$J$553,MATCH(Databackup!A521,Employee_Name,0))))</f>
        <v/>
      </c>
      <c r="J521" t="str">
        <f>IF(ISERROR(INDEX('Employee Data'!$K$4:$K$553,MATCH(Databackup!A521,Employee_Name,0),0)),"",(INDEX('Employee Data'!$K$4:$K$553,MATCH(Databackup!A521,Employee_Name,0))))</f>
        <v/>
      </c>
      <c r="K521" t="str">
        <f>IF(ISERROR(INDEX('Employee Data'!$L$4:$L$553,MATCH(Databackup!A521,Employee_Name,0),0)),"",(INDEX('Employee Data'!$L$4:$L$553,MATCH(Databackup!A521,Employee_Name,0))))</f>
        <v/>
      </c>
      <c r="L521" t="str">
        <f>IF(ISERROR(INDEX('Employee Data'!$M$4:$M$553,MATCH(Databackup!A521,Employee_Name,0),0)),"",(INDEX('Employee Data'!$M$4:$M$553,MATCH(Databackup!A521,Employee_Name,0))))</f>
        <v/>
      </c>
      <c r="M521" t="str">
        <f>IF(ISERROR(INDEX('Employee Data'!$N$4:$N$553,MATCH(Databackup!A521,Employee_Name,0),0)),"",(INDEX('Employee Data'!$N$4:$N$553,MATCH(Databackup!A521,Employee_Name,0))))</f>
        <v/>
      </c>
      <c r="N521" t="str">
        <f>IF(ISERROR(INDEX('Employee Data'!$O$4:$O$553,MATCH(Databackup!A521,Employee_Name,0),0)),"",(INDEX('Employee Data'!$O$4:$O$553,MATCH(Databackup!A521,Employee_Name,0))))</f>
        <v/>
      </c>
    </row>
    <row r="522" spans="1:14">
      <c r="A522" s="266" t="e">
        <f t="array" ref="A522">INDEX(Employee_Name,MATCH(SMALL(IF($A$1='Employee Data'!$I$4:$I$553,'Employee Data'!$B$4:$B$553,""),ROW('Employee Data'!A520)),IF($A$1='Employee Data'!$I$4:$I$553,'Employee Data'!$B$4:$B$553,""),0))</f>
        <v>#NUM!</v>
      </c>
      <c r="B522" t="str">
        <f>IF(ISERROR(INDEX('Employee Data'!$B$4:$B$553,MATCH(Databackup!A522,Employee_Name,0),0)),"",(INDEX('Employee Data'!$B$4:$B$553,MATCH(Databackup!A522,Employee_Name,0))))</f>
        <v/>
      </c>
      <c r="C522" t="str">
        <f>IF(ISERROR(INDEX('Employee Data'!$C$4:$C$553,MATCH(Databackup!A522,Employee_Name,0),0)),"",(INDEX('Employee Data'!$C$4:$C$553,MATCH(Databackup!A522,Employee_Name,0))))</f>
        <v/>
      </c>
      <c r="D522" t="str">
        <f>IF(ISERROR(INDEX('Employee Data'!$D$4:$D$553,MATCH(Databackup!A522,Employee_Name,0),0)),"",(INDEX('Employee Data'!$D$4:$D$553,MATCH(Databackup!A522,Employee_Name,0))))</f>
        <v/>
      </c>
      <c r="E522" t="str">
        <f>IF(ISERROR(INDEX('Employee Data'!$F$4:$F$553,MATCH(Databackup!A522,Employee_Name,0),0)),"",(INDEX('Employee Data'!$F$4:$F$553,MATCH(Databackup!A522,Employee_Name,0))))</f>
        <v/>
      </c>
      <c r="F522" s="226" t="str">
        <f>IF(ISERROR(INDEX('Employee Data'!$G$4:$G$553,MATCH(Databackup!A522,Employee_Name,0),0)),"",(INDEX('Employee Data'!$G$4:$G$553,MATCH(Databackup!A522,Employee_Name,0))))</f>
        <v/>
      </c>
      <c r="G522" s="226" t="str">
        <f>IF(ISERROR(INDEX('Employee Data'!$H$4:$H$553,MATCH(Databackup!A522,Employee_Name,0),0)),"",(INDEX('Employee Data'!$H$4:$H$553,MATCH(Databackup!A522,Employee_Name,0))))</f>
        <v/>
      </c>
      <c r="H522" t="str">
        <f>IF(ISERROR(INDEX('Employee Data'!$I$4:$I$553,MATCH(Databackup!A522,Employee_Name,0),0)),"",(INDEX('Employee Data'!$I$4:$I$553,MATCH(Databackup!A522,Employee_Name,0))))</f>
        <v/>
      </c>
      <c r="I522" t="str">
        <f>IF(ISERROR(INDEX('Employee Data'!$J$4:$J$553,MATCH(Databackup!A522,Employee_Name,0),0)),"",(INDEX('Employee Data'!J$4:$J$553,MATCH(Databackup!A522,Employee_Name,0))))</f>
        <v/>
      </c>
      <c r="J522" t="str">
        <f>IF(ISERROR(INDEX('Employee Data'!$K$4:$K$553,MATCH(Databackup!A522,Employee_Name,0),0)),"",(INDEX('Employee Data'!$K$4:$K$553,MATCH(Databackup!A522,Employee_Name,0))))</f>
        <v/>
      </c>
      <c r="K522" t="str">
        <f>IF(ISERROR(INDEX('Employee Data'!$L$4:$L$553,MATCH(Databackup!A522,Employee_Name,0),0)),"",(INDEX('Employee Data'!$L$4:$L$553,MATCH(Databackup!A522,Employee_Name,0))))</f>
        <v/>
      </c>
      <c r="L522" t="str">
        <f>IF(ISERROR(INDEX('Employee Data'!$M$4:$M$553,MATCH(Databackup!A522,Employee_Name,0),0)),"",(INDEX('Employee Data'!$M$4:$M$553,MATCH(Databackup!A522,Employee_Name,0))))</f>
        <v/>
      </c>
      <c r="M522" t="str">
        <f>IF(ISERROR(INDEX('Employee Data'!$N$4:$N$553,MATCH(Databackup!A522,Employee_Name,0),0)),"",(INDEX('Employee Data'!$N$4:$N$553,MATCH(Databackup!A522,Employee_Name,0))))</f>
        <v/>
      </c>
      <c r="N522" t="str">
        <f>IF(ISERROR(INDEX('Employee Data'!$O$4:$O$553,MATCH(Databackup!A522,Employee_Name,0),0)),"",(INDEX('Employee Data'!$O$4:$O$553,MATCH(Databackup!A522,Employee_Name,0))))</f>
        <v/>
      </c>
    </row>
    <row r="523" spans="1:14">
      <c r="A523" s="266" t="e">
        <f t="array" ref="A523">INDEX(Employee_Name,MATCH(SMALL(IF($A$1='Employee Data'!$I$4:$I$553,'Employee Data'!$B$4:$B$553,""),ROW('Employee Data'!A521)),IF($A$1='Employee Data'!$I$4:$I$553,'Employee Data'!$B$4:$B$553,""),0))</f>
        <v>#NUM!</v>
      </c>
      <c r="B523" t="str">
        <f>IF(ISERROR(INDEX('Employee Data'!$B$4:$B$553,MATCH(Databackup!A523,Employee_Name,0),0)),"",(INDEX('Employee Data'!$B$4:$B$553,MATCH(Databackup!A523,Employee_Name,0))))</f>
        <v/>
      </c>
      <c r="C523" t="str">
        <f>IF(ISERROR(INDEX('Employee Data'!$C$4:$C$553,MATCH(Databackup!A523,Employee_Name,0),0)),"",(INDEX('Employee Data'!$C$4:$C$553,MATCH(Databackup!A523,Employee_Name,0))))</f>
        <v/>
      </c>
      <c r="D523" t="str">
        <f>IF(ISERROR(INDEX('Employee Data'!$D$4:$D$553,MATCH(Databackup!A523,Employee_Name,0),0)),"",(INDEX('Employee Data'!$D$4:$D$553,MATCH(Databackup!A523,Employee_Name,0))))</f>
        <v/>
      </c>
      <c r="E523" t="str">
        <f>IF(ISERROR(INDEX('Employee Data'!$F$4:$F$553,MATCH(Databackup!A523,Employee_Name,0),0)),"",(INDEX('Employee Data'!$F$4:$F$553,MATCH(Databackup!A523,Employee_Name,0))))</f>
        <v/>
      </c>
      <c r="F523" s="226" t="str">
        <f>IF(ISERROR(INDEX('Employee Data'!$G$4:$G$553,MATCH(Databackup!A523,Employee_Name,0),0)),"",(INDEX('Employee Data'!$G$4:$G$553,MATCH(Databackup!A523,Employee_Name,0))))</f>
        <v/>
      </c>
      <c r="G523" s="226" t="str">
        <f>IF(ISERROR(INDEX('Employee Data'!$H$4:$H$553,MATCH(Databackup!A523,Employee_Name,0),0)),"",(INDEX('Employee Data'!$H$4:$H$553,MATCH(Databackup!A523,Employee_Name,0))))</f>
        <v/>
      </c>
      <c r="H523" t="str">
        <f>IF(ISERROR(INDEX('Employee Data'!$I$4:$I$553,MATCH(Databackup!A523,Employee_Name,0),0)),"",(INDEX('Employee Data'!$I$4:$I$553,MATCH(Databackup!A523,Employee_Name,0))))</f>
        <v/>
      </c>
      <c r="I523" t="str">
        <f>IF(ISERROR(INDEX('Employee Data'!$J$4:$J$553,MATCH(Databackup!A523,Employee_Name,0),0)),"",(INDEX('Employee Data'!J$4:$J$553,MATCH(Databackup!A523,Employee_Name,0))))</f>
        <v/>
      </c>
      <c r="J523" t="str">
        <f>IF(ISERROR(INDEX('Employee Data'!$K$4:$K$553,MATCH(Databackup!A523,Employee_Name,0),0)),"",(INDEX('Employee Data'!$K$4:$K$553,MATCH(Databackup!A523,Employee_Name,0))))</f>
        <v/>
      </c>
      <c r="K523" t="str">
        <f>IF(ISERROR(INDEX('Employee Data'!$L$4:$L$553,MATCH(Databackup!A523,Employee_Name,0),0)),"",(INDEX('Employee Data'!$L$4:$L$553,MATCH(Databackup!A523,Employee_Name,0))))</f>
        <v/>
      </c>
      <c r="L523" t="str">
        <f>IF(ISERROR(INDEX('Employee Data'!$M$4:$M$553,MATCH(Databackup!A523,Employee_Name,0),0)),"",(INDEX('Employee Data'!$M$4:$M$553,MATCH(Databackup!A523,Employee_Name,0))))</f>
        <v/>
      </c>
      <c r="M523" t="str">
        <f>IF(ISERROR(INDEX('Employee Data'!$N$4:$N$553,MATCH(Databackup!A523,Employee_Name,0),0)),"",(INDEX('Employee Data'!$N$4:$N$553,MATCH(Databackup!A523,Employee_Name,0))))</f>
        <v/>
      </c>
      <c r="N523" t="str">
        <f>IF(ISERROR(INDEX('Employee Data'!$O$4:$O$553,MATCH(Databackup!A523,Employee_Name,0),0)),"",(INDEX('Employee Data'!$O$4:$O$553,MATCH(Databackup!A523,Employee_Name,0))))</f>
        <v/>
      </c>
    </row>
    <row r="524" spans="1:14">
      <c r="A524" s="266" t="e">
        <f t="array" ref="A524">INDEX(Employee_Name,MATCH(SMALL(IF($A$1='Employee Data'!$I$4:$I$553,'Employee Data'!$B$4:$B$553,""),ROW('Employee Data'!A522)),IF($A$1='Employee Data'!$I$4:$I$553,'Employee Data'!$B$4:$B$553,""),0))</f>
        <v>#NUM!</v>
      </c>
      <c r="B524" t="str">
        <f>IF(ISERROR(INDEX('Employee Data'!$B$4:$B$553,MATCH(Databackup!A524,Employee_Name,0),0)),"",(INDEX('Employee Data'!$B$4:$B$553,MATCH(Databackup!A524,Employee_Name,0))))</f>
        <v/>
      </c>
      <c r="C524" t="str">
        <f>IF(ISERROR(INDEX('Employee Data'!$C$4:$C$553,MATCH(Databackup!A524,Employee_Name,0),0)),"",(INDEX('Employee Data'!$C$4:$C$553,MATCH(Databackup!A524,Employee_Name,0))))</f>
        <v/>
      </c>
      <c r="D524" t="str">
        <f>IF(ISERROR(INDEX('Employee Data'!$D$4:$D$553,MATCH(Databackup!A524,Employee_Name,0),0)),"",(INDEX('Employee Data'!$D$4:$D$553,MATCH(Databackup!A524,Employee_Name,0))))</f>
        <v/>
      </c>
      <c r="E524" t="str">
        <f>IF(ISERROR(INDEX('Employee Data'!$F$4:$F$553,MATCH(Databackup!A524,Employee_Name,0),0)),"",(INDEX('Employee Data'!$F$4:$F$553,MATCH(Databackup!A524,Employee_Name,0))))</f>
        <v/>
      </c>
      <c r="F524" s="226" t="str">
        <f>IF(ISERROR(INDEX('Employee Data'!$G$4:$G$553,MATCH(Databackup!A524,Employee_Name,0),0)),"",(INDEX('Employee Data'!$G$4:$G$553,MATCH(Databackup!A524,Employee_Name,0))))</f>
        <v/>
      </c>
      <c r="G524" s="226" t="str">
        <f>IF(ISERROR(INDEX('Employee Data'!$H$4:$H$553,MATCH(Databackup!A524,Employee_Name,0),0)),"",(INDEX('Employee Data'!$H$4:$H$553,MATCH(Databackup!A524,Employee_Name,0))))</f>
        <v/>
      </c>
      <c r="H524" t="str">
        <f>IF(ISERROR(INDEX('Employee Data'!$I$4:$I$553,MATCH(Databackup!A524,Employee_Name,0),0)),"",(INDEX('Employee Data'!$I$4:$I$553,MATCH(Databackup!A524,Employee_Name,0))))</f>
        <v/>
      </c>
      <c r="I524" t="str">
        <f>IF(ISERROR(INDEX('Employee Data'!$J$4:$J$553,MATCH(Databackup!A524,Employee_Name,0),0)),"",(INDEX('Employee Data'!J$4:$J$553,MATCH(Databackup!A524,Employee_Name,0))))</f>
        <v/>
      </c>
      <c r="J524" t="str">
        <f>IF(ISERROR(INDEX('Employee Data'!$K$4:$K$553,MATCH(Databackup!A524,Employee_Name,0),0)),"",(INDEX('Employee Data'!$K$4:$K$553,MATCH(Databackup!A524,Employee_Name,0))))</f>
        <v/>
      </c>
      <c r="K524" t="str">
        <f>IF(ISERROR(INDEX('Employee Data'!$L$4:$L$553,MATCH(Databackup!A524,Employee_Name,0),0)),"",(INDEX('Employee Data'!$L$4:$L$553,MATCH(Databackup!A524,Employee_Name,0))))</f>
        <v/>
      </c>
      <c r="L524" t="str">
        <f>IF(ISERROR(INDEX('Employee Data'!$M$4:$M$553,MATCH(Databackup!A524,Employee_Name,0),0)),"",(INDEX('Employee Data'!$M$4:$M$553,MATCH(Databackup!A524,Employee_Name,0))))</f>
        <v/>
      </c>
      <c r="M524" t="str">
        <f>IF(ISERROR(INDEX('Employee Data'!$N$4:$N$553,MATCH(Databackup!A524,Employee_Name,0),0)),"",(INDEX('Employee Data'!$N$4:$N$553,MATCH(Databackup!A524,Employee_Name,0))))</f>
        <v/>
      </c>
      <c r="N524" t="str">
        <f>IF(ISERROR(INDEX('Employee Data'!$O$4:$O$553,MATCH(Databackup!A524,Employee_Name,0),0)),"",(INDEX('Employee Data'!$O$4:$O$553,MATCH(Databackup!A524,Employee_Name,0))))</f>
        <v/>
      </c>
    </row>
    <row r="525" spans="1:14">
      <c r="A525" s="266" t="e">
        <f t="array" ref="A525">INDEX(Employee_Name,MATCH(SMALL(IF($A$1='Employee Data'!$I$4:$I$553,'Employee Data'!$B$4:$B$553,""),ROW('Employee Data'!A523)),IF($A$1='Employee Data'!$I$4:$I$553,'Employee Data'!$B$4:$B$553,""),0))</f>
        <v>#NUM!</v>
      </c>
      <c r="B525" t="str">
        <f>IF(ISERROR(INDEX('Employee Data'!$B$4:$B$553,MATCH(Databackup!A525,Employee_Name,0),0)),"",(INDEX('Employee Data'!$B$4:$B$553,MATCH(Databackup!A525,Employee_Name,0))))</f>
        <v/>
      </c>
      <c r="C525" t="str">
        <f>IF(ISERROR(INDEX('Employee Data'!$C$4:$C$553,MATCH(Databackup!A525,Employee_Name,0),0)),"",(INDEX('Employee Data'!$C$4:$C$553,MATCH(Databackup!A525,Employee_Name,0))))</f>
        <v/>
      </c>
      <c r="D525" t="str">
        <f>IF(ISERROR(INDEX('Employee Data'!$D$4:$D$553,MATCH(Databackup!A525,Employee_Name,0),0)),"",(INDEX('Employee Data'!$D$4:$D$553,MATCH(Databackup!A525,Employee_Name,0))))</f>
        <v/>
      </c>
      <c r="E525" t="str">
        <f>IF(ISERROR(INDEX('Employee Data'!$F$4:$F$553,MATCH(Databackup!A525,Employee_Name,0),0)),"",(INDEX('Employee Data'!$F$4:$F$553,MATCH(Databackup!A525,Employee_Name,0))))</f>
        <v/>
      </c>
      <c r="F525" s="226" t="str">
        <f>IF(ISERROR(INDEX('Employee Data'!$G$4:$G$553,MATCH(Databackup!A525,Employee_Name,0),0)),"",(INDEX('Employee Data'!$G$4:$G$553,MATCH(Databackup!A525,Employee_Name,0))))</f>
        <v/>
      </c>
      <c r="G525" s="226" t="str">
        <f>IF(ISERROR(INDEX('Employee Data'!$H$4:$H$553,MATCH(Databackup!A525,Employee_Name,0),0)),"",(INDEX('Employee Data'!$H$4:$H$553,MATCH(Databackup!A525,Employee_Name,0))))</f>
        <v/>
      </c>
      <c r="H525" t="str">
        <f>IF(ISERROR(INDEX('Employee Data'!$I$4:$I$553,MATCH(Databackup!A525,Employee_Name,0),0)),"",(INDEX('Employee Data'!$I$4:$I$553,MATCH(Databackup!A525,Employee_Name,0))))</f>
        <v/>
      </c>
      <c r="I525" t="str">
        <f>IF(ISERROR(INDEX('Employee Data'!$J$4:$J$553,MATCH(Databackup!A525,Employee_Name,0),0)),"",(INDEX('Employee Data'!J$4:$J$553,MATCH(Databackup!A525,Employee_Name,0))))</f>
        <v/>
      </c>
      <c r="J525" t="str">
        <f>IF(ISERROR(INDEX('Employee Data'!$K$4:$K$553,MATCH(Databackup!A525,Employee_Name,0),0)),"",(INDEX('Employee Data'!$K$4:$K$553,MATCH(Databackup!A525,Employee_Name,0))))</f>
        <v/>
      </c>
      <c r="K525" t="str">
        <f>IF(ISERROR(INDEX('Employee Data'!$L$4:$L$553,MATCH(Databackup!A525,Employee_Name,0),0)),"",(INDEX('Employee Data'!$L$4:$L$553,MATCH(Databackup!A525,Employee_Name,0))))</f>
        <v/>
      </c>
      <c r="L525" t="str">
        <f>IF(ISERROR(INDEX('Employee Data'!$M$4:$M$553,MATCH(Databackup!A525,Employee_Name,0),0)),"",(INDEX('Employee Data'!$M$4:$M$553,MATCH(Databackup!A525,Employee_Name,0))))</f>
        <v/>
      </c>
      <c r="M525" t="str">
        <f>IF(ISERROR(INDEX('Employee Data'!$N$4:$N$553,MATCH(Databackup!A525,Employee_Name,0),0)),"",(INDEX('Employee Data'!$N$4:$N$553,MATCH(Databackup!A525,Employee_Name,0))))</f>
        <v/>
      </c>
      <c r="N525" t="str">
        <f>IF(ISERROR(INDEX('Employee Data'!$O$4:$O$553,MATCH(Databackup!A525,Employee_Name,0),0)),"",(INDEX('Employee Data'!$O$4:$O$553,MATCH(Databackup!A525,Employee_Name,0))))</f>
        <v/>
      </c>
    </row>
    <row r="526" spans="1:14">
      <c r="A526" s="266" t="e">
        <f t="array" ref="A526">INDEX(Employee_Name,MATCH(SMALL(IF($A$1='Employee Data'!$I$4:$I$553,'Employee Data'!$B$4:$B$553,""),ROW('Employee Data'!A524)),IF($A$1='Employee Data'!$I$4:$I$553,'Employee Data'!$B$4:$B$553,""),0))</f>
        <v>#NUM!</v>
      </c>
      <c r="B526" t="str">
        <f>IF(ISERROR(INDEX('Employee Data'!$B$4:$B$553,MATCH(Databackup!A526,Employee_Name,0),0)),"",(INDEX('Employee Data'!$B$4:$B$553,MATCH(Databackup!A526,Employee_Name,0))))</f>
        <v/>
      </c>
      <c r="C526" t="str">
        <f>IF(ISERROR(INDEX('Employee Data'!$C$4:$C$553,MATCH(Databackup!A526,Employee_Name,0),0)),"",(INDEX('Employee Data'!$C$4:$C$553,MATCH(Databackup!A526,Employee_Name,0))))</f>
        <v/>
      </c>
      <c r="D526" t="str">
        <f>IF(ISERROR(INDEX('Employee Data'!$D$4:$D$553,MATCH(Databackup!A526,Employee_Name,0),0)),"",(INDEX('Employee Data'!$D$4:$D$553,MATCH(Databackup!A526,Employee_Name,0))))</f>
        <v/>
      </c>
      <c r="E526" t="str">
        <f>IF(ISERROR(INDEX('Employee Data'!$F$4:$F$553,MATCH(Databackup!A526,Employee_Name,0),0)),"",(INDEX('Employee Data'!$F$4:$F$553,MATCH(Databackup!A526,Employee_Name,0))))</f>
        <v/>
      </c>
      <c r="F526" s="226" t="str">
        <f>IF(ISERROR(INDEX('Employee Data'!$G$4:$G$553,MATCH(Databackup!A526,Employee_Name,0),0)),"",(INDEX('Employee Data'!$G$4:$G$553,MATCH(Databackup!A526,Employee_Name,0))))</f>
        <v/>
      </c>
      <c r="G526" s="226" t="str">
        <f>IF(ISERROR(INDEX('Employee Data'!$H$4:$H$553,MATCH(Databackup!A526,Employee_Name,0),0)),"",(INDEX('Employee Data'!$H$4:$H$553,MATCH(Databackup!A526,Employee_Name,0))))</f>
        <v/>
      </c>
      <c r="H526" t="str">
        <f>IF(ISERROR(INDEX('Employee Data'!$I$4:$I$553,MATCH(Databackup!A526,Employee_Name,0),0)),"",(INDEX('Employee Data'!$I$4:$I$553,MATCH(Databackup!A526,Employee_Name,0))))</f>
        <v/>
      </c>
      <c r="I526" t="str">
        <f>IF(ISERROR(INDEX('Employee Data'!$J$4:$J$553,MATCH(Databackup!A526,Employee_Name,0),0)),"",(INDEX('Employee Data'!J$4:$J$553,MATCH(Databackup!A526,Employee_Name,0))))</f>
        <v/>
      </c>
      <c r="J526" t="str">
        <f>IF(ISERROR(INDEX('Employee Data'!$K$4:$K$553,MATCH(Databackup!A526,Employee_Name,0),0)),"",(INDEX('Employee Data'!$K$4:$K$553,MATCH(Databackup!A526,Employee_Name,0))))</f>
        <v/>
      </c>
      <c r="K526" t="str">
        <f>IF(ISERROR(INDEX('Employee Data'!$L$4:$L$553,MATCH(Databackup!A526,Employee_Name,0),0)),"",(INDEX('Employee Data'!$L$4:$L$553,MATCH(Databackup!A526,Employee_Name,0))))</f>
        <v/>
      </c>
      <c r="L526" t="str">
        <f>IF(ISERROR(INDEX('Employee Data'!$M$4:$M$553,MATCH(Databackup!A526,Employee_Name,0),0)),"",(INDEX('Employee Data'!$M$4:$M$553,MATCH(Databackup!A526,Employee_Name,0))))</f>
        <v/>
      </c>
      <c r="M526" t="str">
        <f>IF(ISERROR(INDEX('Employee Data'!$N$4:$N$553,MATCH(Databackup!A526,Employee_Name,0),0)),"",(INDEX('Employee Data'!$N$4:$N$553,MATCH(Databackup!A526,Employee_Name,0))))</f>
        <v/>
      </c>
      <c r="N526" t="str">
        <f>IF(ISERROR(INDEX('Employee Data'!$O$4:$O$553,MATCH(Databackup!A526,Employee_Name,0),0)),"",(INDEX('Employee Data'!$O$4:$O$553,MATCH(Databackup!A526,Employee_Name,0))))</f>
        <v/>
      </c>
    </row>
    <row r="527" spans="1:14">
      <c r="A527" s="266" t="e">
        <f t="array" ref="A527">INDEX(Employee_Name,MATCH(SMALL(IF($A$1='Employee Data'!$I$4:$I$553,'Employee Data'!$B$4:$B$553,""),ROW('Employee Data'!A525)),IF($A$1='Employee Data'!$I$4:$I$553,'Employee Data'!$B$4:$B$553,""),0))</f>
        <v>#NUM!</v>
      </c>
      <c r="B527" t="str">
        <f>IF(ISERROR(INDEX('Employee Data'!$B$4:$B$553,MATCH(Databackup!A527,Employee_Name,0),0)),"",(INDEX('Employee Data'!$B$4:$B$553,MATCH(Databackup!A527,Employee_Name,0))))</f>
        <v/>
      </c>
      <c r="C527" t="str">
        <f>IF(ISERROR(INDEX('Employee Data'!$C$4:$C$553,MATCH(Databackup!A527,Employee_Name,0),0)),"",(INDEX('Employee Data'!$C$4:$C$553,MATCH(Databackup!A527,Employee_Name,0))))</f>
        <v/>
      </c>
      <c r="D527" t="str">
        <f>IF(ISERROR(INDEX('Employee Data'!$D$4:$D$553,MATCH(Databackup!A527,Employee_Name,0),0)),"",(INDEX('Employee Data'!$D$4:$D$553,MATCH(Databackup!A527,Employee_Name,0))))</f>
        <v/>
      </c>
      <c r="E527" t="str">
        <f>IF(ISERROR(INDEX('Employee Data'!$F$4:$F$553,MATCH(Databackup!A527,Employee_Name,0),0)),"",(INDEX('Employee Data'!$F$4:$F$553,MATCH(Databackup!A527,Employee_Name,0))))</f>
        <v/>
      </c>
      <c r="F527" s="226" t="str">
        <f>IF(ISERROR(INDEX('Employee Data'!$G$4:$G$553,MATCH(Databackup!A527,Employee_Name,0),0)),"",(INDEX('Employee Data'!$G$4:$G$553,MATCH(Databackup!A527,Employee_Name,0))))</f>
        <v/>
      </c>
      <c r="G527" s="226" t="str">
        <f>IF(ISERROR(INDEX('Employee Data'!$H$4:$H$553,MATCH(Databackup!A527,Employee_Name,0),0)),"",(INDEX('Employee Data'!$H$4:$H$553,MATCH(Databackup!A527,Employee_Name,0))))</f>
        <v/>
      </c>
      <c r="H527" t="str">
        <f>IF(ISERROR(INDEX('Employee Data'!$I$4:$I$553,MATCH(Databackup!A527,Employee_Name,0),0)),"",(INDEX('Employee Data'!$I$4:$I$553,MATCH(Databackup!A527,Employee_Name,0))))</f>
        <v/>
      </c>
      <c r="I527" t="str">
        <f>IF(ISERROR(INDEX('Employee Data'!$J$4:$J$553,MATCH(Databackup!A527,Employee_Name,0),0)),"",(INDEX('Employee Data'!J$4:$J$553,MATCH(Databackup!A527,Employee_Name,0))))</f>
        <v/>
      </c>
      <c r="J527" t="str">
        <f>IF(ISERROR(INDEX('Employee Data'!$K$4:$K$553,MATCH(Databackup!A527,Employee_Name,0),0)),"",(INDEX('Employee Data'!$K$4:$K$553,MATCH(Databackup!A527,Employee_Name,0))))</f>
        <v/>
      </c>
      <c r="K527" t="str">
        <f>IF(ISERROR(INDEX('Employee Data'!$L$4:$L$553,MATCH(Databackup!A527,Employee_Name,0),0)),"",(INDEX('Employee Data'!$L$4:$L$553,MATCH(Databackup!A527,Employee_Name,0))))</f>
        <v/>
      </c>
      <c r="L527" t="str">
        <f>IF(ISERROR(INDEX('Employee Data'!$M$4:$M$553,MATCH(Databackup!A527,Employee_Name,0),0)),"",(INDEX('Employee Data'!$M$4:$M$553,MATCH(Databackup!A527,Employee_Name,0))))</f>
        <v/>
      </c>
      <c r="M527" t="str">
        <f>IF(ISERROR(INDEX('Employee Data'!$N$4:$N$553,MATCH(Databackup!A527,Employee_Name,0),0)),"",(INDEX('Employee Data'!$N$4:$N$553,MATCH(Databackup!A527,Employee_Name,0))))</f>
        <v/>
      </c>
      <c r="N527" t="str">
        <f>IF(ISERROR(INDEX('Employee Data'!$O$4:$O$553,MATCH(Databackup!A527,Employee_Name,0),0)),"",(INDEX('Employee Data'!$O$4:$O$553,MATCH(Databackup!A527,Employee_Name,0))))</f>
        <v/>
      </c>
    </row>
    <row r="528" spans="1:14">
      <c r="A528" s="266" t="e">
        <f t="array" ref="A528">INDEX(Employee_Name,MATCH(SMALL(IF($A$1='Employee Data'!$I$4:$I$553,'Employee Data'!$B$4:$B$553,""),ROW('Employee Data'!A526)),IF($A$1='Employee Data'!$I$4:$I$553,'Employee Data'!$B$4:$B$553,""),0))</f>
        <v>#NUM!</v>
      </c>
      <c r="B528" t="str">
        <f>IF(ISERROR(INDEX('Employee Data'!$B$4:$B$553,MATCH(Databackup!A528,Employee_Name,0),0)),"",(INDEX('Employee Data'!$B$4:$B$553,MATCH(Databackup!A528,Employee_Name,0))))</f>
        <v/>
      </c>
      <c r="C528" t="str">
        <f>IF(ISERROR(INDEX('Employee Data'!$C$4:$C$553,MATCH(Databackup!A528,Employee_Name,0),0)),"",(INDEX('Employee Data'!$C$4:$C$553,MATCH(Databackup!A528,Employee_Name,0))))</f>
        <v/>
      </c>
      <c r="D528" t="str">
        <f>IF(ISERROR(INDEX('Employee Data'!$D$4:$D$553,MATCH(Databackup!A528,Employee_Name,0),0)),"",(INDEX('Employee Data'!$D$4:$D$553,MATCH(Databackup!A528,Employee_Name,0))))</f>
        <v/>
      </c>
      <c r="E528" t="str">
        <f>IF(ISERROR(INDEX('Employee Data'!$F$4:$F$553,MATCH(Databackup!A528,Employee_Name,0),0)),"",(INDEX('Employee Data'!$F$4:$F$553,MATCH(Databackup!A528,Employee_Name,0))))</f>
        <v/>
      </c>
      <c r="F528" s="226" t="str">
        <f>IF(ISERROR(INDEX('Employee Data'!$G$4:$G$553,MATCH(Databackup!A528,Employee_Name,0),0)),"",(INDEX('Employee Data'!$G$4:$G$553,MATCH(Databackup!A528,Employee_Name,0))))</f>
        <v/>
      </c>
      <c r="G528" s="226" t="str">
        <f>IF(ISERROR(INDEX('Employee Data'!$H$4:$H$553,MATCH(Databackup!A528,Employee_Name,0),0)),"",(INDEX('Employee Data'!$H$4:$H$553,MATCH(Databackup!A528,Employee_Name,0))))</f>
        <v/>
      </c>
      <c r="H528" t="str">
        <f>IF(ISERROR(INDEX('Employee Data'!$I$4:$I$553,MATCH(Databackup!A528,Employee_Name,0),0)),"",(INDEX('Employee Data'!$I$4:$I$553,MATCH(Databackup!A528,Employee_Name,0))))</f>
        <v/>
      </c>
      <c r="I528" t="str">
        <f>IF(ISERROR(INDEX('Employee Data'!$J$4:$J$553,MATCH(Databackup!A528,Employee_Name,0),0)),"",(INDEX('Employee Data'!J$4:$J$553,MATCH(Databackup!A528,Employee_Name,0))))</f>
        <v/>
      </c>
      <c r="J528" t="str">
        <f>IF(ISERROR(INDEX('Employee Data'!$K$4:$K$553,MATCH(Databackup!A528,Employee_Name,0),0)),"",(INDEX('Employee Data'!$K$4:$K$553,MATCH(Databackup!A528,Employee_Name,0))))</f>
        <v/>
      </c>
      <c r="K528" t="str">
        <f>IF(ISERROR(INDEX('Employee Data'!$L$4:$L$553,MATCH(Databackup!A528,Employee_Name,0),0)),"",(INDEX('Employee Data'!$L$4:$L$553,MATCH(Databackup!A528,Employee_Name,0))))</f>
        <v/>
      </c>
      <c r="L528" t="str">
        <f>IF(ISERROR(INDEX('Employee Data'!$M$4:$M$553,MATCH(Databackup!A528,Employee_Name,0),0)),"",(INDEX('Employee Data'!$M$4:$M$553,MATCH(Databackup!A528,Employee_Name,0))))</f>
        <v/>
      </c>
      <c r="M528" t="str">
        <f>IF(ISERROR(INDEX('Employee Data'!$N$4:$N$553,MATCH(Databackup!A528,Employee_Name,0),0)),"",(INDEX('Employee Data'!$N$4:$N$553,MATCH(Databackup!A528,Employee_Name,0))))</f>
        <v/>
      </c>
      <c r="N528" t="str">
        <f>IF(ISERROR(INDEX('Employee Data'!$O$4:$O$553,MATCH(Databackup!A528,Employee_Name,0),0)),"",(INDEX('Employee Data'!$O$4:$O$553,MATCH(Databackup!A528,Employee_Name,0))))</f>
        <v/>
      </c>
    </row>
    <row r="529" spans="1:14">
      <c r="A529" s="266" t="e">
        <f t="array" ref="A529">INDEX(Employee_Name,MATCH(SMALL(IF($A$1='Employee Data'!$I$4:$I$553,'Employee Data'!$B$4:$B$553,""),ROW('Employee Data'!A527)),IF($A$1='Employee Data'!$I$4:$I$553,'Employee Data'!$B$4:$B$553,""),0))</f>
        <v>#NUM!</v>
      </c>
      <c r="B529" t="str">
        <f>IF(ISERROR(INDEX('Employee Data'!$B$4:$B$553,MATCH(Databackup!A529,Employee_Name,0),0)),"",(INDEX('Employee Data'!$B$4:$B$553,MATCH(Databackup!A529,Employee_Name,0))))</f>
        <v/>
      </c>
      <c r="C529" t="str">
        <f>IF(ISERROR(INDEX('Employee Data'!$C$4:$C$553,MATCH(Databackup!A529,Employee_Name,0),0)),"",(INDEX('Employee Data'!$C$4:$C$553,MATCH(Databackup!A529,Employee_Name,0))))</f>
        <v/>
      </c>
      <c r="D529" t="str">
        <f>IF(ISERROR(INDEX('Employee Data'!$D$4:$D$553,MATCH(Databackup!A529,Employee_Name,0),0)),"",(INDEX('Employee Data'!$D$4:$D$553,MATCH(Databackup!A529,Employee_Name,0))))</f>
        <v/>
      </c>
      <c r="E529" t="str">
        <f>IF(ISERROR(INDEX('Employee Data'!$F$4:$F$553,MATCH(Databackup!A529,Employee_Name,0),0)),"",(INDEX('Employee Data'!$F$4:$F$553,MATCH(Databackup!A529,Employee_Name,0))))</f>
        <v/>
      </c>
      <c r="F529" s="226" t="str">
        <f>IF(ISERROR(INDEX('Employee Data'!$G$4:$G$553,MATCH(Databackup!A529,Employee_Name,0),0)),"",(INDEX('Employee Data'!$G$4:$G$553,MATCH(Databackup!A529,Employee_Name,0))))</f>
        <v/>
      </c>
      <c r="G529" s="226" t="str">
        <f>IF(ISERROR(INDEX('Employee Data'!$H$4:$H$553,MATCH(Databackup!A529,Employee_Name,0),0)),"",(INDEX('Employee Data'!$H$4:$H$553,MATCH(Databackup!A529,Employee_Name,0))))</f>
        <v/>
      </c>
      <c r="H529" t="str">
        <f>IF(ISERROR(INDEX('Employee Data'!$I$4:$I$553,MATCH(Databackup!A529,Employee_Name,0),0)),"",(INDEX('Employee Data'!$I$4:$I$553,MATCH(Databackup!A529,Employee_Name,0))))</f>
        <v/>
      </c>
      <c r="I529" t="str">
        <f>IF(ISERROR(INDEX('Employee Data'!$J$4:$J$553,MATCH(Databackup!A529,Employee_Name,0),0)),"",(INDEX('Employee Data'!J$4:$J$553,MATCH(Databackup!A529,Employee_Name,0))))</f>
        <v/>
      </c>
      <c r="J529" t="str">
        <f>IF(ISERROR(INDEX('Employee Data'!$K$4:$K$553,MATCH(Databackup!A529,Employee_Name,0),0)),"",(INDEX('Employee Data'!$K$4:$K$553,MATCH(Databackup!A529,Employee_Name,0))))</f>
        <v/>
      </c>
      <c r="K529" t="str">
        <f>IF(ISERROR(INDEX('Employee Data'!$L$4:$L$553,MATCH(Databackup!A529,Employee_Name,0),0)),"",(INDEX('Employee Data'!$L$4:$L$553,MATCH(Databackup!A529,Employee_Name,0))))</f>
        <v/>
      </c>
      <c r="L529" t="str">
        <f>IF(ISERROR(INDEX('Employee Data'!$M$4:$M$553,MATCH(Databackup!A529,Employee_Name,0),0)),"",(INDEX('Employee Data'!$M$4:$M$553,MATCH(Databackup!A529,Employee_Name,0))))</f>
        <v/>
      </c>
      <c r="M529" t="str">
        <f>IF(ISERROR(INDEX('Employee Data'!$N$4:$N$553,MATCH(Databackup!A529,Employee_Name,0),0)),"",(INDEX('Employee Data'!$N$4:$N$553,MATCH(Databackup!A529,Employee_Name,0))))</f>
        <v/>
      </c>
      <c r="N529" t="str">
        <f>IF(ISERROR(INDEX('Employee Data'!$O$4:$O$553,MATCH(Databackup!A529,Employee_Name,0),0)),"",(INDEX('Employee Data'!$O$4:$O$553,MATCH(Databackup!A529,Employee_Name,0))))</f>
        <v/>
      </c>
    </row>
    <row r="530" spans="1:14">
      <c r="A530" s="266" t="e">
        <f t="array" ref="A530">INDEX(Employee_Name,MATCH(SMALL(IF($A$1='Employee Data'!$I$4:$I$553,'Employee Data'!$B$4:$B$553,""),ROW('Employee Data'!A528)),IF($A$1='Employee Data'!$I$4:$I$553,'Employee Data'!$B$4:$B$553,""),0))</f>
        <v>#NUM!</v>
      </c>
      <c r="B530" t="str">
        <f>IF(ISERROR(INDEX('Employee Data'!$B$4:$B$553,MATCH(Databackup!A530,Employee_Name,0),0)),"",(INDEX('Employee Data'!$B$4:$B$553,MATCH(Databackup!A530,Employee_Name,0))))</f>
        <v/>
      </c>
      <c r="C530" t="str">
        <f>IF(ISERROR(INDEX('Employee Data'!$C$4:$C$553,MATCH(Databackup!A530,Employee_Name,0),0)),"",(INDEX('Employee Data'!$C$4:$C$553,MATCH(Databackup!A530,Employee_Name,0))))</f>
        <v/>
      </c>
      <c r="D530" t="str">
        <f>IF(ISERROR(INDEX('Employee Data'!$D$4:$D$553,MATCH(Databackup!A530,Employee_Name,0),0)),"",(INDEX('Employee Data'!$D$4:$D$553,MATCH(Databackup!A530,Employee_Name,0))))</f>
        <v/>
      </c>
      <c r="E530" t="str">
        <f>IF(ISERROR(INDEX('Employee Data'!$F$4:$F$553,MATCH(Databackup!A530,Employee_Name,0),0)),"",(INDEX('Employee Data'!$F$4:$F$553,MATCH(Databackup!A530,Employee_Name,0))))</f>
        <v/>
      </c>
      <c r="F530" s="226" t="str">
        <f>IF(ISERROR(INDEX('Employee Data'!$G$4:$G$553,MATCH(Databackup!A530,Employee_Name,0),0)),"",(INDEX('Employee Data'!$G$4:$G$553,MATCH(Databackup!A530,Employee_Name,0))))</f>
        <v/>
      </c>
      <c r="G530" s="226" t="str">
        <f>IF(ISERROR(INDEX('Employee Data'!$H$4:$H$553,MATCH(Databackup!A530,Employee_Name,0),0)),"",(INDEX('Employee Data'!$H$4:$H$553,MATCH(Databackup!A530,Employee_Name,0))))</f>
        <v/>
      </c>
      <c r="H530" t="str">
        <f>IF(ISERROR(INDEX('Employee Data'!$I$4:$I$553,MATCH(Databackup!A530,Employee_Name,0),0)),"",(INDEX('Employee Data'!$I$4:$I$553,MATCH(Databackup!A530,Employee_Name,0))))</f>
        <v/>
      </c>
      <c r="I530" t="str">
        <f>IF(ISERROR(INDEX('Employee Data'!$J$4:$J$553,MATCH(Databackup!A530,Employee_Name,0),0)),"",(INDEX('Employee Data'!J$4:$J$553,MATCH(Databackup!A530,Employee_Name,0))))</f>
        <v/>
      </c>
      <c r="J530" t="str">
        <f>IF(ISERROR(INDEX('Employee Data'!$K$4:$K$553,MATCH(Databackup!A530,Employee_Name,0),0)),"",(INDEX('Employee Data'!$K$4:$K$553,MATCH(Databackup!A530,Employee_Name,0))))</f>
        <v/>
      </c>
      <c r="K530" t="str">
        <f>IF(ISERROR(INDEX('Employee Data'!$L$4:$L$553,MATCH(Databackup!A530,Employee_Name,0),0)),"",(INDEX('Employee Data'!$L$4:$L$553,MATCH(Databackup!A530,Employee_Name,0))))</f>
        <v/>
      </c>
      <c r="L530" t="str">
        <f>IF(ISERROR(INDEX('Employee Data'!$M$4:$M$553,MATCH(Databackup!A530,Employee_Name,0),0)),"",(INDEX('Employee Data'!$M$4:$M$553,MATCH(Databackup!A530,Employee_Name,0))))</f>
        <v/>
      </c>
      <c r="M530" t="str">
        <f>IF(ISERROR(INDEX('Employee Data'!$N$4:$N$553,MATCH(Databackup!A530,Employee_Name,0),0)),"",(INDEX('Employee Data'!$N$4:$N$553,MATCH(Databackup!A530,Employee_Name,0))))</f>
        <v/>
      </c>
      <c r="N530" t="str">
        <f>IF(ISERROR(INDEX('Employee Data'!$O$4:$O$553,MATCH(Databackup!A530,Employee_Name,0),0)),"",(INDEX('Employee Data'!$O$4:$O$553,MATCH(Databackup!A530,Employee_Name,0))))</f>
        <v/>
      </c>
    </row>
    <row r="531" spans="1:14">
      <c r="A531" s="266" t="e">
        <f t="array" ref="A531">INDEX(Employee_Name,MATCH(SMALL(IF($A$1='Employee Data'!$I$4:$I$553,'Employee Data'!$B$4:$B$553,""),ROW('Employee Data'!A529)),IF($A$1='Employee Data'!$I$4:$I$553,'Employee Data'!$B$4:$B$553,""),0))</f>
        <v>#NUM!</v>
      </c>
      <c r="B531" t="str">
        <f>IF(ISERROR(INDEX('Employee Data'!$B$4:$B$553,MATCH(Databackup!A531,Employee_Name,0),0)),"",(INDEX('Employee Data'!$B$4:$B$553,MATCH(Databackup!A531,Employee_Name,0))))</f>
        <v/>
      </c>
      <c r="C531" t="str">
        <f>IF(ISERROR(INDEX('Employee Data'!$C$4:$C$553,MATCH(Databackup!A531,Employee_Name,0),0)),"",(INDEX('Employee Data'!$C$4:$C$553,MATCH(Databackup!A531,Employee_Name,0))))</f>
        <v/>
      </c>
      <c r="D531" t="str">
        <f>IF(ISERROR(INDEX('Employee Data'!$D$4:$D$553,MATCH(Databackup!A531,Employee_Name,0),0)),"",(INDEX('Employee Data'!$D$4:$D$553,MATCH(Databackup!A531,Employee_Name,0))))</f>
        <v/>
      </c>
      <c r="E531" t="str">
        <f>IF(ISERROR(INDEX('Employee Data'!$F$4:$F$553,MATCH(Databackup!A531,Employee_Name,0),0)),"",(INDEX('Employee Data'!$F$4:$F$553,MATCH(Databackup!A531,Employee_Name,0))))</f>
        <v/>
      </c>
      <c r="F531" s="226" t="str">
        <f>IF(ISERROR(INDEX('Employee Data'!$G$4:$G$553,MATCH(Databackup!A531,Employee_Name,0),0)),"",(INDEX('Employee Data'!$G$4:$G$553,MATCH(Databackup!A531,Employee_Name,0))))</f>
        <v/>
      </c>
      <c r="G531" s="226" t="str">
        <f>IF(ISERROR(INDEX('Employee Data'!$H$4:$H$553,MATCH(Databackup!A531,Employee_Name,0),0)),"",(INDEX('Employee Data'!$H$4:$H$553,MATCH(Databackup!A531,Employee_Name,0))))</f>
        <v/>
      </c>
      <c r="H531" t="str">
        <f>IF(ISERROR(INDEX('Employee Data'!$I$4:$I$553,MATCH(Databackup!A531,Employee_Name,0),0)),"",(INDEX('Employee Data'!$I$4:$I$553,MATCH(Databackup!A531,Employee_Name,0))))</f>
        <v/>
      </c>
      <c r="I531" t="str">
        <f>IF(ISERROR(INDEX('Employee Data'!$J$4:$J$553,MATCH(Databackup!A531,Employee_Name,0),0)),"",(INDEX('Employee Data'!J$4:$J$553,MATCH(Databackup!A531,Employee_Name,0))))</f>
        <v/>
      </c>
      <c r="J531" t="str">
        <f>IF(ISERROR(INDEX('Employee Data'!$K$4:$K$553,MATCH(Databackup!A531,Employee_Name,0),0)),"",(INDEX('Employee Data'!$K$4:$K$553,MATCH(Databackup!A531,Employee_Name,0))))</f>
        <v/>
      </c>
      <c r="K531" t="str">
        <f>IF(ISERROR(INDEX('Employee Data'!$L$4:$L$553,MATCH(Databackup!A531,Employee_Name,0),0)),"",(INDEX('Employee Data'!$L$4:$L$553,MATCH(Databackup!A531,Employee_Name,0))))</f>
        <v/>
      </c>
      <c r="L531" t="str">
        <f>IF(ISERROR(INDEX('Employee Data'!$M$4:$M$553,MATCH(Databackup!A531,Employee_Name,0),0)),"",(INDEX('Employee Data'!$M$4:$M$553,MATCH(Databackup!A531,Employee_Name,0))))</f>
        <v/>
      </c>
      <c r="M531" t="str">
        <f>IF(ISERROR(INDEX('Employee Data'!$N$4:$N$553,MATCH(Databackup!A531,Employee_Name,0),0)),"",(INDEX('Employee Data'!$N$4:$N$553,MATCH(Databackup!A531,Employee_Name,0))))</f>
        <v/>
      </c>
      <c r="N531" t="str">
        <f>IF(ISERROR(INDEX('Employee Data'!$O$4:$O$553,MATCH(Databackup!A531,Employee_Name,0),0)),"",(INDEX('Employee Data'!$O$4:$O$553,MATCH(Databackup!A531,Employee_Name,0))))</f>
        <v/>
      </c>
    </row>
    <row r="532" spans="1:14">
      <c r="A532" s="266" t="e">
        <f t="array" ref="A532">INDEX(Employee_Name,MATCH(SMALL(IF($A$1='Employee Data'!$I$4:$I$553,'Employee Data'!$B$4:$B$553,""),ROW('Employee Data'!A530)),IF($A$1='Employee Data'!$I$4:$I$553,'Employee Data'!$B$4:$B$553,""),0))</f>
        <v>#NUM!</v>
      </c>
      <c r="B532" t="str">
        <f>IF(ISERROR(INDEX('Employee Data'!$B$4:$B$553,MATCH(Databackup!A532,Employee_Name,0),0)),"",(INDEX('Employee Data'!$B$4:$B$553,MATCH(Databackup!A532,Employee_Name,0))))</f>
        <v/>
      </c>
      <c r="C532" t="str">
        <f>IF(ISERROR(INDEX('Employee Data'!$C$4:$C$553,MATCH(Databackup!A532,Employee_Name,0),0)),"",(INDEX('Employee Data'!$C$4:$C$553,MATCH(Databackup!A532,Employee_Name,0))))</f>
        <v/>
      </c>
      <c r="D532" t="str">
        <f>IF(ISERROR(INDEX('Employee Data'!$D$4:$D$553,MATCH(Databackup!A532,Employee_Name,0),0)),"",(INDEX('Employee Data'!$D$4:$D$553,MATCH(Databackup!A532,Employee_Name,0))))</f>
        <v/>
      </c>
      <c r="E532" t="str">
        <f>IF(ISERROR(INDEX('Employee Data'!$F$4:$F$553,MATCH(Databackup!A532,Employee_Name,0),0)),"",(INDEX('Employee Data'!$F$4:$F$553,MATCH(Databackup!A532,Employee_Name,0))))</f>
        <v/>
      </c>
      <c r="F532" s="226" t="str">
        <f>IF(ISERROR(INDEX('Employee Data'!$G$4:$G$553,MATCH(Databackup!A532,Employee_Name,0),0)),"",(INDEX('Employee Data'!$G$4:$G$553,MATCH(Databackup!A532,Employee_Name,0))))</f>
        <v/>
      </c>
      <c r="G532" s="226" t="str">
        <f>IF(ISERROR(INDEX('Employee Data'!$H$4:$H$553,MATCH(Databackup!A532,Employee_Name,0),0)),"",(INDEX('Employee Data'!$H$4:$H$553,MATCH(Databackup!A532,Employee_Name,0))))</f>
        <v/>
      </c>
      <c r="H532" t="str">
        <f>IF(ISERROR(INDEX('Employee Data'!$I$4:$I$553,MATCH(Databackup!A532,Employee_Name,0),0)),"",(INDEX('Employee Data'!$I$4:$I$553,MATCH(Databackup!A532,Employee_Name,0))))</f>
        <v/>
      </c>
      <c r="I532" t="str">
        <f>IF(ISERROR(INDEX('Employee Data'!$J$4:$J$553,MATCH(Databackup!A532,Employee_Name,0),0)),"",(INDEX('Employee Data'!J$4:$J$553,MATCH(Databackup!A532,Employee_Name,0))))</f>
        <v/>
      </c>
      <c r="J532" t="str">
        <f>IF(ISERROR(INDEX('Employee Data'!$K$4:$K$553,MATCH(Databackup!A532,Employee_Name,0),0)),"",(INDEX('Employee Data'!$K$4:$K$553,MATCH(Databackup!A532,Employee_Name,0))))</f>
        <v/>
      </c>
      <c r="K532" t="str">
        <f>IF(ISERROR(INDEX('Employee Data'!$L$4:$L$553,MATCH(Databackup!A532,Employee_Name,0),0)),"",(INDEX('Employee Data'!$L$4:$L$553,MATCH(Databackup!A532,Employee_Name,0))))</f>
        <v/>
      </c>
      <c r="L532" t="str">
        <f>IF(ISERROR(INDEX('Employee Data'!$M$4:$M$553,MATCH(Databackup!A532,Employee_Name,0),0)),"",(INDEX('Employee Data'!$M$4:$M$553,MATCH(Databackup!A532,Employee_Name,0))))</f>
        <v/>
      </c>
      <c r="M532" t="str">
        <f>IF(ISERROR(INDEX('Employee Data'!$N$4:$N$553,MATCH(Databackup!A532,Employee_Name,0),0)),"",(INDEX('Employee Data'!$N$4:$N$553,MATCH(Databackup!A532,Employee_Name,0))))</f>
        <v/>
      </c>
      <c r="N532" t="str">
        <f>IF(ISERROR(INDEX('Employee Data'!$O$4:$O$553,MATCH(Databackup!A532,Employee_Name,0),0)),"",(INDEX('Employee Data'!$O$4:$O$553,MATCH(Databackup!A532,Employee_Name,0))))</f>
        <v/>
      </c>
    </row>
    <row r="533" spans="1:14">
      <c r="A533" s="266" t="e">
        <f t="array" ref="A533">INDEX(Employee_Name,MATCH(SMALL(IF($A$1='Employee Data'!$I$4:$I$553,'Employee Data'!$B$4:$B$553,""),ROW('Employee Data'!A531)),IF($A$1='Employee Data'!$I$4:$I$553,'Employee Data'!$B$4:$B$553,""),0))</f>
        <v>#NUM!</v>
      </c>
      <c r="B533" t="str">
        <f>IF(ISERROR(INDEX('Employee Data'!$B$4:$B$553,MATCH(Databackup!A533,Employee_Name,0),0)),"",(INDEX('Employee Data'!$B$4:$B$553,MATCH(Databackup!A533,Employee_Name,0))))</f>
        <v/>
      </c>
      <c r="C533" t="str">
        <f>IF(ISERROR(INDEX('Employee Data'!$C$4:$C$553,MATCH(Databackup!A533,Employee_Name,0),0)),"",(INDEX('Employee Data'!$C$4:$C$553,MATCH(Databackup!A533,Employee_Name,0))))</f>
        <v/>
      </c>
      <c r="D533" t="str">
        <f>IF(ISERROR(INDEX('Employee Data'!$D$4:$D$553,MATCH(Databackup!A533,Employee_Name,0),0)),"",(INDEX('Employee Data'!$D$4:$D$553,MATCH(Databackup!A533,Employee_Name,0))))</f>
        <v/>
      </c>
      <c r="E533" t="str">
        <f>IF(ISERROR(INDEX('Employee Data'!$F$4:$F$553,MATCH(Databackup!A533,Employee_Name,0),0)),"",(INDEX('Employee Data'!$F$4:$F$553,MATCH(Databackup!A533,Employee_Name,0))))</f>
        <v/>
      </c>
      <c r="F533" s="226" t="str">
        <f>IF(ISERROR(INDEX('Employee Data'!$G$4:$G$553,MATCH(Databackup!A533,Employee_Name,0),0)),"",(INDEX('Employee Data'!$G$4:$G$553,MATCH(Databackup!A533,Employee_Name,0))))</f>
        <v/>
      </c>
      <c r="G533" s="226" t="str">
        <f>IF(ISERROR(INDEX('Employee Data'!$H$4:$H$553,MATCH(Databackup!A533,Employee_Name,0),0)),"",(INDEX('Employee Data'!$H$4:$H$553,MATCH(Databackup!A533,Employee_Name,0))))</f>
        <v/>
      </c>
      <c r="H533" t="str">
        <f>IF(ISERROR(INDEX('Employee Data'!$I$4:$I$553,MATCH(Databackup!A533,Employee_Name,0),0)),"",(INDEX('Employee Data'!$I$4:$I$553,MATCH(Databackup!A533,Employee_Name,0))))</f>
        <v/>
      </c>
      <c r="I533" t="str">
        <f>IF(ISERROR(INDEX('Employee Data'!$J$4:$J$553,MATCH(Databackup!A533,Employee_Name,0),0)),"",(INDEX('Employee Data'!J$4:$J$553,MATCH(Databackup!A533,Employee_Name,0))))</f>
        <v/>
      </c>
      <c r="J533" t="str">
        <f>IF(ISERROR(INDEX('Employee Data'!$K$4:$K$553,MATCH(Databackup!A533,Employee_Name,0),0)),"",(INDEX('Employee Data'!$K$4:$K$553,MATCH(Databackup!A533,Employee_Name,0))))</f>
        <v/>
      </c>
      <c r="K533" t="str">
        <f>IF(ISERROR(INDEX('Employee Data'!$L$4:$L$553,MATCH(Databackup!A533,Employee_Name,0),0)),"",(INDEX('Employee Data'!$L$4:$L$553,MATCH(Databackup!A533,Employee_Name,0))))</f>
        <v/>
      </c>
      <c r="L533" t="str">
        <f>IF(ISERROR(INDEX('Employee Data'!$M$4:$M$553,MATCH(Databackup!A533,Employee_Name,0),0)),"",(INDEX('Employee Data'!$M$4:$M$553,MATCH(Databackup!A533,Employee_Name,0))))</f>
        <v/>
      </c>
      <c r="M533" t="str">
        <f>IF(ISERROR(INDEX('Employee Data'!$N$4:$N$553,MATCH(Databackup!A533,Employee_Name,0),0)),"",(INDEX('Employee Data'!$N$4:$N$553,MATCH(Databackup!A533,Employee_Name,0))))</f>
        <v/>
      </c>
      <c r="N533" t="str">
        <f>IF(ISERROR(INDEX('Employee Data'!$O$4:$O$553,MATCH(Databackup!A533,Employee_Name,0),0)),"",(INDEX('Employee Data'!$O$4:$O$553,MATCH(Databackup!A533,Employee_Name,0))))</f>
        <v/>
      </c>
    </row>
    <row r="534" spans="1:14">
      <c r="A534" s="266" t="e">
        <f t="array" ref="A534">INDEX(Employee_Name,MATCH(SMALL(IF($A$1='Employee Data'!$I$4:$I$553,'Employee Data'!$B$4:$B$553,""),ROW('Employee Data'!A532)),IF($A$1='Employee Data'!$I$4:$I$553,'Employee Data'!$B$4:$B$553,""),0))</f>
        <v>#NUM!</v>
      </c>
      <c r="B534" t="str">
        <f>IF(ISERROR(INDEX('Employee Data'!$B$4:$B$553,MATCH(Databackup!A534,Employee_Name,0),0)),"",(INDEX('Employee Data'!$B$4:$B$553,MATCH(Databackup!A534,Employee_Name,0))))</f>
        <v/>
      </c>
      <c r="C534" t="str">
        <f>IF(ISERROR(INDEX('Employee Data'!$C$4:$C$553,MATCH(Databackup!A534,Employee_Name,0),0)),"",(INDEX('Employee Data'!$C$4:$C$553,MATCH(Databackup!A534,Employee_Name,0))))</f>
        <v/>
      </c>
      <c r="D534" t="str">
        <f>IF(ISERROR(INDEX('Employee Data'!$D$4:$D$553,MATCH(Databackup!A534,Employee_Name,0),0)),"",(INDEX('Employee Data'!$D$4:$D$553,MATCH(Databackup!A534,Employee_Name,0))))</f>
        <v/>
      </c>
      <c r="E534" t="str">
        <f>IF(ISERROR(INDEX('Employee Data'!$F$4:$F$553,MATCH(Databackup!A534,Employee_Name,0),0)),"",(INDEX('Employee Data'!$F$4:$F$553,MATCH(Databackup!A534,Employee_Name,0))))</f>
        <v/>
      </c>
      <c r="F534" s="226" t="str">
        <f>IF(ISERROR(INDEX('Employee Data'!$G$4:$G$553,MATCH(Databackup!A534,Employee_Name,0),0)),"",(INDEX('Employee Data'!$G$4:$G$553,MATCH(Databackup!A534,Employee_Name,0))))</f>
        <v/>
      </c>
      <c r="G534" s="226" t="str">
        <f>IF(ISERROR(INDEX('Employee Data'!$H$4:$H$553,MATCH(Databackup!A534,Employee_Name,0),0)),"",(INDEX('Employee Data'!$H$4:$H$553,MATCH(Databackup!A534,Employee_Name,0))))</f>
        <v/>
      </c>
      <c r="H534" t="str">
        <f>IF(ISERROR(INDEX('Employee Data'!$I$4:$I$553,MATCH(Databackup!A534,Employee_Name,0),0)),"",(INDEX('Employee Data'!$I$4:$I$553,MATCH(Databackup!A534,Employee_Name,0))))</f>
        <v/>
      </c>
      <c r="I534" t="str">
        <f>IF(ISERROR(INDEX('Employee Data'!$J$4:$J$553,MATCH(Databackup!A534,Employee_Name,0),0)),"",(INDEX('Employee Data'!J$4:$J$553,MATCH(Databackup!A534,Employee_Name,0))))</f>
        <v/>
      </c>
      <c r="J534" t="str">
        <f>IF(ISERROR(INDEX('Employee Data'!$K$4:$K$553,MATCH(Databackup!A534,Employee_Name,0),0)),"",(INDEX('Employee Data'!$K$4:$K$553,MATCH(Databackup!A534,Employee_Name,0))))</f>
        <v/>
      </c>
      <c r="K534" t="str">
        <f>IF(ISERROR(INDEX('Employee Data'!$L$4:$L$553,MATCH(Databackup!A534,Employee_Name,0),0)),"",(INDEX('Employee Data'!$L$4:$L$553,MATCH(Databackup!A534,Employee_Name,0))))</f>
        <v/>
      </c>
      <c r="L534" t="str">
        <f>IF(ISERROR(INDEX('Employee Data'!$M$4:$M$553,MATCH(Databackup!A534,Employee_Name,0),0)),"",(INDEX('Employee Data'!$M$4:$M$553,MATCH(Databackup!A534,Employee_Name,0))))</f>
        <v/>
      </c>
      <c r="M534" t="str">
        <f>IF(ISERROR(INDEX('Employee Data'!$N$4:$N$553,MATCH(Databackup!A534,Employee_Name,0),0)),"",(INDEX('Employee Data'!$N$4:$N$553,MATCH(Databackup!A534,Employee_Name,0))))</f>
        <v/>
      </c>
      <c r="N534" t="str">
        <f>IF(ISERROR(INDEX('Employee Data'!$O$4:$O$553,MATCH(Databackup!A534,Employee_Name,0),0)),"",(INDEX('Employee Data'!$O$4:$O$553,MATCH(Databackup!A534,Employee_Name,0))))</f>
        <v/>
      </c>
    </row>
    <row r="535" spans="1:14">
      <c r="A535" s="266" t="e">
        <f t="array" ref="A535">INDEX(Employee_Name,MATCH(SMALL(IF($A$1='Employee Data'!$I$4:$I$553,'Employee Data'!$B$4:$B$553,""),ROW('Employee Data'!A533)),IF($A$1='Employee Data'!$I$4:$I$553,'Employee Data'!$B$4:$B$553,""),0))</f>
        <v>#NUM!</v>
      </c>
      <c r="B535" t="str">
        <f>IF(ISERROR(INDEX('Employee Data'!$B$4:$B$553,MATCH(Databackup!A535,Employee_Name,0),0)),"",(INDEX('Employee Data'!$B$4:$B$553,MATCH(Databackup!A535,Employee_Name,0))))</f>
        <v/>
      </c>
      <c r="C535" t="str">
        <f>IF(ISERROR(INDEX('Employee Data'!$C$4:$C$553,MATCH(Databackup!A535,Employee_Name,0),0)),"",(INDEX('Employee Data'!$C$4:$C$553,MATCH(Databackup!A535,Employee_Name,0))))</f>
        <v/>
      </c>
      <c r="D535" t="str">
        <f>IF(ISERROR(INDEX('Employee Data'!$D$4:$D$553,MATCH(Databackup!A535,Employee_Name,0),0)),"",(INDEX('Employee Data'!$D$4:$D$553,MATCH(Databackup!A535,Employee_Name,0))))</f>
        <v/>
      </c>
      <c r="E535" t="str">
        <f>IF(ISERROR(INDEX('Employee Data'!$F$4:$F$553,MATCH(Databackup!A535,Employee_Name,0),0)),"",(INDEX('Employee Data'!$F$4:$F$553,MATCH(Databackup!A535,Employee_Name,0))))</f>
        <v/>
      </c>
      <c r="F535" s="226" t="str">
        <f>IF(ISERROR(INDEX('Employee Data'!$G$4:$G$553,MATCH(Databackup!A535,Employee_Name,0),0)),"",(INDEX('Employee Data'!$G$4:$G$553,MATCH(Databackup!A535,Employee_Name,0))))</f>
        <v/>
      </c>
      <c r="G535" s="226" t="str">
        <f>IF(ISERROR(INDEX('Employee Data'!$H$4:$H$553,MATCH(Databackup!A535,Employee_Name,0),0)),"",(INDEX('Employee Data'!$H$4:$H$553,MATCH(Databackup!A535,Employee_Name,0))))</f>
        <v/>
      </c>
      <c r="H535" t="str">
        <f>IF(ISERROR(INDEX('Employee Data'!$I$4:$I$553,MATCH(Databackup!A535,Employee_Name,0),0)),"",(INDEX('Employee Data'!$I$4:$I$553,MATCH(Databackup!A535,Employee_Name,0))))</f>
        <v/>
      </c>
      <c r="I535" t="str">
        <f>IF(ISERROR(INDEX('Employee Data'!$J$4:$J$553,MATCH(Databackup!A535,Employee_Name,0),0)),"",(INDEX('Employee Data'!J$4:$J$553,MATCH(Databackup!A535,Employee_Name,0))))</f>
        <v/>
      </c>
      <c r="J535" t="str">
        <f>IF(ISERROR(INDEX('Employee Data'!$K$4:$K$553,MATCH(Databackup!A535,Employee_Name,0),0)),"",(INDEX('Employee Data'!$K$4:$K$553,MATCH(Databackup!A535,Employee_Name,0))))</f>
        <v/>
      </c>
      <c r="K535" t="str">
        <f>IF(ISERROR(INDEX('Employee Data'!$L$4:$L$553,MATCH(Databackup!A535,Employee_Name,0),0)),"",(INDEX('Employee Data'!$L$4:$L$553,MATCH(Databackup!A535,Employee_Name,0))))</f>
        <v/>
      </c>
      <c r="L535" t="str">
        <f>IF(ISERROR(INDEX('Employee Data'!$M$4:$M$553,MATCH(Databackup!A535,Employee_Name,0),0)),"",(INDEX('Employee Data'!$M$4:$M$553,MATCH(Databackup!A535,Employee_Name,0))))</f>
        <v/>
      </c>
      <c r="M535" t="str">
        <f>IF(ISERROR(INDEX('Employee Data'!$N$4:$N$553,MATCH(Databackup!A535,Employee_Name,0),0)),"",(INDEX('Employee Data'!$N$4:$N$553,MATCH(Databackup!A535,Employee_Name,0))))</f>
        <v/>
      </c>
      <c r="N535" t="str">
        <f>IF(ISERROR(INDEX('Employee Data'!$O$4:$O$553,MATCH(Databackup!A535,Employee_Name,0),0)),"",(INDEX('Employee Data'!$O$4:$O$553,MATCH(Databackup!A535,Employee_Name,0))))</f>
        <v/>
      </c>
    </row>
    <row r="536" spans="1:14">
      <c r="A536" s="266" t="e">
        <f t="array" ref="A536">INDEX(Employee_Name,MATCH(SMALL(IF($A$1='Employee Data'!$I$4:$I$553,'Employee Data'!$B$4:$B$553,""),ROW('Employee Data'!A534)),IF($A$1='Employee Data'!$I$4:$I$553,'Employee Data'!$B$4:$B$553,""),0))</f>
        <v>#NUM!</v>
      </c>
      <c r="B536" t="str">
        <f>IF(ISERROR(INDEX('Employee Data'!$B$4:$B$553,MATCH(Databackup!A536,Employee_Name,0),0)),"",(INDEX('Employee Data'!$B$4:$B$553,MATCH(Databackup!A536,Employee_Name,0))))</f>
        <v/>
      </c>
      <c r="C536" t="str">
        <f>IF(ISERROR(INDEX('Employee Data'!$C$4:$C$553,MATCH(Databackup!A536,Employee_Name,0),0)),"",(INDEX('Employee Data'!$C$4:$C$553,MATCH(Databackup!A536,Employee_Name,0))))</f>
        <v/>
      </c>
      <c r="D536" t="str">
        <f>IF(ISERROR(INDEX('Employee Data'!$D$4:$D$553,MATCH(Databackup!A536,Employee_Name,0),0)),"",(INDEX('Employee Data'!$D$4:$D$553,MATCH(Databackup!A536,Employee_Name,0))))</f>
        <v/>
      </c>
      <c r="E536" t="str">
        <f>IF(ISERROR(INDEX('Employee Data'!$F$4:$F$553,MATCH(Databackup!A536,Employee_Name,0),0)),"",(INDEX('Employee Data'!$F$4:$F$553,MATCH(Databackup!A536,Employee_Name,0))))</f>
        <v/>
      </c>
      <c r="F536" s="226" t="str">
        <f>IF(ISERROR(INDEX('Employee Data'!$G$4:$G$553,MATCH(Databackup!A536,Employee_Name,0),0)),"",(INDEX('Employee Data'!$G$4:$G$553,MATCH(Databackup!A536,Employee_Name,0))))</f>
        <v/>
      </c>
      <c r="G536" s="226" t="str">
        <f>IF(ISERROR(INDEX('Employee Data'!$H$4:$H$553,MATCH(Databackup!A536,Employee_Name,0),0)),"",(INDEX('Employee Data'!$H$4:$H$553,MATCH(Databackup!A536,Employee_Name,0))))</f>
        <v/>
      </c>
      <c r="H536" t="str">
        <f>IF(ISERROR(INDEX('Employee Data'!$I$4:$I$553,MATCH(Databackup!A536,Employee_Name,0),0)),"",(INDEX('Employee Data'!$I$4:$I$553,MATCH(Databackup!A536,Employee_Name,0))))</f>
        <v/>
      </c>
      <c r="I536" t="str">
        <f>IF(ISERROR(INDEX('Employee Data'!$J$4:$J$553,MATCH(Databackup!A536,Employee_Name,0),0)),"",(INDEX('Employee Data'!J$4:$J$553,MATCH(Databackup!A536,Employee_Name,0))))</f>
        <v/>
      </c>
      <c r="J536" t="str">
        <f>IF(ISERROR(INDEX('Employee Data'!$K$4:$K$553,MATCH(Databackup!A536,Employee_Name,0),0)),"",(INDEX('Employee Data'!$K$4:$K$553,MATCH(Databackup!A536,Employee_Name,0))))</f>
        <v/>
      </c>
      <c r="K536" t="str">
        <f>IF(ISERROR(INDEX('Employee Data'!$L$4:$L$553,MATCH(Databackup!A536,Employee_Name,0),0)),"",(INDEX('Employee Data'!$L$4:$L$553,MATCH(Databackup!A536,Employee_Name,0))))</f>
        <v/>
      </c>
      <c r="L536" t="str">
        <f>IF(ISERROR(INDEX('Employee Data'!$M$4:$M$553,MATCH(Databackup!A536,Employee_Name,0),0)),"",(INDEX('Employee Data'!$M$4:$M$553,MATCH(Databackup!A536,Employee_Name,0))))</f>
        <v/>
      </c>
      <c r="M536" t="str">
        <f>IF(ISERROR(INDEX('Employee Data'!$N$4:$N$553,MATCH(Databackup!A536,Employee_Name,0),0)),"",(INDEX('Employee Data'!$N$4:$N$553,MATCH(Databackup!A536,Employee_Name,0))))</f>
        <v/>
      </c>
      <c r="N536" t="str">
        <f>IF(ISERROR(INDEX('Employee Data'!$O$4:$O$553,MATCH(Databackup!A536,Employee_Name,0),0)),"",(INDEX('Employee Data'!$O$4:$O$553,MATCH(Databackup!A536,Employee_Name,0))))</f>
        <v/>
      </c>
    </row>
    <row r="537" spans="1:14">
      <c r="A537" s="266" t="e">
        <f t="array" ref="A537">INDEX(Employee_Name,MATCH(SMALL(IF($A$1='Employee Data'!$I$4:$I$553,'Employee Data'!$B$4:$B$553,""),ROW('Employee Data'!A535)),IF($A$1='Employee Data'!$I$4:$I$553,'Employee Data'!$B$4:$B$553,""),0))</f>
        <v>#NUM!</v>
      </c>
      <c r="B537" t="str">
        <f>IF(ISERROR(INDEX('Employee Data'!$B$4:$B$553,MATCH(Databackup!A537,Employee_Name,0),0)),"",(INDEX('Employee Data'!$B$4:$B$553,MATCH(Databackup!A537,Employee_Name,0))))</f>
        <v/>
      </c>
      <c r="C537" t="str">
        <f>IF(ISERROR(INDEX('Employee Data'!$C$4:$C$553,MATCH(Databackup!A537,Employee_Name,0),0)),"",(INDEX('Employee Data'!$C$4:$C$553,MATCH(Databackup!A537,Employee_Name,0))))</f>
        <v/>
      </c>
      <c r="D537" t="str">
        <f>IF(ISERROR(INDEX('Employee Data'!$D$4:$D$553,MATCH(Databackup!A537,Employee_Name,0),0)),"",(INDEX('Employee Data'!$D$4:$D$553,MATCH(Databackup!A537,Employee_Name,0))))</f>
        <v/>
      </c>
      <c r="E537" t="str">
        <f>IF(ISERROR(INDEX('Employee Data'!$F$4:$F$553,MATCH(Databackup!A537,Employee_Name,0),0)),"",(INDEX('Employee Data'!$F$4:$F$553,MATCH(Databackup!A537,Employee_Name,0))))</f>
        <v/>
      </c>
      <c r="F537" s="226" t="str">
        <f>IF(ISERROR(INDEX('Employee Data'!$G$4:$G$553,MATCH(Databackup!A537,Employee_Name,0),0)),"",(INDEX('Employee Data'!$G$4:$G$553,MATCH(Databackup!A537,Employee_Name,0))))</f>
        <v/>
      </c>
      <c r="G537" s="226" t="str">
        <f>IF(ISERROR(INDEX('Employee Data'!$H$4:$H$553,MATCH(Databackup!A537,Employee_Name,0),0)),"",(INDEX('Employee Data'!$H$4:$H$553,MATCH(Databackup!A537,Employee_Name,0))))</f>
        <v/>
      </c>
      <c r="H537" t="str">
        <f>IF(ISERROR(INDEX('Employee Data'!$I$4:$I$553,MATCH(Databackup!A537,Employee_Name,0),0)),"",(INDEX('Employee Data'!$I$4:$I$553,MATCH(Databackup!A537,Employee_Name,0))))</f>
        <v/>
      </c>
      <c r="I537" t="str">
        <f>IF(ISERROR(INDEX('Employee Data'!$J$4:$J$553,MATCH(Databackup!A537,Employee_Name,0),0)),"",(INDEX('Employee Data'!J$4:$J$553,MATCH(Databackup!A537,Employee_Name,0))))</f>
        <v/>
      </c>
      <c r="J537" t="str">
        <f>IF(ISERROR(INDEX('Employee Data'!$K$4:$K$553,MATCH(Databackup!A537,Employee_Name,0),0)),"",(INDEX('Employee Data'!$K$4:$K$553,MATCH(Databackup!A537,Employee_Name,0))))</f>
        <v/>
      </c>
      <c r="K537" t="str">
        <f>IF(ISERROR(INDEX('Employee Data'!$L$4:$L$553,MATCH(Databackup!A537,Employee_Name,0),0)),"",(INDEX('Employee Data'!$L$4:$L$553,MATCH(Databackup!A537,Employee_Name,0))))</f>
        <v/>
      </c>
      <c r="L537" t="str">
        <f>IF(ISERROR(INDEX('Employee Data'!$M$4:$M$553,MATCH(Databackup!A537,Employee_Name,0),0)),"",(INDEX('Employee Data'!$M$4:$M$553,MATCH(Databackup!A537,Employee_Name,0))))</f>
        <v/>
      </c>
      <c r="M537" t="str">
        <f>IF(ISERROR(INDEX('Employee Data'!$N$4:$N$553,MATCH(Databackup!A537,Employee_Name,0),0)),"",(INDEX('Employee Data'!$N$4:$N$553,MATCH(Databackup!A537,Employee_Name,0))))</f>
        <v/>
      </c>
      <c r="N537" t="str">
        <f>IF(ISERROR(INDEX('Employee Data'!$O$4:$O$553,MATCH(Databackup!A537,Employee_Name,0),0)),"",(INDEX('Employee Data'!$O$4:$O$553,MATCH(Databackup!A537,Employee_Name,0))))</f>
        <v/>
      </c>
    </row>
    <row r="538" spans="1:14">
      <c r="A538" s="266" t="e">
        <f t="array" ref="A538">INDEX(Employee_Name,MATCH(SMALL(IF($A$1='Employee Data'!$I$4:$I$553,'Employee Data'!$B$4:$B$553,""),ROW('Employee Data'!A536)),IF($A$1='Employee Data'!$I$4:$I$553,'Employee Data'!$B$4:$B$553,""),0))</f>
        <v>#NUM!</v>
      </c>
      <c r="B538" t="str">
        <f>IF(ISERROR(INDEX('Employee Data'!$B$4:$B$553,MATCH(Databackup!A538,Employee_Name,0),0)),"",(INDEX('Employee Data'!$B$4:$B$553,MATCH(Databackup!A538,Employee_Name,0))))</f>
        <v/>
      </c>
      <c r="C538" t="str">
        <f>IF(ISERROR(INDEX('Employee Data'!$C$4:$C$553,MATCH(Databackup!A538,Employee_Name,0),0)),"",(INDEX('Employee Data'!$C$4:$C$553,MATCH(Databackup!A538,Employee_Name,0))))</f>
        <v/>
      </c>
      <c r="D538" t="str">
        <f>IF(ISERROR(INDEX('Employee Data'!$D$4:$D$553,MATCH(Databackup!A538,Employee_Name,0),0)),"",(INDEX('Employee Data'!$D$4:$D$553,MATCH(Databackup!A538,Employee_Name,0))))</f>
        <v/>
      </c>
      <c r="E538" t="str">
        <f>IF(ISERROR(INDEX('Employee Data'!$F$4:$F$553,MATCH(Databackup!A538,Employee_Name,0),0)),"",(INDEX('Employee Data'!$F$4:$F$553,MATCH(Databackup!A538,Employee_Name,0))))</f>
        <v/>
      </c>
      <c r="F538" s="226" t="str">
        <f>IF(ISERROR(INDEX('Employee Data'!$G$4:$G$553,MATCH(Databackup!A538,Employee_Name,0),0)),"",(INDEX('Employee Data'!$G$4:$G$553,MATCH(Databackup!A538,Employee_Name,0))))</f>
        <v/>
      </c>
      <c r="G538" s="226" t="str">
        <f>IF(ISERROR(INDEX('Employee Data'!$H$4:$H$553,MATCH(Databackup!A538,Employee_Name,0),0)),"",(INDEX('Employee Data'!$H$4:$H$553,MATCH(Databackup!A538,Employee_Name,0))))</f>
        <v/>
      </c>
      <c r="H538" t="str">
        <f>IF(ISERROR(INDEX('Employee Data'!$I$4:$I$553,MATCH(Databackup!A538,Employee_Name,0),0)),"",(INDEX('Employee Data'!$I$4:$I$553,MATCH(Databackup!A538,Employee_Name,0))))</f>
        <v/>
      </c>
      <c r="I538" t="str">
        <f>IF(ISERROR(INDEX('Employee Data'!$J$4:$J$553,MATCH(Databackup!A538,Employee_Name,0),0)),"",(INDEX('Employee Data'!J$4:$J$553,MATCH(Databackup!A538,Employee_Name,0))))</f>
        <v/>
      </c>
      <c r="J538" t="str">
        <f>IF(ISERROR(INDEX('Employee Data'!$K$4:$K$553,MATCH(Databackup!A538,Employee_Name,0),0)),"",(INDEX('Employee Data'!$K$4:$K$553,MATCH(Databackup!A538,Employee_Name,0))))</f>
        <v/>
      </c>
      <c r="K538" t="str">
        <f>IF(ISERROR(INDEX('Employee Data'!$L$4:$L$553,MATCH(Databackup!A538,Employee_Name,0),0)),"",(INDEX('Employee Data'!$L$4:$L$553,MATCH(Databackup!A538,Employee_Name,0))))</f>
        <v/>
      </c>
      <c r="L538" t="str">
        <f>IF(ISERROR(INDEX('Employee Data'!$M$4:$M$553,MATCH(Databackup!A538,Employee_Name,0),0)),"",(INDEX('Employee Data'!$M$4:$M$553,MATCH(Databackup!A538,Employee_Name,0))))</f>
        <v/>
      </c>
      <c r="M538" t="str">
        <f>IF(ISERROR(INDEX('Employee Data'!$N$4:$N$553,MATCH(Databackup!A538,Employee_Name,0),0)),"",(INDEX('Employee Data'!$N$4:$N$553,MATCH(Databackup!A538,Employee_Name,0))))</f>
        <v/>
      </c>
      <c r="N538" t="str">
        <f>IF(ISERROR(INDEX('Employee Data'!$O$4:$O$553,MATCH(Databackup!A538,Employee_Name,0),0)),"",(INDEX('Employee Data'!$O$4:$O$553,MATCH(Databackup!A538,Employee_Name,0))))</f>
        <v/>
      </c>
    </row>
    <row r="539" spans="1:14">
      <c r="A539" s="266" t="e">
        <f t="array" ref="A539">INDEX(Employee_Name,MATCH(SMALL(IF($A$1='Employee Data'!$I$4:$I$553,'Employee Data'!$B$4:$B$553,""),ROW('Employee Data'!A537)),IF($A$1='Employee Data'!$I$4:$I$553,'Employee Data'!$B$4:$B$553,""),0))</f>
        <v>#NUM!</v>
      </c>
      <c r="B539" t="str">
        <f>IF(ISERROR(INDEX('Employee Data'!$B$4:$B$553,MATCH(Databackup!A539,Employee_Name,0),0)),"",(INDEX('Employee Data'!$B$4:$B$553,MATCH(Databackup!A539,Employee_Name,0))))</f>
        <v/>
      </c>
      <c r="C539" t="str">
        <f>IF(ISERROR(INDEX('Employee Data'!$C$4:$C$553,MATCH(Databackup!A539,Employee_Name,0),0)),"",(INDEX('Employee Data'!$C$4:$C$553,MATCH(Databackup!A539,Employee_Name,0))))</f>
        <v/>
      </c>
      <c r="D539" t="str">
        <f>IF(ISERROR(INDEX('Employee Data'!$D$4:$D$553,MATCH(Databackup!A539,Employee_Name,0),0)),"",(INDEX('Employee Data'!$D$4:$D$553,MATCH(Databackup!A539,Employee_Name,0))))</f>
        <v/>
      </c>
      <c r="E539" t="str">
        <f>IF(ISERROR(INDEX('Employee Data'!$F$4:$F$553,MATCH(Databackup!A539,Employee_Name,0),0)),"",(INDEX('Employee Data'!$F$4:$F$553,MATCH(Databackup!A539,Employee_Name,0))))</f>
        <v/>
      </c>
      <c r="F539" s="226" t="str">
        <f>IF(ISERROR(INDEX('Employee Data'!$G$4:$G$553,MATCH(Databackup!A539,Employee_Name,0),0)),"",(INDEX('Employee Data'!$G$4:$G$553,MATCH(Databackup!A539,Employee_Name,0))))</f>
        <v/>
      </c>
      <c r="G539" s="226" t="str">
        <f>IF(ISERROR(INDEX('Employee Data'!$H$4:$H$553,MATCH(Databackup!A539,Employee_Name,0),0)),"",(INDEX('Employee Data'!$H$4:$H$553,MATCH(Databackup!A539,Employee_Name,0))))</f>
        <v/>
      </c>
      <c r="H539" t="str">
        <f>IF(ISERROR(INDEX('Employee Data'!$I$4:$I$553,MATCH(Databackup!A539,Employee_Name,0),0)),"",(INDEX('Employee Data'!$I$4:$I$553,MATCH(Databackup!A539,Employee_Name,0))))</f>
        <v/>
      </c>
      <c r="I539" t="str">
        <f>IF(ISERROR(INDEX('Employee Data'!$J$4:$J$553,MATCH(Databackup!A539,Employee_Name,0),0)),"",(INDEX('Employee Data'!J$4:$J$553,MATCH(Databackup!A539,Employee_Name,0))))</f>
        <v/>
      </c>
      <c r="J539" t="str">
        <f>IF(ISERROR(INDEX('Employee Data'!$K$4:$K$553,MATCH(Databackup!A539,Employee_Name,0),0)),"",(INDEX('Employee Data'!$K$4:$K$553,MATCH(Databackup!A539,Employee_Name,0))))</f>
        <v/>
      </c>
      <c r="K539" t="str">
        <f>IF(ISERROR(INDEX('Employee Data'!$L$4:$L$553,MATCH(Databackup!A539,Employee_Name,0),0)),"",(INDEX('Employee Data'!$L$4:$L$553,MATCH(Databackup!A539,Employee_Name,0))))</f>
        <v/>
      </c>
      <c r="L539" t="str">
        <f>IF(ISERROR(INDEX('Employee Data'!$M$4:$M$553,MATCH(Databackup!A539,Employee_Name,0),0)),"",(INDEX('Employee Data'!$M$4:$M$553,MATCH(Databackup!A539,Employee_Name,0))))</f>
        <v/>
      </c>
      <c r="M539" t="str">
        <f>IF(ISERROR(INDEX('Employee Data'!$N$4:$N$553,MATCH(Databackup!A539,Employee_Name,0),0)),"",(INDEX('Employee Data'!$N$4:$N$553,MATCH(Databackup!A539,Employee_Name,0))))</f>
        <v/>
      </c>
      <c r="N539" t="str">
        <f>IF(ISERROR(INDEX('Employee Data'!$O$4:$O$553,MATCH(Databackup!A539,Employee_Name,0),0)),"",(INDEX('Employee Data'!$O$4:$O$553,MATCH(Databackup!A539,Employee_Name,0))))</f>
        <v/>
      </c>
    </row>
    <row r="540" spans="1:14">
      <c r="A540" s="266" t="e">
        <f t="array" ref="A540">INDEX(Employee_Name,MATCH(SMALL(IF($A$1='Employee Data'!$I$4:$I$553,'Employee Data'!$B$4:$B$553,""),ROW('Employee Data'!A538)),IF($A$1='Employee Data'!$I$4:$I$553,'Employee Data'!$B$4:$B$553,""),0))</f>
        <v>#NUM!</v>
      </c>
      <c r="B540" t="str">
        <f>IF(ISERROR(INDEX('Employee Data'!$B$4:$B$553,MATCH(Databackup!A540,Employee_Name,0),0)),"",(INDEX('Employee Data'!$B$4:$B$553,MATCH(Databackup!A540,Employee_Name,0))))</f>
        <v/>
      </c>
      <c r="C540" t="str">
        <f>IF(ISERROR(INDEX('Employee Data'!$C$4:$C$553,MATCH(Databackup!A540,Employee_Name,0),0)),"",(INDEX('Employee Data'!$C$4:$C$553,MATCH(Databackup!A540,Employee_Name,0))))</f>
        <v/>
      </c>
      <c r="D540" t="str">
        <f>IF(ISERROR(INDEX('Employee Data'!$D$4:$D$553,MATCH(Databackup!A540,Employee_Name,0),0)),"",(INDEX('Employee Data'!$D$4:$D$553,MATCH(Databackup!A540,Employee_Name,0))))</f>
        <v/>
      </c>
      <c r="E540" t="str">
        <f>IF(ISERROR(INDEX('Employee Data'!$F$4:$F$553,MATCH(Databackup!A540,Employee_Name,0),0)),"",(INDEX('Employee Data'!$F$4:$F$553,MATCH(Databackup!A540,Employee_Name,0))))</f>
        <v/>
      </c>
      <c r="F540" s="226" t="str">
        <f>IF(ISERROR(INDEX('Employee Data'!$G$4:$G$553,MATCH(Databackup!A540,Employee_Name,0),0)),"",(INDEX('Employee Data'!$G$4:$G$553,MATCH(Databackup!A540,Employee_Name,0))))</f>
        <v/>
      </c>
      <c r="G540" s="226" t="str">
        <f>IF(ISERROR(INDEX('Employee Data'!$H$4:$H$553,MATCH(Databackup!A540,Employee_Name,0),0)),"",(INDEX('Employee Data'!$H$4:$H$553,MATCH(Databackup!A540,Employee_Name,0))))</f>
        <v/>
      </c>
      <c r="H540" t="str">
        <f>IF(ISERROR(INDEX('Employee Data'!$I$4:$I$553,MATCH(Databackup!A540,Employee_Name,0),0)),"",(INDEX('Employee Data'!$I$4:$I$553,MATCH(Databackup!A540,Employee_Name,0))))</f>
        <v/>
      </c>
      <c r="I540" t="str">
        <f>IF(ISERROR(INDEX('Employee Data'!$J$4:$J$553,MATCH(Databackup!A540,Employee_Name,0),0)),"",(INDEX('Employee Data'!J$4:$J$553,MATCH(Databackup!A540,Employee_Name,0))))</f>
        <v/>
      </c>
      <c r="J540" t="str">
        <f>IF(ISERROR(INDEX('Employee Data'!$K$4:$K$553,MATCH(Databackup!A540,Employee_Name,0),0)),"",(INDEX('Employee Data'!$K$4:$K$553,MATCH(Databackup!A540,Employee_Name,0))))</f>
        <v/>
      </c>
      <c r="K540" t="str">
        <f>IF(ISERROR(INDEX('Employee Data'!$L$4:$L$553,MATCH(Databackup!A540,Employee_Name,0),0)),"",(INDEX('Employee Data'!$L$4:$L$553,MATCH(Databackup!A540,Employee_Name,0))))</f>
        <v/>
      </c>
      <c r="L540" t="str">
        <f>IF(ISERROR(INDEX('Employee Data'!$M$4:$M$553,MATCH(Databackup!A540,Employee_Name,0),0)),"",(INDEX('Employee Data'!$M$4:$M$553,MATCH(Databackup!A540,Employee_Name,0))))</f>
        <v/>
      </c>
      <c r="M540" t="str">
        <f>IF(ISERROR(INDEX('Employee Data'!$N$4:$N$553,MATCH(Databackup!A540,Employee_Name,0),0)),"",(INDEX('Employee Data'!$N$4:$N$553,MATCH(Databackup!A540,Employee_Name,0))))</f>
        <v/>
      </c>
      <c r="N540" t="str">
        <f>IF(ISERROR(INDEX('Employee Data'!$O$4:$O$553,MATCH(Databackup!A540,Employee_Name,0),0)),"",(INDEX('Employee Data'!$O$4:$O$553,MATCH(Databackup!A540,Employee_Name,0))))</f>
        <v/>
      </c>
    </row>
    <row r="541" spans="1:14">
      <c r="A541" s="266" t="e">
        <f t="array" ref="A541">INDEX(Employee_Name,MATCH(SMALL(IF($A$1='Employee Data'!$I$4:$I$553,'Employee Data'!$B$4:$B$553,""),ROW('Employee Data'!A539)),IF($A$1='Employee Data'!$I$4:$I$553,'Employee Data'!$B$4:$B$553,""),0))</f>
        <v>#NUM!</v>
      </c>
      <c r="B541" t="str">
        <f>IF(ISERROR(INDEX('Employee Data'!$B$4:$B$553,MATCH(Databackup!A541,Employee_Name,0),0)),"",(INDEX('Employee Data'!$B$4:$B$553,MATCH(Databackup!A541,Employee_Name,0))))</f>
        <v/>
      </c>
      <c r="C541" t="str">
        <f>IF(ISERROR(INDEX('Employee Data'!$C$4:$C$553,MATCH(Databackup!A541,Employee_Name,0),0)),"",(INDEX('Employee Data'!$C$4:$C$553,MATCH(Databackup!A541,Employee_Name,0))))</f>
        <v/>
      </c>
      <c r="D541" t="str">
        <f>IF(ISERROR(INDEX('Employee Data'!$D$4:$D$553,MATCH(Databackup!A541,Employee_Name,0),0)),"",(INDEX('Employee Data'!$D$4:$D$553,MATCH(Databackup!A541,Employee_Name,0))))</f>
        <v/>
      </c>
      <c r="E541" t="str">
        <f>IF(ISERROR(INDEX('Employee Data'!$F$4:$F$553,MATCH(Databackup!A541,Employee_Name,0),0)),"",(INDEX('Employee Data'!$F$4:$F$553,MATCH(Databackup!A541,Employee_Name,0))))</f>
        <v/>
      </c>
      <c r="F541" s="226" t="str">
        <f>IF(ISERROR(INDEX('Employee Data'!$G$4:$G$553,MATCH(Databackup!A541,Employee_Name,0),0)),"",(INDEX('Employee Data'!$G$4:$G$553,MATCH(Databackup!A541,Employee_Name,0))))</f>
        <v/>
      </c>
      <c r="G541" s="226" t="str">
        <f>IF(ISERROR(INDEX('Employee Data'!$H$4:$H$553,MATCH(Databackup!A541,Employee_Name,0),0)),"",(INDEX('Employee Data'!$H$4:$H$553,MATCH(Databackup!A541,Employee_Name,0))))</f>
        <v/>
      </c>
      <c r="H541" t="str">
        <f>IF(ISERROR(INDEX('Employee Data'!$I$4:$I$553,MATCH(Databackup!A541,Employee_Name,0),0)),"",(INDEX('Employee Data'!$I$4:$I$553,MATCH(Databackup!A541,Employee_Name,0))))</f>
        <v/>
      </c>
      <c r="I541" t="str">
        <f>IF(ISERROR(INDEX('Employee Data'!$J$4:$J$553,MATCH(Databackup!A541,Employee_Name,0),0)),"",(INDEX('Employee Data'!J$4:$J$553,MATCH(Databackup!A541,Employee_Name,0))))</f>
        <v/>
      </c>
      <c r="J541" t="str">
        <f>IF(ISERROR(INDEX('Employee Data'!$K$4:$K$553,MATCH(Databackup!A541,Employee_Name,0),0)),"",(INDEX('Employee Data'!$K$4:$K$553,MATCH(Databackup!A541,Employee_Name,0))))</f>
        <v/>
      </c>
      <c r="K541" t="str">
        <f>IF(ISERROR(INDEX('Employee Data'!$L$4:$L$553,MATCH(Databackup!A541,Employee_Name,0),0)),"",(INDEX('Employee Data'!$L$4:$L$553,MATCH(Databackup!A541,Employee_Name,0))))</f>
        <v/>
      </c>
      <c r="L541" t="str">
        <f>IF(ISERROR(INDEX('Employee Data'!$M$4:$M$553,MATCH(Databackup!A541,Employee_Name,0),0)),"",(INDEX('Employee Data'!$M$4:$M$553,MATCH(Databackup!A541,Employee_Name,0))))</f>
        <v/>
      </c>
      <c r="M541" t="str">
        <f>IF(ISERROR(INDEX('Employee Data'!$N$4:$N$553,MATCH(Databackup!A541,Employee_Name,0),0)),"",(INDEX('Employee Data'!$N$4:$N$553,MATCH(Databackup!A541,Employee_Name,0))))</f>
        <v/>
      </c>
      <c r="N541" t="str">
        <f>IF(ISERROR(INDEX('Employee Data'!$O$4:$O$553,MATCH(Databackup!A541,Employee_Name,0),0)),"",(INDEX('Employee Data'!$O$4:$O$553,MATCH(Databackup!A541,Employee_Name,0))))</f>
        <v/>
      </c>
    </row>
    <row r="542" spans="1:14">
      <c r="A542" s="266" t="e">
        <f t="array" ref="A542">INDEX(Employee_Name,MATCH(SMALL(IF($A$1='Employee Data'!$I$4:$I$553,'Employee Data'!$B$4:$B$553,""),ROW('Employee Data'!A540)),IF($A$1='Employee Data'!$I$4:$I$553,'Employee Data'!$B$4:$B$553,""),0))</f>
        <v>#NUM!</v>
      </c>
      <c r="B542" t="str">
        <f>IF(ISERROR(INDEX('Employee Data'!$B$4:$B$553,MATCH(Databackup!A542,Employee_Name,0),0)),"",(INDEX('Employee Data'!$B$4:$B$553,MATCH(Databackup!A542,Employee_Name,0))))</f>
        <v/>
      </c>
      <c r="C542" t="str">
        <f>IF(ISERROR(INDEX('Employee Data'!$C$4:$C$553,MATCH(Databackup!A542,Employee_Name,0),0)),"",(INDEX('Employee Data'!$C$4:$C$553,MATCH(Databackup!A542,Employee_Name,0))))</f>
        <v/>
      </c>
      <c r="D542" t="str">
        <f>IF(ISERROR(INDEX('Employee Data'!$D$4:$D$553,MATCH(Databackup!A542,Employee_Name,0),0)),"",(INDEX('Employee Data'!$D$4:$D$553,MATCH(Databackup!A542,Employee_Name,0))))</f>
        <v/>
      </c>
      <c r="E542" t="str">
        <f>IF(ISERROR(INDEX('Employee Data'!$F$4:$F$553,MATCH(Databackup!A542,Employee_Name,0),0)),"",(INDEX('Employee Data'!$F$4:$F$553,MATCH(Databackup!A542,Employee_Name,0))))</f>
        <v/>
      </c>
      <c r="F542" s="226" t="str">
        <f>IF(ISERROR(INDEX('Employee Data'!$G$4:$G$553,MATCH(Databackup!A542,Employee_Name,0),0)),"",(INDEX('Employee Data'!$G$4:$G$553,MATCH(Databackup!A542,Employee_Name,0))))</f>
        <v/>
      </c>
      <c r="G542" s="226" t="str">
        <f>IF(ISERROR(INDEX('Employee Data'!$H$4:$H$553,MATCH(Databackup!A542,Employee_Name,0),0)),"",(INDEX('Employee Data'!$H$4:$H$553,MATCH(Databackup!A542,Employee_Name,0))))</f>
        <v/>
      </c>
      <c r="H542" t="str">
        <f>IF(ISERROR(INDEX('Employee Data'!$I$4:$I$553,MATCH(Databackup!A542,Employee_Name,0),0)),"",(INDEX('Employee Data'!$I$4:$I$553,MATCH(Databackup!A542,Employee_Name,0))))</f>
        <v/>
      </c>
      <c r="I542" t="str">
        <f>IF(ISERROR(INDEX('Employee Data'!$J$4:$J$553,MATCH(Databackup!A542,Employee_Name,0),0)),"",(INDEX('Employee Data'!J$4:$J$553,MATCH(Databackup!A542,Employee_Name,0))))</f>
        <v/>
      </c>
      <c r="J542" t="str">
        <f>IF(ISERROR(INDEX('Employee Data'!$K$4:$K$553,MATCH(Databackup!A542,Employee_Name,0),0)),"",(INDEX('Employee Data'!$K$4:$K$553,MATCH(Databackup!A542,Employee_Name,0))))</f>
        <v/>
      </c>
      <c r="K542" t="str">
        <f>IF(ISERROR(INDEX('Employee Data'!$L$4:$L$553,MATCH(Databackup!A542,Employee_Name,0),0)),"",(INDEX('Employee Data'!$L$4:$L$553,MATCH(Databackup!A542,Employee_Name,0))))</f>
        <v/>
      </c>
      <c r="L542" t="str">
        <f>IF(ISERROR(INDEX('Employee Data'!$M$4:$M$553,MATCH(Databackup!A542,Employee_Name,0),0)),"",(INDEX('Employee Data'!$M$4:$M$553,MATCH(Databackup!A542,Employee_Name,0))))</f>
        <v/>
      </c>
      <c r="M542" t="str">
        <f>IF(ISERROR(INDEX('Employee Data'!$N$4:$N$553,MATCH(Databackup!A542,Employee_Name,0),0)),"",(INDEX('Employee Data'!$N$4:$N$553,MATCH(Databackup!A542,Employee_Name,0))))</f>
        <v/>
      </c>
      <c r="N542" t="str">
        <f>IF(ISERROR(INDEX('Employee Data'!$O$4:$O$553,MATCH(Databackup!A542,Employee_Name,0),0)),"",(INDEX('Employee Data'!$O$4:$O$553,MATCH(Databackup!A542,Employee_Name,0))))</f>
        <v/>
      </c>
    </row>
    <row r="543" spans="1:14">
      <c r="A543" s="266" t="e">
        <f t="array" ref="A543">INDEX(Employee_Name,MATCH(SMALL(IF($A$1='Employee Data'!$I$4:$I$553,'Employee Data'!$B$4:$B$553,""),ROW('Employee Data'!A541)),IF($A$1='Employee Data'!$I$4:$I$553,'Employee Data'!$B$4:$B$553,""),0))</f>
        <v>#NUM!</v>
      </c>
      <c r="B543" t="str">
        <f>IF(ISERROR(INDEX('Employee Data'!$B$4:$B$553,MATCH(Databackup!A543,Employee_Name,0),0)),"",(INDEX('Employee Data'!$B$4:$B$553,MATCH(Databackup!A543,Employee_Name,0))))</f>
        <v/>
      </c>
      <c r="C543" t="str">
        <f>IF(ISERROR(INDEX('Employee Data'!$C$4:$C$553,MATCH(Databackup!A543,Employee_Name,0),0)),"",(INDEX('Employee Data'!$C$4:$C$553,MATCH(Databackup!A543,Employee_Name,0))))</f>
        <v/>
      </c>
      <c r="D543" t="str">
        <f>IF(ISERROR(INDEX('Employee Data'!$D$4:$D$553,MATCH(Databackup!A543,Employee_Name,0),0)),"",(INDEX('Employee Data'!$D$4:$D$553,MATCH(Databackup!A543,Employee_Name,0))))</f>
        <v/>
      </c>
      <c r="E543" t="str">
        <f>IF(ISERROR(INDEX('Employee Data'!$F$4:$F$553,MATCH(Databackup!A543,Employee_Name,0),0)),"",(INDEX('Employee Data'!$F$4:$F$553,MATCH(Databackup!A543,Employee_Name,0))))</f>
        <v/>
      </c>
      <c r="F543" s="226" t="str">
        <f>IF(ISERROR(INDEX('Employee Data'!$G$4:$G$553,MATCH(Databackup!A543,Employee_Name,0),0)),"",(INDEX('Employee Data'!$G$4:$G$553,MATCH(Databackup!A543,Employee_Name,0))))</f>
        <v/>
      </c>
      <c r="G543" s="226" t="str">
        <f>IF(ISERROR(INDEX('Employee Data'!$H$4:$H$553,MATCH(Databackup!A543,Employee_Name,0),0)),"",(INDEX('Employee Data'!$H$4:$H$553,MATCH(Databackup!A543,Employee_Name,0))))</f>
        <v/>
      </c>
      <c r="H543" t="str">
        <f>IF(ISERROR(INDEX('Employee Data'!$I$4:$I$553,MATCH(Databackup!A543,Employee_Name,0),0)),"",(INDEX('Employee Data'!$I$4:$I$553,MATCH(Databackup!A543,Employee_Name,0))))</f>
        <v/>
      </c>
      <c r="I543" t="str">
        <f>IF(ISERROR(INDEX('Employee Data'!$J$4:$J$553,MATCH(Databackup!A543,Employee_Name,0),0)),"",(INDEX('Employee Data'!J$4:$J$553,MATCH(Databackup!A543,Employee_Name,0))))</f>
        <v/>
      </c>
      <c r="J543" t="str">
        <f>IF(ISERROR(INDEX('Employee Data'!$K$4:$K$553,MATCH(Databackup!A543,Employee_Name,0),0)),"",(INDEX('Employee Data'!$K$4:$K$553,MATCH(Databackup!A543,Employee_Name,0))))</f>
        <v/>
      </c>
      <c r="K543" t="str">
        <f>IF(ISERROR(INDEX('Employee Data'!$L$4:$L$553,MATCH(Databackup!A543,Employee_Name,0),0)),"",(INDEX('Employee Data'!$L$4:$L$553,MATCH(Databackup!A543,Employee_Name,0))))</f>
        <v/>
      </c>
      <c r="L543" t="str">
        <f>IF(ISERROR(INDEX('Employee Data'!$M$4:$M$553,MATCH(Databackup!A543,Employee_Name,0),0)),"",(INDEX('Employee Data'!$M$4:$M$553,MATCH(Databackup!A543,Employee_Name,0))))</f>
        <v/>
      </c>
      <c r="M543" t="str">
        <f>IF(ISERROR(INDEX('Employee Data'!$N$4:$N$553,MATCH(Databackup!A543,Employee_Name,0),0)),"",(INDEX('Employee Data'!$N$4:$N$553,MATCH(Databackup!A543,Employee_Name,0))))</f>
        <v/>
      </c>
      <c r="N543" t="str">
        <f>IF(ISERROR(INDEX('Employee Data'!$O$4:$O$553,MATCH(Databackup!A543,Employee_Name,0),0)),"",(INDEX('Employee Data'!$O$4:$O$553,MATCH(Databackup!A543,Employee_Name,0))))</f>
        <v/>
      </c>
    </row>
    <row r="544" spans="1:14">
      <c r="A544" s="266" t="e">
        <f t="array" ref="A544">INDEX(Employee_Name,MATCH(SMALL(IF($A$1='Employee Data'!$I$4:$I$553,'Employee Data'!$B$4:$B$553,""),ROW('Employee Data'!A542)),IF($A$1='Employee Data'!$I$4:$I$553,'Employee Data'!$B$4:$B$553,""),0))</f>
        <v>#NUM!</v>
      </c>
      <c r="B544" t="str">
        <f>IF(ISERROR(INDEX('Employee Data'!$B$4:$B$553,MATCH(Databackup!A544,Employee_Name,0),0)),"",(INDEX('Employee Data'!$B$4:$B$553,MATCH(Databackup!A544,Employee_Name,0))))</f>
        <v/>
      </c>
      <c r="C544" t="str">
        <f>IF(ISERROR(INDEX('Employee Data'!$C$4:$C$553,MATCH(Databackup!A544,Employee_Name,0),0)),"",(INDEX('Employee Data'!$C$4:$C$553,MATCH(Databackup!A544,Employee_Name,0))))</f>
        <v/>
      </c>
      <c r="D544" t="str">
        <f>IF(ISERROR(INDEX('Employee Data'!$D$4:$D$553,MATCH(Databackup!A544,Employee_Name,0),0)),"",(INDEX('Employee Data'!$D$4:$D$553,MATCH(Databackup!A544,Employee_Name,0))))</f>
        <v/>
      </c>
      <c r="E544" t="str">
        <f>IF(ISERROR(INDEX('Employee Data'!$F$4:$F$553,MATCH(Databackup!A544,Employee_Name,0),0)),"",(INDEX('Employee Data'!$F$4:$F$553,MATCH(Databackup!A544,Employee_Name,0))))</f>
        <v/>
      </c>
      <c r="F544" s="226" t="str">
        <f>IF(ISERROR(INDEX('Employee Data'!$G$4:$G$553,MATCH(Databackup!A544,Employee_Name,0),0)),"",(INDEX('Employee Data'!$G$4:$G$553,MATCH(Databackup!A544,Employee_Name,0))))</f>
        <v/>
      </c>
      <c r="G544" s="226" t="str">
        <f>IF(ISERROR(INDEX('Employee Data'!$H$4:$H$553,MATCH(Databackup!A544,Employee_Name,0),0)),"",(INDEX('Employee Data'!$H$4:$H$553,MATCH(Databackup!A544,Employee_Name,0))))</f>
        <v/>
      </c>
      <c r="H544" t="str">
        <f>IF(ISERROR(INDEX('Employee Data'!$I$4:$I$553,MATCH(Databackup!A544,Employee_Name,0),0)),"",(INDEX('Employee Data'!$I$4:$I$553,MATCH(Databackup!A544,Employee_Name,0))))</f>
        <v/>
      </c>
      <c r="I544" t="str">
        <f>IF(ISERROR(INDEX('Employee Data'!$J$4:$J$553,MATCH(Databackup!A544,Employee_Name,0),0)),"",(INDEX('Employee Data'!J$4:$J$553,MATCH(Databackup!A544,Employee_Name,0))))</f>
        <v/>
      </c>
      <c r="J544" t="str">
        <f>IF(ISERROR(INDEX('Employee Data'!$K$4:$K$553,MATCH(Databackup!A544,Employee_Name,0),0)),"",(INDEX('Employee Data'!$K$4:$K$553,MATCH(Databackup!A544,Employee_Name,0))))</f>
        <v/>
      </c>
      <c r="K544" t="str">
        <f>IF(ISERROR(INDEX('Employee Data'!$L$4:$L$553,MATCH(Databackup!A544,Employee_Name,0),0)),"",(INDEX('Employee Data'!$L$4:$L$553,MATCH(Databackup!A544,Employee_Name,0))))</f>
        <v/>
      </c>
      <c r="L544" t="str">
        <f>IF(ISERROR(INDEX('Employee Data'!$M$4:$M$553,MATCH(Databackup!A544,Employee_Name,0),0)),"",(INDEX('Employee Data'!$M$4:$M$553,MATCH(Databackup!A544,Employee_Name,0))))</f>
        <v/>
      </c>
      <c r="M544" t="str">
        <f>IF(ISERROR(INDEX('Employee Data'!$N$4:$N$553,MATCH(Databackup!A544,Employee_Name,0),0)),"",(INDEX('Employee Data'!$N$4:$N$553,MATCH(Databackup!A544,Employee_Name,0))))</f>
        <v/>
      </c>
      <c r="N544" t="str">
        <f>IF(ISERROR(INDEX('Employee Data'!$O$4:$O$553,MATCH(Databackup!A544,Employee_Name,0),0)),"",(INDEX('Employee Data'!$O$4:$O$553,MATCH(Databackup!A544,Employee_Name,0))))</f>
        <v/>
      </c>
    </row>
    <row r="545" spans="1:14">
      <c r="A545" s="266" t="e">
        <f t="array" ref="A545">INDEX(Employee_Name,MATCH(SMALL(IF($A$1='Employee Data'!$I$4:$I$553,'Employee Data'!$B$4:$B$553,""),ROW('Employee Data'!A543)),IF($A$1='Employee Data'!$I$4:$I$553,'Employee Data'!$B$4:$B$553,""),0))</f>
        <v>#NUM!</v>
      </c>
      <c r="B545" t="str">
        <f>IF(ISERROR(INDEX('Employee Data'!$B$4:$B$553,MATCH(Databackup!A545,Employee_Name,0),0)),"",(INDEX('Employee Data'!$B$4:$B$553,MATCH(Databackup!A545,Employee_Name,0))))</f>
        <v/>
      </c>
      <c r="C545" t="str">
        <f>IF(ISERROR(INDEX('Employee Data'!$C$4:$C$553,MATCH(Databackup!A545,Employee_Name,0),0)),"",(INDEX('Employee Data'!$C$4:$C$553,MATCH(Databackup!A545,Employee_Name,0))))</f>
        <v/>
      </c>
      <c r="D545" t="str">
        <f>IF(ISERROR(INDEX('Employee Data'!$D$4:$D$553,MATCH(Databackup!A545,Employee_Name,0),0)),"",(INDEX('Employee Data'!$D$4:$D$553,MATCH(Databackup!A545,Employee_Name,0))))</f>
        <v/>
      </c>
      <c r="E545" t="str">
        <f>IF(ISERROR(INDEX('Employee Data'!$F$4:$F$553,MATCH(Databackup!A545,Employee_Name,0),0)),"",(INDEX('Employee Data'!$F$4:$F$553,MATCH(Databackup!A545,Employee_Name,0))))</f>
        <v/>
      </c>
      <c r="F545" s="226" t="str">
        <f>IF(ISERROR(INDEX('Employee Data'!$G$4:$G$553,MATCH(Databackup!A545,Employee_Name,0),0)),"",(INDEX('Employee Data'!$G$4:$G$553,MATCH(Databackup!A545,Employee_Name,0))))</f>
        <v/>
      </c>
      <c r="G545" s="226" t="str">
        <f>IF(ISERROR(INDEX('Employee Data'!$H$4:$H$553,MATCH(Databackup!A545,Employee_Name,0),0)),"",(INDEX('Employee Data'!$H$4:$H$553,MATCH(Databackup!A545,Employee_Name,0))))</f>
        <v/>
      </c>
      <c r="H545" t="str">
        <f>IF(ISERROR(INDEX('Employee Data'!$I$4:$I$553,MATCH(Databackup!A545,Employee_Name,0),0)),"",(INDEX('Employee Data'!$I$4:$I$553,MATCH(Databackup!A545,Employee_Name,0))))</f>
        <v/>
      </c>
      <c r="I545" t="str">
        <f>IF(ISERROR(INDEX('Employee Data'!$J$4:$J$553,MATCH(Databackup!A545,Employee_Name,0),0)),"",(INDEX('Employee Data'!J$4:$J$553,MATCH(Databackup!A545,Employee_Name,0))))</f>
        <v/>
      </c>
      <c r="J545" t="str">
        <f>IF(ISERROR(INDEX('Employee Data'!$K$4:$K$553,MATCH(Databackup!A545,Employee_Name,0),0)),"",(INDEX('Employee Data'!$K$4:$K$553,MATCH(Databackup!A545,Employee_Name,0))))</f>
        <v/>
      </c>
      <c r="K545" t="str">
        <f>IF(ISERROR(INDEX('Employee Data'!$L$4:$L$553,MATCH(Databackup!A545,Employee_Name,0),0)),"",(INDEX('Employee Data'!$L$4:$L$553,MATCH(Databackup!A545,Employee_Name,0))))</f>
        <v/>
      </c>
      <c r="L545" t="str">
        <f>IF(ISERROR(INDEX('Employee Data'!$M$4:$M$553,MATCH(Databackup!A545,Employee_Name,0),0)),"",(INDEX('Employee Data'!$M$4:$M$553,MATCH(Databackup!A545,Employee_Name,0))))</f>
        <v/>
      </c>
      <c r="M545" t="str">
        <f>IF(ISERROR(INDEX('Employee Data'!$N$4:$N$553,MATCH(Databackup!A545,Employee_Name,0),0)),"",(INDEX('Employee Data'!$N$4:$N$553,MATCH(Databackup!A545,Employee_Name,0))))</f>
        <v/>
      </c>
      <c r="N545" t="str">
        <f>IF(ISERROR(INDEX('Employee Data'!$O$4:$O$553,MATCH(Databackup!A545,Employee_Name,0),0)),"",(INDEX('Employee Data'!$O$4:$O$553,MATCH(Databackup!A545,Employee_Name,0))))</f>
        <v/>
      </c>
    </row>
    <row r="546" spans="1:14">
      <c r="A546" s="266" t="e">
        <f t="array" ref="A546">INDEX(Employee_Name,MATCH(SMALL(IF($A$1='Employee Data'!$I$4:$I$553,'Employee Data'!$B$4:$B$553,""),ROW('Employee Data'!A544)),IF($A$1='Employee Data'!$I$4:$I$553,'Employee Data'!$B$4:$B$553,""),0))</f>
        <v>#NUM!</v>
      </c>
      <c r="B546" t="str">
        <f>IF(ISERROR(INDEX('Employee Data'!$B$4:$B$553,MATCH(Databackup!A546,Employee_Name,0),0)),"",(INDEX('Employee Data'!$B$4:$B$553,MATCH(Databackup!A546,Employee_Name,0))))</f>
        <v/>
      </c>
      <c r="C546" t="str">
        <f>IF(ISERROR(INDEX('Employee Data'!$C$4:$C$553,MATCH(Databackup!A546,Employee_Name,0),0)),"",(INDEX('Employee Data'!$C$4:$C$553,MATCH(Databackup!A546,Employee_Name,0))))</f>
        <v/>
      </c>
      <c r="D546" t="str">
        <f>IF(ISERROR(INDEX('Employee Data'!$D$4:$D$553,MATCH(Databackup!A546,Employee_Name,0),0)),"",(INDEX('Employee Data'!$D$4:$D$553,MATCH(Databackup!A546,Employee_Name,0))))</f>
        <v/>
      </c>
      <c r="E546" t="str">
        <f>IF(ISERROR(INDEX('Employee Data'!$F$4:$F$553,MATCH(Databackup!A546,Employee_Name,0),0)),"",(INDEX('Employee Data'!$F$4:$F$553,MATCH(Databackup!A546,Employee_Name,0))))</f>
        <v/>
      </c>
      <c r="F546" s="226" t="str">
        <f>IF(ISERROR(INDEX('Employee Data'!$G$4:$G$553,MATCH(Databackup!A546,Employee_Name,0),0)),"",(INDEX('Employee Data'!$G$4:$G$553,MATCH(Databackup!A546,Employee_Name,0))))</f>
        <v/>
      </c>
      <c r="G546" s="226" t="str">
        <f>IF(ISERROR(INDEX('Employee Data'!$H$4:$H$553,MATCH(Databackup!A546,Employee_Name,0),0)),"",(INDEX('Employee Data'!$H$4:$H$553,MATCH(Databackup!A546,Employee_Name,0))))</f>
        <v/>
      </c>
      <c r="H546" t="str">
        <f>IF(ISERROR(INDEX('Employee Data'!$I$4:$I$553,MATCH(Databackup!A546,Employee_Name,0),0)),"",(INDEX('Employee Data'!$I$4:$I$553,MATCH(Databackup!A546,Employee_Name,0))))</f>
        <v/>
      </c>
      <c r="I546" t="str">
        <f>IF(ISERROR(INDEX('Employee Data'!$J$4:$J$553,MATCH(Databackup!A546,Employee_Name,0),0)),"",(INDEX('Employee Data'!J$4:$J$553,MATCH(Databackup!A546,Employee_Name,0))))</f>
        <v/>
      </c>
      <c r="J546" t="str">
        <f>IF(ISERROR(INDEX('Employee Data'!$K$4:$K$553,MATCH(Databackup!A546,Employee_Name,0),0)),"",(INDEX('Employee Data'!$K$4:$K$553,MATCH(Databackup!A546,Employee_Name,0))))</f>
        <v/>
      </c>
      <c r="K546" t="str">
        <f>IF(ISERROR(INDEX('Employee Data'!$L$4:$L$553,MATCH(Databackup!A546,Employee_Name,0),0)),"",(INDEX('Employee Data'!$L$4:$L$553,MATCH(Databackup!A546,Employee_Name,0))))</f>
        <v/>
      </c>
      <c r="L546" t="str">
        <f>IF(ISERROR(INDEX('Employee Data'!$M$4:$M$553,MATCH(Databackup!A546,Employee_Name,0),0)),"",(INDEX('Employee Data'!$M$4:$M$553,MATCH(Databackup!A546,Employee_Name,0))))</f>
        <v/>
      </c>
      <c r="M546" t="str">
        <f>IF(ISERROR(INDEX('Employee Data'!$N$4:$N$553,MATCH(Databackup!A546,Employee_Name,0),0)),"",(INDEX('Employee Data'!$N$4:$N$553,MATCH(Databackup!A546,Employee_Name,0))))</f>
        <v/>
      </c>
      <c r="N546" t="str">
        <f>IF(ISERROR(INDEX('Employee Data'!$O$4:$O$553,MATCH(Databackup!A546,Employee_Name,0),0)),"",(INDEX('Employee Data'!$O$4:$O$553,MATCH(Databackup!A546,Employee_Name,0))))</f>
        <v/>
      </c>
    </row>
    <row r="547" spans="1:14">
      <c r="A547" s="266" t="e">
        <f t="array" ref="A547">INDEX(Employee_Name,MATCH(SMALL(IF($A$1='Employee Data'!$I$4:$I$553,'Employee Data'!$B$4:$B$553,""),ROW('Employee Data'!A545)),IF($A$1='Employee Data'!$I$4:$I$553,'Employee Data'!$B$4:$B$553,""),0))</f>
        <v>#NUM!</v>
      </c>
      <c r="B547" t="str">
        <f>IF(ISERROR(INDEX('Employee Data'!$B$4:$B$553,MATCH(Databackup!A547,Employee_Name,0),0)),"",(INDEX('Employee Data'!$B$4:$B$553,MATCH(Databackup!A547,Employee_Name,0))))</f>
        <v/>
      </c>
      <c r="C547" t="str">
        <f>IF(ISERROR(INDEX('Employee Data'!$C$4:$C$553,MATCH(Databackup!A547,Employee_Name,0),0)),"",(INDEX('Employee Data'!$C$4:$C$553,MATCH(Databackup!A547,Employee_Name,0))))</f>
        <v/>
      </c>
      <c r="D547" t="str">
        <f>IF(ISERROR(INDEX('Employee Data'!$D$4:$D$553,MATCH(Databackup!A547,Employee_Name,0),0)),"",(INDEX('Employee Data'!$D$4:$D$553,MATCH(Databackup!A547,Employee_Name,0))))</f>
        <v/>
      </c>
      <c r="E547" t="str">
        <f>IF(ISERROR(INDEX('Employee Data'!$F$4:$F$553,MATCH(Databackup!A547,Employee_Name,0),0)),"",(INDEX('Employee Data'!$F$4:$F$553,MATCH(Databackup!A547,Employee_Name,0))))</f>
        <v/>
      </c>
      <c r="F547" s="226" t="str">
        <f>IF(ISERROR(INDEX('Employee Data'!$G$4:$G$553,MATCH(Databackup!A547,Employee_Name,0),0)),"",(INDEX('Employee Data'!$G$4:$G$553,MATCH(Databackup!A547,Employee_Name,0))))</f>
        <v/>
      </c>
      <c r="G547" s="226" t="str">
        <f>IF(ISERROR(INDEX('Employee Data'!$H$4:$H$553,MATCH(Databackup!A547,Employee_Name,0),0)),"",(INDEX('Employee Data'!$H$4:$H$553,MATCH(Databackup!A547,Employee_Name,0))))</f>
        <v/>
      </c>
      <c r="H547" t="str">
        <f>IF(ISERROR(INDEX('Employee Data'!$I$4:$I$553,MATCH(Databackup!A547,Employee_Name,0),0)),"",(INDEX('Employee Data'!$I$4:$I$553,MATCH(Databackup!A547,Employee_Name,0))))</f>
        <v/>
      </c>
      <c r="I547" t="str">
        <f>IF(ISERROR(INDEX('Employee Data'!$J$4:$J$553,MATCH(Databackup!A547,Employee_Name,0),0)),"",(INDEX('Employee Data'!J$4:$J$553,MATCH(Databackup!A547,Employee_Name,0))))</f>
        <v/>
      </c>
      <c r="J547" t="str">
        <f>IF(ISERROR(INDEX('Employee Data'!$K$4:$K$553,MATCH(Databackup!A547,Employee_Name,0),0)),"",(INDEX('Employee Data'!$K$4:$K$553,MATCH(Databackup!A547,Employee_Name,0))))</f>
        <v/>
      </c>
      <c r="K547" t="str">
        <f>IF(ISERROR(INDEX('Employee Data'!$L$4:$L$553,MATCH(Databackup!A547,Employee_Name,0),0)),"",(INDEX('Employee Data'!$L$4:$L$553,MATCH(Databackup!A547,Employee_Name,0))))</f>
        <v/>
      </c>
      <c r="L547" t="str">
        <f>IF(ISERROR(INDEX('Employee Data'!$M$4:$M$553,MATCH(Databackup!A547,Employee_Name,0),0)),"",(INDEX('Employee Data'!$M$4:$M$553,MATCH(Databackup!A547,Employee_Name,0))))</f>
        <v/>
      </c>
      <c r="M547" t="str">
        <f>IF(ISERROR(INDEX('Employee Data'!$N$4:$N$553,MATCH(Databackup!A547,Employee_Name,0),0)),"",(INDEX('Employee Data'!$N$4:$N$553,MATCH(Databackup!A547,Employee_Name,0))))</f>
        <v/>
      </c>
      <c r="N547" t="str">
        <f>IF(ISERROR(INDEX('Employee Data'!$O$4:$O$553,MATCH(Databackup!A547,Employee_Name,0),0)),"",(INDEX('Employee Data'!$O$4:$O$553,MATCH(Databackup!A547,Employee_Name,0))))</f>
        <v/>
      </c>
    </row>
    <row r="548" spans="1:14">
      <c r="A548" s="266" t="e">
        <f t="array" ref="A548">INDEX(Employee_Name,MATCH(SMALL(IF($A$1='Employee Data'!$I$4:$I$553,'Employee Data'!$B$4:$B$553,""),ROW('Employee Data'!A546)),IF($A$1='Employee Data'!$I$4:$I$553,'Employee Data'!$B$4:$B$553,""),0))</f>
        <v>#NUM!</v>
      </c>
      <c r="B548" t="str">
        <f>IF(ISERROR(INDEX('Employee Data'!$B$4:$B$553,MATCH(Databackup!A548,Employee_Name,0),0)),"",(INDEX('Employee Data'!$B$4:$B$553,MATCH(Databackup!A548,Employee_Name,0))))</f>
        <v/>
      </c>
      <c r="C548" t="str">
        <f>IF(ISERROR(INDEX('Employee Data'!$C$4:$C$553,MATCH(Databackup!A548,Employee_Name,0),0)),"",(INDEX('Employee Data'!$C$4:$C$553,MATCH(Databackup!A548,Employee_Name,0))))</f>
        <v/>
      </c>
      <c r="D548" t="str">
        <f>IF(ISERROR(INDEX('Employee Data'!$D$4:$D$553,MATCH(Databackup!A548,Employee_Name,0),0)),"",(INDEX('Employee Data'!$D$4:$D$553,MATCH(Databackup!A548,Employee_Name,0))))</f>
        <v/>
      </c>
      <c r="E548" t="str">
        <f>IF(ISERROR(INDEX('Employee Data'!$F$4:$F$553,MATCH(Databackup!A548,Employee_Name,0),0)),"",(INDEX('Employee Data'!$F$4:$F$553,MATCH(Databackup!A548,Employee_Name,0))))</f>
        <v/>
      </c>
      <c r="F548" s="226" t="str">
        <f>IF(ISERROR(INDEX('Employee Data'!$G$4:$G$553,MATCH(Databackup!A548,Employee_Name,0),0)),"",(INDEX('Employee Data'!$G$4:$G$553,MATCH(Databackup!A548,Employee_Name,0))))</f>
        <v/>
      </c>
      <c r="G548" s="226" t="str">
        <f>IF(ISERROR(INDEX('Employee Data'!$H$4:$H$553,MATCH(Databackup!A548,Employee_Name,0),0)),"",(INDEX('Employee Data'!$H$4:$H$553,MATCH(Databackup!A548,Employee_Name,0))))</f>
        <v/>
      </c>
      <c r="H548" t="str">
        <f>IF(ISERROR(INDEX('Employee Data'!$I$4:$I$553,MATCH(Databackup!A548,Employee_Name,0),0)),"",(INDEX('Employee Data'!$I$4:$I$553,MATCH(Databackup!A548,Employee_Name,0))))</f>
        <v/>
      </c>
      <c r="I548" t="str">
        <f>IF(ISERROR(INDEX('Employee Data'!$J$4:$J$553,MATCH(Databackup!A548,Employee_Name,0),0)),"",(INDEX('Employee Data'!J$4:$J$553,MATCH(Databackup!A548,Employee_Name,0))))</f>
        <v/>
      </c>
      <c r="J548" t="str">
        <f>IF(ISERROR(INDEX('Employee Data'!$K$4:$K$553,MATCH(Databackup!A548,Employee_Name,0),0)),"",(INDEX('Employee Data'!$K$4:$K$553,MATCH(Databackup!A548,Employee_Name,0))))</f>
        <v/>
      </c>
      <c r="K548" t="str">
        <f>IF(ISERROR(INDEX('Employee Data'!$L$4:$L$553,MATCH(Databackup!A548,Employee_Name,0),0)),"",(INDEX('Employee Data'!$L$4:$L$553,MATCH(Databackup!A548,Employee_Name,0))))</f>
        <v/>
      </c>
      <c r="L548" t="str">
        <f>IF(ISERROR(INDEX('Employee Data'!$M$4:$M$553,MATCH(Databackup!A548,Employee_Name,0),0)),"",(INDEX('Employee Data'!$M$4:$M$553,MATCH(Databackup!A548,Employee_Name,0))))</f>
        <v/>
      </c>
      <c r="M548" t="str">
        <f>IF(ISERROR(INDEX('Employee Data'!$N$4:$N$553,MATCH(Databackup!A548,Employee_Name,0),0)),"",(INDEX('Employee Data'!$N$4:$N$553,MATCH(Databackup!A548,Employee_Name,0))))</f>
        <v/>
      </c>
      <c r="N548" t="str">
        <f>IF(ISERROR(INDEX('Employee Data'!$O$4:$O$553,MATCH(Databackup!A548,Employee_Name,0),0)),"",(INDEX('Employee Data'!$O$4:$O$553,MATCH(Databackup!A548,Employee_Name,0))))</f>
        <v/>
      </c>
    </row>
    <row r="549" spans="1:14">
      <c r="A549" s="266" t="e">
        <f t="array" ref="A549">INDEX(Employee_Name,MATCH(SMALL(IF($A$1='Employee Data'!$I$4:$I$553,'Employee Data'!$B$4:$B$553,""),ROW('Employee Data'!A547)),IF($A$1='Employee Data'!$I$4:$I$553,'Employee Data'!$B$4:$B$553,""),0))</f>
        <v>#NUM!</v>
      </c>
      <c r="B549" t="str">
        <f>IF(ISERROR(INDEX('Employee Data'!$B$4:$B$553,MATCH(Databackup!A549,Employee_Name,0),0)),"",(INDEX('Employee Data'!$B$4:$B$553,MATCH(Databackup!A549,Employee_Name,0))))</f>
        <v/>
      </c>
      <c r="C549" t="str">
        <f>IF(ISERROR(INDEX('Employee Data'!$C$4:$C$553,MATCH(Databackup!A549,Employee_Name,0),0)),"",(INDEX('Employee Data'!$C$4:$C$553,MATCH(Databackup!A549,Employee_Name,0))))</f>
        <v/>
      </c>
      <c r="D549" t="str">
        <f>IF(ISERROR(INDEX('Employee Data'!$D$4:$D$553,MATCH(Databackup!A549,Employee_Name,0),0)),"",(INDEX('Employee Data'!$D$4:$D$553,MATCH(Databackup!A549,Employee_Name,0))))</f>
        <v/>
      </c>
      <c r="E549" t="str">
        <f>IF(ISERROR(INDEX('Employee Data'!$F$4:$F$553,MATCH(Databackup!A549,Employee_Name,0),0)),"",(INDEX('Employee Data'!$F$4:$F$553,MATCH(Databackup!A549,Employee_Name,0))))</f>
        <v/>
      </c>
      <c r="F549" s="226" t="str">
        <f>IF(ISERROR(INDEX('Employee Data'!$G$4:$G$553,MATCH(Databackup!A549,Employee_Name,0),0)),"",(INDEX('Employee Data'!$G$4:$G$553,MATCH(Databackup!A549,Employee_Name,0))))</f>
        <v/>
      </c>
      <c r="G549" s="226" t="str">
        <f>IF(ISERROR(INDEX('Employee Data'!$H$4:$H$553,MATCH(Databackup!A549,Employee_Name,0),0)),"",(INDEX('Employee Data'!$H$4:$H$553,MATCH(Databackup!A549,Employee_Name,0))))</f>
        <v/>
      </c>
      <c r="H549" t="str">
        <f>IF(ISERROR(INDEX('Employee Data'!$I$4:$I$553,MATCH(Databackup!A549,Employee_Name,0),0)),"",(INDEX('Employee Data'!$I$4:$I$553,MATCH(Databackup!A549,Employee_Name,0))))</f>
        <v/>
      </c>
      <c r="I549" t="str">
        <f>IF(ISERROR(INDEX('Employee Data'!$J$4:$J$553,MATCH(Databackup!A549,Employee_Name,0),0)),"",(INDEX('Employee Data'!J$4:$J$553,MATCH(Databackup!A549,Employee_Name,0))))</f>
        <v/>
      </c>
      <c r="J549" t="str">
        <f>IF(ISERROR(INDEX('Employee Data'!$K$4:$K$553,MATCH(Databackup!A549,Employee_Name,0),0)),"",(INDEX('Employee Data'!$K$4:$K$553,MATCH(Databackup!A549,Employee_Name,0))))</f>
        <v/>
      </c>
      <c r="K549" t="str">
        <f>IF(ISERROR(INDEX('Employee Data'!$L$4:$L$553,MATCH(Databackup!A549,Employee_Name,0),0)),"",(INDEX('Employee Data'!$L$4:$L$553,MATCH(Databackup!A549,Employee_Name,0))))</f>
        <v/>
      </c>
      <c r="L549" t="str">
        <f>IF(ISERROR(INDEX('Employee Data'!$M$4:$M$553,MATCH(Databackup!A549,Employee_Name,0),0)),"",(INDEX('Employee Data'!$M$4:$M$553,MATCH(Databackup!A549,Employee_Name,0))))</f>
        <v/>
      </c>
      <c r="M549" t="str">
        <f>IF(ISERROR(INDEX('Employee Data'!$N$4:$N$553,MATCH(Databackup!A549,Employee_Name,0),0)),"",(INDEX('Employee Data'!$N$4:$N$553,MATCH(Databackup!A549,Employee_Name,0))))</f>
        <v/>
      </c>
      <c r="N549" t="str">
        <f>IF(ISERROR(INDEX('Employee Data'!$O$4:$O$553,MATCH(Databackup!A549,Employee_Name,0),0)),"",(INDEX('Employee Data'!$O$4:$O$553,MATCH(Databackup!A549,Employee_Name,0))))</f>
        <v/>
      </c>
    </row>
    <row r="550" spans="1:14">
      <c r="A550" s="266" t="e">
        <f t="array" ref="A550">INDEX(Employee_Name,MATCH(SMALL(IF($A$1='Employee Data'!$I$4:$I$553,'Employee Data'!$B$4:$B$553,""),ROW('Employee Data'!A548)),IF($A$1='Employee Data'!$I$4:$I$553,'Employee Data'!$B$4:$B$553,""),0))</f>
        <v>#NUM!</v>
      </c>
      <c r="B550" t="str">
        <f>IF(ISERROR(INDEX('Employee Data'!$B$4:$B$553,MATCH(Databackup!A550,Employee_Name,0),0)),"",(INDEX('Employee Data'!$B$4:$B$553,MATCH(Databackup!A550,Employee_Name,0))))</f>
        <v/>
      </c>
      <c r="C550" t="str">
        <f>IF(ISERROR(INDEX('Employee Data'!$C$4:$C$553,MATCH(Databackup!A550,Employee_Name,0),0)),"",(INDEX('Employee Data'!$C$4:$C$553,MATCH(Databackup!A550,Employee_Name,0))))</f>
        <v/>
      </c>
      <c r="D550" t="str">
        <f>IF(ISERROR(INDEX('Employee Data'!$D$4:$D$553,MATCH(Databackup!A550,Employee_Name,0),0)),"",(INDEX('Employee Data'!$D$4:$D$553,MATCH(Databackup!A550,Employee_Name,0))))</f>
        <v/>
      </c>
      <c r="E550" t="str">
        <f>IF(ISERROR(INDEX('Employee Data'!$F$4:$F$553,MATCH(Databackup!A550,Employee_Name,0),0)),"",(INDEX('Employee Data'!$F$4:$F$553,MATCH(Databackup!A550,Employee_Name,0))))</f>
        <v/>
      </c>
      <c r="F550" s="226" t="str">
        <f>IF(ISERROR(INDEX('Employee Data'!$G$4:$G$553,MATCH(Databackup!A550,Employee_Name,0),0)),"",(INDEX('Employee Data'!$G$4:$G$553,MATCH(Databackup!A550,Employee_Name,0))))</f>
        <v/>
      </c>
      <c r="G550" s="226" t="str">
        <f>IF(ISERROR(INDEX('Employee Data'!$H$4:$H$553,MATCH(Databackup!A550,Employee_Name,0),0)),"",(INDEX('Employee Data'!$H$4:$H$553,MATCH(Databackup!A550,Employee_Name,0))))</f>
        <v/>
      </c>
      <c r="H550" t="str">
        <f>IF(ISERROR(INDEX('Employee Data'!$I$4:$I$553,MATCH(Databackup!A550,Employee_Name,0),0)),"",(INDEX('Employee Data'!$I$4:$I$553,MATCH(Databackup!A550,Employee_Name,0))))</f>
        <v/>
      </c>
      <c r="I550" t="str">
        <f>IF(ISERROR(INDEX('Employee Data'!$J$4:$J$553,MATCH(Databackup!A550,Employee_Name,0),0)),"",(INDEX('Employee Data'!J$4:$J$553,MATCH(Databackup!A550,Employee_Name,0))))</f>
        <v/>
      </c>
      <c r="J550" t="str">
        <f>IF(ISERROR(INDEX('Employee Data'!$K$4:$K$553,MATCH(Databackup!A550,Employee_Name,0),0)),"",(INDEX('Employee Data'!$K$4:$K$553,MATCH(Databackup!A550,Employee_Name,0))))</f>
        <v/>
      </c>
      <c r="K550" t="str">
        <f>IF(ISERROR(INDEX('Employee Data'!$L$4:$L$553,MATCH(Databackup!A550,Employee_Name,0),0)),"",(INDEX('Employee Data'!$L$4:$L$553,MATCH(Databackup!A550,Employee_Name,0))))</f>
        <v/>
      </c>
      <c r="L550" t="str">
        <f>IF(ISERROR(INDEX('Employee Data'!$M$4:$M$553,MATCH(Databackup!A550,Employee_Name,0),0)),"",(INDEX('Employee Data'!$M$4:$M$553,MATCH(Databackup!A550,Employee_Name,0))))</f>
        <v/>
      </c>
      <c r="M550" t="str">
        <f>IF(ISERROR(INDEX('Employee Data'!$N$4:$N$553,MATCH(Databackup!A550,Employee_Name,0),0)),"",(INDEX('Employee Data'!$N$4:$N$553,MATCH(Databackup!A550,Employee_Name,0))))</f>
        <v/>
      </c>
      <c r="N550" t="str">
        <f>IF(ISERROR(INDEX('Employee Data'!$O$4:$O$553,MATCH(Databackup!A550,Employee_Name,0),0)),"",(INDEX('Employee Data'!$O$4:$O$553,MATCH(Databackup!A550,Employee_Name,0))))</f>
        <v/>
      </c>
    </row>
    <row r="551" spans="1:14">
      <c r="A551" s="266" t="e">
        <f t="array" ref="A551">INDEX(Employee_Name,MATCH(SMALL(IF($A$1='Employee Data'!$I$4:$I$553,'Employee Data'!$B$4:$B$553,""),ROW('Employee Data'!A549)),IF($A$1='Employee Data'!$I$4:$I$553,'Employee Data'!$B$4:$B$553,""),0))</f>
        <v>#NUM!</v>
      </c>
      <c r="B551" t="str">
        <f>IF(ISERROR(INDEX('Employee Data'!$B$4:$B$553,MATCH(Databackup!A551,Employee_Name,0),0)),"",(INDEX('Employee Data'!$B$4:$B$553,MATCH(Databackup!A551,Employee_Name,0))))</f>
        <v/>
      </c>
      <c r="C551" t="str">
        <f>IF(ISERROR(INDEX('Employee Data'!$C$4:$C$553,MATCH(Databackup!A551,Employee_Name,0),0)),"",(INDEX('Employee Data'!$C$4:$C$553,MATCH(Databackup!A551,Employee_Name,0))))</f>
        <v/>
      </c>
      <c r="D551" t="str">
        <f>IF(ISERROR(INDEX('Employee Data'!$D$4:$D$553,MATCH(Databackup!A551,Employee_Name,0),0)),"",(INDEX('Employee Data'!$D$4:$D$553,MATCH(Databackup!A551,Employee_Name,0))))</f>
        <v/>
      </c>
      <c r="E551" t="str">
        <f>IF(ISERROR(INDEX('Employee Data'!$F$4:$F$553,MATCH(Databackup!A551,Employee_Name,0),0)),"",(INDEX('Employee Data'!$F$4:$F$553,MATCH(Databackup!A551,Employee_Name,0))))</f>
        <v/>
      </c>
      <c r="F551" s="226" t="str">
        <f>IF(ISERROR(INDEX('Employee Data'!$G$4:$G$553,MATCH(Databackup!A551,Employee_Name,0),0)),"",(INDEX('Employee Data'!$G$4:$G$553,MATCH(Databackup!A551,Employee_Name,0))))</f>
        <v/>
      </c>
      <c r="G551" s="226" t="str">
        <f>IF(ISERROR(INDEX('Employee Data'!$H$4:$H$553,MATCH(Databackup!A551,Employee_Name,0),0)),"",(INDEX('Employee Data'!$H$4:$H$553,MATCH(Databackup!A551,Employee_Name,0))))</f>
        <v/>
      </c>
      <c r="H551" t="str">
        <f>IF(ISERROR(INDEX('Employee Data'!$I$4:$I$553,MATCH(Databackup!A551,Employee_Name,0),0)),"",(INDEX('Employee Data'!$I$4:$I$553,MATCH(Databackup!A551,Employee_Name,0))))</f>
        <v/>
      </c>
      <c r="I551" t="str">
        <f>IF(ISERROR(INDEX('Employee Data'!$J$4:$J$553,MATCH(Databackup!A551,Employee_Name,0),0)),"",(INDEX('Employee Data'!J$4:$J$553,MATCH(Databackup!A551,Employee_Name,0))))</f>
        <v/>
      </c>
      <c r="J551" t="str">
        <f>IF(ISERROR(INDEX('Employee Data'!$K$4:$K$553,MATCH(Databackup!A551,Employee_Name,0),0)),"",(INDEX('Employee Data'!$K$4:$K$553,MATCH(Databackup!A551,Employee_Name,0))))</f>
        <v/>
      </c>
      <c r="K551" t="str">
        <f>IF(ISERROR(INDEX('Employee Data'!$L$4:$L$553,MATCH(Databackup!A551,Employee_Name,0),0)),"",(INDEX('Employee Data'!$L$4:$L$553,MATCH(Databackup!A551,Employee_Name,0))))</f>
        <v/>
      </c>
      <c r="L551" t="str">
        <f>IF(ISERROR(INDEX('Employee Data'!$M$4:$M$553,MATCH(Databackup!A551,Employee_Name,0),0)),"",(INDEX('Employee Data'!$M$4:$M$553,MATCH(Databackup!A551,Employee_Name,0))))</f>
        <v/>
      </c>
      <c r="M551" t="str">
        <f>IF(ISERROR(INDEX('Employee Data'!$N$4:$N$553,MATCH(Databackup!A551,Employee_Name,0),0)),"",(INDEX('Employee Data'!$N$4:$N$553,MATCH(Databackup!A551,Employee_Name,0))))</f>
        <v/>
      </c>
      <c r="N551" t="str">
        <f>IF(ISERROR(INDEX('Employee Data'!$O$4:$O$553,MATCH(Databackup!A551,Employee_Name,0),0)),"",(INDEX('Employee Data'!$O$4:$O$553,MATCH(Databackup!A551,Employee_Name,0))))</f>
        <v/>
      </c>
    </row>
    <row r="552" spans="1:14">
      <c r="A552" s="266" t="e">
        <f t="array" ref="A552">INDEX(Employee_Name,MATCH(SMALL(IF($A$1='Employee Data'!$I$4:$I$553,'Employee Data'!$B$4:$B$553,""),ROW('Employee Data'!A550)),IF($A$1='Employee Data'!$I$4:$I$553,'Employee Data'!$B$4:$B$553,""),0))</f>
        <v>#NUM!</v>
      </c>
      <c r="B552" t="str">
        <f>IF(ISERROR(INDEX('Employee Data'!$B$4:$B$553,MATCH(Databackup!A552,Employee_Name,0),0)),"",(INDEX('Employee Data'!$B$4:$B$553,MATCH(Databackup!A552,Employee_Name,0))))</f>
        <v/>
      </c>
      <c r="C552" t="str">
        <f>IF(ISERROR(INDEX('Employee Data'!$C$4:$C$553,MATCH(Databackup!A552,Employee_Name,0),0)),"",(INDEX('Employee Data'!$C$4:$C$553,MATCH(Databackup!A552,Employee_Name,0))))</f>
        <v/>
      </c>
      <c r="D552" t="str">
        <f>IF(ISERROR(INDEX('Employee Data'!$D$4:$D$553,MATCH(Databackup!A552,Employee_Name,0),0)),"",(INDEX('Employee Data'!$D$4:$D$553,MATCH(Databackup!A552,Employee_Name,0))))</f>
        <v/>
      </c>
      <c r="E552" t="str">
        <f>IF(ISERROR(INDEX('Employee Data'!$F$4:$F$553,MATCH(Databackup!A552,Employee_Name,0),0)),"",(INDEX('Employee Data'!$F$4:$F$553,MATCH(Databackup!A552,Employee_Name,0))))</f>
        <v/>
      </c>
      <c r="F552" s="226" t="str">
        <f>IF(ISERROR(INDEX('Employee Data'!$G$4:$G$553,MATCH(Databackup!A552,Employee_Name,0),0)),"",(INDEX('Employee Data'!$G$4:$G$553,MATCH(Databackup!A552,Employee_Name,0))))</f>
        <v/>
      </c>
      <c r="G552" s="226" t="str">
        <f>IF(ISERROR(INDEX('Employee Data'!$H$4:$H$553,MATCH(Databackup!A552,Employee_Name,0),0)),"",(INDEX('Employee Data'!$H$4:$H$553,MATCH(Databackup!A552,Employee_Name,0))))</f>
        <v/>
      </c>
      <c r="H552" t="str">
        <f>IF(ISERROR(INDEX('Employee Data'!$I$4:$I$553,MATCH(Databackup!A552,Employee_Name,0),0)),"",(INDEX('Employee Data'!$I$4:$I$553,MATCH(Databackup!A552,Employee_Name,0))))</f>
        <v/>
      </c>
      <c r="I552" t="str">
        <f>IF(ISERROR(INDEX('Employee Data'!$J$4:$J$553,MATCH(Databackup!A552,Employee_Name,0),0)),"",(INDEX('Employee Data'!J$4:$J$553,MATCH(Databackup!A552,Employee_Name,0))))</f>
        <v/>
      </c>
      <c r="J552" t="str">
        <f>IF(ISERROR(INDEX('Employee Data'!$K$4:$K$553,MATCH(Databackup!A552,Employee_Name,0),0)),"",(INDEX('Employee Data'!$K$4:$K$553,MATCH(Databackup!A552,Employee_Name,0))))</f>
        <v/>
      </c>
      <c r="K552" t="str">
        <f>IF(ISERROR(INDEX('Employee Data'!$L$4:$L$553,MATCH(Databackup!A552,Employee_Name,0),0)),"",(INDEX('Employee Data'!$L$4:$L$553,MATCH(Databackup!A552,Employee_Name,0))))</f>
        <v/>
      </c>
      <c r="L552" t="str">
        <f>IF(ISERROR(INDEX('Employee Data'!$M$4:$M$553,MATCH(Databackup!A552,Employee_Name,0),0)),"",(INDEX('Employee Data'!$M$4:$M$553,MATCH(Databackup!A552,Employee_Name,0))))</f>
        <v/>
      </c>
      <c r="M552" t="str">
        <f>IF(ISERROR(INDEX('Employee Data'!$N$4:$N$553,MATCH(Databackup!A552,Employee_Name,0),0)),"",(INDEX('Employee Data'!$N$4:$N$553,MATCH(Databackup!A552,Employee_Name,0))))</f>
        <v/>
      </c>
      <c r="N552" t="str">
        <f>IF(ISERROR(INDEX('Employee Data'!$O$4:$O$553,MATCH(Databackup!A552,Employee_Name,0),0)),"",(INDEX('Employee Data'!$O$4:$O$553,MATCH(Databackup!A552,Employee_Name,0))))</f>
        <v/>
      </c>
    </row>
    <row r="553" spans="1:14">
      <c r="A553" s="266" t="e">
        <f t="array" ref="A553">INDEX(Employee_Name,MATCH(SMALL(IF($A$1='Employee Data'!$I$4:$I$553,'Employee Data'!$B$4:$B$553,""),ROW('Employee Data'!A551)),IF($A$1='Employee Data'!$I$4:$I$553,'Employee Data'!$B$4:$B$553,""),0))</f>
        <v>#NUM!</v>
      </c>
      <c r="B553" t="str">
        <f>IF(ISERROR(INDEX('Employee Data'!$B$4:$B$553,MATCH(Databackup!A553,Employee_Name,0),0)),"",(INDEX('Employee Data'!$B$4:$B$553,MATCH(Databackup!A553,Employee_Name,0))))</f>
        <v/>
      </c>
      <c r="C553" t="str">
        <f>IF(ISERROR(INDEX('Employee Data'!$C$4:$C$553,MATCH(Databackup!A553,Employee_Name,0),0)),"",(INDEX('Employee Data'!$C$4:$C$553,MATCH(Databackup!A553,Employee_Name,0))))</f>
        <v/>
      </c>
      <c r="D553" t="str">
        <f>IF(ISERROR(INDEX('Employee Data'!$D$4:$D$553,MATCH(Databackup!A553,Employee_Name,0),0)),"",(INDEX('Employee Data'!$D$4:$D$553,MATCH(Databackup!A553,Employee_Name,0))))</f>
        <v/>
      </c>
      <c r="E553" t="str">
        <f>IF(ISERROR(INDEX('Employee Data'!$F$4:$F$553,MATCH(Databackup!A553,Employee_Name,0),0)),"",(INDEX('Employee Data'!$F$4:$F$553,MATCH(Databackup!A553,Employee_Name,0))))</f>
        <v/>
      </c>
      <c r="F553" s="226" t="str">
        <f>IF(ISERROR(INDEX('Employee Data'!$G$4:$G$553,MATCH(Databackup!A553,Employee_Name,0),0)),"",(INDEX('Employee Data'!$G$4:$G$553,MATCH(Databackup!A553,Employee_Name,0))))</f>
        <v/>
      </c>
      <c r="G553" s="226" t="str">
        <f>IF(ISERROR(INDEX('Employee Data'!$H$4:$H$553,MATCH(Databackup!A553,Employee_Name,0),0)),"",(INDEX('Employee Data'!$H$4:$H$553,MATCH(Databackup!A553,Employee_Name,0))))</f>
        <v/>
      </c>
      <c r="H553" t="str">
        <f>IF(ISERROR(INDEX('Employee Data'!$I$4:$I$553,MATCH(Databackup!A553,Employee_Name,0),0)),"",(INDEX('Employee Data'!$I$4:$I$553,MATCH(Databackup!A553,Employee_Name,0))))</f>
        <v/>
      </c>
      <c r="I553" t="str">
        <f>IF(ISERROR(INDEX('Employee Data'!$J$4:$J$553,MATCH(Databackup!A553,Employee_Name,0),0)),"",(INDEX('Employee Data'!J$4:$J$553,MATCH(Databackup!A553,Employee_Name,0))))</f>
        <v/>
      </c>
      <c r="J553" t="str">
        <f>IF(ISERROR(INDEX('Employee Data'!$K$4:$K$553,MATCH(Databackup!A553,Employee_Name,0),0)),"",(INDEX('Employee Data'!$K$4:$K$553,MATCH(Databackup!A553,Employee_Name,0))))</f>
        <v/>
      </c>
      <c r="K553" t="str">
        <f>IF(ISERROR(INDEX('Employee Data'!$L$4:$L$553,MATCH(Databackup!A553,Employee_Name,0),0)),"",(INDEX('Employee Data'!$L$4:$L$553,MATCH(Databackup!A553,Employee_Name,0))))</f>
        <v/>
      </c>
      <c r="L553" t="str">
        <f>IF(ISERROR(INDEX('Employee Data'!$M$4:$M$553,MATCH(Databackup!A553,Employee_Name,0),0)),"",(INDEX('Employee Data'!$M$4:$M$553,MATCH(Databackup!A553,Employee_Name,0))))</f>
        <v/>
      </c>
      <c r="M553" t="str">
        <f>IF(ISERROR(INDEX('Employee Data'!$N$4:$N$553,MATCH(Databackup!A553,Employee_Name,0),0)),"",(INDEX('Employee Data'!$N$4:$N$553,MATCH(Databackup!A553,Employee_Name,0))))</f>
        <v/>
      </c>
      <c r="N553" t="str">
        <f>IF(ISERROR(INDEX('Employee Data'!$O$4:$O$553,MATCH(Databackup!A553,Employee_Name,0),0)),"",(INDEX('Employee Data'!$O$4:$O$553,MATCH(Databackup!A553,Employee_Name,0))))</f>
        <v/>
      </c>
    </row>
    <row r="554" spans="1:14">
      <c r="A554" s="266" t="e">
        <f t="array" ref="A554">INDEX(Employee_Name,MATCH(SMALL(IF($A$1='Employee Data'!$I$4:$I$553,'Employee Data'!$B$4:$B$553,""),ROW('Employee Data'!A552)),IF($A$1='Employee Data'!$I$4:$I$553,'Employee Data'!$B$4:$B$553,""),0))</f>
        <v>#NUM!</v>
      </c>
      <c r="B554" t="str">
        <f>IF(ISERROR(INDEX('Employee Data'!$B$4:$B$553,MATCH(Databackup!A554,Employee_Name,0),0)),"",(INDEX('Employee Data'!$B$4:$B$553,MATCH(Databackup!A554,Employee_Name,0))))</f>
        <v/>
      </c>
      <c r="C554" t="str">
        <f>IF(ISERROR(INDEX('Employee Data'!$C$4:$C$553,MATCH(Databackup!A554,Employee_Name,0),0)),"",(INDEX('Employee Data'!$C$4:$C$553,MATCH(Databackup!A554,Employee_Name,0))))</f>
        <v/>
      </c>
      <c r="D554" t="str">
        <f>IF(ISERROR(INDEX('Employee Data'!$D$4:$D$553,MATCH(Databackup!A554,Employee_Name,0),0)),"",(INDEX('Employee Data'!$D$4:$D$553,MATCH(Databackup!A554,Employee_Name,0))))</f>
        <v/>
      </c>
      <c r="E554" t="str">
        <f>IF(ISERROR(INDEX('Employee Data'!$F$4:$F$553,MATCH(Databackup!A554,Employee_Name,0),0)),"",(INDEX('Employee Data'!$F$4:$F$553,MATCH(Databackup!A554,Employee_Name,0))))</f>
        <v/>
      </c>
      <c r="F554" s="226" t="str">
        <f>IF(ISERROR(INDEX('Employee Data'!$G$4:$G$553,MATCH(Databackup!A554,Employee_Name,0),0)),"",(INDEX('Employee Data'!$G$4:$G$553,MATCH(Databackup!A554,Employee_Name,0))))</f>
        <v/>
      </c>
      <c r="G554" s="226" t="str">
        <f>IF(ISERROR(INDEX('Employee Data'!$H$4:$H$553,MATCH(Databackup!A554,Employee_Name,0),0)),"",(INDEX('Employee Data'!$H$4:$H$553,MATCH(Databackup!A554,Employee_Name,0))))</f>
        <v/>
      </c>
      <c r="H554" t="str">
        <f>IF(ISERROR(INDEX('Employee Data'!$I$4:$I$553,MATCH(Databackup!A554,Employee_Name,0),0)),"",(INDEX('Employee Data'!$I$4:$I$553,MATCH(Databackup!A554,Employee_Name,0))))</f>
        <v/>
      </c>
      <c r="I554" t="str">
        <f>IF(ISERROR(INDEX('Employee Data'!$J$4:$J$553,MATCH(Databackup!A554,Employee_Name,0),0)),"",(INDEX('Employee Data'!J$4:$J$553,MATCH(Databackup!A554,Employee_Name,0))))</f>
        <v/>
      </c>
      <c r="J554" t="str">
        <f>IF(ISERROR(INDEX('Employee Data'!$K$4:$K$553,MATCH(Databackup!A554,Employee_Name,0),0)),"",(INDEX('Employee Data'!$K$4:$K$553,MATCH(Databackup!A554,Employee_Name,0))))</f>
        <v/>
      </c>
      <c r="K554" t="str">
        <f>IF(ISERROR(INDEX('Employee Data'!$L$4:$L$553,MATCH(Databackup!A554,Employee_Name,0),0)),"",(INDEX('Employee Data'!$L$4:$L$553,MATCH(Databackup!A554,Employee_Name,0))))</f>
        <v/>
      </c>
      <c r="L554" t="str">
        <f>IF(ISERROR(INDEX('Employee Data'!$M$4:$M$553,MATCH(Databackup!A554,Employee_Name,0),0)),"",(INDEX('Employee Data'!$M$4:$M$553,MATCH(Databackup!A554,Employee_Name,0))))</f>
        <v/>
      </c>
      <c r="M554" t="str">
        <f>IF(ISERROR(INDEX('Employee Data'!$N$4:$N$553,MATCH(Databackup!A554,Employee_Name,0),0)),"",(INDEX('Employee Data'!$N$4:$N$553,MATCH(Databackup!A554,Employee_Name,0))))</f>
        <v/>
      </c>
      <c r="N554" t="str">
        <f>IF(ISERROR(INDEX('Employee Data'!$O$4:$O$553,MATCH(Databackup!A554,Employee_Name,0),0)),"",(INDEX('Employee Data'!$O$4:$O$553,MATCH(Databackup!A554,Employee_Name,0))))</f>
        <v/>
      </c>
    </row>
    <row r="555" spans="1:14">
      <c r="A555" s="264" t="s">
        <v>322</v>
      </c>
      <c r="B555" s="263" t="s">
        <v>322</v>
      </c>
      <c r="C555" s="263" t="s">
        <v>322</v>
      </c>
      <c r="D555" s="263" t="s">
        <v>322</v>
      </c>
      <c r="E555" s="263" t="s">
        <v>322</v>
      </c>
      <c r="F555" s="263" t="s">
        <v>322</v>
      </c>
      <c r="G555" s="263" t="s">
        <v>322</v>
      </c>
      <c r="H555" s="263" t="s">
        <v>322</v>
      </c>
      <c r="I555" s="263" t="s">
        <v>322</v>
      </c>
      <c r="J555" s="263" t="s">
        <v>322</v>
      </c>
      <c r="K555" s="263" t="s">
        <v>322</v>
      </c>
      <c r="L555" s="263" t="s">
        <v>322</v>
      </c>
      <c r="M555" s="263" t="s">
        <v>322</v>
      </c>
      <c r="N555" s="263" t="s">
        <v>322</v>
      </c>
    </row>
    <row r="556" spans="1:14">
      <c r="A556" s="266"/>
    </row>
    <row r="557" spans="1:14">
      <c r="A557" s="266"/>
    </row>
    <row r="558" spans="1:14">
      <c r="A558" s="266"/>
    </row>
    <row r="559" spans="1:14">
      <c r="A559" s="266"/>
    </row>
    <row r="560" spans="1:14">
      <c r="A560" s="266"/>
    </row>
    <row r="561" spans="1:1">
      <c r="A561" s="266"/>
    </row>
    <row r="562" spans="1:1">
      <c r="A562" s="266"/>
    </row>
    <row r="563" spans="1:1">
      <c r="A563" s="266"/>
    </row>
    <row r="564" spans="1:1">
      <c r="A564" s="266"/>
    </row>
    <row r="565" spans="1:1">
      <c r="A565" s="266"/>
    </row>
    <row r="566" spans="1:1">
      <c r="A566" s="266"/>
    </row>
    <row r="567" spans="1:1">
      <c r="A567" s="266"/>
    </row>
    <row r="568" spans="1:1">
      <c r="A568" s="266"/>
    </row>
    <row r="569" spans="1:1">
      <c r="A569" s="266"/>
    </row>
    <row r="570" spans="1:1">
      <c r="A570" s="266"/>
    </row>
    <row r="571" spans="1:1">
      <c r="A571" s="266"/>
    </row>
    <row r="572" spans="1:1">
      <c r="A572" s="266"/>
    </row>
    <row r="573" spans="1:1">
      <c r="A573" s="266"/>
    </row>
    <row r="574" spans="1:1">
      <c r="A574" s="266"/>
    </row>
    <row r="575" spans="1:1">
      <c r="A575" s="266"/>
    </row>
    <row r="576" spans="1:1">
      <c r="A576" s="266"/>
    </row>
    <row r="577" spans="1:1">
      <c r="A577" s="266"/>
    </row>
    <row r="578" spans="1:1">
      <c r="A578" s="266"/>
    </row>
    <row r="579" spans="1:1">
      <c r="A579" s="266"/>
    </row>
    <row r="580" spans="1:1">
      <c r="A580" s="266"/>
    </row>
    <row r="581" spans="1:1">
      <c r="A581" s="266"/>
    </row>
    <row r="582" spans="1:1">
      <c r="A582" s="266"/>
    </row>
    <row r="583" spans="1:1">
      <c r="A583" s="266"/>
    </row>
    <row r="584" spans="1:1">
      <c r="A584" s="266"/>
    </row>
    <row r="585" spans="1:1">
      <c r="A585" s="266"/>
    </row>
    <row r="586" spans="1:1">
      <c r="A586" s="266"/>
    </row>
    <row r="587" spans="1:1">
      <c r="A587" s="266"/>
    </row>
    <row r="588" spans="1:1">
      <c r="A588" s="266"/>
    </row>
    <row r="589" spans="1:1">
      <c r="A589" s="266"/>
    </row>
    <row r="590" spans="1:1">
      <c r="A590" s="266"/>
    </row>
    <row r="591" spans="1:1">
      <c r="A591" s="266"/>
    </row>
    <row r="592" spans="1:1">
      <c r="A592" s="266"/>
    </row>
    <row r="593" spans="1:1">
      <c r="A593" s="266"/>
    </row>
    <row r="594" spans="1:1">
      <c r="A594" s="266"/>
    </row>
    <row r="595" spans="1:1">
      <c r="A595" s="266"/>
    </row>
    <row r="596" spans="1:1">
      <c r="A596" s="266"/>
    </row>
    <row r="597" spans="1:1">
      <c r="A597" s="266"/>
    </row>
    <row r="598" spans="1:1">
      <c r="A598" s="266"/>
    </row>
    <row r="599" spans="1:1">
      <c r="A599" s="266"/>
    </row>
    <row r="600" spans="1:1">
      <c r="A600" s="266"/>
    </row>
    <row r="601" spans="1:1">
      <c r="A601" s="266"/>
    </row>
    <row r="602" spans="1:1">
      <c r="A602" s="266"/>
    </row>
    <row r="603" spans="1:1">
      <c r="A603" s="266"/>
    </row>
    <row r="604" spans="1:1">
      <c r="A604" s="266"/>
    </row>
    <row r="605" spans="1:1">
      <c r="A605" s="266"/>
    </row>
    <row r="606" spans="1:1">
      <c r="A606" s="266"/>
    </row>
    <row r="607" spans="1:1">
      <c r="A607" s="266"/>
    </row>
    <row r="608" spans="1:1">
      <c r="A608" s="266"/>
    </row>
    <row r="609" spans="1:1">
      <c r="A609" s="266"/>
    </row>
    <row r="610" spans="1:1">
      <c r="A610" s="266"/>
    </row>
    <row r="611" spans="1:1">
      <c r="A611" s="266"/>
    </row>
    <row r="612" spans="1:1">
      <c r="A612" s="266"/>
    </row>
    <row r="613" spans="1:1">
      <c r="A613" s="266"/>
    </row>
    <row r="614" spans="1:1">
      <c r="A614" s="266"/>
    </row>
    <row r="615" spans="1:1">
      <c r="A615" s="266"/>
    </row>
  </sheetData>
  <sheetProtection password="CF7E" sheet="1" objects="1" scenarios="1"/>
  <dataValidations count="1">
    <dataValidation type="list" allowBlank="1" showInputMessage="1" showErrorMessage="1" sqref="A1">
      <formula1>"YES,NO"</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sheetPr codeName="Sheet6"/>
  <dimension ref="A2:CQ85"/>
  <sheetViews>
    <sheetView showZeros="0" topLeftCell="A25" workbookViewId="0">
      <selection activeCell="I39" sqref="I39"/>
    </sheetView>
  </sheetViews>
  <sheetFormatPr defaultRowHeight="15"/>
  <cols>
    <col min="2" max="2" width="10.7109375" bestFit="1" customWidth="1"/>
    <col min="3" max="3" width="11.7109375" customWidth="1"/>
    <col min="4" max="4" width="11.85546875" bestFit="1" customWidth="1"/>
    <col min="5" max="5" width="12.42578125" customWidth="1"/>
    <col min="6" max="6" width="10.7109375" customWidth="1"/>
    <col min="7" max="7" width="10.42578125" bestFit="1" customWidth="1"/>
    <col min="8" max="9" width="14.85546875" bestFit="1" customWidth="1"/>
    <col min="10" max="10" width="10.7109375" bestFit="1" customWidth="1"/>
    <col min="12" max="12" width="12.5703125" customWidth="1"/>
    <col min="17" max="17" width="9.7109375" customWidth="1"/>
    <col min="18" max="18" width="10.28515625" customWidth="1"/>
    <col min="84" max="84" width="11.28515625" bestFit="1" customWidth="1"/>
    <col min="85" max="85" width="21.42578125" bestFit="1" customWidth="1"/>
    <col min="86" max="86" width="10.7109375" bestFit="1" customWidth="1"/>
    <col min="95" max="95" width="18.5703125" bestFit="1" customWidth="1"/>
  </cols>
  <sheetData>
    <row r="2" spans="2:95">
      <c r="R2" s="326"/>
    </row>
    <row r="3" spans="2:95">
      <c r="E3" s="581" t="s">
        <v>432</v>
      </c>
      <c r="R3" s="327"/>
    </row>
    <row r="4" spans="2:95" ht="21" customHeight="1" thickBot="1">
      <c r="E4" s="581"/>
      <c r="R4" s="327"/>
    </row>
    <row r="5" spans="2:95" ht="21" customHeight="1" thickBot="1">
      <c r="E5" s="582"/>
      <c r="J5" s="323"/>
      <c r="K5" s="75"/>
      <c r="O5" s="328"/>
      <c r="BY5" s="485">
        <f>$F$35</f>
        <v>90300</v>
      </c>
      <c r="BZ5">
        <f>'Data Entry'!$I$13</f>
        <v>87700</v>
      </c>
    </row>
    <row r="6" spans="2:95" ht="47.25">
      <c r="B6" s="322" t="s">
        <v>422</v>
      </c>
      <c r="C6" s="333" t="s">
        <v>436</v>
      </c>
      <c r="D6" s="333" t="s">
        <v>437</v>
      </c>
      <c r="E6" s="333" t="s">
        <v>438</v>
      </c>
      <c r="F6" s="318" t="s">
        <v>41</v>
      </c>
      <c r="G6" s="318" t="s">
        <v>42</v>
      </c>
      <c r="H6" s="318" t="s">
        <v>423</v>
      </c>
      <c r="I6" s="318" t="s">
        <v>43</v>
      </c>
      <c r="J6" s="318">
        <v>1</v>
      </c>
      <c r="K6" s="318">
        <v>2</v>
      </c>
      <c r="L6" s="318">
        <v>3</v>
      </c>
      <c r="M6" s="318">
        <v>4</v>
      </c>
      <c r="N6" s="318">
        <v>5</v>
      </c>
      <c r="O6" s="318">
        <v>6</v>
      </c>
      <c r="P6" s="318">
        <v>7</v>
      </c>
      <c r="Q6" s="318">
        <v>8</v>
      </c>
      <c r="R6" s="318">
        <v>9</v>
      </c>
      <c r="S6" s="318">
        <v>10</v>
      </c>
      <c r="T6" s="318">
        <v>11</v>
      </c>
      <c r="U6" s="318">
        <v>12</v>
      </c>
      <c r="V6" s="318">
        <v>13</v>
      </c>
      <c r="W6" s="318">
        <v>14</v>
      </c>
      <c r="X6" s="318">
        <v>15</v>
      </c>
      <c r="Y6" s="318">
        <v>16</v>
      </c>
      <c r="Z6" s="318">
        <v>17</v>
      </c>
      <c r="AA6" s="318">
        <v>18</v>
      </c>
      <c r="AB6" s="318">
        <v>19</v>
      </c>
      <c r="AC6" s="318">
        <v>20</v>
      </c>
      <c r="AD6" s="318">
        <v>21</v>
      </c>
      <c r="AE6" s="318">
        <v>22</v>
      </c>
      <c r="AF6" s="318">
        <v>23</v>
      </c>
      <c r="AG6" s="318">
        <v>24</v>
      </c>
      <c r="AH6" s="318">
        <v>25</v>
      </c>
      <c r="AI6" s="318">
        <v>26</v>
      </c>
      <c r="AJ6" s="318">
        <v>27</v>
      </c>
      <c r="AK6" s="318">
        <v>28</v>
      </c>
      <c r="AL6" s="318">
        <v>29</v>
      </c>
      <c r="AM6" s="318">
        <v>30</v>
      </c>
      <c r="AN6" s="318">
        <v>31</v>
      </c>
      <c r="AO6" s="318">
        <v>32</v>
      </c>
      <c r="AP6" s="318">
        <v>33</v>
      </c>
      <c r="AQ6" s="318">
        <v>34</v>
      </c>
      <c r="AR6" s="318">
        <v>35</v>
      </c>
      <c r="AS6" s="318">
        <v>36</v>
      </c>
      <c r="AT6" s="318">
        <v>37</v>
      </c>
      <c r="AU6" s="318">
        <v>38</v>
      </c>
      <c r="AV6" s="318">
        <v>39</v>
      </c>
      <c r="AW6" s="318">
        <v>40</v>
      </c>
      <c r="AX6" s="318" t="s">
        <v>423</v>
      </c>
      <c r="AZ6" s="318" t="s">
        <v>43</v>
      </c>
      <c r="BA6" s="321" t="s">
        <v>473</v>
      </c>
      <c r="BB6" s="321" t="s">
        <v>472</v>
      </c>
      <c r="BC6" s="321" t="s">
        <v>474</v>
      </c>
      <c r="BD6" s="321" t="s">
        <v>475</v>
      </c>
      <c r="BE6" s="321" t="s">
        <v>476</v>
      </c>
      <c r="BF6" s="321" t="s">
        <v>477</v>
      </c>
      <c r="BG6" s="321" t="s">
        <v>478</v>
      </c>
      <c r="BH6" s="321" t="s">
        <v>479</v>
      </c>
      <c r="BI6" s="321" t="s">
        <v>480</v>
      </c>
      <c r="BJ6" s="321" t="s">
        <v>481</v>
      </c>
      <c r="BK6" s="321" t="s">
        <v>482</v>
      </c>
      <c r="BL6" s="321" t="s">
        <v>483</v>
      </c>
      <c r="BM6" s="321" t="s">
        <v>484</v>
      </c>
      <c r="BN6" s="321" t="s">
        <v>485</v>
      </c>
      <c r="BO6" s="321" t="s">
        <v>486</v>
      </c>
      <c r="BP6" s="321" t="s">
        <v>487</v>
      </c>
      <c r="BQ6" s="321" t="s">
        <v>488</v>
      </c>
      <c r="BR6" s="321" t="s">
        <v>489</v>
      </c>
      <c r="BS6" s="321" t="s">
        <v>490</v>
      </c>
      <c r="BT6" s="321" t="s">
        <v>491</v>
      </c>
      <c r="BU6" s="321" t="s">
        <v>492</v>
      </c>
      <c r="BV6" s="321" t="s">
        <v>493</v>
      </c>
      <c r="BW6" s="321" t="s">
        <v>494</v>
      </c>
      <c r="BX6" s="321" t="s">
        <v>495</v>
      </c>
      <c r="BY6" s="484" t="s">
        <v>592</v>
      </c>
      <c r="BZ6" s="483"/>
      <c r="CB6" s="351" t="s">
        <v>496</v>
      </c>
      <c r="CC6" s="318" t="s">
        <v>43</v>
      </c>
      <c r="CF6" s="583" t="s">
        <v>528</v>
      </c>
      <c r="CG6" s="584"/>
      <c r="CH6" s="584"/>
      <c r="CI6" s="584"/>
      <c r="CJ6" s="584"/>
      <c r="CK6" s="584"/>
      <c r="CL6" s="584"/>
      <c r="CM6" s="584"/>
      <c r="CN6" s="584"/>
      <c r="CO6" s="584"/>
      <c r="CQ6" s="388" t="s">
        <v>577</v>
      </c>
    </row>
    <row r="7" spans="2:95" ht="15.75">
      <c r="B7" t="str">
        <f t="shared" ref="B7:B30" si="0">IF($G$34=I7,"YES","NO")</f>
        <v>NO</v>
      </c>
      <c r="C7" s="75" t="e">
        <f t="shared" ref="C7:C30" si="1">SMALL(J7:AW7,COUNTIF(J7:AW7,"&lt;"&amp;$F$34)+1)</f>
        <v>#NUM!</v>
      </c>
      <c r="D7" s="75" t="e">
        <f>SMALL(J7:AW7,COUNTIF(J7:AW7,"&lt;"&amp;$F$35)+1)</f>
        <v>#NUM!</v>
      </c>
      <c r="E7" s="220">
        <f t="shared" ref="E7:E30" si="2">MIN(J7:AW7)</f>
        <v>17700</v>
      </c>
      <c r="F7" s="319">
        <v>1700</v>
      </c>
      <c r="G7" s="320">
        <v>2</v>
      </c>
      <c r="H7" s="324">
        <v>1</v>
      </c>
      <c r="I7" s="321" t="s">
        <v>48</v>
      </c>
      <c r="J7" s="321">
        <v>17700</v>
      </c>
      <c r="K7" s="321">
        <v>18200</v>
      </c>
      <c r="L7" s="321">
        <v>18700</v>
      </c>
      <c r="M7" s="321">
        <v>19300</v>
      </c>
      <c r="N7" s="321">
        <v>19900</v>
      </c>
      <c r="O7" s="321">
        <v>20500</v>
      </c>
      <c r="P7" s="321">
        <v>21100</v>
      </c>
      <c r="Q7" s="321">
        <v>21700</v>
      </c>
      <c r="R7" s="321">
        <v>22400</v>
      </c>
      <c r="S7" s="321">
        <v>23100</v>
      </c>
      <c r="T7" s="321">
        <v>23800</v>
      </c>
      <c r="U7" s="321">
        <v>24500</v>
      </c>
      <c r="V7" s="321">
        <v>25200</v>
      </c>
      <c r="W7" s="321">
        <v>26000</v>
      </c>
      <c r="X7" s="321">
        <v>26800</v>
      </c>
      <c r="Y7" s="321">
        <v>27600</v>
      </c>
      <c r="Z7" s="321">
        <v>28400</v>
      </c>
      <c r="AA7" s="321">
        <v>29300</v>
      </c>
      <c r="AB7" s="321">
        <v>30200</v>
      </c>
      <c r="AC7" s="321">
        <v>31100</v>
      </c>
      <c r="AD7" s="321">
        <v>32000</v>
      </c>
      <c r="AE7" s="321">
        <v>33000</v>
      </c>
      <c r="AF7" s="321">
        <v>34000</v>
      </c>
      <c r="AG7" s="321">
        <v>35000</v>
      </c>
      <c r="AH7" s="321">
        <v>36100</v>
      </c>
      <c r="AI7" s="321">
        <v>37200</v>
      </c>
      <c r="AJ7" s="321">
        <v>38300</v>
      </c>
      <c r="AK7" s="321">
        <v>39400</v>
      </c>
      <c r="AL7" s="321">
        <v>40600</v>
      </c>
      <c r="AM7" s="321">
        <v>41800</v>
      </c>
      <c r="AN7" s="321">
        <v>43100</v>
      </c>
      <c r="AO7" s="321">
        <v>44400</v>
      </c>
      <c r="AP7" s="321">
        <v>45700</v>
      </c>
      <c r="AQ7" s="321">
        <v>47100</v>
      </c>
      <c r="AR7" s="321">
        <v>48500</v>
      </c>
      <c r="AS7" s="321">
        <v>50000</v>
      </c>
      <c r="AT7" s="321">
        <v>51500</v>
      </c>
      <c r="AU7" s="321">
        <v>53000</v>
      </c>
      <c r="AV7" s="321">
        <v>54600</v>
      </c>
      <c r="AW7" s="321">
        <v>56200</v>
      </c>
      <c r="AX7" s="324">
        <v>1</v>
      </c>
      <c r="AY7" t="e">
        <f t="shared" ref="AY7:AY14" si="3">INDEX(J7:AW7,MATCH($F$35,J7:AW7,0))</f>
        <v>#N/A</v>
      </c>
      <c r="AZ7" s="318">
        <v>1</v>
      </c>
      <c r="BA7" s="321">
        <v>17700</v>
      </c>
      <c r="BB7" s="321">
        <v>17900</v>
      </c>
      <c r="BC7" s="321">
        <v>18200</v>
      </c>
      <c r="BD7" s="321">
        <v>19200</v>
      </c>
      <c r="BE7" s="321">
        <v>20800</v>
      </c>
      <c r="BF7" s="321">
        <v>21500</v>
      </c>
      <c r="BG7" s="321">
        <v>22400</v>
      </c>
      <c r="BH7" s="321">
        <v>26300</v>
      </c>
      <c r="BI7" s="321">
        <v>28700</v>
      </c>
      <c r="BJ7" s="321">
        <v>33800</v>
      </c>
      <c r="BK7" s="321">
        <v>37800</v>
      </c>
      <c r="BL7" s="321">
        <v>44300</v>
      </c>
      <c r="BM7" s="321">
        <v>53100</v>
      </c>
      <c r="BN7" s="321">
        <v>56100</v>
      </c>
      <c r="BO7" s="321">
        <v>60700</v>
      </c>
      <c r="BP7" s="321">
        <v>67300</v>
      </c>
      <c r="BQ7" s="321">
        <v>71000</v>
      </c>
      <c r="BR7" s="321">
        <v>75300</v>
      </c>
      <c r="BS7" s="321">
        <v>79900</v>
      </c>
      <c r="BT7" s="321">
        <v>88900</v>
      </c>
      <c r="BU7" s="321">
        <v>123100</v>
      </c>
      <c r="BV7" s="321">
        <v>129700</v>
      </c>
      <c r="BW7" s="321">
        <v>145800</v>
      </c>
      <c r="BX7" s="321">
        <v>148800</v>
      </c>
      <c r="BY7" s="483">
        <f>INDEX(BA7:BX7,MATCH($CB$32,Pay_level,0))</f>
        <v>56100</v>
      </c>
      <c r="BZ7" s="483">
        <f t="shared" ref="BZ7:BZ46" si="4">INDEX(BA7:BX7,MATCH($CB$32,Pay_level,0))</f>
        <v>56100</v>
      </c>
      <c r="CB7" s="321" t="s">
        <v>473</v>
      </c>
      <c r="CC7" s="321" t="s">
        <v>48</v>
      </c>
      <c r="CF7" s="40" t="s">
        <v>529</v>
      </c>
      <c r="CG7" s="416" t="s">
        <v>204</v>
      </c>
      <c r="CH7" s="40"/>
      <c r="CI7" s="40"/>
      <c r="CJ7" s="40"/>
      <c r="CK7" s="40"/>
      <c r="CL7" s="420" t="s">
        <v>530</v>
      </c>
      <c r="CM7" s="40">
        <v>1</v>
      </c>
      <c r="CN7" s="40" t="s">
        <v>550</v>
      </c>
      <c r="CO7" s="40">
        <f>VLOOKUP(CN7,$CL$7:$CM$37,2)</f>
        <v>16</v>
      </c>
      <c r="CQ7" s="452" t="s">
        <v>27</v>
      </c>
    </row>
    <row r="8" spans="2:95" ht="15.75">
      <c r="B8" t="str">
        <f t="shared" si="0"/>
        <v>NO</v>
      </c>
      <c r="C8" s="75" t="e">
        <f t="shared" si="1"/>
        <v>#NUM!</v>
      </c>
      <c r="D8" s="323" t="e">
        <f t="shared" ref="D8:D30" si="5">INDEX(J8:AW8,MATCH(TRUE,INDEX(J8:AW8&gt;=$F$35,0),))</f>
        <v>#N/A</v>
      </c>
      <c r="E8" s="220">
        <f t="shared" si="2"/>
        <v>17900</v>
      </c>
      <c r="F8" s="319">
        <v>1750</v>
      </c>
      <c r="G8" s="320">
        <v>3</v>
      </c>
      <c r="H8" s="324">
        <v>2</v>
      </c>
      <c r="I8" s="321" t="s">
        <v>52</v>
      </c>
      <c r="J8" s="321">
        <v>17900</v>
      </c>
      <c r="K8" s="321">
        <v>18400</v>
      </c>
      <c r="L8" s="321">
        <v>19000</v>
      </c>
      <c r="M8" s="321">
        <v>19600</v>
      </c>
      <c r="N8" s="321">
        <v>20200</v>
      </c>
      <c r="O8" s="321">
        <v>20800</v>
      </c>
      <c r="P8" s="321">
        <v>21400</v>
      </c>
      <c r="Q8" s="321">
        <v>22000</v>
      </c>
      <c r="R8" s="321">
        <v>22700</v>
      </c>
      <c r="S8" s="321">
        <v>23400</v>
      </c>
      <c r="T8" s="321">
        <v>24100</v>
      </c>
      <c r="U8" s="321">
        <v>24800</v>
      </c>
      <c r="V8" s="321">
        <v>25500</v>
      </c>
      <c r="W8" s="321">
        <v>26300</v>
      </c>
      <c r="X8" s="321">
        <v>27100</v>
      </c>
      <c r="Y8" s="321">
        <v>27900</v>
      </c>
      <c r="Z8" s="321">
        <v>28700</v>
      </c>
      <c r="AA8" s="321">
        <v>29600</v>
      </c>
      <c r="AB8" s="321">
        <v>30500</v>
      </c>
      <c r="AC8" s="321">
        <v>31400</v>
      </c>
      <c r="AD8" s="321">
        <v>32300</v>
      </c>
      <c r="AE8" s="321">
        <v>33300</v>
      </c>
      <c r="AF8" s="321">
        <v>34300</v>
      </c>
      <c r="AG8" s="321">
        <v>35300</v>
      </c>
      <c r="AH8" s="321">
        <v>36400</v>
      </c>
      <c r="AI8" s="321">
        <v>37500</v>
      </c>
      <c r="AJ8" s="321">
        <v>38600</v>
      </c>
      <c r="AK8" s="321">
        <v>39800</v>
      </c>
      <c r="AL8" s="321">
        <v>41000</v>
      </c>
      <c r="AM8" s="321">
        <v>42200</v>
      </c>
      <c r="AN8" s="321">
        <v>43500</v>
      </c>
      <c r="AO8" s="321">
        <v>44800</v>
      </c>
      <c r="AP8" s="321">
        <v>46100</v>
      </c>
      <c r="AQ8" s="321">
        <v>47500</v>
      </c>
      <c r="AR8" s="321">
        <v>48900</v>
      </c>
      <c r="AS8" s="321">
        <v>50400</v>
      </c>
      <c r="AT8" s="321">
        <v>51900</v>
      </c>
      <c r="AU8" s="321">
        <v>53500</v>
      </c>
      <c r="AV8" s="321">
        <v>55100</v>
      </c>
      <c r="AW8" s="321">
        <v>56800</v>
      </c>
      <c r="AX8" s="324">
        <v>2</v>
      </c>
      <c r="AY8" t="e">
        <f t="shared" si="3"/>
        <v>#N/A</v>
      </c>
      <c r="AZ8" s="318">
        <v>2</v>
      </c>
      <c r="BA8" s="321">
        <v>18200</v>
      </c>
      <c r="BB8" s="321">
        <v>18400</v>
      </c>
      <c r="BC8" s="321">
        <v>18700</v>
      </c>
      <c r="BD8" s="321">
        <v>19800</v>
      </c>
      <c r="BE8" s="321">
        <v>21400</v>
      </c>
      <c r="BF8" s="321">
        <v>22100</v>
      </c>
      <c r="BG8" s="321">
        <v>23100</v>
      </c>
      <c r="BH8" s="321">
        <v>27100</v>
      </c>
      <c r="BI8" s="321">
        <v>29600</v>
      </c>
      <c r="BJ8" s="321">
        <v>34800</v>
      </c>
      <c r="BK8" s="321">
        <v>38900</v>
      </c>
      <c r="BL8" s="321">
        <v>45600</v>
      </c>
      <c r="BM8" s="321">
        <v>54700</v>
      </c>
      <c r="BN8" s="321">
        <v>57800</v>
      </c>
      <c r="BO8" s="321">
        <v>62500</v>
      </c>
      <c r="BP8" s="321">
        <v>69300</v>
      </c>
      <c r="BQ8" s="321">
        <v>73100</v>
      </c>
      <c r="BR8" s="321">
        <v>77600</v>
      </c>
      <c r="BS8" s="321">
        <v>82300</v>
      </c>
      <c r="BT8" s="321">
        <v>91600</v>
      </c>
      <c r="BU8" s="321">
        <v>126800</v>
      </c>
      <c r="BV8" s="321">
        <v>133600</v>
      </c>
      <c r="BW8" s="321">
        <v>150200</v>
      </c>
      <c r="BX8" s="321">
        <v>153300</v>
      </c>
      <c r="BY8" s="483">
        <f t="shared" ref="BY8:BY46" si="6">INDEX(BA8:BX8,MATCH($CB$32,Pay_level,0))</f>
        <v>57800</v>
      </c>
      <c r="BZ8" s="483">
        <f t="shared" si="4"/>
        <v>57800</v>
      </c>
      <c r="CB8" s="321" t="s">
        <v>472</v>
      </c>
      <c r="CC8" s="321" t="s">
        <v>52</v>
      </c>
      <c r="CF8" s="40" t="s">
        <v>531</v>
      </c>
      <c r="CG8" s="416" t="str">
        <f>IF(CG7="YES","9460100093","")</f>
        <v>9460100093</v>
      </c>
      <c r="CH8" s="40"/>
      <c r="CI8" s="40"/>
      <c r="CJ8" s="40"/>
      <c r="CK8" s="40"/>
      <c r="CL8" s="420" t="s">
        <v>532</v>
      </c>
      <c r="CM8" s="40">
        <v>2</v>
      </c>
      <c r="CN8" s="40" t="s">
        <v>552</v>
      </c>
      <c r="CO8" s="40">
        <f t="shared" ref="CO8:CO13" si="7">VLOOKUP(CN8,$CL$7:$CM$37,2)</f>
        <v>18</v>
      </c>
      <c r="CQ8" s="453" t="s">
        <v>46</v>
      </c>
    </row>
    <row r="9" spans="2:95" ht="15.75">
      <c r="B9" t="str">
        <f t="shared" si="0"/>
        <v>NO</v>
      </c>
      <c r="C9" s="75" t="e">
        <f t="shared" si="1"/>
        <v>#NUM!</v>
      </c>
      <c r="D9" s="323" t="e">
        <f t="shared" si="5"/>
        <v>#N/A</v>
      </c>
      <c r="E9" s="220">
        <f t="shared" si="2"/>
        <v>18200</v>
      </c>
      <c r="F9" s="319">
        <v>1900</v>
      </c>
      <c r="G9" s="320">
        <v>4</v>
      </c>
      <c r="H9" s="324">
        <v>3</v>
      </c>
      <c r="I9" s="321" t="s">
        <v>56</v>
      </c>
      <c r="J9" s="321">
        <v>18200</v>
      </c>
      <c r="K9" s="321">
        <v>18700</v>
      </c>
      <c r="L9" s="321">
        <v>19300</v>
      </c>
      <c r="M9" s="321">
        <v>19900</v>
      </c>
      <c r="N9" s="321">
        <v>20500</v>
      </c>
      <c r="O9" s="321">
        <v>21100</v>
      </c>
      <c r="P9" s="321">
        <v>21700</v>
      </c>
      <c r="Q9" s="321">
        <v>22400</v>
      </c>
      <c r="R9" s="321">
        <v>23100</v>
      </c>
      <c r="S9" s="321">
        <v>23800</v>
      </c>
      <c r="T9" s="321">
        <v>24500</v>
      </c>
      <c r="U9" s="321">
        <v>25200</v>
      </c>
      <c r="V9" s="321">
        <v>26000</v>
      </c>
      <c r="W9" s="321">
        <v>26800</v>
      </c>
      <c r="X9" s="321">
        <v>27600</v>
      </c>
      <c r="Y9" s="321">
        <v>28400</v>
      </c>
      <c r="Z9" s="321">
        <v>29300</v>
      </c>
      <c r="AA9" s="321">
        <v>30200</v>
      </c>
      <c r="AB9" s="321">
        <v>31100</v>
      </c>
      <c r="AC9" s="321">
        <v>32000</v>
      </c>
      <c r="AD9" s="321">
        <v>33000</v>
      </c>
      <c r="AE9" s="321">
        <v>34000</v>
      </c>
      <c r="AF9" s="321">
        <v>35000</v>
      </c>
      <c r="AG9" s="321">
        <v>36100</v>
      </c>
      <c r="AH9" s="321">
        <v>37200</v>
      </c>
      <c r="AI9" s="321">
        <v>38300</v>
      </c>
      <c r="AJ9" s="321">
        <v>39400</v>
      </c>
      <c r="AK9" s="321">
        <v>40600</v>
      </c>
      <c r="AL9" s="321">
        <v>41800</v>
      </c>
      <c r="AM9" s="321">
        <v>43100</v>
      </c>
      <c r="AN9" s="321">
        <v>44400</v>
      </c>
      <c r="AO9" s="321">
        <v>45700</v>
      </c>
      <c r="AP9" s="321">
        <v>47100</v>
      </c>
      <c r="AQ9" s="321">
        <v>48500</v>
      </c>
      <c r="AR9" s="321">
        <v>50000</v>
      </c>
      <c r="AS9" s="321">
        <v>51500</v>
      </c>
      <c r="AT9" s="321">
        <v>53000</v>
      </c>
      <c r="AU9" s="321">
        <v>54600</v>
      </c>
      <c r="AV9" s="321">
        <v>56200</v>
      </c>
      <c r="AW9" s="321">
        <v>57900</v>
      </c>
      <c r="AX9" s="324">
        <v>3</v>
      </c>
      <c r="AY9" t="e">
        <f t="shared" si="3"/>
        <v>#N/A</v>
      </c>
      <c r="AZ9" s="318">
        <v>3</v>
      </c>
      <c r="BA9" s="321">
        <v>18700</v>
      </c>
      <c r="BB9" s="321">
        <v>19000</v>
      </c>
      <c r="BC9" s="321">
        <v>19300</v>
      </c>
      <c r="BD9" s="321">
        <v>20400</v>
      </c>
      <c r="BE9" s="321">
        <v>22000</v>
      </c>
      <c r="BF9" s="321">
        <v>22800</v>
      </c>
      <c r="BG9" s="321">
        <v>23800</v>
      </c>
      <c r="BH9" s="321">
        <v>27900</v>
      </c>
      <c r="BI9" s="321">
        <v>30500</v>
      </c>
      <c r="BJ9" s="321">
        <v>35800</v>
      </c>
      <c r="BK9" s="321">
        <v>40100</v>
      </c>
      <c r="BL9" s="321">
        <v>47000</v>
      </c>
      <c r="BM9" s="321">
        <v>56300</v>
      </c>
      <c r="BN9" s="321">
        <v>59500</v>
      </c>
      <c r="BO9" s="321">
        <v>64400</v>
      </c>
      <c r="BP9" s="321">
        <v>71400</v>
      </c>
      <c r="BQ9" s="321">
        <v>75300</v>
      </c>
      <c r="BR9" s="321">
        <v>79900</v>
      </c>
      <c r="BS9" s="321">
        <v>84800</v>
      </c>
      <c r="BT9" s="321">
        <v>94300</v>
      </c>
      <c r="BU9" s="321">
        <v>130600</v>
      </c>
      <c r="BV9" s="321">
        <v>137600</v>
      </c>
      <c r="BW9" s="321">
        <v>154700</v>
      </c>
      <c r="BX9" s="321">
        <v>157900</v>
      </c>
      <c r="BY9" s="483">
        <f t="shared" si="6"/>
        <v>59500</v>
      </c>
      <c r="BZ9" s="483">
        <f t="shared" si="4"/>
        <v>59500</v>
      </c>
      <c r="CB9" s="321" t="s">
        <v>474</v>
      </c>
      <c r="CC9" s="321" t="s">
        <v>56</v>
      </c>
      <c r="CF9" s="40"/>
      <c r="CG9" s="416">
        <f>SQRT(CG8)</f>
        <v>97263.045875604774</v>
      </c>
      <c r="CH9" s="417" t="s">
        <v>205</v>
      </c>
      <c r="CI9" s="40">
        <f>CG9*CG9</f>
        <v>9460100092.9999981</v>
      </c>
      <c r="CJ9" s="40"/>
      <c r="CK9" s="40"/>
      <c r="CL9" s="420" t="s">
        <v>533</v>
      </c>
      <c r="CM9" s="40">
        <v>3</v>
      </c>
      <c r="CN9" s="40" t="s">
        <v>530</v>
      </c>
      <c r="CO9" s="40">
        <f t="shared" si="7"/>
        <v>1</v>
      </c>
      <c r="CQ9" s="452" t="s">
        <v>49</v>
      </c>
    </row>
    <row r="10" spans="2:95" ht="15.75">
      <c r="B10" t="str">
        <f t="shared" si="0"/>
        <v>NO</v>
      </c>
      <c r="C10" s="75" t="e">
        <f t="shared" si="1"/>
        <v>#NUM!</v>
      </c>
      <c r="D10" s="323" t="e">
        <f t="shared" si="5"/>
        <v>#N/A</v>
      </c>
      <c r="E10" s="220">
        <f t="shared" si="2"/>
        <v>19200</v>
      </c>
      <c r="F10" s="319">
        <v>2000</v>
      </c>
      <c r="G10" s="320">
        <v>5</v>
      </c>
      <c r="H10" s="324">
        <v>4</v>
      </c>
      <c r="I10" s="321" t="s">
        <v>60</v>
      </c>
      <c r="J10" s="321">
        <v>19200</v>
      </c>
      <c r="K10" s="321">
        <v>19800</v>
      </c>
      <c r="L10" s="321">
        <v>20400</v>
      </c>
      <c r="M10" s="321">
        <v>21000</v>
      </c>
      <c r="N10" s="321">
        <v>21600</v>
      </c>
      <c r="O10" s="321">
        <v>22200</v>
      </c>
      <c r="P10" s="321">
        <v>22900</v>
      </c>
      <c r="Q10" s="321">
        <v>23600</v>
      </c>
      <c r="R10" s="321">
        <v>24300</v>
      </c>
      <c r="S10" s="321">
        <v>25000</v>
      </c>
      <c r="T10" s="321">
        <v>25800</v>
      </c>
      <c r="U10" s="321">
        <v>26600</v>
      </c>
      <c r="V10" s="321">
        <v>27400</v>
      </c>
      <c r="W10" s="321">
        <v>28200</v>
      </c>
      <c r="X10" s="321">
        <v>29000</v>
      </c>
      <c r="Y10" s="321">
        <v>29900</v>
      </c>
      <c r="Z10" s="321">
        <v>30800</v>
      </c>
      <c r="AA10" s="321">
        <v>31700</v>
      </c>
      <c r="AB10" s="321">
        <v>32700</v>
      </c>
      <c r="AC10" s="321">
        <v>33700</v>
      </c>
      <c r="AD10" s="321">
        <v>34700</v>
      </c>
      <c r="AE10" s="321">
        <v>35700</v>
      </c>
      <c r="AF10" s="321">
        <v>36800</v>
      </c>
      <c r="AG10" s="321">
        <v>37900</v>
      </c>
      <c r="AH10" s="321">
        <v>39000</v>
      </c>
      <c r="AI10" s="321">
        <v>40200</v>
      </c>
      <c r="AJ10" s="321">
        <v>41400</v>
      </c>
      <c r="AK10" s="321">
        <v>42600</v>
      </c>
      <c r="AL10" s="321">
        <v>43900</v>
      </c>
      <c r="AM10" s="321">
        <v>45200</v>
      </c>
      <c r="AN10" s="321">
        <v>46600</v>
      </c>
      <c r="AO10" s="321">
        <v>48000</v>
      </c>
      <c r="AP10" s="321">
        <v>49400</v>
      </c>
      <c r="AQ10" s="321">
        <v>50900</v>
      </c>
      <c r="AR10" s="321">
        <v>52400</v>
      </c>
      <c r="AS10" s="321">
        <v>54000</v>
      </c>
      <c r="AT10" s="321">
        <v>55600</v>
      </c>
      <c r="AU10" s="321">
        <v>57300</v>
      </c>
      <c r="AV10" s="321">
        <v>59000</v>
      </c>
      <c r="AW10" s="321">
        <v>60800</v>
      </c>
      <c r="AX10" s="324">
        <v>4</v>
      </c>
      <c r="AY10" t="e">
        <f t="shared" si="3"/>
        <v>#N/A</v>
      </c>
      <c r="AZ10" s="318">
        <v>4</v>
      </c>
      <c r="BA10" s="321">
        <v>19300</v>
      </c>
      <c r="BB10" s="321">
        <v>19600</v>
      </c>
      <c r="BC10" s="321">
        <v>19900</v>
      </c>
      <c r="BD10" s="321">
        <v>21000</v>
      </c>
      <c r="BE10" s="321">
        <v>22700</v>
      </c>
      <c r="BF10" s="321">
        <v>23500</v>
      </c>
      <c r="BG10" s="321">
        <v>24500</v>
      </c>
      <c r="BH10" s="321">
        <v>28700</v>
      </c>
      <c r="BI10" s="321">
        <v>31400</v>
      </c>
      <c r="BJ10" s="321">
        <v>36900</v>
      </c>
      <c r="BK10" s="321">
        <v>41300</v>
      </c>
      <c r="BL10" s="321">
        <v>48400</v>
      </c>
      <c r="BM10" s="321">
        <v>58000</v>
      </c>
      <c r="BN10" s="321">
        <v>61300</v>
      </c>
      <c r="BO10" s="321">
        <v>66300</v>
      </c>
      <c r="BP10" s="321">
        <v>73500</v>
      </c>
      <c r="BQ10" s="321">
        <v>77600</v>
      </c>
      <c r="BR10" s="321">
        <v>82300</v>
      </c>
      <c r="BS10" s="321">
        <v>87300</v>
      </c>
      <c r="BT10" s="321">
        <v>97100</v>
      </c>
      <c r="BU10" s="321">
        <v>134500</v>
      </c>
      <c r="BV10" s="321">
        <v>141700</v>
      </c>
      <c r="BW10" s="321">
        <v>159300</v>
      </c>
      <c r="BX10" s="321">
        <v>162600</v>
      </c>
      <c r="BY10" s="483">
        <f t="shared" si="6"/>
        <v>61300</v>
      </c>
      <c r="BZ10" s="483">
        <f t="shared" si="4"/>
        <v>61300</v>
      </c>
      <c r="CB10" s="321" t="s">
        <v>475</v>
      </c>
      <c r="CC10" s="321" t="s">
        <v>60</v>
      </c>
      <c r="CF10" s="40"/>
      <c r="CG10" s="416" t="str">
        <f>CONCATENATE(CO7,".",CO8,".",CO9,".",CO10,".",CO11,".",CO12,".",CO13)</f>
        <v>16.18.1.22.5.19.8</v>
      </c>
      <c r="CH10" s="40"/>
      <c r="CI10" s="40"/>
      <c r="CJ10" s="40"/>
      <c r="CK10" s="40"/>
      <c r="CL10" s="420" t="s">
        <v>534</v>
      </c>
      <c r="CM10" s="40">
        <v>4</v>
      </c>
      <c r="CN10" s="40" t="s">
        <v>556</v>
      </c>
      <c r="CO10" s="40">
        <f t="shared" si="7"/>
        <v>22</v>
      </c>
      <c r="CQ10" s="453" t="s">
        <v>54</v>
      </c>
    </row>
    <row r="11" spans="2:95" ht="15.75">
      <c r="B11" t="str">
        <f t="shared" si="0"/>
        <v>NO</v>
      </c>
      <c r="C11" s="75" t="e">
        <f t="shared" si="1"/>
        <v>#NUM!</v>
      </c>
      <c r="D11" s="323" t="e">
        <f t="shared" si="5"/>
        <v>#N/A</v>
      </c>
      <c r="E11" s="220">
        <f t="shared" si="2"/>
        <v>20800</v>
      </c>
      <c r="F11" s="319">
        <v>2400</v>
      </c>
      <c r="G11" s="320">
        <v>9</v>
      </c>
      <c r="H11" s="324">
        <v>5</v>
      </c>
      <c r="I11" s="321" t="s">
        <v>63</v>
      </c>
      <c r="J11" s="321">
        <v>20800</v>
      </c>
      <c r="K11" s="321">
        <v>21400</v>
      </c>
      <c r="L11" s="321">
        <v>22000</v>
      </c>
      <c r="M11" s="321">
        <v>22700</v>
      </c>
      <c r="N11" s="321">
        <v>23400</v>
      </c>
      <c r="O11" s="321">
        <v>24100</v>
      </c>
      <c r="P11" s="321">
        <v>24800</v>
      </c>
      <c r="Q11" s="321">
        <v>25500</v>
      </c>
      <c r="R11" s="321">
        <v>26300</v>
      </c>
      <c r="S11" s="321">
        <v>27100</v>
      </c>
      <c r="T11" s="321">
        <v>27900</v>
      </c>
      <c r="U11" s="321">
        <v>28700</v>
      </c>
      <c r="V11" s="321">
        <v>29600</v>
      </c>
      <c r="W11" s="321">
        <v>30500</v>
      </c>
      <c r="X11" s="321">
        <v>31400</v>
      </c>
      <c r="Y11" s="321">
        <v>32300</v>
      </c>
      <c r="Z11" s="321">
        <v>33300</v>
      </c>
      <c r="AA11" s="321">
        <v>34300</v>
      </c>
      <c r="AB11" s="321">
        <v>35300</v>
      </c>
      <c r="AC11" s="321">
        <v>36400</v>
      </c>
      <c r="AD11" s="321">
        <v>37500</v>
      </c>
      <c r="AE11" s="321">
        <v>38600</v>
      </c>
      <c r="AF11" s="321">
        <v>39800</v>
      </c>
      <c r="AG11" s="321">
        <v>41000</v>
      </c>
      <c r="AH11" s="321">
        <v>42200</v>
      </c>
      <c r="AI11" s="321">
        <v>43500</v>
      </c>
      <c r="AJ11" s="321">
        <v>44800</v>
      </c>
      <c r="AK11" s="321">
        <v>46100</v>
      </c>
      <c r="AL11" s="321">
        <v>47500</v>
      </c>
      <c r="AM11" s="321">
        <v>48900</v>
      </c>
      <c r="AN11" s="321">
        <v>50400</v>
      </c>
      <c r="AO11" s="321">
        <v>51900</v>
      </c>
      <c r="AP11" s="321">
        <v>53500</v>
      </c>
      <c r="AQ11" s="321">
        <v>55100</v>
      </c>
      <c r="AR11" s="321">
        <v>56800</v>
      </c>
      <c r="AS11" s="321">
        <v>58500</v>
      </c>
      <c r="AT11" s="321">
        <v>60300</v>
      </c>
      <c r="AU11" s="321">
        <v>62100</v>
      </c>
      <c r="AV11" s="321">
        <v>64000</v>
      </c>
      <c r="AW11" s="321">
        <v>65900</v>
      </c>
      <c r="AX11" s="324">
        <v>5</v>
      </c>
      <c r="AY11" t="e">
        <f t="shared" si="3"/>
        <v>#N/A</v>
      </c>
      <c r="AZ11" s="318">
        <v>5</v>
      </c>
      <c r="BA11" s="321">
        <v>19900</v>
      </c>
      <c r="BB11" s="321">
        <v>20200</v>
      </c>
      <c r="BC11" s="321">
        <v>20500</v>
      </c>
      <c r="BD11" s="321">
        <v>21600</v>
      </c>
      <c r="BE11" s="321">
        <v>23400</v>
      </c>
      <c r="BF11" s="321">
        <v>24200</v>
      </c>
      <c r="BG11" s="321">
        <v>25200</v>
      </c>
      <c r="BH11" s="321">
        <v>29600</v>
      </c>
      <c r="BI11" s="321">
        <v>32300</v>
      </c>
      <c r="BJ11" s="321">
        <v>38000</v>
      </c>
      <c r="BK11" s="321">
        <v>42500</v>
      </c>
      <c r="BL11" s="321">
        <v>49900</v>
      </c>
      <c r="BM11" s="321">
        <v>59700</v>
      </c>
      <c r="BN11" s="321">
        <v>63100</v>
      </c>
      <c r="BO11" s="321">
        <v>68300</v>
      </c>
      <c r="BP11" s="321">
        <v>75700</v>
      </c>
      <c r="BQ11" s="321">
        <v>79900</v>
      </c>
      <c r="BR11" s="321">
        <v>84800</v>
      </c>
      <c r="BS11" s="321">
        <v>89900</v>
      </c>
      <c r="BT11" s="321">
        <v>100000</v>
      </c>
      <c r="BU11" s="321">
        <v>138500</v>
      </c>
      <c r="BV11" s="321">
        <v>146000</v>
      </c>
      <c r="BW11" s="321">
        <v>164100</v>
      </c>
      <c r="BX11" s="321">
        <v>167500</v>
      </c>
      <c r="BY11" s="483">
        <f t="shared" si="6"/>
        <v>63100</v>
      </c>
      <c r="BZ11" s="483">
        <f t="shared" si="4"/>
        <v>63100</v>
      </c>
      <c r="CB11" s="321" t="s">
        <v>476</v>
      </c>
      <c r="CC11" s="321" t="s">
        <v>63</v>
      </c>
      <c r="CF11" s="40"/>
      <c r="CG11" s="416" t="str">
        <f>CONCATENATE(CG10,CH9,CG9)</f>
        <v>16.18.1.22.5.19.8√97263.0458756048</v>
      </c>
      <c r="CH11" s="40"/>
      <c r="CI11" s="40"/>
      <c r="CJ11" s="40"/>
      <c r="CK11" s="40"/>
      <c r="CL11" s="420" t="s">
        <v>535</v>
      </c>
      <c r="CM11" s="40">
        <v>5</v>
      </c>
      <c r="CN11" s="40" t="s">
        <v>535</v>
      </c>
      <c r="CO11" s="40">
        <f t="shared" si="7"/>
        <v>5</v>
      </c>
      <c r="CQ11" s="453" t="s">
        <v>57</v>
      </c>
    </row>
    <row r="12" spans="2:95" ht="15.75">
      <c r="B12" t="str">
        <f t="shared" si="0"/>
        <v>NO</v>
      </c>
      <c r="C12" s="75" t="e">
        <f t="shared" si="1"/>
        <v>#NUM!</v>
      </c>
      <c r="D12" s="323" t="e">
        <f t="shared" si="5"/>
        <v>#N/A</v>
      </c>
      <c r="E12" s="220">
        <f t="shared" si="2"/>
        <v>21500</v>
      </c>
      <c r="F12" s="319">
        <v>2400</v>
      </c>
      <c r="G12" s="320" t="s">
        <v>66</v>
      </c>
      <c r="H12" s="324">
        <v>6</v>
      </c>
      <c r="I12" s="321" t="s">
        <v>67</v>
      </c>
      <c r="J12" s="321">
        <v>21500</v>
      </c>
      <c r="K12" s="321">
        <v>22100</v>
      </c>
      <c r="L12" s="321">
        <v>22800</v>
      </c>
      <c r="M12" s="321">
        <v>23500</v>
      </c>
      <c r="N12" s="321">
        <v>24200</v>
      </c>
      <c r="O12" s="321">
        <v>24900</v>
      </c>
      <c r="P12" s="321">
        <v>25600</v>
      </c>
      <c r="Q12" s="321">
        <v>26400</v>
      </c>
      <c r="R12" s="321">
        <v>27200</v>
      </c>
      <c r="S12" s="321">
        <v>28000</v>
      </c>
      <c r="T12" s="321">
        <v>28800</v>
      </c>
      <c r="U12" s="321">
        <v>29700</v>
      </c>
      <c r="V12" s="321">
        <v>30600</v>
      </c>
      <c r="W12" s="321">
        <v>31500</v>
      </c>
      <c r="X12" s="321">
        <v>32400</v>
      </c>
      <c r="Y12" s="321">
        <v>33400</v>
      </c>
      <c r="Z12" s="321">
        <v>34400</v>
      </c>
      <c r="AA12" s="321">
        <v>35400</v>
      </c>
      <c r="AB12" s="321">
        <v>36500</v>
      </c>
      <c r="AC12" s="321">
        <v>37600</v>
      </c>
      <c r="AD12" s="321">
        <v>38700</v>
      </c>
      <c r="AE12" s="321">
        <v>39900</v>
      </c>
      <c r="AF12" s="321">
        <v>41100</v>
      </c>
      <c r="AG12" s="321">
        <v>42300</v>
      </c>
      <c r="AH12" s="321">
        <v>43600</v>
      </c>
      <c r="AI12" s="321">
        <v>44900</v>
      </c>
      <c r="AJ12" s="321">
        <v>46200</v>
      </c>
      <c r="AK12" s="321">
        <v>47600</v>
      </c>
      <c r="AL12" s="321">
        <v>49000</v>
      </c>
      <c r="AM12" s="321">
        <v>50500</v>
      </c>
      <c r="AN12" s="321">
        <v>52000</v>
      </c>
      <c r="AO12" s="321">
        <v>53600</v>
      </c>
      <c r="AP12" s="321">
        <v>55200</v>
      </c>
      <c r="AQ12" s="321">
        <v>56900</v>
      </c>
      <c r="AR12" s="321">
        <v>58600</v>
      </c>
      <c r="AS12" s="321">
        <v>60400</v>
      </c>
      <c r="AT12" s="321">
        <v>62200</v>
      </c>
      <c r="AU12" s="321">
        <v>64100</v>
      </c>
      <c r="AV12" s="321">
        <v>66000</v>
      </c>
      <c r="AW12" s="321">
        <v>68000</v>
      </c>
      <c r="AX12" s="324">
        <v>6</v>
      </c>
      <c r="AY12" t="e">
        <f t="shared" si="3"/>
        <v>#N/A</v>
      </c>
      <c r="AZ12" s="318">
        <v>6</v>
      </c>
      <c r="BA12" s="321">
        <v>20500</v>
      </c>
      <c r="BB12" s="321">
        <v>20800</v>
      </c>
      <c r="BC12" s="321">
        <v>21100</v>
      </c>
      <c r="BD12" s="321">
        <v>22200</v>
      </c>
      <c r="BE12" s="321">
        <v>24100</v>
      </c>
      <c r="BF12" s="321">
        <v>24900</v>
      </c>
      <c r="BG12" s="321">
        <v>26000</v>
      </c>
      <c r="BH12" s="321">
        <v>30500</v>
      </c>
      <c r="BI12" s="321">
        <v>33300</v>
      </c>
      <c r="BJ12" s="321">
        <v>39100</v>
      </c>
      <c r="BK12" s="321">
        <v>43800</v>
      </c>
      <c r="BL12" s="321">
        <v>51400</v>
      </c>
      <c r="BM12" s="321">
        <v>61500</v>
      </c>
      <c r="BN12" s="321">
        <v>65000</v>
      </c>
      <c r="BO12" s="321">
        <v>70300</v>
      </c>
      <c r="BP12" s="321">
        <v>78000</v>
      </c>
      <c r="BQ12" s="321">
        <v>82300</v>
      </c>
      <c r="BR12" s="321">
        <v>87300</v>
      </c>
      <c r="BS12" s="321">
        <v>92600</v>
      </c>
      <c r="BT12" s="321">
        <v>103000</v>
      </c>
      <c r="BU12" s="321">
        <v>142700</v>
      </c>
      <c r="BV12" s="321">
        <v>150400</v>
      </c>
      <c r="BW12" s="321">
        <v>169000</v>
      </c>
      <c r="BX12" s="321">
        <v>172500</v>
      </c>
      <c r="BY12" s="483">
        <f t="shared" si="6"/>
        <v>65000</v>
      </c>
      <c r="BZ12" s="483">
        <f t="shared" si="4"/>
        <v>65000</v>
      </c>
      <c r="CB12" s="321" t="s">
        <v>477</v>
      </c>
      <c r="CC12" s="321" t="s">
        <v>67</v>
      </c>
      <c r="CF12" s="40"/>
      <c r="CG12" s="416"/>
      <c r="CH12" s="40"/>
      <c r="CI12" s="40"/>
      <c r="CJ12" s="40"/>
      <c r="CK12" s="40"/>
      <c r="CL12" s="420" t="s">
        <v>536</v>
      </c>
      <c r="CM12" s="40">
        <v>6</v>
      </c>
      <c r="CN12" s="40" t="s">
        <v>553</v>
      </c>
      <c r="CO12" s="40">
        <f t="shared" si="7"/>
        <v>19</v>
      </c>
      <c r="CQ12" s="452" t="s">
        <v>61</v>
      </c>
    </row>
    <row r="13" spans="2:95" ht="15.75">
      <c r="B13" t="str">
        <f t="shared" si="0"/>
        <v>NO</v>
      </c>
      <c r="C13" s="75" t="e">
        <f t="shared" si="1"/>
        <v>#NUM!</v>
      </c>
      <c r="D13" s="323" t="e">
        <f t="shared" si="5"/>
        <v>#N/A</v>
      </c>
      <c r="E13" s="220">
        <f t="shared" si="2"/>
        <v>22400</v>
      </c>
      <c r="F13" s="319">
        <v>2400</v>
      </c>
      <c r="G13" s="320" t="s">
        <v>70</v>
      </c>
      <c r="H13" s="324">
        <v>7</v>
      </c>
      <c r="I13" s="321" t="s">
        <v>71</v>
      </c>
      <c r="J13" s="321">
        <v>22400</v>
      </c>
      <c r="K13" s="321">
        <v>23100</v>
      </c>
      <c r="L13" s="321">
        <v>23800</v>
      </c>
      <c r="M13" s="321">
        <v>24500</v>
      </c>
      <c r="N13" s="321">
        <v>25200</v>
      </c>
      <c r="O13" s="321">
        <v>26000</v>
      </c>
      <c r="P13" s="321">
        <v>26800</v>
      </c>
      <c r="Q13" s="321">
        <v>27600</v>
      </c>
      <c r="R13" s="321">
        <v>28400</v>
      </c>
      <c r="S13" s="321">
        <v>29300</v>
      </c>
      <c r="T13" s="321">
        <v>30200</v>
      </c>
      <c r="U13" s="321">
        <v>31100</v>
      </c>
      <c r="V13" s="321">
        <v>32000</v>
      </c>
      <c r="W13" s="321">
        <v>33000</v>
      </c>
      <c r="X13" s="321">
        <v>34000</v>
      </c>
      <c r="Y13" s="321">
        <v>35000</v>
      </c>
      <c r="Z13" s="321">
        <v>36100</v>
      </c>
      <c r="AA13" s="321">
        <v>37200</v>
      </c>
      <c r="AB13" s="321">
        <v>38300</v>
      </c>
      <c r="AC13" s="321">
        <v>39400</v>
      </c>
      <c r="AD13" s="321">
        <v>40600</v>
      </c>
      <c r="AE13" s="321">
        <v>41800</v>
      </c>
      <c r="AF13" s="321">
        <v>43100</v>
      </c>
      <c r="AG13" s="321">
        <v>44400</v>
      </c>
      <c r="AH13" s="321">
        <v>45700</v>
      </c>
      <c r="AI13" s="321">
        <v>47100</v>
      </c>
      <c r="AJ13" s="321">
        <v>48500</v>
      </c>
      <c r="AK13" s="321">
        <v>50000</v>
      </c>
      <c r="AL13" s="321">
        <v>51500</v>
      </c>
      <c r="AM13" s="321">
        <v>53000</v>
      </c>
      <c r="AN13" s="321">
        <v>54600</v>
      </c>
      <c r="AO13" s="321">
        <v>56200</v>
      </c>
      <c r="AP13" s="321">
        <v>57900</v>
      </c>
      <c r="AQ13" s="321">
        <v>59600</v>
      </c>
      <c r="AR13" s="321">
        <v>61400</v>
      </c>
      <c r="AS13" s="321">
        <v>63200</v>
      </c>
      <c r="AT13" s="321">
        <v>65100</v>
      </c>
      <c r="AU13" s="321">
        <v>67100</v>
      </c>
      <c r="AV13" s="321">
        <v>69100</v>
      </c>
      <c r="AW13" s="321">
        <v>71200</v>
      </c>
      <c r="AX13" s="324">
        <v>7</v>
      </c>
      <c r="AY13" t="e">
        <f t="shared" si="3"/>
        <v>#N/A</v>
      </c>
      <c r="AZ13" s="318">
        <v>7</v>
      </c>
      <c r="BA13" s="321">
        <v>21100</v>
      </c>
      <c r="BB13" s="321">
        <v>21400</v>
      </c>
      <c r="BC13" s="321">
        <v>21700</v>
      </c>
      <c r="BD13" s="321">
        <v>22900</v>
      </c>
      <c r="BE13" s="321">
        <v>24800</v>
      </c>
      <c r="BF13" s="321">
        <v>25600</v>
      </c>
      <c r="BG13" s="321">
        <v>26800</v>
      </c>
      <c r="BH13" s="321">
        <v>31400</v>
      </c>
      <c r="BI13" s="321">
        <v>34300</v>
      </c>
      <c r="BJ13" s="321">
        <v>40300</v>
      </c>
      <c r="BK13" s="321">
        <v>45100</v>
      </c>
      <c r="BL13" s="321">
        <v>52900</v>
      </c>
      <c r="BM13" s="321">
        <v>63300</v>
      </c>
      <c r="BN13" s="321">
        <v>67000</v>
      </c>
      <c r="BO13" s="321">
        <v>72400</v>
      </c>
      <c r="BP13" s="321">
        <v>80300</v>
      </c>
      <c r="BQ13" s="321">
        <v>84800</v>
      </c>
      <c r="BR13" s="321">
        <v>89900</v>
      </c>
      <c r="BS13" s="321">
        <v>95400</v>
      </c>
      <c r="BT13" s="321">
        <v>106100</v>
      </c>
      <c r="BU13" s="321">
        <v>147000</v>
      </c>
      <c r="BV13" s="321">
        <v>154900</v>
      </c>
      <c r="BW13" s="321">
        <v>174100</v>
      </c>
      <c r="BX13" s="321">
        <v>177700</v>
      </c>
      <c r="BY13" s="483">
        <f t="shared" si="6"/>
        <v>67000</v>
      </c>
      <c r="BZ13" s="483">
        <f t="shared" si="4"/>
        <v>67000</v>
      </c>
      <c r="CB13" s="321" t="s">
        <v>478</v>
      </c>
      <c r="CC13" s="321" t="s">
        <v>71</v>
      </c>
      <c r="CF13" s="40" t="s">
        <v>537</v>
      </c>
      <c r="CG13" s="416"/>
      <c r="CH13" s="418">
        <f ca="1">TODAY()</f>
        <v>44364</v>
      </c>
      <c r="CI13" s="40"/>
      <c r="CJ13" s="40"/>
      <c r="CK13" s="40"/>
      <c r="CL13" s="420" t="s">
        <v>538</v>
      </c>
      <c r="CM13" s="40">
        <v>7</v>
      </c>
      <c r="CN13" s="40" t="s">
        <v>540</v>
      </c>
      <c r="CO13" s="40">
        <f t="shared" si="7"/>
        <v>8</v>
      </c>
      <c r="CQ13" s="453" t="s">
        <v>64</v>
      </c>
    </row>
    <row r="14" spans="2:95" ht="15.75">
      <c r="B14" t="str">
        <f t="shared" si="0"/>
        <v>NO</v>
      </c>
      <c r="C14" s="75" t="e">
        <f t="shared" si="1"/>
        <v>#NUM!</v>
      </c>
      <c r="D14" s="323" t="e">
        <f t="shared" si="5"/>
        <v>#N/A</v>
      </c>
      <c r="E14" s="220">
        <f t="shared" si="2"/>
        <v>26300</v>
      </c>
      <c r="F14" s="319">
        <v>2800</v>
      </c>
      <c r="G14" s="320">
        <v>10</v>
      </c>
      <c r="H14" s="324">
        <v>8</v>
      </c>
      <c r="I14" s="321" t="s">
        <v>74</v>
      </c>
      <c r="J14" s="321">
        <v>26300</v>
      </c>
      <c r="K14" s="321">
        <v>27100</v>
      </c>
      <c r="L14" s="321">
        <v>27900</v>
      </c>
      <c r="M14" s="321">
        <v>28700</v>
      </c>
      <c r="N14" s="321">
        <v>29600</v>
      </c>
      <c r="O14" s="321">
        <v>30500</v>
      </c>
      <c r="P14" s="321">
        <v>31400</v>
      </c>
      <c r="Q14" s="321">
        <v>32300</v>
      </c>
      <c r="R14" s="321">
        <v>33300</v>
      </c>
      <c r="S14" s="321">
        <v>34300</v>
      </c>
      <c r="T14" s="321">
        <v>35300</v>
      </c>
      <c r="U14" s="321">
        <v>36400</v>
      </c>
      <c r="V14" s="321">
        <v>37500</v>
      </c>
      <c r="W14" s="321">
        <v>38600</v>
      </c>
      <c r="X14" s="321">
        <v>39800</v>
      </c>
      <c r="Y14" s="321">
        <v>41000</v>
      </c>
      <c r="Z14" s="321">
        <v>42200</v>
      </c>
      <c r="AA14" s="321">
        <v>43500</v>
      </c>
      <c r="AB14" s="321">
        <v>44800</v>
      </c>
      <c r="AC14" s="321">
        <v>46100</v>
      </c>
      <c r="AD14" s="321">
        <v>47500</v>
      </c>
      <c r="AE14" s="321">
        <v>48900</v>
      </c>
      <c r="AF14" s="321">
        <v>50400</v>
      </c>
      <c r="AG14" s="321">
        <v>51900</v>
      </c>
      <c r="AH14" s="321">
        <v>53500</v>
      </c>
      <c r="AI14" s="321">
        <v>55100</v>
      </c>
      <c r="AJ14" s="321">
        <v>56800</v>
      </c>
      <c r="AK14" s="321">
        <v>58500</v>
      </c>
      <c r="AL14" s="321">
        <v>60300</v>
      </c>
      <c r="AM14" s="321">
        <v>62100</v>
      </c>
      <c r="AN14" s="321">
        <v>64000</v>
      </c>
      <c r="AO14" s="321">
        <v>65900</v>
      </c>
      <c r="AP14" s="321">
        <v>67900</v>
      </c>
      <c r="AQ14" s="321">
        <v>69900</v>
      </c>
      <c r="AR14" s="321">
        <v>72000</v>
      </c>
      <c r="AS14" s="321">
        <v>74200</v>
      </c>
      <c r="AT14" s="321">
        <v>76400</v>
      </c>
      <c r="AU14" s="321">
        <v>78700</v>
      </c>
      <c r="AV14" s="321">
        <v>81100</v>
      </c>
      <c r="AW14" s="321">
        <v>83500</v>
      </c>
      <c r="AX14" s="324">
        <v>8</v>
      </c>
      <c r="AY14" t="e">
        <f t="shared" si="3"/>
        <v>#N/A</v>
      </c>
      <c r="AZ14" s="318">
        <v>8</v>
      </c>
      <c r="BA14" s="321">
        <v>21700</v>
      </c>
      <c r="BB14" s="321">
        <v>22000</v>
      </c>
      <c r="BC14" s="321">
        <v>22400</v>
      </c>
      <c r="BD14" s="321">
        <v>23600</v>
      </c>
      <c r="BE14" s="321">
        <v>25500</v>
      </c>
      <c r="BF14" s="321">
        <v>26400</v>
      </c>
      <c r="BG14" s="321">
        <v>27600</v>
      </c>
      <c r="BH14" s="321">
        <v>32300</v>
      </c>
      <c r="BI14" s="321">
        <v>35300</v>
      </c>
      <c r="BJ14" s="321">
        <v>41500</v>
      </c>
      <c r="BK14" s="321">
        <v>46500</v>
      </c>
      <c r="BL14" s="321">
        <v>54500</v>
      </c>
      <c r="BM14" s="321">
        <v>65200</v>
      </c>
      <c r="BN14" s="321">
        <v>69000</v>
      </c>
      <c r="BO14" s="321">
        <v>74600</v>
      </c>
      <c r="BP14" s="321">
        <v>82700</v>
      </c>
      <c r="BQ14" s="321">
        <v>87300</v>
      </c>
      <c r="BR14" s="321">
        <v>92600</v>
      </c>
      <c r="BS14" s="321">
        <v>98300</v>
      </c>
      <c r="BT14" s="321">
        <v>109300</v>
      </c>
      <c r="BU14" s="321">
        <v>151400</v>
      </c>
      <c r="BV14" s="321">
        <v>159500</v>
      </c>
      <c r="BW14" s="321">
        <v>179300</v>
      </c>
      <c r="BX14" s="321">
        <v>183000</v>
      </c>
      <c r="BY14" s="483">
        <f t="shared" si="6"/>
        <v>69000</v>
      </c>
      <c r="BZ14" s="483">
        <f t="shared" si="4"/>
        <v>69000</v>
      </c>
      <c r="CB14" s="321" t="s">
        <v>479</v>
      </c>
      <c r="CC14" s="321" t="s">
        <v>74</v>
      </c>
      <c r="CF14" s="40"/>
      <c r="CG14" s="416" t="s">
        <v>539</v>
      </c>
      <c r="CH14" s="412">
        <f ca="1">DAY(CH13)</f>
        <v>17</v>
      </c>
      <c r="CI14" s="40">
        <f ca="1">CH14</f>
        <v>17</v>
      </c>
      <c r="CJ14" s="40"/>
      <c r="CK14" s="40"/>
      <c r="CL14" s="420" t="s">
        <v>540</v>
      </c>
      <c r="CM14" s="40">
        <v>8</v>
      </c>
      <c r="CN14" s="40"/>
      <c r="CO14" s="40"/>
      <c r="CQ14" s="453" t="s">
        <v>68</v>
      </c>
    </row>
    <row r="15" spans="2:95" ht="15.75">
      <c r="B15" t="str">
        <f t="shared" si="0"/>
        <v>NO</v>
      </c>
      <c r="C15" s="75">
        <f t="shared" si="1"/>
        <v>88600</v>
      </c>
      <c r="D15" s="323">
        <f t="shared" si="5"/>
        <v>91300</v>
      </c>
      <c r="E15" s="220">
        <f t="shared" si="2"/>
        <v>28700</v>
      </c>
      <c r="F15" s="319">
        <v>2800</v>
      </c>
      <c r="G15" s="320" t="s">
        <v>77</v>
      </c>
      <c r="H15" s="324">
        <v>9</v>
      </c>
      <c r="I15" s="321" t="s">
        <v>78</v>
      </c>
      <c r="J15" s="321">
        <v>28700</v>
      </c>
      <c r="K15" s="321">
        <v>29600</v>
      </c>
      <c r="L15" s="321">
        <v>30500</v>
      </c>
      <c r="M15" s="321">
        <v>31400</v>
      </c>
      <c r="N15" s="321">
        <v>32300</v>
      </c>
      <c r="O15" s="321">
        <v>33300</v>
      </c>
      <c r="P15" s="321">
        <v>34300</v>
      </c>
      <c r="Q15" s="321">
        <v>35300</v>
      </c>
      <c r="R15" s="321">
        <v>36400</v>
      </c>
      <c r="S15" s="321">
        <v>37500</v>
      </c>
      <c r="T15" s="321">
        <v>38600</v>
      </c>
      <c r="U15" s="321">
        <v>39800</v>
      </c>
      <c r="V15" s="321">
        <v>41000</v>
      </c>
      <c r="W15" s="321">
        <v>42200</v>
      </c>
      <c r="X15" s="321">
        <v>43500</v>
      </c>
      <c r="Y15" s="321">
        <v>44800</v>
      </c>
      <c r="Z15" s="321">
        <v>46100</v>
      </c>
      <c r="AA15" s="321">
        <v>47500</v>
      </c>
      <c r="AB15" s="321">
        <v>48900</v>
      </c>
      <c r="AC15" s="321">
        <v>50400</v>
      </c>
      <c r="AD15" s="321">
        <v>51900</v>
      </c>
      <c r="AE15" s="321">
        <v>53500</v>
      </c>
      <c r="AF15" s="321">
        <v>55100</v>
      </c>
      <c r="AG15" s="321">
        <v>56800</v>
      </c>
      <c r="AH15" s="321">
        <v>58500</v>
      </c>
      <c r="AI15" s="321">
        <v>60300</v>
      </c>
      <c r="AJ15" s="321">
        <v>62100</v>
      </c>
      <c r="AK15" s="321">
        <v>64000</v>
      </c>
      <c r="AL15" s="321">
        <v>65900</v>
      </c>
      <c r="AM15" s="321">
        <v>67900</v>
      </c>
      <c r="AN15" s="321">
        <v>69900</v>
      </c>
      <c r="AO15" s="321">
        <v>72000</v>
      </c>
      <c r="AP15" s="321">
        <v>74200</v>
      </c>
      <c r="AQ15" s="321">
        <v>76400</v>
      </c>
      <c r="AR15" s="321">
        <v>78700</v>
      </c>
      <c r="AS15" s="321">
        <v>81100</v>
      </c>
      <c r="AT15" s="321">
        <v>83500</v>
      </c>
      <c r="AU15" s="321">
        <v>86000</v>
      </c>
      <c r="AV15" s="321">
        <v>88600</v>
      </c>
      <c r="AW15" s="321">
        <v>91300</v>
      </c>
      <c r="AX15" s="324">
        <v>9</v>
      </c>
      <c r="AY15" t="e">
        <f>INDEX(J15:AW15,MATCH($F$35,J15:AW15,0))</f>
        <v>#N/A</v>
      </c>
      <c r="AZ15" s="318">
        <v>9</v>
      </c>
      <c r="BA15" s="321">
        <v>22400</v>
      </c>
      <c r="BB15" s="321">
        <v>22700</v>
      </c>
      <c r="BC15" s="321">
        <v>23100</v>
      </c>
      <c r="BD15" s="321">
        <v>24300</v>
      </c>
      <c r="BE15" s="321">
        <v>26300</v>
      </c>
      <c r="BF15" s="321">
        <v>27200</v>
      </c>
      <c r="BG15" s="321">
        <v>28400</v>
      </c>
      <c r="BH15" s="321">
        <v>33300</v>
      </c>
      <c r="BI15" s="321">
        <v>36400</v>
      </c>
      <c r="BJ15" s="321">
        <v>42700</v>
      </c>
      <c r="BK15" s="321">
        <v>47900</v>
      </c>
      <c r="BL15" s="321">
        <v>56100</v>
      </c>
      <c r="BM15" s="321">
        <v>67200</v>
      </c>
      <c r="BN15" s="321">
        <v>71100</v>
      </c>
      <c r="BO15" s="321">
        <v>76800</v>
      </c>
      <c r="BP15" s="321">
        <v>85200</v>
      </c>
      <c r="BQ15" s="321">
        <v>89900</v>
      </c>
      <c r="BR15" s="321">
        <v>95400</v>
      </c>
      <c r="BS15" s="321">
        <v>101200</v>
      </c>
      <c r="BT15" s="321">
        <v>112600</v>
      </c>
      <c r="BU15" s="321">
        <v>155900</v>
      </c>
      <c r="BV15" s="321">
        <v>164300</v>
      </c>
      <c r="BW15" s="321">
        <v>184700</v>
      </c>
      <c r="BX15" s="321">
        <v>188500</v>
      </c>
      <c r="BY15" s="483">
        <f t="shared" si="6"/>
        <v>71100</v>
      </c>
      <c r="BZ15" s="483">
        <f t="shared" si="4"/>
        <v>71100</v>
      </c>
      <c r="CB15" s="321" t="s">
        <v>480</v>
      </c>
      <c r="CC15" s="321" t="s">
        <v>78</v>
      </c>
      <c r="CF15" s="40"/>
      <c r="CG15" s="416" t="s">
        <v>541</v>
      </c>
      <c r="CH15" s="412">
        <f ca="1">MONTH(CH13)</f>
        <v>6</v>
      </c>
      <c r="CI15" s="40" t="str">
        <f ca="1">INDEX($CL$7:$CL$32,MATCH(CH15,$CM$7:$CM$37,0))</f>
        <v>f</v>
      </c>
      <c r="CJ15" s="40"/>
      <c r="CK15" s="40"/>
      <c r="CL15" s="420" t="s">
        <v>542</v>
      </c>
      <c r="CM15" s="40">
        <v>9</v>
      </c>
      <c r="CN15" s="40"/>
      <c r="CO15" s="40"/>
      <c r="CQ15" s="453" t="s">
        <v>72</v>
      </c>
    </row>
    <row r="16" spans="2:95" ht="15.75">
      <c r="B16" t="str">
        <f t="shared" si="0"/>
        <v>NO</v>
      </c>
      <c r="C16" s="75">
        <f t="shared" si="1"/>
        <v>89400</v>
      </c>
      <c r="D16" s="323">
        <f t="shared" si="5"/>
        <v>92100</v>
      </c>
      <c r="E16" s="220">
        <f t="shared" si="2"/>
        <v>33800</v>
      </c>
      <c r="F16" s="319">
        <v>3600</v>
      </c>
      <c r="G16" s="320">
        <v>11</v>
      </c>
      <c r="H16" s="325">
        <v>10</v>
      </c>
      <c r="I16" s="321" t="s">
        <v>81</v>
      </c>
      <c r="J16" s="321">
        <v>33800</v>
      </c>
      <c r="K16" s="321">
        <v>34800</v>
      </c>
      <c r="L16" s="321">
        <v>35800</v>
      </c>
      <c r="M16" s="321">
        <v>36900</v>
      </c>
      <c r="N16" s="321">
        <v>38000</v>
      </c>
      <c r="O16" s="321">
        <v>39100</v>
      </c>
      <c r="P16" s="321">
        <v>40300</v>
      </c>
      <c r="Q16" s="321">
        <v>41500</v>
      </c>
      <c r="R16" s="321">
        <v>42700</v>
      </c>
      <c r="S16" s="321">
        <v>44000</v>
      </c>
      <c r="T16" s="321">
        <v>45300</v>
      </c>
      <c r="U16" s="321">
        <v>46700</v>
      </c>
      <c r="V16" s="321">
        <v>48100</v>
      </c>
      <c r="W16" s="321">
        <v>49500</v>
      </c>
      <c r="X16" s="321">
        <v>51000</v>
      </c>
      <c r="Y16" s="321">
        <v>52500</v>
      </c>
      <c r="Z16" s="321">
        <v>54100</v>
      </c>
      <c r="AA16" s="321">
        <v>55700</v>
      </c>
      <c r="AB16" s="321">
        <v>57400</v>
      </c>
      <c r="AC16" s="321">
        <v>59100</v>
      </c>
      <c r="AD16" s="321">
        <v>60900</v>
      </c>
      <c r="AE16" s="321">
        <v>62700</v>
      </c>
      <c r="AF16" s="321">
        <v>64600</v>
      </c>
      <c r="AG16" s="321">
        <v>66500</v>
      </c>
      <c r="AH16" s="321">
        <v>68500</v>
      </c>
      <c r="AI16" s="321">
        <v>70600</v>
      </c>
      <c r="AJ16" s="321">
        <v>72700</v>
      </c>
      <c r="AK16" s="321">
        <v>74900</v>
      </c>
      <c r="AL16" s="321">
        <v>77100</v>
      </c>
      <c r="AM16" s="321">
        <v>79400</v>
      </c>
      <c r="AN16" s="321">
        <v>81800</v>
      </c>
      <c r="AO16" s="321">
        <v>84300</v>
      </c>
      <c r="AP16" s="321">
        <v>86800</v>
      </c>
      <c r="AQ16" s="321">
        <v>89400</v>
      </c>
      <c r="AR16" s="321">
        <v>92100</v>
      </c>
      <c r="AS16" s="321">
        <v>94900</v>
      </c>
      <c r="AT16" s="321">
        <v>97700</v>
      </c>
      <c r="AU16" s="321">
        <v>100600</v>
      </c>
      <c r="AV16" s="321">
        <v>103600</v>
      </c>
      <c r="AW16" s="321">
        <v>106700</v>
      </c>
      <c r="AX16" s="325">
        <v>10</v>
      </c>
      <c r="AY16" t="e">
        <f t="shared" ref="AY16:AY30" si="8">INDEX(J16:AW16,MATCH($F$35,J16:AW16,0))</f>
        <v>#N/A</v>
      </c>
      <c r="AZ16" s="318">
        <v>10</v>
      </c>
      <c r="BA16" s="321">
        <v>23100</v>
      </c>
      <c r="BB16" s="321">
        <v>23400</v>
      </c>
      <c r="BC16" s="321">
        <v>23800</v>
      </c>
      <c r="BD16" s="321">
        <v>25000</v>
      </c>
      <c r="BE16" s="321">
        <v>27100</v>
      </c>
      <c r="BF16" s="321">
        <v>28000</v>
      </c>
      <c r="BG16" s="321">
        <v>29300</v>
      </c>
      <c r="BH16" s="321">
        <v>34300</v>
      </c>
      <c r="BI16" s="321">
        <v>37500</v>
      </c>
      <c r="BJ16" s="321">
        <v>44000</v>
      </c>
      <c r="BK16" s="321">
        <v>49300</v>
      </c>
      <c r="BL16" s="321">
        <v>57800</v>
      </c>
      <c r="BM16" s="321">
        <v>69200</v>
      </c>
      <c r="BN16" s="321">
        <v>73200</v>
      </c>
      <c r="BO16" s="321">
        <v>79100</v>
      </c>
      <c r="BP16" s="321">
        <v>87800</v>
      </c>
      <c r="BQ16" s="321">
        <v>92600</v>
      </c>
      <c r="BR16" s="321">
        <v>98300</v>
      </c>
      <c r="BS16" s="321">
        <v>104200</v>
      </c>
      <c r="BT16" s="321">
        <v>116000</v>
      </c>
      <c r="BU16" s="321">
        <v>160600</v>
      </c>
      <c r="BV16" s="321">
        <v>169200</v>
      </c>
      <c r="BW16" s="321">
        <v>190200</v>
      </c>
      <c r="BX16" s="321">
        <v>194200</v>
      </c>
      <c r="BY16" s="483">
        <f t="shared" si="6"/>
        <v>73200</v>
      </c>
      <c r="BZ16" s="483">
        <f t="shared" si="4"/>
        <v>73200</v>
      </c>
      <c r="CB16" s="321" t="s">
        <v>481</v>
      </c>
      <c r="CC16" s="321" t="s">
        <v>81</v>
      </c>
      <c r="CF16" s="40"/>
      <c r="CG16" s="416" t="s">
        <v>543</v>
      </c>
      <c r="CH16" s="419">
        <f ca="1">YEAR(CH13)-2000</f>
        <v>21</v>
      </c>
      <c r="CI16" s="40" t="str">
        <f ca="1">INDEX($CL$7:$CL$32,MATCH(CH16,$CM$7:$CM$37,0))</f>
        <v>u</v>
      </c>
      <c r="CJ16" s="40"/>
      <c r="CK16" s="40"/>
      <c r="CL16" s="420" t="s">
        <v>544</v>
      </c>
      <c r="CM16" s="40">
        <v>10</v>
      </c>
      <c r="CN16" s="40"/>
      <c r="CO16" s="40"/>
      <c r="CQ16" s="452" t="s">
        <v>75</v>
      </c>
    </row>
    <row r="17" spans="2:95" ht="15.75">
      <c r="B17" t="str">
        <f t="shared" si="0"/>
        <v>NO</v>
      </c>
      <c r="C17" s="75">
        <f t="shared" si="1"/>
        <v>89000</v>
      </c>
      <c r="D17" s="323">
        <f t="shared" si="5"/>
        <v>91700</v>
      </c>
      <c r="E17" s="220">
        <f t="shared" si="2"/>
        <v>37800</v>
      </c>
      <c r="F17" s="319">
        <v>4200</v>
      </c>
      <c r="G17" s="320">
        <v>12</v>
      </c>
      <c r="H17" s="325">
        <v>11</v>
      </c>
      <c r="I17" s="321" t="s">
        <v>84</v>
      </c>
      <c r="J17" s="321">
        <v>37800</v>
      </c>
      <c r="K17" s="321">
        <v>38900</v>
      </c>
      <c r="L17" s="321">
        <v>40100</v>
      </c>
      <c r="M17" s="321">
        <v>41300</v>
      </c>
      <c r="N17" s="321">
        <v>42500</v>
      </c>
      <c r="O17" s="321">
        <v>43800</v>
      </c>
      <c r="P17" s="321">
        <v>45100</v>
      </c>
      <c r="Q17" s="321">
        <v>46500</v>
      </c>
      <c r="R17" s="321">
        <v>47900</v>
      </c>
      <c r="S17" s="321">
        <v>49300</v>
      </c>
      <c r="T17" s="321">
        <v>50800</v>
      </c>
      <c r="U17" s="321">
        <v>52300</v>
      </c>
      <c r="V17" s="321">
        <v>53900</v>
      </c>
      <c r="W17" s="321">
        <v>55500</v>
      </c>
      <c r="X17" s="321">
        <v>57200</v>
      </c>
      <c r="Y17" s="321">
        <v>58900</v>
      </c>
      <c r="Z17" s="321">
        <v>60700</v>
      </c>
      <c r="AA17" s="321">
        <v>62500</v>
      </c>
      <c r="AB17" s="321">
        <v>64400</v>
      </c>
      <c r="AC17" s="321">
        <v>66300</v>
      </c>
      <c r="AD17" s="321">
        <v>68300</v>
      </c>
      <c r="AE17" s="321">
        <v>70300</v>
      </c>
      <c r="AF17" s="321">
        <v>72400</v>
      </c>
      <c r="AG17" s="321">
        <v>74600</v>
      </c>
      <c r="AH17" s="321">
        <v>76800</v>
      </c>
      <c r="AI17" s="321">
        <v>79100</v>
      </c>
      <c r="AJ17" s="321">
        <v>81500</v>
      </c>
      <c r="AK17" s="321">
        <v>83900</v>
      </c>
      <c r="AL17" s="321">
        <v>86400</v>
      </c>
      <c r="AM17" s="321">
        <v>89000</v>
      </c>
      <c r="AN17" s="321">
        <v>91700</v>
      </c>
      <c r="AO17" s="321">
        <v>94500</v>
      </c>
      <c r="AP17" s="321">
        <v>97300</v>
      </c>
      <c r="AQ17" s="321">
        <v>100200</v>
      </c>
      <c r="AR17" s="321">
        <v>103200</v>
      </c>
      <c r="AS17" s="321">
        <v>106300</v>
      </c>
      <c r="AT17" s="321">
        <v>109500</v>
      </c>
      <c r="AU17" s="321">
        <v>112800</v>
      </c>
      <c r="AV17" s="321">
        <v>116200</v>
      </c>
      <c r="AW17" s="321">
        <v>119700</v>
      </c>
      <c r="AX17" s="325">
        <v>11</v>
      </c>
      <c r="AY17" t="e">
        <f t="shared" si="8"/>
        <v>#N/A</v>
      </c>
      <c r="AZ17" s="318">
        <v>11</v>
      </c>
      <c r="BA17" s="321">
        <v>23800</v>
      </c>
      <c r="BB17" s="321">
        <v>24100</v>
      </c>
      <c r="BC17" s="321">
        <v>24500</v>
      </c>
      <c r="BD17" s="321">
        <v>25800</v>
      </c>
      <c r="BE17" s="321">
        <v>27900</v>
      </c>
      <c r="BF17" s="321">
        <v>28800</v>
      </c>
      <c r="BG17" s="321">
        <v>30200</v>
      </c>
      <c r="BH17" s="321">
        <v>35300</v>
      </c>
      <c r="BI17" s="321">
        <v>38600</v>
      </c>
      <c r="BJ17" s="321">
        <v>45300</v>
      </c>
      <c r="BK17" s="321">
        <v>50800</v>
      </c>
      <c r="BL17" s="321">
        <v>59500</v>
      </c>
      <c r="BM17" s="321">
        <v>71300</v>
      </c>
      <c r="BN17" s="321">
        <v>75400</v>
      </c>
      <c r="BO17" s="321">
        <v>81500</v>
      </c>
      <c r="BP17" s="321">
        <v>90400</v>
      </c>
      <c r="BQ17" s="321">
        <v>95400</v>
      </c>
      <c r="BR17" s="321">
        <v>101200</v>
      </c>
      <c r="BS17" s="321">
        <v>107300</v>
      </c>
      <c r="BT17" s="321">
        <v>119500</v>
      </c>
      <c r="BU17" s="321">
        <v>165400</v>
      </c>
      <c r="BV17" s="321">
        <v>174300</v>
      </c>
      <c r="BW17" s="321">
        <v>195900</v>
      </c>
      <c r="BX17" s="321">
        <v>200000</v>
      </c>
      <c r="BY17" s="483">
        <f t="shared" si="6"/>
        <v>75400</v>
      </c>
      <c r="BZ17" s="483">
        <f t="shared" si="4"/>
        <v>75400</v>
      </c>
      <c r="CB17" s="321" t="s">
        <v>482</v>
      </c>
      <c r="CC17" s="321" t="s">
        <v>84</v>
      </c>
      <c r="CF17" s="40"/>
      <c r="CG17" s="416" t="str">
        <f ca="1">CONCATENATE(CI16,"-",CI15,"-",CI14)</f>
        <v>u-f-17</v>
      </c>
      <c r="CH17" s="40"/>
      <c r="CI17" s="40"/>
      <c r="CJ17" s="40"/>
      <c r="CK17" s="40"/>
      <c r="CL17" s="420" t="s">
        <v>545</v>
      </c>
      <c r="CM17" s="40">
        <v>11</v>
      </c>
      <c r="CN17" s="40"/>
      <c r="CO17" s="40"/>
      <c r="CQ17" s="453" t="s">
        <v>79</v>
      </c>
    </row>
    <row r="18" spans="2:95" ht="15.75">
      <c r="B18" t="str">
        <f t="shared" si="0"/>
        <v>NO</v>
      </c>
      <c r="C18" s="75">
        <f t="shared" si="1"/>
        <v>90000</v>
      </c>
      <c r="D18" s="323">
        <f t="shared" si="5"/>
        <v>92700</v>
      </c>
      <c r="E18" s="220">
        <f t="shared" si="2"/>
        <v>44300</v>
      </c>
      <c r="F18" s="319">
        <v>4800</v>
      </c>
      <c r="G18" s="320">
        <v>14</v>
      </c>
      <c r="H18" s="325">
        <v>12</v>
      </c>
      <c r="I18" s="321" t="s">
        <v>86</v>
      </c>
      <c r="J18" s="321">
        <v>44300</v>
      </c>
      <c r="K18" s="321">
        <v>45600</v>
      </c>
      <c r="L18" s="321">
        <v>47000</v>
      </c>
      <c r="M18" s="321">
        <v>48400</v>
      </c>
      <c r="N18" s="321">
        <v>49900</v>
      </c>
      <c r="O18" s="321">
        <v>51400</v>
      </c>
      <c r="P18" s="321">
        <v>52900</v>
      </c>
      <c r="Q18" s="321">
        <v>54500</v>
      </c>
      <c r="R18" s="321">
        <v>56100</v>
      </c>
      <c r="S18" s="321">
        <v>57800</v>
      </c>
      <c r="T18" s="321">
        <v>59500</v>
      </c>
      <c r="U18" s="321">
        <v>61300</v>
      </c>
      <c r="V18" s="321">
        <v>63100</v>
      </c>
      <c r="W18" s="321">
        <v>65000</v>
      </c>
      <c r="X18" s="321">
        <v>67000</v>
      </c>
      <c r="Y18" s="321">
        <v>69000</v>
      </c>
      <c r="Z18" s="321">
        <v>71100</v>
      </c>
      <c r="AA18" s="321">
        <v>73200</v>
      </c>
      <c r="AB18" s="321">
        <v>75400</v>
      </c>
      <c r="AC18" s="321">
        <v>77700</v>
      </c>
      <c r="AD18" s="321">
        <v>80000</v>
      </c>
      <c r="AE18" s="321">
        <v>82400</v>
      </c>
      <c r="AF18" s="321">
        <v>84900</v>
      </c>
      <c r="AG18" s="321">
        <v>87400</v>
      </c>
      <c r="AH18" s="321">
        <v>90000</v>
      </c>
      <c r="AI18" s="321">
        <v>92700</v>
      </c>
      <c r="AJ18" s="321">
        <v>95500</v>
      </c>
      <c r="AK18" s="321">
        <v>98400</v>
      </c>
      <c r="AL18" s="321">
        <v>101400</v>
      </c>
      <c r="AM18" s="321">
        <v>104400</v>
      </c>
      <c r="AN18" s="321">
        <v>107500</v>
      </c>
      <c r="AO18" s="321">
        <v>110700</v>
      </c>
      <c r="AP18" s="321">
        <v>114000</v>
      </c>
      <c r="AQ18" s="321">
        <v>117400</v>
      </c>
      <c r="AR18" s="321">
        <v>120900</v>
      </c>
      <c r="AS18" s="321">
        <v>124500</v>
      </c>
      <c r="AT18" s="321">
        <v>128200</v>
      </c>
      <c r="AU18" s="321">
        <v>132000</v>
      </c>
      <c r="AV18" s="321">
        <v>136000</v>
      </c>
      <c r="AW18" s="321">
        <v>140100</v>
      </c>
      <c r="AX18" s="325">
        <v>12</v>
      </c>
      <c r="AY18" t="e">
        <f t="shared" si="8"/>
        <v>#N/A</v>
      </c>
      <c r="AZ18" s="318">
        <v>12</v>
      </c>
      <c r="BA18" s="321">
        <v>24500</v>
      </c>
      <c r="BB18" s="321">
        <v>24800</v>
      </c>
      <c r="BC18" s="321">
        <v>25200</v>
      </c>
      <c r="BD18" s="321">
        <v>26600</v>
      </c>
      <c r="BE18" s="321">
        <v>28700</v>
      </c>
      <c r="BF18" s="321">
        <v>29700</v>
      </c>
      <c r="BG18" s="321">
        <v>31100</v>
      </c>
      <c r="BH18" s="321">
        <v>36400</v>
      </c>
      <c r="BI18" s="321">
        <v>39800</v>
      </c>
      <c r="BJ18" s="321">
        <v>46700</v>
      </c>
      <c r="BK18" s="321">
        <v>52300</v>
      </c>
      <c r="BL18" s="321">
        <v>61300</v>
      </c>
      <c r="BM18" s="321">
        <v>73400</v>
      </c>
      <c r="BN18" s="321">
        <v>77700</v>
      </c>
      <c r="BO18" s="321">
        <v>83900</v>
      </c>
      <c r="BP18" s="321">
        <v>93100</v>
      </c>
      <c r="BQ18" s="321">
        <v>98300</v>
      </c>
      <c r="BR18" s="321">
        <v>104200</v>
      </c>
      <c r="BS18" s="321">
        <v>110500</v>
      </c>
      <c r="BT18" s="321">
        <v>123100</v>
      </c>
      <c r="BU18" s="321">
        <v>170400</v>
      </c>
      <c r="BV18" s="321">
        <v>179500</v>
      </c>
      <c r="BW18" s="321">
        <v>201800</v>
      </c>
      <c r="BX18" s="321">
        <v>206000</v>
      </c>
      <c r="BY18" s="483">
        <f t="shared" si="6"/>
        <v>77700</v>
      </c>
      <c r="BZ18" s="483">
        <f t="shared" si="4"/>
        <v>77700</v>
      </c>
      <c r="CB18" s="321" t="s">
        <v>483</v>
      </c>
      <c r="CC18" s="321" t="s">
        <v>86</v>
      </c>
      <c r="CF18" s="40"/>
      <c r="CG18" s="416"/>
      <c r="CH18" s="40"/>
      <c r="CI18" s="40"/>
      <c r="CJ18" s="40"/>
      <c r="CK18" s="40"/>
      <c r="CL18" s="420" t="s">
        <v>546</v>
      </c>
      <c r="CM18" s="40">
        <v>12</v>
      </c>
      <c r="CN18" s="40"/>
      <c r="CO18" s="40"/>
      <c r="CQ18" s="453" t="s">
        <v>82</v>
      </c>
    </row>
    <row r="19" spans="2:95" ht="15.75">
      <c r="B19" t="str">
        <f t="shared" si="0"/>
        <v>YES</v>
      </c>
      <c r="C19" s="75">
        <f t="shared" si="1"/>
        <v>87700</v>
      </c>
      <c r="D19" s="323">
        <f t="shared" si="5"/>
        <v>90300</v>
      </c>
      <c r="E19" s="220">
        <f t="shared" si="2"/>
        <v>53100</v>
      </c>
      <c r="F19" s="319">
        <v>5400</v>
      </c>
      <c r="G19" s="320">
        <v>15</v>
      </c>
      <c r="H19" s="325">
        <v>13</v>
      </c>
      <c r="I19" s="321" t="s">
        <v>89</v>
      </c>
      <c r="J19" s="321">
        <v>53100</v>
      </c>
      <c r="K19" s="321">
        <v>54700</v>
      </c>
      <c r="L19" s="321">
        <v>56300</v>
      </c>
      <c r="M19" s="321">
        <v>58000</v>
      </c>
      <c r="N19" s="321">
        <v>59700</v>
      </c>
      <c r="O19" s="321">
        <v>61500</v>
      </c>
      <c r="P19" s="321">
        <v>63300</v>
      </c>
      <c r="Q19" s="321">
        <v>65200</v>
      </c>
      <c r="R19" s="321">
        <v>67200</v>
      </c>
      <c r="S19" s="321">
        <v>69200</v>
      </c>
      <c r="T19" s="321">
        <v>71300</v>
      </c>
      <c r="U19" s="321">
        <v>73400</v>
      </c>
      <c r="V19" s="321">
        <v>75600</v>
      </c>
      <c r="W19" s="321">
        <v>77900</v>
      </c>
      <c r="X19" s="321">
        <v>80200</v>
      </c>
      <c r="Y19" s="321">
        <v>82600</v>
      </c>
      <c r="Z19" s="321">
        <v>85100</v>
      </c>
      <c r="AA19" s="321">
        <v>87700</v>
      </c>
      <c r="AB19" s="321">
        <v>90300</v>
      </c>
      <c r="AC19" s="321">
        <v>93000</v>
      </c>
      <c r="AD19" s="321">
        <v>95800</v>
      </c>
      <c r="AE19" s="321">
        <v>98700</v>
      </c>
      <c r="AF19" s="321">
        <v>101700</v>
      </c>
      <c r="AG19" s="321">
        <v>104800</v>
      </c>
      <c r="AH19" s="321">
        <v>107900</v>
      </c>
      <c r="AI19" s="321">
        <v>111100</v>
      </c>
      <c r="AJ19" s="321">
        <v>114400</v>
      </c>
      <c r="AK19" s="321">
        <v>117800</v>
      </c>
      <c r="AL19" s="321">
        <v>121300</v>
      </c>
      <c r="AM19" s="321">
        <v>124900</v>
      </c>
      <c r="AN19" s="321">
        <v>128600</v>
      </c>
      <c r="AO19" s="321">
        <v>132500</v>
      </c>
      <c r="AP19" s="321">
        <v>136500</v>
      </c>
      <c r="AQ19" s="321">
        <v>140600</v>
      </c>
      <c r="AR19" s="321">
        <v>144800</v>
      </c>
      <c r="AS19" s="321">
        <v>149100</v>
      </c>
      <c r="AT19" s="321">
        <v>153600</v>
      </c>
      <c r="AU19" s="321">
        <v>158200</v>
      </c>
      <c r="AV19" s="321">
        <v>162900</v>
      </c>
      <c r="AW19" s="321">
        <v>167800</v>
      </c>
      <c r="AX19" s="325">
        <v>13</v>
      </c>
      <c r="AY19">
        <f t="shared" si="8"/>
        <v>90300</v>
      </c>
      <c r="AZ19" s="318">
        <v>13</v>
      </c>
      <c r="BA19" s="321">
        <v>25200</v>
      </c>
      <c r="BB19" s="321">
        <v>25500</v>
      </c>
      <c r="BC19" s="321">
        <v>26000</v>
      </c>
      <c r="BD19" s="321">
        <v>27400</v>
      </c>
      <c r="BE19" s="321">
        <v>29600</v>
      </c>
      <c r="BF19" s="321">
        <v>30600</v>
      </c>
      <c r="BG19" s="321">
        <v>32000</v>
      </c>
      <c r="BH19" s="321">
        <v>37500</v>
      </c>
      <c r="BI19" s="321">
        <v>41000</v>
      </c>
      <c r="BJ19" s="321">
        <v>48100</v>
      </c>
      <c r="BK19" s="321">
        <v>53900</v>
      </c>
      <c r="BL19" s="321">
        <v>63100</v>
      </c>
      <c r="BM19" s="321">
        <v>75600</v>
      </c>
      <c r="BN19" s="321">
        <v>80000</v>
      </c>
      <c r="BO19" s="321">
        <v>86400</v>
      </c>
      <c r="BP19" s="321">
        <v>95900</v>
      </c>
      <c r="BQ19" s="321">
        <v>101200</v>
      </c>
      <c r="BR19" s="321">
        <v>107300</v>
      </c>
      <c r="BS19" s="321">
        <v>113800</v>
      </c>
      <c r="BT19" s="321">
        <v>126800</v>
      </c>
      <c r="BU19" s="321">
        <v>175500</v>
      </c>
      <c r="BV19" s="321">
        <v>184900</v>
      </c>
      <c r="BW19" s="321">
        <v>207900</v>
      </c>
      <c r="BX19" s="321">
        <v>212200</v>
      </c>
      <c r="BY19" s="483">
        <f t="shared" si="6"/>
        <v>80000</v>
      </c>
      <c r="BZ19" s="483">
        <f t="shared" si="4"/>
        <v>80000</v>
      </c>
      <c r="CB19" s="321" t="s">
        <v>484</v>
      </c>
      <c r="CC19" s="321" t="s">
        <v>89</v>
      </c>
      <c r="CF19" s="40"/>
      <c r="CG19" s="416"/>
      <c r="CH19" s="40"/>
      <c r="CI19" s="40"/>
      <c r="CJ19" s="40"/>
      <c r="CK19" s="40"/>
      <c r="CL19" s="420" t="s">
        <v>547</v>
      </c>
      <c r="CM19" s="40">
        <v>13</v>
      </c>
      <c r="CN19" s="40"/>
      <c r="CO19" s="40"/>
      <c r="CQ19" s="452" t="s">
        <v>85</v>
      </c>
    </row>
    <row r="20" spans="2:95" ht="15.75">
      <c r="B20" t="str">
        <f t="shared" si="0"/>
        <v>NO</v>
      </c>
      <c r="C20" s="75">
        <f t="shared" si="1"/>
        <v>90000</v>
      </c>
      <c r="D20" s="323">
        <f t="shared" si="5"/>
        <v>92700</v>
      </c>
      <c r="E20" s="220">
        <f t="shared" si="2"/>
        <v>56100</v>
      </c>
      <c r="F20" s="319">
        <v>5400</v>
      </c>
      <c r="G20" s="320">
        <v>15</v>
      </c>
      <c r="H20" s="325">
        <v>14</v>
      </c>
      <c r="I20" s="321" t="s">
        <v>94</v>
      </c>
      <c r="J20" s="321">
        <v>56100</v>
      </c>
      <c r="K20" s="321">
        <v>57800</v>
      </c>
      <c r="L20" s="321">
        <v>59500</v>
      </c>
      <c r="M20" s="321">
        <v>61300</v>
      </c>
      <c r="N20" s="321">
        <v>63100</v>
      </c>
      <c r="O20" s="321">
        <v>65000</v>
      </c>
      <c r="P20" s="321">
        <v>67000</v>
      </c>
      <c r="Q20" s="321">
        <v>69000</v>
      </c>
      <c r="R20" s="321">
        <v>71100</v>
      </c>
      <c r="S20" s="321">
        <v>73200</v>
      </c>
      <c r="T20" s="321">
        <v>75400</v>
      </c>
      <c r="U20" s="321">
        <v>77700</v>
      </c>
      <c r="V20" s="321">
        <v>80000</v>
      </c>
      <c r="W20" s="321">
        <v>82400</v>
      </c>
      <c r="X20" s="321">
        <v>84900</v>
      </c>
      <c r="Y20" s="321">
        <v>87400</v>
      </c>
      <c r="Z20" s="321">
        <v>90000</v>
      </c>
      <c r="AA20" s="321">
        <v>92700</v>
      </c>
      <c r="AB20" s="321">
        <v>95500</v>
      </c>
      <c r="AC20" s="321">
        <v>98400</v>
      </c>
      <c r="AD20" s="321">
        <v>101400</v>
      </c>
      <c r="AE20" s="321">
        <v>104400</v>
      </c>
      <c r="AF20" s="321">
        <v>107500</v>
      </c>
      <c r="AG20" s="321">
        <v>110700</v>
      </c>
      <c r="AH20" s="321">
        <v>114000</v>
      </c>
      <c r="AI20" s="321">
        <v>117400</v>
      </c>
      <c r="AJ20" s="321">
        <v>120900</v>
      </c>
      <c r="AK20" s="321">
        <v>124500</v>
      </c>
      <c r="AL20" s="321">
        <v>128200</v>
      </c>
      <c r="AM20" s="321">
        <v>132000</v>
      </c>
      <c r="AN20" s="321">
        <v>136000</v>
      </c>
      <c r="AO20" s="321">
        <v>140100</v>
      </c>
      <c r="AP20" s="321">
        <v>144300</v>
      </c>
      <c r="AQ20" s="321">
        <v>148600</v>
      </c>
      <c r="AR20" s="321">
        <v>153100</v>
      </c>
      <c r="AS20" s="321">
        <v>157700</v>
      </c>
      <c r="AT20" s="321">
        <v>162400</v>
      </c>
      <c r="AU20" s="321">
        <v>167300</v>
      </c>
      <c r="AV20" s="321">
        <v>172300</v>
      </c>
      <c r="AW20" s="321">
        <v>177500</v>
      </c>
      <c r="AX20" s="325">
        <v>14</v>
      </c>
      <c r="AY20" t="e">
        <f t="shared" si="8"/>
        <v>#N/A</v>
      </c>
      <c r="AZ20" s="318">
        <v>14</v>
      </c>
      <c r="BA20" s="321">
        <v>26000</v>
      </c>
      <c r="BB20" s="321">
        <v>26300</v>
      </c>
      <c r="BC20" s="321">
        <v>26800</v>
      </c>
      <c r="BD20" s="321">
        <v>28200</v>
      </c>
      <c r="BE20" s="321">
        <v>30500</v>
      </c>
      <c r="BF20" s="321">
        <v>31500</v>
      </c>
      <c r="BG20" s="321">
        <v>33000</v>
      </c>
      <c r="BH20" s="321">
        <v>38600</v>
      </c>
      <c r="BI20" s="321">
        <v>42200</v>
      </c>
      <c r="BJ20" s="321">
        <v>49500</v>
      </c>
      <c r="BK20" s="321">
        <v>55500</v>
      </c>
      <c r="BL20" s="321">
        <v>65000</v>
      </c>
      <c r="BM20" s="321">
        <v>77900</v>
      </c>
      <c r="BN20" s="321">
        <v>82400</v>
      </c>
      <c r="BO20" s="321">
        <v>89000</v>
      </c>
      <c r="BP20" s="321">
        <v>98800</v>
      </c>
      <c r="BQ20" s="321">
        <v>104200</v>
      </c>
      <c r="BR20" s="321">
        <v>110500</v>
      </c>
      <c r="BS20" s="321">
        <v>117200</v>
      </c>
      <c r="BT20" s="321">
        <v>130600</v>
      </c>
      <c r="BU20" s="321">
        <v>180800</v>
      </c>
      <c r="BV20" s="321">
        <v>190400</v>
      </c>
      <c r="BW20" s="321">
        <v>214100</v>
      </c>
      <c r="BX20" s="321">
        <v>218600</v>
      </c>
      <c r="BY20" s="483">
        <f t="shared" si="6"/>
        <v>82400</v>
      </c>
      <c r="BZ20" s="483">
        <f t="shared" si="4"/>
        <v>82400</v>
      </c>
      <c r="CB20" s="321" t="s">
        <v>485</v>
      </c>
      <c r="CC20" s="321" t="s">
        <v>94</v>
      </c>
      <c r="CF20" s="40"/>
      <c r="CG20" s="416"/>
      <c r="CH20" s="40"/>
      <c r="CI20" s="40"/>
      <c r="CJ20" s="40"/>
      <c r="CK20" s="40"/>
      <c r="CL20" s="420" t="s">
        <v>548</v>
      </c>
      <c r="CM20" s="40">
        <v>14</v>
      </c>
      <c r="CN20" s="40"/>
      <c r="CO20" s="40"/>
      <c r="CQ20" s="453" t="s">
        <v>87</v>
      </c>
    </row>
    <row r="21" spans="2:95" ht="15.75">
      <c r="B21" t="str">
        <f t="shared" si="0"/>
        <v>NO</v>
      </c>
      <c r="C21" s="75">
        <f t="shared" si="1"/>
        <v>89000</v>
      </c>
      <c r="D21" s="323">
        <f t="shared" si="5"/>
        <v>91700</v>
      </c>
      <c r="E21" s="220">
        <f t="shared" si="2"/>
        <v>60700</v>
      </c>
      <c r="F21" s="319">
        <v>6000</v>
      </c>
      <c r="G21" s="320">
        <v>16</v>
      </c>
      <c r="H21" s="325">
        <v>15</v>
      </c>
      <c r="I21" s="321" t="s">
        <v>97</v>
      </c>
      <c r="J21" s="321">
        <v>60700</v>
      </c>
      <c r="K21" s="321">
        <v>62500</v>
      </c>
      <c r="L21" s="321">
        <v>64400</v>
      </c>
      <c r="M21" s="321">
        <v>66300</v>
      </c>
      <c r="N21" s="321">
        <v>68300</v>
      </c>
      <c r="O21" s="321">
        <v>70300</v>
      </c>
      <c r="P21" s="321">
        <v>72400</v>
      </c>
      <c r="Q21" s="321">
        <v>74600</v>
      </c>
      <c r="R21" s="321">
        <v>76800</v>
      </c>
      <c r="S21" s="321">
        <v>79100</v>
      </c>
      <c r="T21" s="321">
        <v>81500</v>
      </c>
      <c r="U21" s="321">
        <v>83900</v>
      </c>
      <c r="V21" s="321">
        <v>86400</v>
      </c>
      <c r="W21" s="321">
        <v>89000</v>
      </c>
      <c r="X21" s="321">
        <v>91700</v>
      </c>
      <c r="Y21" s="321">
        <v>94500</v>
      </c>
      <c r="Z21" s="321">
        <v>97300</v>
      </c>
      <c r="AA21" s="321">
        <v>100200</v>
      </c>
      <c r="AB21" s="321">
        <v>103200</v>
      </c>
      <c r="AC21" s="321">
        <v>106300</v>
      </c>
      <c r="AD21" s="321">
        <v>109500</v>
      </c>
      <c r="AE21" s="321">
        <v>112800</v>
      </c>
      <c r="AF21" s="321">
        <v>116200</v>
      </c>
      <c r="AG21" s="321">
        <v>119700</v>
      </c>
      <c r="AH21" s="321">
        <v>123300</v>
      </c>
      <c r="AI21" s="321">
        <v>127000</v>
      </c>
      <c r="AJ21" s="321">
        <v>130800</v>
      </c>
      <c r="AK21" s="321">
        <v>134700</v>
      </c>
      <c r="AL21" s="321">
        <v>138700</v>
      </c>
      <c r="AM21" s="321">
        <v>142900</v>
      </c>
      <c r="AN21" s="321">
        <v>147200</v>
      </c>
      <c r="AO21" s="321">
        <v>151600</v>
      </c>
      <c r="AP21" s="321">
        <v>156100</v>
      </c>
      <c r="AQ21" s="321">
        <v>160800</v>
      </c>
      <c r="AR21" s="321">
        <v>165600</v>
      </c>
      <c r="AS21" s="321">
        <v>170600</v>
      </c>
      <c r="AT21" s="321">
        <v>175700</v>
      </c>
      <c r="AU21" s="321">
        <v>181000</v>
      </c>
      <c r="AV21" s="321">
        <v>186400</v>
      </c>
      <c r="AW21" s="321">
        <v>192000</v>
      </c>
      <c r="AX21" s="325">
        <v>15</v>
      </c>
      <c r="AY21" t="e">
        <f t="shared" si="8"/>
        <v>#N/A</v>
      </c>
      <c r="AZ21" s="318">
        <v>15</v>
      </c>
      <c r="BA21" s="321">
        <v>26800</v>
      </c>
      <c r="BB21" s="321">
        <v>27100</v>
      </c>
      <c r="BC21" s="321">
        <v>27600</v>
      </c>
      <c r="BD21" s="321">
        <v>29000</v>
      </c>
      <c r="BE21" s="321">
        <v>31400</v>
      </c>
      <c r="BF21" s="321">
        <v>32400</v>
      </c>
      <c r="BG21" s="321">
        <v>34000</v>
      </c>
      <c r="BH21" s="321">
        <v>39800</v>
      </c>
      <c r="BI21" s="321">
        <v>43500</v>
      </c>
      <c r="BJ21" s="321">
        <v>51000</v>
      </c>
      <c r="BK21" s="321">
        <v>57200</v>
      </c>
      <c r="BL21" s="321">
        <v>67000</v>
      </c>
      <c r="BM21" s="321">
        <v>80200</v>
      </c>
      <c r="BN21" s="321">
        <v>84900</v>
      </c>
      <c r="BO21" s="321">
        <v>91700</v>
      </c>
      <c r="BP21" s="321">
        <v>101800</v>
      </c>
      <c r="BQ21" s="321">
        <v>107300</v>
      </c>
      <c r="BR21" s="321">
        <v>113800</v>
      </c>
      <c r="BS21" s="321">
        <v>120700</v>
      </c>
      <c r="BT21" s="321">
        <v>134500</v>
      </c>
      <c r="BU21" s="321">
        <v>186200</v>
      </c>
      <c r="BV21" s="321">
        <v>196100</v>
      </c>
      <c r="BW21" s="321"/>
      <c r="BX21" s="321"/>
      <c r="BY21" s="483">
        <f t="shared" si="6"/>
        <v>84900</v>
      </c>
      <c r="BZ21" s="483">
        <f t="shared" si="4"/>
        <v>84900</v>
      </c>
      <c r="CB21" s="321" t="s">
        <v>486</v>
      </c>
      <c r="CC21" s="321" t="s">
        <v>97</v>
      </c>
      <c r="CF21" s="40"/>
      <c r="CG21" s="416"/>
      <c r="CH21" s="40"/>
      <c r="CI21" s="40"/>
      <c r="CJ21" s="40"/>
      <c r="CK21" s="40"/>
      <c r="CL21" s="420" t="s">
        <v>549</v>
      </c>
      <c r="CM21" s="40">
        <v>15</v>
      </c>
      <c r="CN21" s="40"/>
      <c r="CO21" s="40"/>
      <c r="CQ21" s="452" t="s">
        <v>90</v>
      </c>
    </row>
    <row r="22" spans="2:95" ht="15.75">
      <c r="B22" t="str">
        <f t="shared" si="0"/>
        <v>NO</v>
      </c>
      <c r="C22" s="75">
        <f t="shared" si="1"/>
        <v>87800</v>
      </c>
      <c r="D22" s="323">
        <f t="shared" si="5"/>
        <v>90400</v>
      </c>
      <c r="E22" s="220">
        <f t="shared" si="2"/>
        <v>67300</v>
      </c>
      <c r="F22" s="319">
        <v>6600</v>
      </c>
      <c r="G22" s="320">
        <v>17</v>
      </c>
      <c r="H22" s="325">
        <v>16</v>
      </c>
      <c r="I22" s="321" t="s">
        <v>100</v>
      </c>
      <c r="J22" s="321">
        <v>67300</v>
      </c>
      <c r="K22" s="321">
        <v>69300</v>
      </c>
      <c r="L22" s="321">
        <v>71400</v>
      </c>
      <c r="M22" s="321">
        <v>73500</v>
      </c>
      <c r="N22" s="321">
        <v>75700</v>
      </c>
      <c r="O22" s="321">
        <v>78000</v>
      </c>
      <c r="P22" s="321">
        <v>80300</v>
      </c>
      <c r="Q22" s="321">
        <v>82700</v>
      </c>
      <c r="R22" s="321">
        <v>85200</v>
      </c>
      <c r="S22" s="321">
        <v>87800</v>
      </c>
      <c r="T22" s="321">
        <v>90400</v>
      </c>
      <c r="U22" s="321">
        <v>93100</v>
      </c>
      <c r="V22" s="321">
        <v>95900</v>
      </c>
      <c r="W22" s="321">
        <v>98800</v>
      </c>
      <c r="X22" s="321">
        <v>101800</v>
      </c>
      <c r="Y22" s="321">
        <v>104900</v>
      </c>
      <c r="Z22" s="321">
        <v>108000</v>
      </c>
      <c r="AA22" s="321">
        <v>111200</v>
      </c>
      <c r="AB22" s="321">
        <v>114500</v>
      </c>
      <c r="AC22" s="321">
        <v>117900</v>
      </c>
      <c r="AD22" s="321">
        <v>121400</v>
      </c>
      <c r="AE22" s="321">
        <v>125000</v>
      </c>
      <c r="AF22" s="321">
        <v>128800</v>
      </c>
      <c r="AG22" s="321">
        <v>132700</v>
      </c>
      <c r="AH22" s="321">
        <v>136700</v>
      </c>
      <c r="AI22" s="321">
        <v>140800</v>
      </c>
      <c r="AJ22" s="321">
        <v>145000</v>
      </c>
      <c r="AK22" s="321">
        <v>149400</v>
      </c>
      <c r="AL22" s="321">
        <v>153900</v>
      </c>
      <c r="AM22" s="321">
        <v>158500</v>
      </c>
      <c r="AN22" s="321">
        <v>163300</v>
      </c>
      <c r="AO22" s="321">
        <v>168200</v>
      </c>
      <c r="AP22" s="321">
        <v>173200</v>
      </c>
      <c r="AQ22" s="321">
        <v>178400</v>
      </c>
      <c r="AR22" s="321">
        <v>183800</v>
      </c>
      <c r="AS22" s="321">
        <v>189300</v>
      </c>
      <c r="AT22" s="321">
        <v>195000</v>
      </c>
      <c r="AU22" s="321"/>
      <c r="AV22" s="321"/>
      <c r="AW22" s="321"/>
      <c r="AX22" s="325">
        <v>16</v>
      </c>
      <c r="AY22" t="e">
        <f t="shared" si="8"/>
        <v>#N/A</v>
      </c>
      <c r="AZ22" s="318">
        <v>16</v>
      </c>
      <c r="BA22" s="321">
        <v>27600</v>
      </c>
      <c r="BB22" s="321">
        <v>27900</v>
      </c>
      <c r="BC22" s="321">
        <v>28400</v>
      </c>
      <c r="BD22" s="321">
        <v>29900</v>
      </c>
      <c r="BE22" s="321">
        <v>32300</v>
      </c>
      <c r="BF22" s="321">
        <v>33400</v>
      </c>
      <c r="BG22" s="321">
        <v>35000</v>
      </c>
      <c r="BH22" s="321">
        <v>41000</v>
      </c>
      <c r="BI22" s="321">
        <v>44800</v>
      </c>
      <c r="BJ22" s="321">
        <v>52500</v>
      </c>
      <c r="BK22" s="321">
        <v>58900</v>
      </c>
      <c r="BL22" s="321">
        <v>69000</v>
      </c>
      <c r="BM22" s="321">
        <v>82600</v>
      </c>
      <c r="BN22" s="321">
        <v>87400</v>
      </c>
      <c r="BO22" s="321">
        <v>94500</v>
      </c>
      <c r="BP22" s="321">
        <v>104900</v>
      </c>
      <c r="BQ22" s="321">
        <v>110500</v>
      </c>
      <c r="BR22" s="321">
        <v>117200</v>
      </c>
      <c r="BS22" s="321">
        <v>124300</v>
      </c>
      <c r="BT22" s="321">
        <v>138500</v>
      </c>
      <c r="BU22" s="321">
        <v>191800</v>
      </c>
      <c r="BV22" s="321">
        <v>202000</v>
      </c>
      <c r="BW22" s="321"/>
      <c r="BX22" s="321"/>
      <c r="BY22" s="483">
        <f t="shared" si="6"/>
        <v>87400</v>
      </c>
      <c r="BZ22" s="483">
        <f t="shared" si="4"/>
        <v>87400</v>
      </c>
      <c r="CB22" s="321" t="s">
        <v>487</v>
      </c>
      <c r="CC22" s="321" t="s">
        <v>100</v>
      </c>
      <c r="CF22" s="40"/>
      <c r="CG22" s="416"/>
      <c r="CH22" s="40"/>
      <c r="CI22" s="40"/>
      <c r="CJ22" s="40"/>
      <c r="CK22" s="40"/>
      <c r="CL22" s="420" t="s">
        <v>550</v>
      </c>
      <c r="CM22" s="40">
        <v>16</v>
      </c>
      <c r="CN22" s="40"/>
      <c r="CO22" s="40"/>
      <c r="CQ22" s="452" t="s">
        <v>95</v>
      </c>
    </row>
    <row r="23" spans="2:95" ht="15.75">
      <c r="B23" t="str">
        <f t="shared" si="0"/>
        <v>NO</v>
      </c>
      <c r="C23" s="75">
        <f t="shared" si="1"/>
        <v>89900</v>
      </c>
      <c r="D23" s="323">
        <f t="shared" si="5"/>
        <v>92600</v>
      </c>
      <c r="E23" s="220">
        <f t="shared" si="2"/>
        <v>71000</v>
      </c>
      <c r="F23" s="319">
        <v>6800</v>
      </c>
      <c r="G23" s="320">
        <v>18</v>
      </c>
      <c r="H23" s="325">
        <v>17</v>
      </c>
      <c r="I23" s="321" t="s">
        <v>179</v>
      </c>
      <c r="J23" s="321">
        <v>71000</v>
      </c>
      <c r="K23" s="321">
        <v>73100</v>
      </c>
      <c r="L23" s="321">
        <v>75300</v>
      </c>
      <c r="M23" s="321">
        <v>77600</v>
      </c>
      <c r="N23" s="321">
        <v>79900</v>
      </c>
      <c r="O23" s="321">
        <v>82300</v>
      </c>
      <c r="P23" s="321">
        <v>84800</v>
      </c>
      <c r="Q23" s="321">
        <v>87300</v>
      </c>
      <c r="R23" s="321">
        <v>89900</v>
      </c>
      <c r="S23" s="321">
        <v>92600</v>
      </c>
      <c r="T23" s="321">
        <v>95400</v>
      </c>
      <c r="U23" s="321">
        <v>98300</v>
      </c>
      <c r="V23" s="321">
        <v>101200</v>
      </c>
      <c r="W23" s="321">
        <v>104200</v>
      </c>
      <c r="X23" s="321">
        <v>107300</v>
      </c>
      <c r="Y23" s="321">
        <v>110500</v>
      </c>
      <c r="Z23" s="321">
        <v>113800</v>
      </c>
      <c r="AA23" s="321">
        <v>117200</v>
      </c>
      <c r="AB23" s="321">
        <v>120700</v>
      </c>
      <c r="AC23" s="321">
        <v>124300</v>
      </c>
      <c r="AD23" s="321">
        <v>128000</v>
      </c>
      <c r="AE23" s="321">
        <v>131800</v>
      </c>
      <c r="AF23" s="321">
        <v>135800</v>
      </c>
      <c r="AG23" s="321">
        <v>139900</v>
      </c>
      <c r="AH23" s="321">
        <v>144100</v>
      </c>
      <c r="AI23" s="321">
        <v>148400</v>
      </c>
      <c r="AJ23" s="321">
        <v>152900</v>
      </c>
      <c r="AK23" s="321">
        <v>157500</v>
      </c>
      <c r="AL23" s="321">
        <v>162200</v>
      </c>
      <c r="AM23" s="321">
        <v>167100</v>
      </c>
      <c r="AN23" s="321">
        <v>172100</v>
      </c>
      <c r="AO23" s="321">
        <v>177300</v>
      </c>
      <c r="AP23" s="321">
        <v>182600</v>
      </c>
      <c r="AQ23" s="321">
        <v>188100</v>
      </c>
      <c r="AR23" s="321">
        <v>193700</v>
      </c>
      <c r="AS23" s="321">
        <v>199500</v>
      </c>
      <c r="AT23" s="321"/>
      <c r="AU23" s="321"/>
      <c r="AV23" s="321"/>
      <c r="AW23" s="321"/>
      <c r="AX23" s="325">
        <v>17</v>
      </c>
      <c r="AY23" t="e">
        <f t="shared" si="8"/>
        <v>#N/A</v>
      </c>
      <c r="AZ23" s="318">
        <v>17</v>
      </c>
      <c r="BA23" s="321">
        <v>28400</v>
      </c>
      <c r="BB23" s="321">
        <v>28700</v>
      </c>
      <c r="BC23" s="321">
        <v>29300</v>
      </c>
      <c r="BD23" s="321">
        <v>30800</v>
      </c>
      <c r="BE23" s="321">
        <v>33300</v>
      </c>
      <c r="BF23" s="321">
        <v>34400</v>
      </c>
      <c r="BG23" s="321">
        <v>36100</v>
      </c>
      <c r="BH23" s="321">
        <v>42200</v>
      </c>
      <c r="BI23" s="321">
        <v>46100</v>
      </c>
      <c r="BJ23" s="321">
        <v>54100</v>
      </c>
      <c r="BK23" s="321">
        <v>60700</v>
      </c>
      <c r="BL23" s="321">
        <v>71100</v>
      </c>
      <c r="BM23" s="321">
        <v>85100</v>
      </c>
      <c r="BN23" s="321">
        <v>90000</v>
      </c>
      <c r="BO23" s="321">
        <v>97300</v>
      </c>
      <c r="BP23" s="321">
        <v>108000</v>
      </c>
      <c r="BQ23" s="321">
        <v>113800</v>
      </c>
      <c r="BR23" s="321">
        <v>120700</v>
      </c>
      <c r="BS23" s="321">
        <v>128000</v>
      </c>
      <c r="BT23" s="321">
        <v>142700</v>
      </c>
      <c r="BU23" s="321">
        <v>197600</v>
      </c>
      <c r="BV23" s="321">
        <v>208100</v>
      </c>
      <c r="BW23" s="321"/>
      <c r="BX23" s="321"/>
      <c r="BY23" s="483">
        <f t="shared" si="6"/>
        <v>90000</v>
      </c>
      <c r="BZ23" s="483">
        <f t="shared" si="4"/>
        <v>90000</v>
      </c>
      <c r="CB23" s="321" t="s">
        <v>488</v>
      </c>
      <c r="CC23" s="321" t="s">
        <v>179</v>
      </c>
      <c r="CF23" s="40"/>
      <c r="CG23" s="416"/>
      <c r="CH23" s="40"/>
      <c r="CI23" s="40"/>
      <c r="CJ23" s="40"/>
      <c r="CK23" s="40"/>
      <c r="CL23" s="420" t="s">
        <v>551</v>
      </c>
      <c r="CM23" s="40">
        <v>17</v>
      </c>
      <c r="CN23" s="40"/>
      <c r="CO23" s="40"/>
      <c r="CQ23" s="453" t="s">
        <v>98</v>
      </c>
    </row>
    <row r="24" spans="2:95" ht="15.75">
      <c r="B24" t="str">
        <f t="shared" si="0"/>
        <v>NO</v>
      </c>
      <c r="C24" s="75">
        <f t="shared" si="1"/>
        <v>89900</v>
      </c>
      <c r="D24" s="323">
        <f t="shared" si="5"/>
        <v>92600</v>
      </c>
      <c r="E24" s="220">
        <f t="shared" si="2"/>
        <v>75300</v>
      </c>
      <c r="F24" s="319">
        <v>7200</v>
      </c>
      <c r="G24" s="320">
        <v>19</v>
      </c>
      <c r="H24" s="325">
        <v>18</v>
      </c>
      <c r="I24" s="321" t="s">
        <v>105</v>
      </c>
      <c r="J24" s="321">
        <v>75300</v>
      </c>
      <c r="K24" s="321">
        <v>77600</v>
      </c>
      <c r="L24" s="321">
        <v>79900</v>
      </c>
      <c r="M24" s="321">
        <v>82300</v>
      </c>
      <c r="N24" s="321">
        <v>84800</v>
      </c>
      <c r="O24" s="321">
        <v>87300</v>
      </c>
      <c r="P24" s="321">
        <v>89900</v>
      </c>
      <c r="Q24" s="321">
        <v>92600</v>
      </c>
      <c r="R24" s="321">
        <v>95400</v>
      </c>
      <c r="S24" s="321">
        <v>98300</v>
      </c>
      <c r="T24" s="321">
        <v>101200</v>
      </c>
      <c r="U24" s="321">
        <v>104200</v>
      </c>
      <c r="V24" s="321">
        <v>107300</v>
      </c>
      <c r="W24" s="321">
        <v>110500</v>
      </c>
      <c r="X24" s="321">
        <v>113800</v>
      </c>
      <c r="Y24" s="321">
        <v>117200</v>
      </c>
      <c r="Z24" s="321">
        <v>120700</v>
      </c>
      <c r="AA24" s="321">
        <v>124300</v>
      </c>
      <c r="AB24" s="321">
        <v>128000</v>
      </c>
      <c r="AC24" s="321">
        <v>131800</v>
      </c>
      <c r="AD24" s="321">
        <v>135800</v>
      </c>
      <c r="AE24" s="321">
        <v>139900</v>
      </c>
      <c r="AF24" s="321">
        <v>144100</v>
      </c>
      <c r="AG24" s="321">
        <v>148400</v>
      </c>
      <c r="AH24" s="321">
        <v>152900</v>
      </c>
      <c r="AI24" s="321">
        <v>157500</v>
      </c>
      <c r="AJ24" s="321">
        <v>162200</v>
      </c>
      <c r="AK24" s="321">
        <v>167100</v>
      </c>
      <c r="AL24" s="321">
        <v>172100</v>
      </c>
      <c r="AM24" s="321">
        <v>177300</v>
      </c>
      <c r="AN24" s="321">
        <v>182600</v>
      </c>
      <c r="AO24" s="321">
        <v>188100</v>
      </c>
      <c r="AP24" s="321">
        <v>193700</v>
      </c>
      <c r="AQ24" s="321">
        <v>199500</v>
      </c>
      <c r="AR24" s="321"/>
      <c r="AS24" s="321"/>
      <c r="AT24" s="321"/>
      <c r="AU24" s="321"/>
      <c r="AV24" s="321"/>
      <c r="AW24" s="321"/>
      <c r="AX24" s="325">
        <v>18</v>
      </c>
      <c r="AY24" t="e">
        <f t="shared" si="8"/>
        <v>#N/A</v>
      </c>
      <c r="AZ24" s="318">
        <v>18</v>
      </c>
      <c r="BA24" s="321">
        <v>29300</v>
      </c>
      <c r="BB24" s="321">
        <v>29600</v>
      </c>
      <c r="BC24" s="321">
        <v>30200</v>
      </c>
      <c r="BD24" s="321">
        <v>31700</v>
      </c>
      <c r="BE24" s="321">
        <v>34300</v>
      </c>
      <c r="BF24" s="321">
        <v>35400</v>
      </c>
      <c r="BG24" s="321">
        <v>37200</v>
      </c>
      <c r="BH24" s="321">
        <v>43500</v>
      </c>
      <c r="BI24" s="321">
        <v>47500</v>
      </c>
      <c r="BJ24" s="321">
        <v>55700</v>
      </c>
      <c r="BK24" s="321">
        <v>62500</v>
      </c>
      <c r="BL24" s="321">
        <v>73200</v>
      </c>
      <c r="BM24" s="321">
        <v>87700</v>
      </c>
      <c r="BN24" s="321">
        <v>92700</v>
      </c>
      <c r="BO24" s="321">
        <v>100200</v>
      </c>
      <c r="BP24" s="321">
        <v>111200</v>
      </c>
      <c r="BQ24" s="321">
        <v>117200</v>
      </c>
      <c r="BR24" s="321">
        <v>124300</v>
      </c>
      <c r="BS24" s="321">
        <v>131800</v>
      </c>
      <c r="BT24" s="321">
        <v>147000</v>
      </c>
      <c r="BU24" s="321">
        <v>203500</v>
      </c>
      <c r="BV24" s="321"/>
      <c r="BW24" s="321"/>
      <c r="BX24" s="321"/>
      <c r="BY24" s="483">
        <f t="shared" si="6"/>
        <v>92700</v>
      </c>
      <c r="BZ24" s="483">
        <f t="shared" si="4"/>
        <v>92700</v>
      </c>
      <c r="CB24" s="321" t="s">
        <v>489</v>
      </c>
      <c r="CC24" s="321" t="s">
        <v>105</v>
      </c>
      <c r="CF24" s="40"/>
      <c r="CG24" s="416"/>
      <c r="CH24" s="40"/>
      <c r="CI24" s="40"/>
      <c r="CJ24" s="40"/>
      <c r="CK24" s="40"/>
      <c r="CL24" s="420" t="s">
        <v>552</v>
      </c>
      <c r="CM24" s="40">
        <v>18</v>
      </c>
      <c r="CN24" s="40"/>
      <c r="CO24" s="40"/>
      <c r="CQ24" s="453" t="s">
        <v>101</v>
      </c>
    </row>
    <row r="25" spans="2:95" ht="15.75">
      <c r="B25" t="str">
        <f t="shared" si="0"/>
        <v>NO</v>
      </c>
      <c r="C25" s="75">
        <f t="shared" si="1"/>
        <v>89900</v>
      </c>
      <c r="D25" s="323">
        <f t="shared" si="5"/>
        <v>92600</v>
      </c>
      <c r="E25" s="220">
        <f t="shared" si="2"/>
        <v>79900</v>
      </c>
      <c r="F25" s="319">
        <v>7600</v>
      </c>
      <c r="G25" s="320">
        <v>20</v>
      </c>
      <c r="H25" s="325">
        <v>19</v>
      </c>
      <c r="I25" s="321" t="s">
        <v>108</v>
      </c>
      <c r="J25" s="321">
        <v>79900</v>
      </c>
      <c r="K25" s="321">
        <v>82300</v>
      </c>
      <c r="L25" s="321">
        <v>84800</v>
      </c>
      <c r="M25" s="321">
        <v>87300</v>
      </c>
      <c r="N25" s="321">
        <v>89900</v>
      </c>
      <c r="O25" s="321">
        <v>92600</v>
      </c>
      <c r="P25" s="321">
        <v>95400</v>
      </c>
      <c r="Q25" s="321">
        <v>98300</v>
      </c>
      <c r="R25" s="321">
        <v>101200</v>
      </c>
      <c r="S25" s="321">
        <v>104200</v>
      </c>
      <c r="T25" s="321">
        <v>107300</v>
      </c>
      <c r="U25" s="321">
        <v>110500</v>
      </c>
      <c r="V25" s="321">
        <v>113800</v>
      </c>
      <c r="W25" s="321">
        <v>117200</v>
      </c>
      <c r="X25" s="321">
        <v>120700</v>
      </c>
      <c r="Y25" s="321">
        <v>124300</v>
      </c>
      <c r="Z25" s="321">
        <v>128000</v>
      </c>
      <c r="AA25" s="321">
        <v>131800</v>
      </c>
      <c r="AB25" s="321">
        <v>135800</v>
      </c>
      <c r="AC25" s="321">
        <v>139900</v>
      </c>
      <c r="AD25" s="321">
        <v>144100</v>
      </c>
      <c r="AE25" s="321">
        <v>148400</v>
      </c>
      <c r="AF25" s="321">
        <v>152900</v>
      </c>
      <c r="AG25" s="321">
        <v>157500</v>
      </c>
      <c r="AH25" s="321">
        <v>162200</v>
      </c>
      <c r="AI25" s="321">
        <v>167100</v>
      </c>
      <c r="AJ25" s="321">
        <v>172100</v>
      </c>
      <c r="AK25" s="321">
        <v>177300</v>
      </c>
      <c r="AL25" s="321">
        <v>182600</v>
      </c>
      <c r="AM25" s="321">
        <v>188100</v>
      </c>
      <c r="AN25" s="321">
        <v>193700</v>
      </c>
      <c r="AO25" s="321">
        <v>199500</v>
      </c>
      <c r="AP25" s="321"/>
      <c r="AQ25" s="321"/>
      <c r="AR25" s="321"/>
      <c r="AS25" s="321"/>
      <c r="AT25" s="321"/>
      <c r="AU25" s="321"/>
      <c r="AV25" s="321"/>
      <c r="AW25" s="321"/>
      <c r="AX25" s="325">
        <v>19</v>
      </c>
      <c r="AY25" t="e">
        <f t="shared" si="8"/>
        <v>#N/A</v>
      </c>
      <c r="AZ25" s="318">
        <v>19</v>
      </c>
      <c r="BA25" s="321">
        <v>30200</v>
      </c>
      <c r="BB25" s="321">
        <v>30500</v>
      </c>
      <c r="BC25" s="321">
        <v>31100</v>
      </c>
      <c r="BD25" s="321">
        <v>32700</v>
      </c>
      <c r="BE25" s="321">
        <v>35300</v>
      </c>
      <c r="BF25" s="321">
        <v>36500</v>
      </c>
      <c r="BG25" s="321">
        <v>38300</v>
      </c>
      <c r="BH25" s="321">
        <v>44800</v>
      </c>
      <c r="BI25" s="321">
        <v>48900</v>
      </c>
      <c r="BJ25" s="321">
        <v>57400</v>
      </c>
      <c r="BK25" s="321">
        <v>64400</v>
      </c>
      <c r="BL25" s="321">
        <v>75400</v>
      </c>
      <c r="BM25" s="321">
        <v>90300</v>
      </c>
      <c r="BN25" s="321">
        <v>95500</v>
      </c>
      <c r="BO25" s="321">
        <v>103200</v>
      </c>
      <c r="BP25" s="321">
        <v>114500</v>
      </c>
      <c r="BQ25" s="321">
        <v>120700</v>
      </c>
      <c r="BR25" s="321">
        <v>128000</v>
      </c>
      <c r="BS25" s="321">
        <v>135800</v>
      </c>
      <c r="BT25" s="321">
        <v>151400</v>
      </c>
      <c r="BU25" s="321"/>
      <c r="BV25" s="321"/>
      <c r="BW25" s="321"/>
      <c r="BX25" s="321"/>
      <c r="BY25" s="483">
        <f t="shared" si="6"/>
        <v>95500</v>
      </c>
      <c r="BZ25" s="483">
        <f t="shared" si="4"/>
        <v>95500</v>
      </c>
      <c r="CB25" s="321" t="s">
        <v>490</v>
      </c>
      <c r="CC25" s="321" t="s">
        <v>108</v>
      </c>
      <c r="CF25" s="40"/>
      <c r="CG25" s="416"/>
      <c r="CH25" s="40"/>
      <c r="CI25" s="40"/>
      <c r="CJ25" s="40"/>
      <c r="CK25" s="40"/>
      <c r="CL25" s="420" t="s">
        <v>553</v>
      </c>
      <c r="CM25" s="40">
        <v>19</v>
      </c>
      <c r="CN25" s="40"/>
      <c r="CO25" s="40"/>
      <c r="CQ25" s="453" t="s">
        <v>103</v>
      </c>
    </row>
    <row r="26" spans="2:95" ht="15.75">
      <c r="B26" t="str">
        <f t="shared" si="0"/>
        <v>NO</v>
      </c>
      <c r="C26" s="75">
        <f t="shared" si="1"/>
        <v>88900</v>
      </c>
      <c r="D26" s="323">
        <f t="shared" si="5"/>
        <v>91600</v>
      </c>
      <c r="E26" s="220">
        <f t="shared" si="2"/>
        <v>88900</v>
      </c>
      <c r="F26" s="319">
        <v>8200</v>
      </c>
      <c r="G26" s="320">
        <v>21</v>
      </c>
      <c r="H26" s="325">
        <v>20</v>
      </c>
      <c r="I26" s="321" t="s">
        <v>112</v>
      </c>
      <c r="J26" s="321">
        <v>88900</v>
      </c>
      <c r="K26" s="321">
        <v>91600</v>
      </c>
      <c r="L26" s="321">
        <v>94300</v>
      </c>
      <c r="M26" s="321">
        <v>97100</v>
      </c>
      <c r="N26" s="321">
        <v>100000</v>
      </c>
      <c r="O26" s="321">
        <v>103000</v>
      </c>
      <c r="P26" s="321">
        <v>106100</v>
      </c>
      <c r="Q26" s="321">
        <v>109300</v>
      </c>
      <c r="R26" s="321">
        <v>112600</v>
      </c>
      <c r="S26" s="321">
        <v>116000</v>
      </c>
      <c r="T26" s="321">
        <v>119500</v>
      </c>
      <c r="U26" s="321">
        <v>123100</v>
      </c>
      <c r="V26" s="321">
        <v>126800</v>
      </c>
      <c r="W26" s="321">
        <v>130600</v>
      </c>
      <c r="X26" s="321">
        <v>134500</v>
      </c>
      <c r="Y26" s="321">
        <v>138500</v>
      </c>
      <c r="Z26" s="321">
        <v>142700</v>
      </c>
      <c r="AA26" s="321">
        <v>147000</v>
      </c>
      <c r="AB26" s="321">
        <v>151400</v>
      </c>
      <c r="AC26" s="321">
        <v>155900</v>
      </c>
      <c r="AD26" s="321">
        <v>160600</v>
      </c>
      <c r="AE26" s="321">
        <v>165400</v>
      </c>
      <c r="AF26" s="321">
        <v>170400</v>
      </c>
      <c r="AG26" s="321">
        <v>175500</v>
      </c>
      <c r="AH26" s="321">
        <v>180800</v>
      </c>
      <c r="AI26" s="321">
        <v>186200</v>
      </c>
      <c r="AJ26" s="321">
        <v>191800</v>
      </c>
      <c r="AK26" s="321">
        <v>197600</v>
      </c>
      <c r="AL26" s="321">
        <v>203500</v>
      </c>
      <c r="AM26" s="321"/>
      <c r="AN26" s="321"/>
      <c r="AO26" s="321"/>
      <c r="AP26" s="321"/>
      <c r="AQ26" s="321"/>
      <c r="AR26" s="321"/>
      <c r="AS26" s="321"/>
      <c r="AT26" s="321"/>
      <c r="AU26" s="321"/>
      <c r="AV26" s="321"/>
      <c r="AW26" s="321"/>
      <c r="AX26" s="325">
        <v>20</v>
      </c>
      <c r="AY26" t="e">
        <f t="shared" si="8"/>
        <v>#N/A</v>
      </c>
      <c r="AZ26" s="318">
        <v>20</v>
      </c>
      <c r="BA26" s="321">
        <v>31100</v>
      </c>
      <c r="BB26" s="321">
        <v>31400</v>
      </c>
      <c r="BC26" s="321">
        <v>32000</v>
      </c>
      <c r="BD26" s="321">
        <v>33700</v>
      </c>
      <c r="BE26" s="321">
        <v>36400</v>
      </c>
      <c r="BF26" s="321">
        <v>37600</v>
      </c>
      <c r="BG26" s="321">
        <v>39400</v>
      </c>
      <c r="BH26" s="321">
        <v>46100</v>
      </c>
      <c r="BI26" s="321">
        <v>50400</v>
      </c>
      <c r="BJ26" s="321">
        <v>59100</v>
      </c>
      <c r="BK26" s="321">
        <v>66300</v>
      </c>
      <c r="BL26" s="321">
        <v>77700</v>
      </c>
      <c r="BM26" s="321">
        <v>93000</v>
      </c>
      <c r="BN26" s="321">
        <v>98400</v>
      </c>
      <c r="BO26" s="321">
        <v>106300</v>
      </c>
      <c r="BP26" s="321">
        <v>117900</v>
      </c>
      <c r="BQ26" s="321">
        <v>124300</v>
      </c>
      <c r="BR26" s="321">
        <v>131800</v>
      </c>
      <c r="BS26" s="321">
        <v>139900</v>
      </c>
      <c r="BT26" s="321">
        <v>155900</v>
      </c>
      <c r="BU26" s="321"/>
      <c r="BV26" s="321"/>
      <c r="BW26" s="321"/>
      <c r="BX26" s="321"/>
      <c r="BY26" s="483">
        <f t="shared" si="6"/>
        <v>98400</v>
      </c>
      <c r="BZ26" s="483">
        <f t="shared" si="4"/>
        <v>98400</v>
      </c>
      <c r="CB26" s="321" t="s">
        <v>491</v>
      </c>
      <c r="CC26" s="321" t="s">
        <v>112</v>
      </c>
      <c r="CF26" s="40"/>
      <c r="CG26" s="416"/>
      <c r="CH26" s="40"/>
      <c r="CI26" s="40"/>
      <c r="CJ26" s="40"/>
      <c r="CK26" s="40"/>
      <c r="CL26" s="420" t="s">
        <v>554</v>
      </c>
      <c r="CM26" s="40">
        <v>20</v>
      </c>
      <c r="CN26" s="40"/>
      <c r="CO26" s="40"/>
      <c r="CQ26" s="453" t="s">
        <v>106</v>
      </c>
    </row>
    <row r="27" spans="2:95" ht="15.75">
      <c r="B27" t="str">
        <f t="shared" si="0"/>
        <v>NO</v>
      </c>
      <c r="C27" s="75">
        <f t="shared" si="1"/>
        <v>123100</v>
      </c>
      <c r="D27" s="323">
        <f t="shared" si="5"/>
        <v>123100</v>
      </c>
      <c r="E27" s="220">
        <f t="shared" si="2"/>
        <v>123100</v>
      </c>
      <c r="F27" s="319">
        <v>8700</v>
      </c>
      <c r="G27" s="320">
        <v>22</v>
      </c>
      <c r="H27" s="325">
        <v>21</v>
      </c>
      <c r="I27" s="321" t="s">
        <v>116</v>
      </c>
      <c r="J27" s="321">
        <v>123100</v>
      </c>
      <c r="K27" s="321">
        <v>126800</v>
      </c>
      <c r="L27" s="321">
        <v>130600</v>
      </c>
      <c r="M27" s="321">
        <v>134500</v>
      </c>
      <c r="N27" s="321">
        <v>138500</v>
      </c>
      <c r="O27" s="321">
        <v>142700</v>
      </c>
      <c r="P27" s="321">
        <v>147000</v>
      </c>
      <c r="Q27" s="321">
        <v>151400</v>
      </c>
      <c r="R27" s="321">
        <v>155900</v>
      </c>
      <c r="S27" s="321">
        <v>160600</v>
      </c>
      <c r="T27" s="321">
        <v>165400</v>
      </c>
      <c r="U27" s="321">
        <v>170400</v>
      </c>
      <c r="V27" s="321">
        <v>175500</v>
      </c>
      <c r="W27" s="321">
        <v>180800</v>
      </c>
      <c r="X27" s="321">
        <v>186200</v>
      </c>
      <c r="Y27" s="321">
        <v>191800</v>
      </c>
      <c r="Z27" s="321">
        <v>197600</v>
      </c>
      <c r="AA27" s="321">
        <v>203500</v>
      </c>
      <c r="AB27" s="321"/>
      <c r="AC27" s="321"/>
      <c r="AD27" s="321"/>
      <c r="AE27" s="321"/>
      <c r="AF27" s="321"/>
      <c r="AG27" s="321"/>
      <c r="AH27" s="321"/>
      <c r="AI27" s="321"/>
      <c r="AJ27" s="321"/>
      <c r="AK27" s="321"/>
      <c r="AL27" s="321"/>
      <c r="AM27" s="321"/>
      <c r="AN27" s="321"/>
      <c r="AO27" s="321"/>
      <c r="AP27" s="321"/>
      <c r="AQ27" s="321"/>
      <c r="AR27" s="321"/>
      <c r="AS27" s="321"/>
      <c r="AT27" s="321"/>
      <c r="AU27" s="321"/>
      <c r="AV27" s="321"/>
      <c r="AW27" s="321"/>
      <c r="AX27" s="325">
        <v>21</v>
      </c>
      <c r="AY27" t="e">
        <f t="shared" si="8"/>
        <v>#N/A</v>
      </c>
      <c r="AZ27" s="318">
        <v>21</v>
      </c>
      <c r="BA27" s="321">
        <v>32000</v>
      </c>
      <c r="BB27" s="321">
        <v>32300</v>
      </c>
      <c r="BC27" s="321">
        <v>33000</v>
      </c>
      <c r="BD27" s="321">
        <v>34700</v>
      </c>
      <c r="BE27" s="321">
        <v>37500</v>
      </c>
      <c r="BF27" s="321">
        <v>38700</v>
      </c>
      <c r="BG27" s="321">
        <v>40600</v>
      </c>
      <c r="BH27" s="321">
        <v>47500</v>
      </c>
      <c r="BI27" s="321">
        <v>51900</v>
      </c>
      <c r="BJ27" s="321">
        <v>60900</v>
      </c>
      <c r="BK27" s="321">
        <v>68300</v>
      </c>
      <c r="BL27" s="321">
        <v>80000</v>
      </c>
      <c r="BM27" s="321">
        <v>95800</v>
      </c>
      <c r="BN27" s="321">
        <v>101400</v>
      </c>
      <c r="BO27" s="321">
        <v>109500</v>
      </c>
      <c r="BP27" s="321">
        <v>121400</v>
      </c>
      <c r="BQ27" s="321">
        <v>128000</v>
      </c>
      <c r="BR27" s="321">
        <v>135800</v>
      </c>
      <c r="BS27" s="321">
        <v>144100</v>
      </c>
      <c r="BT27" s="321">
        <v>160600</v>
      </c>
      <c r="BU27" s="321"/>
      <c r="BV27" s="321"/>
      <c r="BW27" s="321"/>
      <c r="BX27" s="321"/>
      <c r="BY27" s="483">
        <f t="shared" si="6"/>
        <v>101400</v>
      </c>
      <c r="BZ27" s="483">
        <f t="shared" si="4"/>
        <v>101400</v>
      </c>
      <c r="CB27" s="321" t="s">
        <v>492</v>
      </c>
      <c r="CC27" s="321" t="s">
        <v>116</v>
      </c>
      <c r="CF27" s="40"/>
      <c r="CG27" s="416"/>
      <c r="CH27" s="40"/>
      <c r="CI27" s="40"/>
      <c r="CJ27" s="40"/>
      <c r="CK27" s="40"/>
      <c r="CL27" s="420" t="s">
        <v>555</v>
      </c>
      <c r="CM27" s="40">
        <v>21</v>
      </c>
      <c r="CN27" s="40"/>
      <c r="CO27" s="40"/>
      <c r="CQ27" s="453" t="s">
        <v>109</v>
      </c>
    </row>
    <row r="28" spans="2:95" ht="15.75">
      <c r="B28" t="str">
        <f t="shared" si="0"/>
        <v>NO</v>
      </c>
      <c r="C28" s="75">
        <f t="shared" si="1"/>
        <v>129700</v>
      </c>
      <c r="D28" s="323">
        <f>INDEX(J28:AW28,MATCH(TRUE,INDEX(J28:AW28&gt;=$F$35,0),))</f>
        <v>129700</v>
      </c>
      <c r="E28" s="220">
        <f t="shared" si="2"/>
        <v>129700</v>
      </c>
      <c r="F28" s="319">
        <v>8900</v>
      </c>
      <c r="G28" s="320">
        <v>23</v>
      </c>
      <c r="H28" s="325">
        <v>22</v>
      </c>
      <c r="I28" s="321" t="s">
        <v>119</v>
      </c>
      <c r="J28" s="321">
        <v>129700</v>
      </c>
      <c r="K28" s="321">
        <v>133600</v>
      </c>
      <c r="L28" s="321">
        <v>137600</v>
      </c>
      <c r="M28" s="321">
        <v>141700</v>
      </c>
      <c r="N28" s="321">
        <v>146000</v>
      </c>
      <c r="O28" s="321">
        <v>150400</v>
      </c>
      <c r="P28" s="321">
        <v>154900</v>
      </c>
      <c r="Q28" s="321">
        <v>159500</v>
      </c>
      <c r="R28" s="321">
        <v>164300</v>
      </c>
      <c r="S28" s="321">
        <v>169200</v>
      </c>
      <c r="T28" s="321">
        <v>174300</v>
      </c>
      <c r="U28" s="321">
        <v>179500</v>
      </c>
      <c r="V28" s="321">
        <v>184900</v>
      </c>
      <c r="W28" s="321">
        <v>190400</v>
      </c>
      <c r="X28" s="321">
        <v>196100</v>
      </c>
      <c r="Y28" s="321">
        <v>202000</v>
      </c>
      <c r="Z28" s="321">
        <v>208100</v>
      </c>
      <c r="AA28" s="321"/>
      <c r="AB28" s="321"/>
      <c r="AC28" s="321"/>
      <c r="AD28" s="321"/>
      <c r="AE28" s="321"/>
      <c r="AF28" s="321"/>
      <c r="AG28" s="321"/>
      <c r="AH28" s="321"/>
      <c r="AI28" s="321"/>
      <c r="AJ28" s="321"/>
      <c r="AK28" s="321"/>
      <c r="AL28" s="321"/>
      <c r="AM28" s="321"/>
      <c r="AN28" s="321"/>
      <c r="AO28" s="321"/>
      <c r="AP28" s="321"/>
      <c r="AQ28" s="321"/>
      <c r="AR28" s="321"/>
      <c r="AS28" s="321"/>
      <c r="AT28" s="321"/>
      <c r="AU28" s="321"/>
      <c r="AV28" s="321"/>
      <c r="AW28" s="321"/>
      <c r="AX28" s="325">
        <v>22</v>
      </c>
      <c r="AY28" t="e">
        <f t="shared" si="8"/>
        <v>#N/A</v>
      </c>
      <c r="AZ28" s="318">
        <v>22</v>
      </c>
      <c r="BA28" s="321">
        <v>33000</v>
      </c>
      <c r="BB28" s="321">
        <v>33300</v>
      </c>
      <c r="BC28" s="321">
        <v>34000</v>
      </c>
      <c r="BD28" s="321">
        <v>35700</v>
      </c>
      <c r="BE28" s="321">
        <v>38600</v>
      </c>
      <c r="BF28" s="321">
        <v>39900</v>
      </c>
      <c r="BG28" s="321">
        <v>41800</v>
      </c>
      <c r="BH28" s="321">
        <v>48900</v>
      </c>
      <c r="BI28" s="321">
        <v>53500</v>
      </c>
      <c r="BJ28" s="321">
        <v>62700</v>
      </c>
      <c r="BK28" s="321">
        <v>70300</v>
      </c>
      <c r="BL28" s="321">
        <v>82400</v>
      </c>
      <c r="BM28" s="321">
        <v>98700</v>
      </c>
      <c r="BN28" s="321">
        <v>104400</v>
      </c>
      <c r="BO28" s="321">
        <v>112800</v>
      </c>
      <c r="BP28" s="321">
        <v>125000</v>
      </c>
      <c r="BQ28" s="321">
        <v>131800</v>
      </c>
      <c r="BR28" s="321">
        <v>139900</v>
      </c>
      <c r="BS28" s="321">
        <v>148400</v>
      </c>
      <c r="BT28" s="321">
        <v>165400</v>
      </c>
      <c r="BU28" s="321"/>
      <c r="BV28" s="321"/>
      <c r="BW28" s="321"/>
      <c r="BX28" s="321"/>
      <c r="BY28" s="483">
        <f t="shared" si="6"/>
        <v>104400</v>
      </c>
      <c r="BZ28" s="483">
        <f t="shared" si="4"/>
        <v>104400</v>
      </c>
      <c r="CB28" s="321" t="s">
        <v>493</v>
      </c>
      <c r="CC28" s="321" t="s">
        <v>119</v>
      </c>
      <c r="CF28" s="40"/>
      <c r="CG28" s="416"/>
      <c r="CH28" s="40"/>
      <c r="CI28" s="40"/>
      <c r="CJ28" s="40"/>
      <c r="CK28" s="40"/>
      <c r="CL28" s="420" t="s">
        <v>556</v>
      </c>
      <c r="CM28" s="40">
        <v>22</v>
      </c>
      <c r="CN28" s="40"/>
      <c r="CO28" s="40"/>
      <c r="CQ28" s="453" t="s">
        <v>113</v>
      </c>
    </row>
    <row r="29" spans="2:95" ht="15.75">
      <c r="B29" t="str">
        <f t="shared" si="0"/>
        <v>NO</v>
      </c>
      <c r="C29" s="75">
        <f t="shared" si="1"/>
        <v>145800</v>
      </c>
      <c r="D29" s="323">
        <f t="shared" si="5"/>
        <v>145800</v>
      </c>
      <c r="E29" s="220">
        <f t="shared" si="2"/>
        <v>145800</v>
      </c>
      <c r="F29" s="319">
        <v>9500</v>
      </c>
      <c r="G29" s="320" t="s">
        <v>121</v>
      </c>
      <c r="H29" s="325">
        <v>23</v>
      </c>
      <c r="I29" s="321" t="s">
        <v>122</v>
      </c>
      <c r="J29" s="321">
        <v>145800</v>
      </c>
      <c r="K29" s="321">
        <v>150200</v>
      </c>
      <c r="L29" s="321">
        <v>154700</v>
      </c>
      <c r="M29" s="321">
        <v>159300</v>
      </c>
      <c r="N29" s="321">
        <v>164100</v>
      </c>
      <c r="O29" s="321">
        <v>169000</v>
      </c>
      <c r="P29" s="321">
        <v>174100</v>
      </c>
      <c r="Q29" s="321">
        <v>179300</v>
      </c>
      <c r="R29" s="321">
        <v>184700</v>
      </c>
      <c r="S29" s="321">
        <v>190200</v>
      </c>
      <c r="T29" s="321">
        <v>195900</v>
      </c>
      <c r="U29" s="321">
        <v>201800</v>
      </c>
      <c r="V29" s="321">
        <v>207900</v>
      </c>
      <c r="W29" s="321">
        <v>214100</v>
      </c>
      <c r="X29" s="321"/>
      <c r="Y29" s="321"/>
      <c r="Z29" s="321"/>
      <c r="AA29" s="321"/>
      <c r="AB29" s="321"/>
      <c r="AC29" s="321"/>
      <c r="AD29" s="321"/>
      <c r="AE29" s="321"/>
      <c r="AF29" s="321"/>
      <c r="AG29" s="321"/>
      <c r="AH29" s="321"/>
      <c r="AI29" s="321"/>
      <c r="AJ29" s="321"/>
      <c r="AK29" s="321"/>
      <c r="AL29" s="321"/>
      <c r="AM29" s="321"/>
      <c r="AN29" s="321"/>
      <c r="AO29" s="321"/>
      <c r="AP29" s="321"/>
      <c r="AQ29" s="321"/>
      <c r="AR29" s="321"/>
      <c r="AS29" s="321"/>
      <c r="AT29" s="321"/>
      <c r="AU29" s="321"/>
      <c r="AV29" s="321"/>
      <c r="AW29" s="321"/>
      <c r="AX29" s="325">
        <v>23</v>
      </c>
      <c r="AY29" t="e">
        <f t="shared" si="8"/>
        <v>#N/A</v>
      </c>
      <c r="AZ29" s="318">
        <v>23</v>
      </c>
      <c r="BA29" s="321">
        <v>34000</v>
      </c>
      <c r="BB29" s="321">
        <v>34300</v>
      </c>
      <c r="BC29" s="321">
        <v>35000</v>
      </c>
      <c r="BD29" s="321">
        <v>36800</v>
      </c>
      <c r="BE29" s="321">
        <v>39800</v>
      </c>
      <c r="BF29" s="321">
        <v>41100</v>
      </c>
      <c r="BG29" s="321">
        <v>43100</v>
      </c>
      <c r="BH29" s="321">
        <v>50400</v>
      </c>
      <c r="BI29" s="321">
        <v>55100</v>
      </c>
      <c r="BJ29" s="321">
        <v>64600</v>
      </c>
      <c r="BK29" s="321">
        <v>72400</v>
      </c>
      <c r="BL29" s="321">
        <v>84900</v>
      </c>
      <c r="BM29" s="321">
        <v>101700</v>
      </c>
      <c r="BN29" s="321">
        <v>107500</v>
      </c>
      <c r="BO29" s="321">
        <v>116200</v>
      </c>
      <c r="BP29" s="321">
        <v>128800</v>
      </c>
      <c r="BQ29" s="321">
        <v>135800</v>
      </c>
      <c r="BR29" s="321">
        <v>144100</v>
      </c>
      <c r="BS29" s="321">
        <v>152900</v>
      </c>
      <c r="BT29" s="321">
        <v>170400</v>
      </c>
      <c r="BU29" s="321"/>
      <c r="BV29" s="321"/>
      <c r="BW29" s="321"/>
      <c r="BX29" s="321"/>
      <c r="BY29" s="483">
        <f t="shared" si="6"/>
        <v>107500</v>
      </c>
      <c r="BZ29" s="483">
        <f t="shared" si="4"/>
        <v>107500</v>
      </c>
      <c r="CB29" s="321" t="s">
        <v>494</v>
      </c>
      <c r="CC29" s="321" t="s">
        <v>122</v>
      </c>
      <c r="CF29" s="40"/>
      <c r="CG29" s="416"/>
      <c r="CH29" s="40"/>
      <c r="CI29" s="40"/>
      <c r="CJ29" s="40"/>
      <c r="CK29" s="40"/>
      <c r="CL29" s="420" t="s">
        <v>557</v>
      </c>
      <c r="CM29" s="40">
        <v>23</v>
      </c>
      <c r="CN29" s="40"/>
      <c r="CO29" s="40"/>
      <c r="CQ29" s="452" t="s">
        <v>117</v>
      </c>
    </row>
    <row r="30" spans="2:95" ht="15.75">
      <c r="B30" t="str">
        <f t="shared" si="0"/>
        <v>NO</v>
      </c>
      <c r="C30" s="75">
        <f t="shared" si="1"/>
        <v>148800</v>
      </c>
      <c r="D30" s="323">
        <f t="shared" si="5"/>
        <v>148800</v>
      </c>
      <c r="E30" s="220">
        <f t="shared" si="2"/>
        <v>148800</v>
      </c>
      <c r="F30" s="319">
        <v>10000</v>
      </c>
      <c r="G30" s="320">
        <v>24</v>
      </c>
      <c r="H30" s="325">
        <v>24</v>
      </c>
      <c r="I30" s="321" t="s">
        <v>124</v>
      </c>
      <c r="J30" s="321">
        <v>148800</v>
      </c>
      <c r="K30" s="321">
        <v>153300</v>
      </c>
      <c r="L30" s="321">
        <v>157900</v>
      </c>
      <c r="M30" s="321">
        <v>162600</v>
      </c>
      <c r="N30" s="321">
        <v>167500</v>
      </c>
      <c r="O30" s="321">
        <v>172500</v>
      </c>
      <c r="P30" s="321">
        <v>177700</v>
      </c>
      <c r="Q30" s="321">
        <v>183000</v>
      </c>
      <c r="R30" s="321">
        <v>188500</v>
      </c>
      <c r="S30" s="321">
        <v>194200</v>
      </c>
      <c r="T30" s="321">
        <v>200000</v>
      </c>
      <c r="U30" s="321">
        <v>206000</v>
      </c>
      <c r="V30" s="321">
        <v>212200</v>
      </c>
      <c r="W30" s="321">
        <v>218600</v>
      </c>
      <c r="X30" s="321"/>
      <c r="Y30" s="321"/>
      <c r="Z30" s="321"/>
      <c r="AA30" s="321"/>
      <c r="AB30" s="321"/>
      <c r="AC30" s="321"/>
      <c r="AD30" s="321"/>
      <c r="AE30" s="321"/>
      <c r="AF30" s="321"/>
      <c r="AG30" s="321"/>
      <c r="AH30" s="321"/>
      <c r="AI30" s="321"/>
      <c r="AJ30" s="321"/>
      <c r="AK30" s="321"/>
      <c r="AL30" s="321"/>
      <c r="AM30" s="321"/>
      <c r="AN30" s="321"/>
      <c r="AO30" s="321"/>
      <c r="AP30" s="321"/>
      <c r="AQ30" s="321"/>
      <c r="AR30" s="321"/>
      <c r="AS30" s="321"/>
      <c r="AT30" s="321"/>
      <c r="AU30" s="321"/>
      <c r="AV30" s="321"/>
      <c r="AW30" s="321"/>
      <c r="AX30" s="325">
        <v>24</v>
      </c>
      <c r="AY30" t="e">
        <f t="shared" si="8"/>
        <v>#N/A</v>
      </c>
      <c r="AZ30" s="318">
        <v>24</v>
      </c>
      <c r="BA30" s="321">
        <v>35000</v>
      </c>
      <c r="BB30" s="321">
        <v>35300</v>
      </c>
      <c r="BC30" s="321">
        <v>36100</v>
      </c>
      <c r="BD30" s="321">
        <v>37900</v>
      </c>
      <c r="BE30" s="321">
        <v>41000</v>
      </c>
      <c r="BF30" s="321">
        <v>42300</v>
      </c>
      <c r="BG30" s="321">
        <v>44400</v>
      </c>
      <c r="BH30" s="321">
        <v>51900</v>
      </c>
      <c r="BI30" s="321">
        <v>56800</v>
      </c>
      <c r="BJ30" s="321">
        <v>66500</v>
      </c>
      <c r="BK30" s="321">
        <v>74600</v>
      </c>
      <c r="BL30" s="321">
        <v>87400</v>
      </c>
      <c r="BM30" s="321">
        <v>104800</v>
      </c>
      <c r="BN30" s="321">
        <v>110700</v>
      </c>
      <c r="BO30" s="321">
        <v>119700</v>
      </c>
      <c r="BP30" s="321">
        <v>132700</v>
      </c>
      <c r="BQ30" s="321">
        <v>139900</v>
      </c>
      <c r="BR30" s="321">
        <v>148400</v>
      </c>
      <c r="BS30" s="321">
        <v>157500</v>
      </c>
      <c r="BT30" s="321">
        <v>175500</v>
      </c>
      <c r="BU30" s="321"/>
      <c r="BV30" s="321"/>
      <c r="BW30" s="321"/>
      <c r="BX30" s="321"/>
      <c r="BY30" s="483">
        <f t="shared" si="6"/>
        <v>110700</v>
      </c>
      <c r="BZ30" s="483">
        <f t="shared" si="4"/>
        <v>110700</v>
      </c>
      <c r="CB30" s="321" t="s">
        <v>495</v>
      </c>
      <c r="CC30" s="321" t="s">
        <v>124</v>
      </c>
      <c r="CF30" s="40"/>
      <c r="CG30" s="416"/>
      <c r="CH30" s="40"/>
      <c r="CI30" s="40"/>
      <c r="CJ30" s="40"/>
      <c r="CK30" s="40"/>
      <c r="CL30" s="420" t="s">
        <v>558</v>
      </c>
      <c r="CM30" s="40">
        <v>24</v>
      </c>
      <c r="CN30" s="40"/>
      <c r="CO30" s="40"/>
      <c r="CQ30" s="453" t="s">
        <v>120</v>
      </c>
    </row>
    <row r="31" spans="2:95" ht="15.75">
      <c r="C31" s="334" t="e">
        <f>MIN(C7:C30)</f>
        <v>#NUM!</v>
      </c>
      <c r="D31" s="334" t="e">
        <f>MIN(D7:D30)</f>
        <v>#NUM!</v>
      </c>
      <c r="AZ31" s="318">
        <v>25</v>
      </c>
      <c r="BA31" s="321">
        <v>36100</v>
      </c>
      <c r="BB31" s="321">
        <v>36400</v>
      </c>
      <c r="BC31" s="321">
        <v>37200</v>
      </c>
      <c r="BD31" s="321">
        <v>39000</v>
      </c>
      <c r="BE31" s="321">
        <v>42200</v>
      </c>
      <c r="BF31" s="321">
        <v>43600</v>
      </c>
      <c r="BG31" s="321">
        <v>45700</v>
      </c>
      <c r="BH31" s="321">
        <v>53500</v>
      </c>
      <c r="BI31" s="321">
        <v>58500</v>
      </c>
      <c r="BJ31" s="321">
        <v>68500</v>
      </c>
      <c r="BK31" s="321">
        <v>76800</v>
      </c>
      <c r="BL31" s="321">
        <v>90000</v>
      </c>
      <c r="BM31" s="321">
        <v>107900</v>
      </c>
      <c r="BN31" s="321">
        <v>114000</v>
      </c>
      <c r="BO31" s="321">
        <v>123300</v>
      </c>
      <c r="BP31" s="321">
        <v>136700</v>
      </c>
      <c r="BQ31" s="321">
        <v>144100</v>
      </c>
      <c r="BR31" s="321">
        <v>152900</v>
      </c>
      <c r="BS31" s="321">
        <v>162200</v>
      </c>
      <c r="BT31" s="321">
        <v>180800</v>
      </c>
      <c r="BU31" s="321"/>
      <c r="BV31" s="321"/>
      <c r="BW31" s="321"/>
      <c r="BX31" s="321"/>
      <c r="BY31" s="483">
        <f t="shared" si="6"/>
        <v>114000</v>
      </c>
      <c r="BZ31" s="483">
        <f t="shared" si="4"/>
        <v>114000</v>
      </c>
      <c r="CB31" s="352" t="str">
        <f>'Data Entry'!I11</f>
        <v>Level_13</v>
      </c>
      <c r="CC31" s="352" t="str">
        <f>INDEX($CC$7:$CC$30,MATCH($CB$31,$CB$7:$CB$30,0))</f>
        <v>L-13</v>
      </c>
      <c r="CF31" s="40"/>
      <c r="CG31" s="416"/>
      <c r="CH31" s="40"/>
      <c r="CI31" s="40"/>
      <c r="CJ31" s="40"/>
      <c r="CK31" s="40"/>
      <c r="CL31" s="420" t="s">
        <v>559</v>
      </c>
      <c r="CM31" s="40">
        <v>25</v>
      </c>
      <c r="CN31" s="40"/>
      <c r="CO31" s="40"/>
      <c r="CQ31" s="453" t="s">
        <v>123</v>
      </c>
    </row>
    <row r="32" spans="2:95" ht="15.75">
      <c r="F32" s="593"/>
      <c r="G32" s="593"/>
      <c r="AZ32" s="318">
        <v>26</v>
      </c>
      <c r="BA32" s="321">
        <v>37200</v>
      </c>
      <c r="BB32" s="321">
        <v>37500</v>
      </c>
      <c r="BC32" s="321">
        <v>38300</v>
      </c>
      <c r="BD32" s="321">
        <v>40200</v>
      </c>
      <c r="BE32" s="321">
        <v>43500</v>
      </c>
      <c r="BF32" s="321">
        <v>44900</v>
      </c>
      <c r="BG32" s="321">
        <v>47100</v>
      </c>
      <c r="BH32" s="321">
        <v>55100</v>
      </c>
      <c r="BI32" s="321">
        <v>60300</v>
      </c>
      <c r="BJ32" s="321">
        <v>70600</v>
      </c>
      <c r="BK32" s="321">
        <v>79100</v>
      </c>
      <c r="BL32" s="321">
        <v>92700</v>
      </c>
      <c r="BM32" s="321">
        <v>111100</v>
      </c>
      <c r="BN32" s="321">
        <v>117400</v>
      </c>
      <c r="BO32" s="321">
        <v>127000</v>
      </c>
      <c r="BP32" s="321">
        <v>140800</v>
      </c>
      <c r="BQ32" s="321">
        <v>148400</v>
      </c>
      <c r="BR32" s="321">
        <v>157500</v>
      </c>
      <c r="BS32" s="321">
        <v>167100</v>
      </c>
      <c r="BT32" s="321">
        <v>186200</v>
      </c>
      <c r="BU32" s="321"/>
      <c r="BV32" s="321"/>
      <c r="BW32" s="321"/>
      <c r="BX32" s="321"/>
      <c r="BY32" s="483">
        <f t="shared" si="6"/>
        <v>117400</v>
      </c>
      <c r="BZ32" s="483">
        <f t="shared" si="4"/>
        <v>117400</v>
      </c>
      <c r="CB32" s="352" t="str">
        <f>INDEX($CB$7:$CB$30,MATCH($CC$32,$CC$7:$CC$30,0))</f>
        <v>Level_14</v>
      </c>
      <c r="CC32" t="str">
        <f>I34</f>
        <v>L-14</v>
      </c>
      <c r="CF32" s="40"/>
      <c r="CG32" s="416"/>
      <c r="CH32" s="40"/>
      <c r="CI32" s="40"/>
      <c r="CJ32" s="40"/>
      <c r="CK32" s="40"/>
      <c r="CL32" s="420" t="s">
        <v>560</v>
      </c>
      <c r="CM32" s="40">
        <v>26</v>
      </c>
      <c r="CN32" s="40"/>
      <c r="CO32" s="40"/>
      <c r="CQ32" s="453" t="s">
        <v>125</v>
      </c>
    </row>
    <row r="33" spans="1:95" ht="60">
      <c r="C33" s="591">
        <f>'Data Entry'!I13</f>
        <v>87700</v>
      </c>
      <c r="D33" s="592"/>
      <c r="E33" t="s">
        <v>512</v>
      </c>
      <c r="F33" s="161" t="s">
        <v>425</v>
      </c>
      <c r="G33" s="161" t="s">
        <v>426</v>
      </c>
      <c r="H33" s="329" t="s">
        <v>80</v>
      </c>
      <c r="I33" s="161"/>
      <c r="K33" s="587" t="s">
        <v>429</v>
      </c>
      <c r="L33" s="587"/>
      <c r="M33" s="587"/>
      <c r="N33" s="587"/>
      <c r="O33" s="587"/>
      <c r="P33" s="486" t="s">
        <v>250</v>
      </c>
      <c r="Q33" s="487" t="s">
        <v>435</v>
      </c>
      <c r="R33" s="487" t="s">
        <v>439</v>
      </c>
      <c r="S33" s="486" t="s">
        <v>589</v>
      </c>
      <c r="T33" t="s">
        <v>194</v>
      </c>
      <c r="U33" t="s">
        <v>203</v>
      </c>
      <c r="AE33" t="s">
        <v>468</v>
      </c>
      <c r="AZ33" s="318">
        <v>27</v>
      </c>
      <c r="BA33" s="321">
        <v>38300</v>
      </c>
      <c r="BB33" s="321">
        <v>38600</v>
      </c>
      <c r="BC33" s="321">
        <v>39400</v>
      </c>
      <c r="BD33" s="321">
        <v>41400</v>
      </c>
      <c r="BE33" s="321">
        <v>44800</v>
      </c>
      <c r="BF33" s="321">
        <v>46200</v>
      </c>
      <c r="BG33" s="321">
        <v>48500</v>
      </c>
      <c r="BH33" s="321">
        <v>56800</v>
      </c>
      <c r="BI33" s="321">
        <v>62100</v>
      </c>
      <c r="BJ33" s="321">
        <v>72700</v>
      </c>
      <c r="BK33" s="321">
        <v>81500</v>
      </c>
      <c r="BL33" s="321">
        <v>95500</v>
      </c>
      <c r="BM33" s="321">
        <v>114400</v>
      </c>
      <c r="BN33" s="321">
        <v>120900</v>
      </c>
      <c r="BO33" s="321">
        <v>130800</v>
      </c>
      <c r="BP33" s="321">
        <v>145000</v>
      </c>
      <c r="BQ33" s="321">
        <v>152900</v>
      </c>
      <c r="BR33" s="321">
        <v>162200</v>
      </c>
      <c r="BS33" s="321">
        <v>172100</v>
      </c>
      <c r="BT33" s="321">
        <v>191800</v>
      </c>
      <c r="BU33" s="321"/>
      <c r="BV33" s="321"/>
      <c r="BW33" s="321"/>
      <c r="BX33" s="321"/>
      <c r="BY33" s="483">
        <f t="shared" si="6"/>
        <v>120900</v>
      </c>
      <c r="BZ33" s="483">
        <f t="shared" si="4"/>
        <v>120900</v>
      </c>
      <c r="CM33" s="40">
        <v>27</v>
      </c>
      <c r="CN33" s="40"/>
      <c r="CO33" s="40"/>
      <c r="CQ33" s="454" t="s">
        <v>126</v>
      </c>
    </row>
    <row r="34" spans="1:95" ht="30">
      <c r="C34" s="590" t="s">
        <v>427</v>
      </c>
      <c r="D34" s="590"/>
      <c r="E34" s="185" t="str">
        <f>CONCATENATE("Rs."," ",F34,"       ","(",G34,")")</f>
        <v>Rs. 87700       (L-13)</v>
      </c>
      <c r="F34" s="161">
        <f>IF(R39="A",'Data Entry'!$I$13,IF(R39="B",S39,S39))</f>
        <v>87700</v>
      </c>
      <c r="G34" s="321" t="str">
        <f>'Data Entry'!$I$12</f>
        <v>L-13</v>
      </c>
      <c r="H34" s="161">
        <f>INDEX($H$7:$H$30,MATCH($G$34,$I$7:$I$30,0)+1)</f>
        <v>14</v>
      </c>
      <c r="I34" s="330" t="str">
        <f>INDEX($I$7:$I$30,MATCH(H34,$H$7:$H$30,0))</f>
        <v>L-14</v>
      </c>
      <c r="K34" s="586" t="s">
        <v>430</v>
      </c>
      <c r="L34" s="586"/>
      <c r="M34" s="586"/>
      <c r="N34" s="586"/>
      <c r="O34" s="586"/>
      <c r="P34" s="332" t="s">
        <v>194</v>
      </c>
      <c r="Q34" s="331" t="s">
        <v>204</v>
      </c>
      <c r="R34" s="161">
        <f>IF($K$42="YES",$F$36,$F$34)</f>
        <v>92700</v>
      </c>
      <c r="T34" s="513" t="s">
        <v>572</v>
      </c>
      <c r="U34" s="514" t="str">
        <f>T34</f>
        <v>Existing Pay &amp; Pay Level</v>
      </c>
      <c r="AB34" t="str">
        <f>'Data Entry'!$D$7</f>
        <v>Regular ACP</v>
      </c>
      <c r="AE34" t="s">
        <v>469</v>
      </c>
      <c r="AZ34" s="318">
        <v>28</v>
      </c>
      <c r="BA34" s="321">
        <v>39400</v>
      </c>
      <c r="BB34" s="321">
        <v>39800</v>
      </c>
      <c r="BC34" s="321">
        <v>40600</v>
      </c>
      <c r="BD34" s="321">
        <v>42600</v>
      </c>
      <c r="BE34" s="321">
        <v>46100</v>
      </c>
      <c r="BF34" s="321">
        <v>47600</v>
      </c>
      <c r="BG34" s="321">
        <v>50000</v>
      </c>
      <c r="BH34" s="321">
        <v>58500</v>
      </c>
      <c r="BI34" s="321">
        <v>64000</v>
      </c>
      <c r="BJ34" s="321">
        <v>74900</v>
      </c>
      <c r="BK34" s="321">
        <v>83900</v>
      </c>
      <c r="BL34" s="321">
        <v>98400</v>
      </c>
      <c r="BM34" s="321">
        <v>117800</v>
      </c>
      <c r="BN34" s="321">
        <v>124500</v>
      </c>
      <c r="BO34" s="321">
        <v>134700</v>
      </c>
      <c r="BP34" s="321">
        <v>149400</v>
      </c>
      <c r="BQ34" s="321">
        <v>157500</v>
      </c>
      <c r="BR34" s="321">
        <v>167100</v>
      </c>
      <c r="BS34" s="321">
        <v>177300</v>
      </c>
      <c r="BT34" s="321">
        <v>197600</v>
      </c>
      <c r="BU34" s="321"/>
      <c r="BV34" s="321"/>
      <c r="BW34" s="321"/>
      <c r="BX34" s="321"/>
      <c r="BY34" s="483">
        <f t="shared" si="6"/>
        <v>124500</v>
      </c>
      <c r="BZ34" s="483">
        <f t="shared" si="4"/>
        <v>124500</v>
      </c>
      <c r="CM34" s="40">
        <v>28</v>
      </c>
      <c r="CN34" s="40"/>
      <c r="CO34" s="40"/>
      <c r="CQ34" s="453" t="s">
        <v>127</v>
      </c>
    </row>
    <row r="35" spans="1:95" ht="30">
      <c r="C35" s="161" t="s">
        <v>424</v>
      </c>
      <c r="D35" s="161"/>
      <c r="E35" s="185" t="str">
        <f>CONCATENATE("Rs."," ",F35,"       ","(",G34,")")</f>
        <v>Rs. 90300       (L-13)</v>
      </c>
      <c r="F35" s="330">
        <f>ROUND(F34*3%,-2)+F34</f>
        <v>90300</v>
      </c>
      <c r="G35" s="161"/>
      <c r="H35" s="161"/>
      <c r="I35" s="161"/>
      <c r="K35" s="586" t="s">
        <v>431</v>
      </c>
      <c r="L35" s="586"/>
      <c r="M35" s="586"/>
      <c r="N35" s="586"/>
      <c r="O35" s="586"/>
      <c r="P35" s="332" t="s">
        <v>197</v>
      </c>
      <c r="Q35" s="331" t="s">
        <v>307</v>
      </c>
      <c r="R35" s="331">
        <f>'Data Entry'!I13</f>
        <v>87700</v>
      </c>
      <c r="S35" s="161"/>
      <c r="T35" s="513" t="s">
        <v>571</v>
      </c>
      <c r="U35" s="514" t="str">
        <f>T35</f>
        <v>Next Pay in Existing Level</v>
      </c>
      <c r="AZ35" s="318">
        <v>29</v>
      </c>
      <c r="BA35" s="321">
        <v>40600</v>
      </c>
      <c r="BB35" s="321">
        <v>41000</v>
      </c>
      <c r="BC35" s="321">
        <v>41800</v>
      </c>
      <c r="BD35" s="321">
        <v>43900</v>
      </c>
      <c r="BE35" s="321">
        <v>47500</v>
      </c>
      <c r="BF35" s="321">
        <v>49000</v>
      </c>
      <c r="BG35" s="321">
        <v>51500</v>
      </c>
      <c r="BH35" s="321">
        <v>60300</v>
      </c>
      <c r="BI35" s="321">
        <v>65900</v>
      </c>
      <c r="BJ35" s="321">
        <v>77100</v>
      </c>
      <c r="BK35" s="321">
        <v>86400</v>
      </c>
      <c r="BL35" s="321">
        <v>101400</v>
      </c>
      <c r="BM35" s="321">
        <v>121300</v>
      </c>
      <c r="BN35" s="321">
        <v>128200</v>
      </c>
      <c r="BO35" s="321">
        <v>138700</v>
      </c>
      <c r="BP35" s="321">
        <v>153900</v>
      </c>
      <c r="BQ35" s="321">
        <v>162200</v>
      </c>
      <c r="BR35" s="321">
        <v>172100</v>
      </c>
      <c r="BS35" s="321">
        <v>182600</v>
      </c>
      <c r="BT35" s="321">
        <v>203500</v>
      </c>
      <c r="BU35" s="321"/>
      <c r="BV35" s="321"/>
      <c r="BW35" s="321"/>
      <c r="BX35" s="321"/>
      <c r="BY35" s="483">
        <f t="shared" si="6"/>
        <v>128200</v>
      </c>
      <c r="BZ35" s="483">
        <f t="shared" si="4"/>
        <v>128200</v>
      </c>
      <c r="CM35" s="421">
        <v>29</v>
      </c>
      <c r="CN35" s="421"/>
      <c r="CO35" s="421"/>
      <c r="CQ35" s="452" t="s">
        <v>129</v>
      </c>
    </row>
    <row r="36" spans="1:95" ht="30">
      <c r="C36" s="161" t="s">
        <v>428</v>
      </c>
      <c r="D36" s="161"/>
      <c r="E36" s="185" t="str">
        <f>CONCATENATE("Rs.","  ",F36,"      ","(",I34,")")</f>
        <v>Rs.  92700      (L-14)</v>
      </c>
      <c r="F36" s="330">
        <f>$BY$47</f>
        <v>92700</v>
      </c>
      <c r="G36" s="161"/>
      <c r="H36" s="161"/>
      <c r="I36" s="161"/>
      <c r="K36" s="586" t="s">
        <v>432</v>
      </c>
      <c r="L36" s="586"/>
      <c r="M36" s="586"/>
      <c r="N36" s="586"/>
      <c r="O36" s="586"/>
      <c r="P36" s="332" t="s">
        <v>434</v>
      </c>
      <c r="Q36" s="331" t="s">
        <v>307</v>
      </c>
      <c r="R36" s="331">
        <f>G37</f>
        <v>53100</v>
      </c>
      <c r="S36" s="161"/>
      <c r="T36" s="513" t="s">
        <v>573</v>
      </c>
      <c r="U36" s="514" t="s">
        <v>613</v>
      </c>
      <c r="AZ36" s="318">
        <v>30</v>
      </c>
      <c r="BA36" s="321">
        <v>41800</v>
      </c>
      <c r="BB36" s="321">
        <v>42200</v>
      </c>
      <c r="BC36" s="321">
        <v>43100</v>
      </c>
      <c r="BD36" s="321">
        <v>45200</v>
      </c>
      <c r="BE36" s="321">
        <v>48900</v>
      </c>
      <c r="BF36" s="321">
        <v>50500</v>
      </c>
      <c r="BG36" s="321">
        <v>53000</v>
      </c>
      <c r="BH36" s="321">
        <v>62100</v>
      </c>
      <c r="BI36" s="321">
        <v>67900</v>
      </c>
      <c r="BJ36" s="321">
        <v>79400</v>
      </c>
      <c r="BK36" s="321">
        <v>89000</v>
      </c>
      <c r="BL36" s="321">
        <v>104400</v>
      </c>
      <c r="BM36" s="321">
        <v>124900</v>
      </c>
      <c r="BN36" s="321">
        <v>132000</v>
      </c>
      <c r="BO36" s="321">
        <v>142900</v>
      </c>
      <c r="BP36" s="321">
        <v>158500</v>
      </c>
      <c r="BQ36" s="321">
        <v>167100</v>
      </c>
      <c r="BR36" s="321">
        <v>177300</v>
      </c>
      <c r="BS36" s="321">
        <v>188100</v>
      </c>
      <c r="BT36" s="321"/>
      <c r="BU36" s="321"/>
      <c r="BV36" s="321"/>
      <c r="BW36" s="321"/>
      <c r="BX36" s="321"/>
      <c r="BY36" s="483">
        <f t="shared" si="6"/>
        <v>132000</v>
      </c>
      <c r="BZ36" s="483">
        <f t="shared" si="4"/>
        <v>132000</v>
      </c>
      <c r="CM36" s="40">
        <v>30</v>
      </c>
      <c r="CN36" s="40"/>
      <c r="CO36" s="40"/>
      <c r="CQ36" s="453" t="s">
        <v>132</v>
      </c>
    </row>
    <row r="37" spans="1:95" ht="15.75">
      <c r="C37" t="s">
        <v>438</v>
      </c>
      <c r="G37" s="270">
        <f>INDEX($E$7:$E$30,MATCH(G34,$I$7:$I$30,0))</f>
        <v>53100</v>
      </c>
      <c r="K37" s="586" t="s">
        <v>611</v>
      </c>
      <c r="L37" s="586"/>
      <c r="M37" s="586"/>
      <c r="N37" s="586"/>
      <c r="O37" s="586"/>
      <c r="P37" s="332" t="s">
        <v>203</v>
      </c>
      <c r="Q37" s="331" t="s">
        <v>307</v>
      </c>
      <c r="R37" s="331">
        <f>$BZ$47</f>
        <v>90000</v>
      </c>
      <c r="S37" s="161">
        <f>F34</f>
        <v>87700</v>
      </c>
      <c r="AZ37" s="318">
        <v>31</v>
      </c>
      <c r="BA37" s="321">
        <v>43100</v>
      </c>
      <c r="BB37" s="321">
        <v>43500</v>
      </c>
      <c r="BC37" s="321">
        <v>44400</v>
      </c>
      <c r="BD37" s="321">
        <v>46600</v>
      </c>
      <c r="BE37" s="321">
        <v>50400</v>
      </c>
      <c r="BF37" s="321">
        <v>52000</v>
      </c>
      <c r="BG37" s="321">
        <v>54600</v>
      </c>
      <c r="BH37" s="321">
        <v>64000</v>
      </c>
      <c r="BI37" s="321">
        <v>69900</v>
      </c>
      <c r="BJ37" s="321">
        <v>81800</v>
      </c>
      <c r="BK37" s="321">
        <v>91700</v>
      </c>
      <c r="BL37" s="321">
        <v>107500</v>
      </c>
      <c r="BM37" s="321">
        <v>128600</v>
      </c>
      <c r="BN37" s="321">
        <v>136000</v>
      </c>
      <c r="BO37" s="321">
        <v>147200</v>
      </c>
      <c r="BP37" s="321">
        <v>163300</v>
      </c>
      <c r="BQ37" s="321">
        <v>172100</v>
      </c>
      <c r="BR37" s="321">
        <v>182600</v>
      </c>
      <c r="BS37" s="321">
        <v>193700</v>
      </c>
      <c r="BT37" s="321"/>
      <c r="BU37" s="321"/>
      <c r="BV37" s="321"/>
      <c r="BW37" s="321"/>
      <c r="BX37" s="321"/>
      <c r="BY37" s="483">
        <f t="shared" si="6"/>
        <v>136000</v>
      </c>
      <c r="BZ37" s="483">
        <f t="shared" si="4"/>
        <v>136000</v>
      </c>
      <c r="CM37" s="40">
        <v>31</v>
      </c>
      <c r="CN37" s="40"/>
      <c r="CO37" s="40"/>
      <c r="CQ37" s="453" t="s">
        <v>133</v>
      </c>
    </row>
    <row r="38" spans="1:95" ht="15.75">
      <c r="K38" s="588" t="s">
        <v>440</v>
      </c>
      <c r="L38" s="588"/>
      <c r="M38" s="588"/>
      <c r="N38" s="588"/>
      <c r="O38" s="588"/>
      <c r="P38" s="588"/>
      <c r="Q38" s="588"/>
      <c r="R38" s="588"/>
      <c r="S38" s="161"/>
      <c r="AZ38" s="318">
        <v>32</v>
      </c>
      <c r="BA38" s="321">
        <v>44400</v>
      </c>
      <c r="BB38" s="321">
        <v>44800</v>
      </c>
      <c r="BC38" s="321">
        <v>45700</v>
      </c>
      <c r="BD38" s="321">
        <v>48000</v>
      </c>
      <c r="BE38" s="321">
        <v>51900</v>
      </c>
      <c r="BF38" s="321">
        <v>53600</v>
      </c>
      <c r="BG38" s="321">
        <v>56200</v>
      </c>
      <c r="BH38" s="321">
        <v>65900</v>
      </c>
      <c r="BI38" s="321">
        <v>72000</v>
      </c>
      <c r="BJ38" s="321">
        <v>84300</v>
      </c>
      <c r="BK38" s="321">
        <v>94500</v>
      </c>
      <c r="BL38" s="321">
        <v>110700</v>
      </c>
      <c r="BM38" s="321">
        <v>132500</v>
      </c>
      <c r="BN38" s="321">
        <v>140100</v>
      </c>
      <c r="BO38" s="321">
        <v>151600</v>
      </c>
      <c r="BP38" s="321">
        <v>168200</v>
      </c>
      <c r="BQ38" s="321">
        <v>177300</v>
      </c>
      <c r="BR38" s="321">
        <v>188100</v>
      </c>
      <c r="BS38" s="321">
        <v>199500</v>
      </c>
      <c r="BT38" s="321"/>
      <c r="BU38" s="321"/>
      <c r="BV38" s="321"/>
      <c r="BW38" s="321"/>
      <c r="BX38" s="321"/>
      <c r="BY38" s="483">
        <f t="shared" si="6"/>
        <v>140100</v>
      </c>
      <c r="BZ38" s="483">
        <f t="shared" si="4"/>
        <v>140100</v>
      </c>
      <c r="CQ38" s="452" t="s">
        <v>135</v>
      </c>
    </row>
    <row r="39" spans="1:95" ht="30.75">
      <c r="B39" s="330">
        <f>INDEX($D$7:$D$30,MATCH(F35,$D$7:$D$30,0))</f>
        <v>90300</v>
      </c>
      <c r="C39" t="s">
        <v>612</v>
      </c>
      <c r="E39" s="185" t="str">
        <f>CONCATENATE("Rs.","  ",C33,"      ","(",G34,")")</f>
        <v>Rs.  87700      (L-13)</v>
      </c>
      <c r="K39" s="589" t="s">
        <v>433</v>
      </c>
      <c r="L39" s="589"/>
      <c r="M39" s="589" t="str">
        <f>'Data Entry'!$D$7</f>
        <v>Regular ACP</v>
      </c>
      <c r="N39" s="589"/>
      <c r="O39" s="589"/>
      <c r="P39" s="589"/>
      <c r="Q39" s="589"/>
      <c r="R39" s="335" t="str">
        <f>INDEX($P$34:$P$37,MATCH($M$39,$K$34:$K$37,0))</f>
        <v>A</v>
      </c>
      <c r="S39" s="488">
        <f>INDEX($R$34:$R$37,MATCH($R$39,$P$34:$P$37,0))</f>
        <v>92700</v>
      </c>
      <c r="AZ39" s="318">
        <v>33</v>
      </c>
      <c r="BA39" s="321">
        <v>45700</v>
      </c>
      <c r="BB39" s="321">
        <v>46100</v>
      </c>
      <c r="BC39" s="321">
        <v>47100</v>
      </c>
      <c r="BD39" s="321">
        <v>49400</v>
      </c>
      <c r="BE39" s="321">
        <v>53500</v>
      </c>
      <c r="BF39" s="321">
        <v>55200</v>
      </c>
      <c r="BG39" s="321">
        <v>57900</v>
      </c>
      <c r="BH39" s="321">
        <v>67900</v>
      </c>
      <c r="BI39" s="321">
        <v>74200</v>
      </c>
      <c r="BJ39" s="321">
        <v>86800</v>
      </c>
      <c r="BK39" s="321">
        <v>97300</v>
      </c>
      <c r="BL39" s="321">
        <v>114000</v>
      </c>
      <c r="BM39" s="321">
        <v>136500</v>
      </c>
      <c r="BN39" s="321">
        <v>144300</v>
      </c>
      <c r="BO39" s="321">
        <v>156100</v>
      </c>
      <c r="BP39" s="321">
        <v>173200</v>
      </c>
      <c r="BQ39" s="321">
        <v>182600</v>
      </c>
      <c r="BR39" s="321">
        <v>193700</v>
      </c>
      <c r="BS39" s="321"/>
      <c r="BT39" s="321"/>
      <c r="BU39" s="321"/>
      <c r="BV39" s="321"/>
      <c r="BW39" s="321"/>
      <c r="BX39" s="321"/>
      <c r="BY39" s="483">
        <f t="shared" si="6"/>
        <v>144300</v>
      </c>
      <c r="BZ39" s="483">
        <f t="shared" si="4"/>
        <v>144300</v>
      </c>
      <c r="CQ39" s="453" t="s">
        <v>140</v>
      </c>
    </row>
    <row r="40" spans="1:95" ht="30">
      <c r="C40" t="s">
        <v>614</v>
      </c>
      <c r="E40" s="185" t="str">
        <f>CONCATENATE("Rs.","  ",S39,"      ","(",I34,")")</f>
        <v>Rs.  92700      (L-14)</v>
      </c>
      <c r="K40" s="161"/>
      <c r="L40" s="161"/>
      <c r="M40" s="585" t="str">
        <f>CONCATENATE("Detail of","  ",M39,"  ","between", " ",TEXT(H42,"dd/mm/yy"), " ","to"," ",TEXT(End_Date_Incr,"dd/mm/yy"))</f>
        <v>Detail of  Regular ACP  between 19/12/19 to 01/07/21</v>
      </c>
      <c r="N40" s="585"/>
      <c r="O40" s="585"/>
      <c r="P40" s="585"/>
      <c r="Q40" s="585"/>
      <c r="R40" s="585"/>
      <c r="S40" s="161"/>
      <c r="V40" s="511"/>
      <c r="W40" s="512"/>
      <c r="Y40" s="512"/>
      <c r="AA40" s="511"/>
      <c r="AB40" s="512"/>
      <c r="AZ40" s="318">
        <v>34</v>
      </c>
      <c r="BA40" s="321">
        <v>47100</v>
      </c>
      <c r="BB40" s="321">
        <v>47500</v>
      </c>
      <c r="BC40" s="321">
        <v>48500</v>
      </c>
      <c r="BD40" s="321">
        <v>50900</v>
      </c>
      <c r="BE40" s="321">
        <v>55100</v>
      </c>
      <c r="BF40" s="321">
        <v>56900</v>
      </c>
      <c r="BG40" s="321">
        <v>59600</v>
      </c>
      <c r="BH40" s="321">
        <v>69900</v>
      </c>
      <c r="BI40" s="321">
        <v>76400</v>
      </c>
      <c r="BJ40" s="321">
        <v>89400</v>
      </c>
      <c r="BK40" s="321">
        <v>100200</v>
      </c>
      <c r="BL40" s="321">
        <v>117400</v>
      </c>
      <c r="BM40" s="321">
        <v>140600</v>
      </c>
      <c r="BN40" s="321">
        <v>148600</v>
      </c>
      <c r="BO40" s="321">
        <v>160800</v>
      </c>
      <c r="BP40" s="321">
        <v>178400</v>
      </c>
      <c r="BQ40" s="321">
        <v>188100</v>
      </c>
      <c r="BR40" s="321">
        <v>199500</v>
      </c>
      <c r="BS40" s="321"/>
      <c r="BT40" s="321"/>
      <c r="BU40" s="321"/>
      <c r="BV40" s="321"/>
      <c r="BW40" s="321"/>
      <c r="BX40" s="321"/>
      <c r="BY40" s="483">
        <f t="shared" si="6"/>
        <v>148600</v>
      </c>
      <c r="BZ40" s="483">
        <f t="shared" si="4"/>
        <v>148600</v>
      </c>
      <c r="CQ40" s="455"/>
    </row>
    <row r="41" spans="1:95" ht="18.75">
      <c r="E41" s="161" t="str">
        <f t="array" ref="E41">IFERROR(INDEX($B$2:$B$9,MATCH(SMALL(NOT($B$2:$B$9="")*IF(ISNUMBER($B$2:$B$9),COUNTIF($B$2:$B$9,"&lt;="&amp;$B$2:$B$9),COUNTIF($B$2:$B$9,"&lt;="&amp;$B$2:$B$9)+SUM(--ISNUMBER($B$2:$B$9))),ROWS(#REF!)+SUM(--ISBLANK($B$2:$B$9))),NOT($B$2:$B$9="")*IF(ISNUMBER($B$2:$B$9),COUNTIF($B$2:$B$9,"&lt;="&amp;$B$2:$B$9),COUNTIF($B$2:$B$9,"&lt;="&amp;$B$2:$B$9)+SUM(--ISNUMBER($B$2:$B$9))),0)),"")</f>
        <v/>
      </c>
      <c r="H41" s="355" t="s">
        <v>441</v>
      </c>
      <c r="I41" s="355" t="s">
        <v>442</v>
      </c>
      <c r="J41" t="s">
        <v>498</v>
      </c>
      <c r="K41" t="s">
        <v>499</v>
      </c>
      <c r="AZ41" s="318">
        <v>35</v>
      </c>
      <c r="BA41" s="321">
        <v>48500</v>
      </c>
      <c r="BB41" s="321">
        <v>48900</v>
      </c>
      <c r="BC41" s="321">
        <v>50000</v>
      </c>
      <c r="BD41" s="321">
        <v>52400</v>
      </c>
      <c r="BE41" s="321">
        <v>56800</v>
      </c>
      <c r="BF41" s="321">
        <v>58600</v>
      </c>
      <c r="BG41" s="321">
        <v>61400</v>
      </c>
      <c r="BH41" s="321">
        <v>72000</v>
      </c>
      <c r="BI41" s="321">
        <v>78700</v>
      </c>
      <c r="BJ41" s="321">
        <v>92100</v>
      </c>
      <c r="BK41" s="321">
        <v>103200</v>
      </c>
      <c r="BL41" s="321">
        <v>120900</v>
      </c>
      <c r="BM41" s="321">
        <v>144800</v>
      </c>
      <c r="BN41" s="321">
        <v>153100</v>
      </c>
      <c r="BO41" s="321">
        <v>165600</v>
      </c>
      <c r="BP41" s="321">
        <v>183800</v>
      </c>
      <c r="BQ41" s="321">
        <v>193700</v>
      </c>
      <c r="BR41" s="321"/>
      <c r="BS41" s="321"/>
      <c r="BT41" s="321"/>
      <c r="BU41" s="321"/>
      <c r="BV41" s="321"/>
      <c r="BW41" s="321"/>
      <c r="BX41" s="321"/>
      <c r="BY41" s="483">
        <f t="shared" si="6"/>
        <v>153100</v>
      </c>
      <c r="BZ41" s="483">
        <f t="shared" si="4"/>
        <v>153100</v>
      </c>
      <c r="CQ41" s="455"/>
    </row>
    <row r="42" spans="1:95" ht="18.75">
      <c r="B42" s="361">
        <f t="array" ref="B42">IFERROR(INDEX($C$44:$C$54,MATCH(SMALL(NOT($C$44:$C$54="")*IF(ISNUMBER($C$44:$C$54),COUNTIF($C$44:$C$54,"&lt;="&amp;$C$44:$C$54),COUNTIF($C$44:$C$54,"&lt;="&amp;$C$44:$C$54)+SUM(--ISNUMBER($C$44:$C$54))),ROWS($C$44:C44)+SUM(--ISBLANK($C$44:$C$54))),NOT($C$44:$C$54="")*IF(ISNUMBER($C$44:$C$54),COUNTIF($C$44:$C$54,"&lt;="&amp;$C$44:$C$54),COUNTIF($C$44:$C$54,"&lt;="&amp;$C$44:$C$54)+SUM(--ISNUMBER($C$44:$C$54))),0)),"")</f>
        <v>42552</v>
      </c>
      <c r="F42" t="s">
        <v>225</v>
      </c>
      <c r="H42" s="354">
        <f>'Data Entry'!E15</f>
        <v>43818</v>
      </c>
      <c r="I42" s="354">
        <f>'Data Entry'!E16</f>
        <v>44378</v>
      </c>
      <c r="J42" s="356">
        <f>'Data Entry'!$E$13</f>
        <v>43818</v>
      </c>
      <c r="K42" t="str">
        <f>IF(R39="A",'Data Entry'!$E$14,"NO")</f>
        <v>YES</v>
      </c>
      <c r="L42" s="357">
        <f>IF(K42="YES",J42,"")</f>
        <v>43818</v>
      </c>
      <c r="AZ42" s="318">
        <v>36</v>
      </c>
      <c r="BA42" s="321">
        <v>50000</v>
      </c>
      <c r="BB42" s="321">
        <v>50400</v>
      </c>
      <c r="BC42" s="321">
        <v>51500</v>
      </c>
      <c r="BD42" s="321">
        <v>54000</v>
      </c>
      <c r="BE42" s="321">
        <v>58500</v>
      </c>
      <c r="BF42" s="321">
        <v>60400</v>
      </c>
      <c r="BG42" s="321">
        <v>63200</v>
      </c>
      <c r="BH42" s="321">
        <v>74200</v>
      </c>
      <c r="BI42" s="321">
        <v>81100</v>
      </c>
      <c r="BJ42" s="321">
        <v>94900</v>
      </c>
      <c r="BK42" s="321">
        <v>106300</v>
      </c>
      <c r="BL42" s="321">
        <v>124500</v>
      </c>
      <c r="BM42" s="321">
        <v>149100</v>
      </c>
      <c r="BN42" s="321">
        <v>157700</v>
      </c>
      <c r="BO42" s="321">
        <v>170600</v>
      </c>
      <c r="BP42" s="321">
        <v>189300</v>
      </c>
      <c r="BQ42" s="321">
        <v>199500</v>
      </c>
      <c r="BR42" s="321"/>
      <c r="BS42" s="321"/>
      <c r="BT42" s="321"/>
      <c r="BU42" s="321"/>
      <c r="BV42" s="321"/>
      <c r="BW42" s="321"/>
      <c r="BX42" s="321"/>
      <c r="BY42" s="483">
        <f t="shared" si="6"/>
        <v>157700</v>
      </c>
      <c r="BZ42" s="483">
        <f t="shared" si="4"/>
        <v>157700</v>
      </c>
    </row>
    <row r="43" spans="1:95" ht="47.25">
      <c r="A43" s="272"/>
      <c r="B43" t="s">
        <v>284</v>
      </c>
      <c r="C43" s="151" t="s">
        <v>500</v>
      </c>
      <c r="D43" s="151" t="s">
        <v>501</v>
      </c>
      <c r="E43" s="151" t="s">
        <v>502</v>
      </c>
      <c r="F43" s="151" t="s">
        <v>503</v>
      </c>
      <c r="G43" s="364" t="s">
        <v>504</v>
      </c>
      <c r="H43" s="151" t="s">
        <v>225</v>
      </c>
      <c r="I43" s="151" t="s">
        <v>290</v>
      </c>
      <c r="J43" s="353" t="s">
        <v>291</v>
      </c>
      <c r="K43" s="151" t="s">
        <v>505</v>
      </c>
      <c r="L43" s="211" t="s">
        <v>293</v>
      </c>
      <c r="M43" s="211" t="s">
        <v>295</v>
      </c>
      <c r="N43" s="211" t="s">
        <v>270</v>
      </c>
      <c r="Q43" s="387" t="s">
        <v>517</v>
      </c>
      <c r="R43" s="387" t="s">
        <v>518</v>
      </c>
      <c r="S43" s="387" t="s">
        <v>519</v>
      </c>
      <c r="T43" s="388" t="s">
        <v>520</v>
      </c>
      <c r="U43" s="387"/>
      <c r="V43" s="387"/>
      <c r="AZ43" s="318">
        <v>37</v>
      </c>
      <c r="BA43" s="321">
        <v>51500</v>
      </c>
      <c r="BB43" s="321">
        <v>51900</v>
      </c>
      <c r="BC43" s="321">
        <v>53000</v>
      </c>
      <c r="BD43" s="321">
        <v>55600</v>
      </c>
      <c r="BE43" s="321">
        <v>60300</v>
      </c>
      <c r="BF43" s="321">
        <v>62200</v>
      </c>
      <c r="BG43" s="321">
        <v>65100</v>
      </c>
      <c r="BH43" s="321">
        <v>76400</v>
      </c>
      <c r="BI43" s="321">
        <v>83500</v>
      </c>
      <c r="BJ43" s="321">
        <v>97700</v>
      </c>
      <c r="BK43" s="321">
        <v>109500</v>
      </c>
      <c r="BL43" s="321">
        <v>128200</v>
      </c>
      <c r="BM43" s="321">
        <v>153600</v>
      </c>
      <c r="BN43" s="321">
        <v>162400</v>
      </c>
      <c r="BO43" s="321">
        <v>175700</v>
      </c>
      <c r="BP43" s="321">
        <v>195000</v>
      </c>
      <c r="BQ43" s="321"/>
      <c r="BR43" s="321"/>
      <c r="BS43" s="321"/>
      <c r="BT43" s="321"/>
      <c r="BU43" s="321"/>
      <c r="BV43" s="321"/>
      <c r="BW43" s="321"/>
      <c r="BX43" s="321"/>
      <c r="BY43" s="483">
        <f t="shared" si="6"/>
        <v>162400</v>
      </c>
      <c r="BZ43" s="483">
        <f t="shared" si="4"/>
        <v>162400</v>
      </c>
    </row>
    <row r="44" spans="1:95" ht="15.75">
      <c r="A44" s="272"/>
      <c r="B44" s="226">
        <v>42552</v>
      </c>
      <c r="C44" s="336"/>
      <c r="D44" s="479">
        <f t="array" ref="D44">IFERROR(INDEX($C$44:$C$54,MATCH(SMALL(NOT($C$44:$C$54="")*IF(ISNUMBER($C$44:$C$54),COUNTIF($C$44:$C$54,"&lt;="&amp;$C$44:$C$54),COUNTIF($C$44:$C$54,"&lt;="&amp;$C$44:$C$54)+SUM(--ISNUMBER($C$44:$C$54))),ROWS($C$44:C44)+SUM(--ISBLANK($C$44:$C$54))),NOT($C$44:$C$54="")*IF(ISNUMBER($C$44:$C$54),COUNTIF($C$44:$C$54,"&lt;="&amp;$C$44:$C$54),COUNTIF($C$44:$C$54,"&lt;="&amp;$C$44:$C$54)+SUM(--ISNUMBER($C$44:$C$54))),0)),"")</f>
        <v>42552</v>
      </c>
      <c r="E44" s="362">
        <f t="array" ref="E44">SMALL(IF(($C$44:$C$54&lt;=End_Date_Incr)*($C$44:$C$54&gt;=$H$42),$C$44:$C$54,"A"),ROWS($A$43:A43))</f>
        <v>43818</v>
      </c>
      <c r="F44" s="363">
        <f t="shared" ref="F44:F54" si="9">IFERROR(E44,"")</f>
        <v>43818</v>
      </c>
      <c r="G44" s="356">
        <f>'Data Entry'!A19</f>
        <v>43818</v>
      </c>
      <c r="H44" t="str">
        <f>'Data Entry'!C19</f>
        <v>NO</v>
      </c>
      <c r="I44" s="338">
        <f>IF(F44="","",IF(H44="YES",G44,F44))</f>
        <v>43818</v>
      </c>
      <c r="J44" s="226">
        <f>H42</f>
        <v>43818</v>
      </c>
      <c r="K44">
        <f>IF($R$39="D",S37,S39)</f>
        <v>92700</v>
      </c>
      <c r="L44" s="339" t="str">
        <f>'Data Entry'!E19</f>
        <v>NO</v>
      </c>
      <c r="M44" s="261">
        <f>IF(J44="","",IF(L44="YES",ROUND((K44*0.03),-2),0))</f>
        <v>0</v>
      </c>
      <c r="N44" s="365">
        <f>IF(J44="","",K44+M44)</f>
        <v>92700</v>
      </c>
      <c r="Q44" s="387" t="str">
        <f>'Data Entry'!E44</f>
        <v>YES</v>
      </c>
      <c r="R44" s="387">
        <f>IF(Q44="YES",K44,"")</f>
        <v>92700</v>
      </c>
      <c r="S44" s="389" t="e">
        <f t="array" ref="S44">INDEX($O$231:$O$236,MATCH(0,COUNTIF(#REF!,$O$231:$O$236&amp;""),0))</f>
        <v>#N/A</v>
      </c>
      <c r="T44" s="388" t="str">
        <f t="shared" ref="T44:T49" si="10">IFERROR(S44,"")</f>
        <v/>
      </c>
      <c r="U44" s="387"/>
      <c r="V44" s="387"/>
      <c r="AZ44" s="318">
        <v>38</v>
      </c>
      <c r="BA44" s="321">
        <v>53000</v>
      </c>
      <c r="BB44" s="321">
        <v>53500</v>
      </c>
      <c r="BC44" s="321">
        <v>54600</v>
      </c>
      <c r="BD44" s="321">
        <v>57300</v>
      </c>
      <c r="BE44" s="321">
        <v>62100</v>
      </c>
      <c r="BF44" s="321">
        <v>64100</v>
      </c>
      <c r="BG44" s="321">
        <v>67100</v>
      </c>
      <c r="BH44" s="321">
        <v>78700</v>
      </c>
      <c r="BI44" s="321">
        <v>86000</v>
      </c>
      <c r="BJ44" s="321">
        <v>100600</v>
      </c>
      <c r="BK44" s="321">
        <v>112800</v>
      </c>
      <c r="BL44" s="321">
        <v>132000</v>
      </c>
      <c r="BM44" s="321">
        <v>158200</v>
      </c>
      <c r="BN44" s="321">
        <v>167300</v>
      </c>
      <c r="BO44" s="321">
        <v>181000</v>
      </c>
      <c r="BP44" s="321"/>
      <c r="BQ44" s="321"/>
      <c r="BR44" s="321"/>
      <c r="BS44" s="321"/>
      <c r="BT44" s="321"/>
      <c r="BU44" s="321"/>
      <c r="BV44" s="321"/>
      <c r="BW44" s="321"/>
      <c r="BX44" s="321"/>
      <c r="BY44" s="483">
        <f t="shared" si="6"/>
        <v>167300</v>
      </c>
      <c r="BZ44" s="483">
        <f t="shared" si="4"/>
        <v>167300</v>
      </c>
    </row>
    <row r="45" spans="1:95" ht="15.75">
      <c r="A45" s="272"/>
      <c r="B45" s="226">
        <f>EDATE(B44,12)</f>
        <v>42917</v>
      </c>
      <c r="C45" s="226">
        <f t="array" ref="C45">INDEX($B$44:$B$54,MATCH(MIN(ABS($B$44:$B$54-C44)),ABS($B$44:$B$54-C44),0))</f>
        <v>42552</v>
      </c>
      <c r="D45" s="479">
        <f t="array" ref="D45">IFERROR(INDEX($C$44:$C$54,MATCH(SMALL(NOT($C$44:$C$54="")*IF(ISNUMBER($C$44:$C$54),COUNTIF($C$44:$C$54,"&lt;="&amp;$C$44:$C$54),COUNTIF($C$44:$C$54,"&lt;="&amp;$C$44:$C$54)+SUM(--ISNUMBER($C$44:$C$54))),ROWS($C$44:C45)+SUM(--ISBLANK($C$44:$C$54))),NOT($C$44:$C$54="")*IF(ISNUMBER($C$44:$C$54),COUNTIF($C$44:$C$54,"&lt;="&amp;$C$44:$C$54),COUNTIF($C$44:$C$54,"&lt;="&amp;$C$44:$C$54)+SUM(--ISNUMBER($C$44:$C$54))),0)),"")</f>
        <v>42917</v>
      </c>
      <c r="E45" s="362">
        <f t="array" ref="E45">SMALL(IF(($C$44:$C$54&lt;=End_Date_Incr)*($C$44:$C$54&gt;=$H$42),$C$44:$C$54,"A"),ROWS($A$43:A44))</f>
        <v>44013</v>
      </c>
      <c r="F45" s="363">
        <f t="shared" si="9"/>
        <v>44013</v>
      </c>
      <c r="G45" s="356">
        <f>'Data Entry'!A20</f>
        <v>44013</v>
      </c>
      <c r="H45" t="str">
        <f>'Data Entry'!C20</f>
        <v>NO</v>
      </c>
      <c r="I45" s="338">
        <f t="shared" ref="I45:I54" si="11">IF(F45="","",IF(H45="YES",G45,F45))</f>
        <v>44013</v>
      </c>
      <c r="J45" s="339">
        <f>IF($I$42&gt;=I45,I45,"")</f>
        <v>44013</v>
      </c>
      <c r="K45" s="365">
        <f>N44</f>
        <v>92700</v>
      </c>
      <c r="L45" s="339" t="str">
        <f>'Data Entry'!E20</f>
        <v>YES</v>
      </c>
      <c r="M45" s="261">
        <f t="shared" ref="M45:M54" si="12">IF(J45="","",IF(L45="YES",ROUND((K45*0.03),-2),0))</f>
        <v>2800</v>
      </c>
      <c r="N45" s="365">
        <f t="shared" ref="N45:N54" si="13">IF(J45="","",K45+M45)</f>
        <v>95500</v>
      </c>
      <c r="Q45" s="387" t="str">
        <f>'Data Entry'!E45</f>
        <v>YES</v>
      </c>
      <c r="R45" s="387">
        <f>IF(Q45="YES",K45,"")</f>
        <v>92700</v>
      </c>
      <c r="S45" s="389" t="e">
        <f t="array" ref="S45">INDEX($O$231:$O$236,MATCH(0,COUNTIF(#REF!,$O$231:$O$236&amp;""),0))</f>
        <v>#N/A</v>
      </c>
      <c r="T45" s="388" t="str">
        <f t="shared" si="10"/>
        <v/>
      </c>
      <c r="U45" s="387"/>
      <c r="V45" s="387"/>
      <c r="AZ45" s="318">
        <v>39</v>
      </c>
      <c r="BA45" s="321">
        <v>54600</v>
      </c>
      <c r="BB45" s="321">
        <v>55100</v>
      </c>
      <c r="BC45" s="321">
        <v>56200</v>
      </c>
      <c r="BD45" s="321">
        <v>59000</v>
      </c>
      <c r="BE45" s="321">
        <v>64000</v>
      </c>
      <c r="BF45" s="321">
        <v>66000</v>
      </c>
      <c r="BG45" s="321">
        <v>69100</v>
      </c>
      <c r="BH45" s="321">
        <v>81100</v>
      </c>
      <c r="BI45" s="321">
        <v>88600</v>
      </c>
      <c r="BJ45" s="321">
        <v>103600</v>
      </c>
      <c r="BK45" s="321">
        <v>116200</v>
      </c>
      <c r="BL45" s="321">
        <v>136000</v>
      </c>
      <c r="BM45" s="321">
        <v>162900</v>
      </c>
      <c r="BN45" s="321">
        <v>172300</v>
      </c>
      <c r="BO45" s="321">
        <v>186400</v>
      </c>
      <c r="BP45" s="321"/>
      <c r="BQ45" s="321"/>
      <c r="BR45" s="321"/>
      <c r="BS45" s="321"/>
      <c r="BT45" s="321"/>
      <c r="BU45" s="321"/>
      <c r="BV45" s="321"/>
      <c r="BW45" s="321"/>
      <c r="BX45" s="321"/>
      <c r="BY45" s="483">
        <f t="shared" si="6"/>
        <v>172300</v>
      </c>
      <c r="BZ45" s="483">
        <f t="shared" si="4"/>
        <v>172300</v>
      </c>
    </row>
    <row r="46" spans="1:95" ht="15.75">
      <c r="A46" s="272"/>
      <c r="B46" s="226">
        <f t="shared" ref="B46:C54" si="14">EDATE(B45,12)</f>
        <v>43282</v>
      </c>
      <c r="C46" s="154">
        <f t="shared" si="14"/>
        <v>42917</v>
      </c>
      <c r="D46" s="479">
        <f t="array" ref="D46">IFERROR(INDEX($C$44:$C$54,MATCH(SMALL(NOT($C$44:$C$54="")*IF(ISNUMBER($C$44:$C$54),COUNTIF($C$44:$C$54,"&lt;="&amp;$C$44:$C$54),COUNTIF($C$44:$C$54,"&lt;="&amp;$C$44:$C$54)+SUM(--ISNUMBER($C$44:$C$54))),ROWS($C$44:C46)+SUM(--ISBLANK($C$44:$C$54))),NOT($C$44:$C$54="")*IF(ISNUMBER($C$44:$C$54),COUNTIF($C$44:$C$54,"&lt;="&amp;$C$44:$C$54),COUNTIF($C$44:$C$54,"&lt;="&amp;$C$44:$C$54)+SUM(--ISNUMBER($C$44:$C$54))),0)),"")</f>
        <v>43282</v>
      </c>
      <c r="E46" s="362">
        <f t="array" ref="E46">SMALL(IF(($C$44:$C$54&lt;=End_Date_Incr)*($C$44:$C$54&gt;=$H$42),$C$44:$C$54,"A"),ROWS($A$43:A45))</f>
        <v>44378</v>
      </c>
      <c r="F46" s="363">
        <f t="shared" si="9"/>
        <v>44378</v>
      </c>
      <c r="G46" s="356">
        <f>'Data Entry'!A21</f>
        <v>44378</v>
      </c>
      <c r="H46" t="str">
        <f>'Data Entry'!C21</f>
        <v>NO</v>
      </c>
      <c r="I46" s="338">
        <f t="shared" si="11"/>
        <v>44378</v>
      </c>
      <c r="J46" s="339">
        <f t="shared" ref="J46:J54" si="15">IF($I$42&gt;=I46,I46,"")</f>
        <v>44378</v>
      </c>
      <c r="K46" s="365">
        <f t="shared" ref="K46:K54" si="16">N45</f>
        <v>95500</v>
      </c>
      <c r="L46" s="339" t="str">
        <f>'Data Entry'!E21</f>
        <v>YES</v>
      </c>
      <c r="M46" s="261">
        <f t="shared" si="12"/>
        <v>2900</v>
      </c>
      <c r="N46" s="365">
        <f t="shared" si="13"/>
        <v>98400</v>
      </c>
      <c r="Q46" s="387" t="str">
        <f>'Data Entry'!E46</f>
        <v>YES</v>
      </c>
      <c r="R46" s="387">
        <f t="shared" ref="R46:R49" si="17">IF(Q46="YES",K46,"")</f>
        <v>95500</v>
      </c>
      <c r="S46" s="389" t="e">
        <f t="array" ref="S46">INDEX($O$231:$O$236,MATCH(0,COUNTIF(#REF!,$O$231:$O$236&amp;""),0))</f>
        <v>#N/A</v>
      </c>
      <c r="T46" s="388" t="str">
        <f t="shared" si="10"/>
        <v/>
      </c>
      <c r="U46" s="387"/>
      <c r="V46" s="387"/>
      <c r="AZ46" s="318">
        <v>40</v>
      </c>
      <c r="BA46" s="321">
        <v>56200</v>
      </c>
      <c r="BB46" s="321">
        <v>56800</v>
      </c>
      <c r="BC46" s="321">
        <v>57900</v>
      </c>
      <c r="BD46" s="321">
        <v>60800</v>
      </c>
      <c r="BE46" s="321">
        <v>65900</v>
      </c>
      <c r="BF46" s="321">
        <v>68000</v>
      </c>
      <c r="BG46" s="321">
        <v>71200</v>
      </c>
      <c r="BH46" s="321">
        <v>83500</v>
      </c>
      <c r="BI46" s="321">
        <v>91300</v>
      </c>
      <c r="BJ46" s="321">
        <v>106700</v>
      </c>
      <c r="BK46" s="321">
        <v>119700</v>
      </c>
      <c r="BL46" s="321">
        <v>140100</v>
      </c>
      <c r="BM46" s="321">
        <v>167800</v>
      </c>
      <c r="BN46" s="321">
        <v>177500</v>
      </c>
      <c r="BO46" s="321">
        <v>192000</v>
      </c>
      <c r="BP46" s="321"/>
      <c r="BQ46" s="321"/>
      <c r="BR46" s="321"/>
      <c r="BS46" s="321"/>
      <c r="BT46" s="321"/>
      <c r="BU46" s="321"/>
      <c r="BV46" s="321"/>
      <c r="BW46" s="321"/>
      <c r="BX46" s="321"/>
      <c r="BY46" s="483">
        <f t="shared" si="6"/>
        <v>177500</v>
      </c>
      <c r="BZ46" s="483">
        <f t="shared" si="4"/>
        <v>177500</v>
      </c>
    </row>
    <row r="47" spans="1:95" ht="15.75">
      <c r="A47" s="272"/>
      <c r="B47" s="226">
        <f t="shared" si="14"/>
        <v>43647</v>
      </c>
      <c r="C47" s="154">
        <f t="shared" si="14"/>
        <v>43282</v>
      </c>
      <c r="D47" s="479">
        <f t="array" ref="D47">IFERROR(INDEX($C$44:$C$54,MATCH(SMALL(NOT($C$44:$C$54="")*IF(ISNUMBER($C$44:$C$54),COUNTIF($C$44:$C$54,"&lt;="&amp;$C$44:$C$54),COUNTIF($C$44:$C$54,"&lt;="&amp;$C$44:$C$54)+SUM(--ISNUMBER($C$44:$C$54))),ROWS($C$44:C47)+SUM(--ISBLANK($C$44:$C$54))),NOT($C$44:$C$54="")*IF(ISNUMBER($C$44:$C$54),COUNTIF($C$44:$C$54,"&lt;="&amp;$C$44:$C$54),COUNTIF($C$44:$C$54,"&lt;="&amp;$C$44:$C$54)+SUM(--ISNUMBER($C$44:$C$54))),0)),"")</f>
        <v>43647</v>
      </c>
      <c r="E47" s="362" t="e">
        <f t="array" ref="E47">SMALL(IF(($C$44:$C$54&lt;=End_Date_Incr)*($C$44:$C$54&gt;=$H$42),$C$44:$C$54,"A"),ROWS($A$43:A46))</f>
        <v>#NUM!</v>
      </c>
      <c r="F47" s="363" t="str">
        <f t="shared" si="9"/>
        <v/>
      </c>
      <c r="G47" s="356" t="str">
        <f>'Data Entry'!A22</f>
        <v/>
      </c>
      <c r="H47" t="str">
        <f>'Data Entry'!C22</f>
        <v>NO</v>
      </c>
      <c r="I47" s="338" t="str">
        <f t="shared" si="11"/>
        <v/>
      </c>
      <c r="J47" s="339" t="str">
        <f t="shared" si="15"/>
        <v/>
      </c>
      <c r="K47" s="365">
        <f t="shared" si="16"/>
        <v>98400</v>
      </c>
      <c r="L47" s="339" t="str">
        <f>'Data Entry'!E22</f>
        <v>YES</v>
      </c>
      <c r="M47" s="261" t="str">
        <f t="shared" si="12"/>
        <v/>
      </c>
      <c r="N47" s="365" t="str">
        <f t="shared" si="13"/>
        <v/>
      </c>
      <c r="Q47" s="387" t="str">
        <f>'Data Entry'!E47</f>
        <v>NO</v>
      </c>
      <c r="R47" s="387" t="str">
        <f t="shared" si="17"/>
        <v/>
      </c>
      <c r="S47" s="389" t="e">
        <f t="array" ref="S47">INDEX($O$231:$O$236,MATCH(0,COUNTIF(#REF!,$O$231:$O$236&amp;""),0))</f>
        <v>#N/A</v>
      </c>
      <c r="T47" s="388" t="str">
        <f t="shared" si="10"/>
        <v/>
      </c>
      <c r="U47" s="387"/>
      <c r="V47" s="387"/>
      <c r="AZ47" s="318" t="s">
        <v>43</v>
      </c>
      <c r="BA47" s="321" t="s">
        <v>473</v>
      </c>
      <c r="BB47" s="321" t="s">
        <v>472</v>
      </c>
      <c r="BC47" s="321" t="s">
        <v>474</v>
      </c>
      <c r="BD47" s="321" t="s">
        <v>475</v>
      </c>
      <c r="BE47" s="321" t="s">
        <v>476</v>
      </c>
      <c r="BF47" s="321" t="s">
        <v>477</v>
      </c>
      <c r="BG47" s="321" t="s">
        <v>478</v>
      </c>
      <c r="BH47" s="321" t="s">
        <v>479</v>
      </c>
      <c r="BI47" s="321" t="s">
        <v>480</v>
      </c>
      <c r="BJ47" s="321" t="s">
        <v>481</v>
      </c>
      <c r="BK47" s="321" t="s">
        <v>482</v>
      </c>
      <c r="BL47" s="321" t="s">
        <v>483</v>
      </c>
      <c r="BM47" s="321" t="s">
        <v>484</v>
      </c>
      <c r="BN47" s="321" t="s">
        <v>485</v>
      </c>
      <c r="BO47" s="321" t="s">
        <v>486</v>
      </c>
      <c r="BP47" s="321" t="s">
        <v>487</v>
      </c>
      <c r="BQ47" s="321" t="s">
        <v>488</v>
      </c>
      <c r="BR47" s="321" t="s">
        <v>489</v>
      </c>
      <c r="BS47" s="321" t="s">
        <v>490</v>
      </c>
      <c r="BT47" s="321" t="s">
        <v>491</v>
      </c>
      <c r="BU47" s="321" t="s">
        <v>492</v>
      </c>
      <c r="BV47" s="321" t="s">
        <v>493</v>
      </c>
      <c r="BW47" s="321" t="s">
        <v>494</v>
      </c>
      <c r="BX47" s="321" t="s">
        <v>495</v>
      </c>
      <c r="BY47" s="323">
        <f>INDEX($BY$7:$BY$46,MATCH(TRUE,INDEX($BY$7:$BY$46&gt;=$BY$5,0),))</f>
        <v>92700</v>
      </c>
      <c r="BZ47" s="323">
        <f>INDEX($BY$7:$BY$46,MATCH(TRUE,INDEX($BY$7:$BY$46&gt;=$BZ$5,0),))</f>
        <v>90000</v>
      </c>
    </row>
    <row r="48" spans="1:95" ht="15.75">
      <c r="A48" s="272"/>
      <c r="B48" s="226">
        <f t="shared" si="14"/>
        <v>44013</v>
      </c>
      <c r="C48" s="154">
        <f t="shared" si="14"/>
        <v>43647</v>
      </c>
      <c r="D48" s="479">
        <f t="array" ref="D48">IFERROR(INDEX($C$44:$C$54,MATCH(SMALL(NOT($C$44:$C$54="")*IF(ISNUMBER($C$44:$C$54),COUNTIF($C$44:$C$54,"&lt;="&amp;$C$44:$C$54),COUNTIF($C$44:$C$54,"&lt;="&amp;$C$44:$C$54)+SUM(--ISNUMBER($C$44:$C$54))),ROWS($C$44:C48)+SUM(--ISBLANK($C$44:$C$54))),NOT($C$44:$C$54="")*IF(ISNUMBER($C$44:$C$54),COUNTIF($C$44:$C$54,"&lt;="&amp;$C$44:$C$54),COUNTIF($C$44:$C$54,"&lt;="&amp;$C$44:$C$54)+SUM(--ISNUMBER($C$44:$C$54))),0)),"")</f>
        <v>43818</v>
      </c>
      <c r="E48" s="362" t="e">
        <f t="array" ref="E48">SMALL(IF(($C$44:$C$54&lt;=End_Date_Incr)*($C$44:$C$54&gt;=$H$42),$C$44:$C$54,"A"),ROWS($A$43:A47))</f>
        <v>#NUM!</v>
      </c>
      <c r="F48" s="363" t="str">
        <f t="shared" si="9"/>
        <v/>
      </c>
      <c r="G48" s="356" t="str">
        <f>'Data Entry'!A23</f>
        <v/>
      </c>
      <c r="H48" t="str">
        <f>'Data Entry'!C23</f>
        <v>NO</v>
      </c>
      <c r="I48" s="338" t="str">
        <f t="shared" si="11"/>
        <v/>
      </c>
      <c r="J48" s="339" t="str">
        <f t="shared" si="15"/>
        <v/>
      </c>
      <c r="K48" s="365" t="str">
        <f t="shared" si="16"/>
        <v/>
      </c>
      <c r="L48" s="339" t="str">
        <f>'Data Entry'!E23</f>
        <v>YES</v>
      </c>
      <c r="M48" s="261" t="str">
        <f t="shared" si="12"/>
        <v/>
      </c>
      <c r="N48" s="365" t="str">
        <f t="shared" si="13"/>
        <v/>
      </c>
      <c r="Q48" s="387" t="str">
        <f>'Data Entry'!E48</f>
        <v>YES</v>
      </c>
      <c r="R48" s="387" t="str">
        <f t="shared" si="17"/>
        <v/>
      </c>
      <c r="S48" s="389" t="e">
        <f t="array" ref="S48">INDEX($O$231:$O$236,MATCH(0,COUNTIF(#REF!,$O$231:$O$236&amp;""),0))</f>
        <v>#N/A</v>
      </c>
      <c r="T48" s="388" t="str">
        <f t="shared" si="10"/>
        <v/>
      </c>
      <c r="U48" s="387"/>
      <c r="V48" s="387"/>
    </row>
    <row r="49" spans="1:22" ht="15.75">
      <c r="A49" s="272"/>
      <c r="B49" s="226">
        <f t="shared" si="14"/>
        <v>44378</v>
      </c>
      <c r="C49" s="154">
        <f t="shared" si="14"/>
        <v>44013</v>
      </c>
      <c r="D49" s="479">
        <f t="array" ref="D49">IFERROR(INDEX($C$44:$C$54,MATCH(SMALL(NOT($C$44:$C$54="")*IF(ISNUMBER($C$44:$C$54),COUNTIF($C$44:$C$54,"&lt;="&amp;$C$44:$C$54),COUNTIF($C$44:$C$54,"&lt;="&amp;$C$44:$C$54)+SUM(--ISNUMBER($C$44:$C$54))),ROWS($C$44:C49)+SUM(--ISBLANK($C$44:$C$54))),NOT($C$44:$C$54="")*IF(ISNUMBER($C$44:$C$54),COUNTIF($C$44:$C$54,"&lt;="&amp;$C$44:$C$54),COUNTIF($C$44:$C$54,"&lt;="&amp;$C$44:$C$54)+SUM(--ISNUMBER($C$44:$C$54))),0)),"")</f>
        <v>44013</v>
      </c>
      <c r="E49" s="362" t="e">
        <f t="array" ref="E49">SMALL(IF(($C$44:$C$54&lt;=End_Date_Incr)*($C$44:$C$54&gt;=$H$42),$C$44:$C$54,"A"),ROWS($A$43:A48))</f>
        <v>#NUM!</v>
      </c>
      <c r="F49" s="363" t="str">
        <f t="shared" si="9"/>
        <v/>
      </c>
      <c r="G49" s="356" t="str">
        <f>'Data Entry'!A24</f>
        <v/>
      </c>
      <c r="H49" t="str">
        <f>'Data Entry'!C24</f>
        <v>NO</v>
      </c>
      <c r="I49" s="338" t="str">
        <f t="shared" si="11"/>
        <v/>
      </c>
      <c r="J49" s="339" t="str">
        <f t="shared" si="15"/>
        <v/>
      </c>
      <c r="K49" s="365" t="str">
        <f t="shared" si="16"/>
        <v/>
      </c>
      <c r="L49" s="339" t="str">
        <f>'Data Entry'!E24</f>
        <v>YES</v>
      </c>
      <c r="M49" s="261" t="str">
        <f t="shared" si="12"/>
        <v/>
      </c>
      <c r="N49" s="365" t="str">
        <f t="shared" si="13"/>
        <v/>
      </c>
      <c r="Q49" s="387" t="str">
        <f>'Data Entry'!E49</f>
        <v>YES</v>
      </c>
      <c r="R49" s="387" t="str">
        <f t="shared" si="17"/>
        <v/>
      </c>
      <c r="S49" s="389" t="e">
        <f t="array" ref="S49">INDEX($O$231:$O$236,MATCH(0,COUNTIF(#REF!,$O$231:$O$236&amp;""),0))</f>
        <v>#N/A</v>
      </c>
      <c r="T49" s="388" t="str">
        <f t="shared" si="10"/>
        <v/>
      </c>
      <c r="U49" s="387"/>
      <c r="V49" s="387"/>
    </row>
    <row r="50" spans="1:22" ht="15.75">
      <c r="A50" s="272"/>
      <c r="B50" s="226">
        <f t="shared" si="14"/>
        <v>44743</v>
      </c>
      <c r="C50" s="154">
        <f t="shared" si="14"/>
        <v>44378</v>
      </c>
      <c r="D50" s="479">
        <f t="array" ref="D50">IFERROR(INDEX($C$44:$C$54,MATCH(SMALL(NOT($C$44:$C$54="")*IF(ISNUMBER($C$44:$C$54),COUNTIF($C$44:$C$54,"&lt;="&amp;$C$44:$C$54),COUNTIF($C$44:$C$54,"&lt;="&amp;$C$44:$C$54)+SUM(--ISNUMBER($C$44:$C$54))),ROWS($C$44:C50)+SUM(--ISBLANK($C$44:$C$54))),NOT($C$44:$C$54="")*IF(ISNUMBER($C$44:$C$54),COUNTIF($C$44:$C$54,"&lt;="&amp;$C$44:$C$54),COUNTIF($C$44:$C$54,"&lt;="&amp;$C$44:$C$54)+SUM(--ISNUMBER($C$44:$C$54))),0)),"")</f>
        <v>44378</v>
      </c>
      <c r="E50" s="362" t="e">
        <f t="array" ref="E50">SMALL(IF(($C$44:$C$54&lt;=End_Date_Incr)*($C$44:$C$54&gt;=$H$42),$C$44:$C$54,"A"),ROWS($A$43:A49))</f>
        <v>#NUM!</v>
      </c>
      <c r="F50" s="363" t="str">
        <f t="shared" si="9"/>
        <v/>
      </c>
      <c r="G50" s="356" t="str">
        <f>'Data Entry'!A25</f>
        <v/>
      </c>
      <c r="H50" t="str">
        <f>'Data Entry'!C25</f>
        <v>NO</v>
      </c>
      <c r="I50" s="338" t="str">
        <f t="shared" si="11"/>
        <v/>
      </c>
      <c r="J50" s="339" t="str">
        <f t="shared" si="15"/>
        <v/>
      </c>
      <c r="K50" s="365" t="str">
        <f t="shared" si="16"/>
        <v/>
      </c>
      <c r="L50" s="339" t="str">
        <f>'Data Entry'!E25</f>
        <v>YES</v>
      </c>
      <c r="M50" s="261" t="str">
        <f t="shared" si="12"/>
        <v/>
      </c>
      <c r="N50" s="365" t="str">
        <f t="shared" si="13"/>
        <v/>
      </c>
      <c r="Q50" s="387">
        <f>'Data Entry'!E50</f>
        <v>0</v>
      </c>
    </row>
    <row r="51" spans="1:22" ht="15.75">
      <c r="A51" s="272"/>
      <c r="B51" s="226">
        <f t="shared" si="14"/>
        <v>45108</v>
      </c>
      <c r="C51" s="154">
        <f t="shared" si="14"/>
        <v>44743</v>
      </c>
      <c r="D51" s="479">
        <f t="array" ref="D51">IFERROR(INDEX($C$44:$C$54,MATCH(SMALL(NOT($C$44:$C$54="")*IF(ISNUMBER($C$44:$C$54),COUNTIF($C$44:$C$54,"&lt;="&amp;$C$44:$C$54),COUNTIF($C$44:$C$54,"&lt;="&amp;$C$44:$C$54)+SUM(--ISNUMBER($C$44:$C$54))),ROWS($C$44:C51)+SUM(--ISBLANK($C$44:$C$54))),NOT($C$44:$C$54="")*IF(ISNUMBER($C$44:$C$54),COUNTIF($C$44:$C$54,"&lt;="&amp;$C$44:$C$54),COUNTIF($C$44:$C$54,"&lt;="&amp;$C$44:$C$54)+SUM(--ISNUMBER($C$44:$C$54))),0)),"")</f>
        <v>44743</v>
      </c>
      <c r="E51" s="362" t="e">
        <f t="array" ref="E51">SMALL(IF(($C$44:$C$54&lt;=End_Date_Incr)*($C$44:$C$54&gt;=$H$42),$C$44:$C$54,"A"),ROWS($A$43:A50))</f>
        <v>#NUM!</v>
      </c>
      <c r="F51" s="363" t="str">
        <f t="shared" si="9"/>
        <v/>
      </c>
      <c r="G51" s="356" t="str">
        <f>'Data Entry'!A26</f>
        <v/>
      </c>
      <c r="H51" t="str">
        <f>'Data Entry'!C26</f>
        <v>NO</v>
      </c>
      <c r="I51" s="338" t="str">
        <f t="shared" si="11"/>
        <v/>
      </c>
      <c r="J51" s="339" t="str">
        <f t="shared" si="15"/>
        <v/>
      </c>
      <c r="K51" s="365" t="str">
        <f t="shared" si="16"/>
        <v/>
      </c>
      <c r="L51" s="339" t="str">
        <f>'Data Entry'!E26</f>
        <v>YES</v>
      </c>
      <c r="M51" s="261" t="str">
        <f t="shared" si="12"/>
        <v/>
      </c>
      <c r="N51" s="365" t="str">
        <f t="shared" si="13"/>
        <v/>
      </c>
    </row>
    <row r="52" spans="1:22" ht="15.75">
      <c r="A52" s="272"/>
      <c r="B52" s="226">
        <f t="shared" si="14"/>
        <v>45474</v>
      </c>
      <c r="C52" s="154">
        <f t="shared" si="14"/>
        <v>45108</v>
      </c>
      <c r="D52" s="479">
        <f t="array" ref="D52">IFERROR(INDEX($C$44:$C$54,MATCH(SMALL(NOT($C$44:$C$54="")*IF(ISNUMBER($C$44:$C$54),COUNTIF($C$44:$C$54,"&lt;="&amp;$C$44:$C$54),COUNTIF($C$44:$C$54,"&lt;="&amp;$C$44:$C$54)+SUM(--ISNUMBER($C$44:$C$54))),ROWS($C$44:C52)+SUM(--ISBLANK($C$44:$C$54))),NOT($C$44:$C$54="")*IF(ISNUMBER($C$44:$C$54),COUNTIF($C$44:$C$54,"&lt;="&amp;$C$44:$C$54),COUNTIF($C$44:$C$54,"&lt;="&amp;$C$44:$C$54)+SUM(--ISNUMBER($C$44:$C$54))),0)),"")</f>
        <v>45108</v>
      </c>
      <c r="E52" s="362" t="e">
        <f t="array" ref="E52">SMALL(IF(($C$44:$C$54&lt;=End_Date_Incr)*($C$44:$C$54&gt;=$H$42),$C$44:$C$54,"A"),ROWS($A$43:A51))</f>
        <v>#NUM!</v>
      </c>
      <c r="F52" s="363" t="str">
        <f t="shared" ref="F52" si="18">IFERROR(E52,"")</f>
        <v/>
      </c>
      <c r="G52" s="356" t="str">
        <f>'Data Entry'!A27</f>
        <v/>
      </c>
      <c r="H52" t="str">
        <f>'Data Entry'!C27</f>
        <v>NO</v>
      </c>
      <c r="I52" s="338" t="str">
        <f t="shared" si="11"/>
        <v/>
      </c>
      <c r="J52" s="339" t="str">
        <f t="shared" si="15"/>
        <v/>
      </c>
      <c r="K52" s="365" t="str">
        <f t="shared" si="16"/>
        <v/>
      </c>
      <c r="L52" s="339" t="str">
        <f>'Data Entry'!E27</f>
        <v>YES</v>
      </c>
      <c r="M52" s="261" t="str">
        <f t="shared" si="12"/>
        <v/>
      </c>
      <c r="N52" s="365" t="str">
        <f t="shared" si="13"/>
        <v/>
      </c>
    </row>
    <row r="53" spans="1:22">
      <c r="A53" s="272"/>
      <c r="B53" s="226">
        <f t="shared" si="14"/>
        <v>45839</v>
      </c>
      <c r="C53" s="337">
        <f>$L$42</f>
        <v>43818</v>
      </c>
      <c r="D53" s="479" t="str">
        <f t="array" ref="D53">IFERROR(INDEX($C$44:$C$54,MATCH(SMALL(NOT($C$44:$C$54="")*IF(ISNUMBER($C$44:$C$54),COUNTIF($C$44:$C$54,"&lt;="&amp;$C$44:$C$54),COUNTIF($C$44:$C$54,"&lt;="&amp;$C$44:$C$54)+SUM(--ISNUMBER($C$44:$C$54))),ROWS($C$44:C53)+SUM(--ISBLANK($C$44:$C$54))),NOT($C$44:$C$54="")*IF(ISNUMBER($C$44:$C$54),COUNTIF($C$44:$C$54,"&lt;="&amp;$C$44:$C$54),COUNTIF($C$44:$C$54,"&lt;="&amp;$C$44:$C$54)+SUM(--ISNUMBER($C$44:$C$54))),0)),"")</f>
        <v/>
      </c>
      <c r="E53" s="362" t="e">
        <f t="array" ref="E53">SMALL(IF(($C$44:$C$54&lt;=End_Date_Incr)*($C$44:$C$54&gt;=$H$42),$C$44:$C$54,"A"),ROWS($A$43:A52))</f>
        <v>#NUM!</v>
      </c>
      <c r="F53" s="363" t="str">
        <f t="shared" si="9"/>
        <v/>
      </c>
      <c r="G53" s="356" t="str">
        <f>'Data Entry'!A28</f>
        <v/>
      </c>
      <c r="H53" t="str">
        <f>'Data Entry'!C28</f>
        <v>NO</v>
      </c>
      <c r="I53" s="338" t="str">
        <f t="shared" si="11"/>
        <v/>
      </c>
      <c r="J53" s="339" t="str">
        <f t="shared" si="15"/>
        <v/>
      </c>
      <c r="K53" s="365" t="str">
        <f t="shared" si="16"/>
        <v/>
      </c>
      <c r="L53" s="339" t="str">
        <f>'Data Entry'!E28</f>
        <v>YES</v>
      </c>
      <c r="M53" s="261" t="str">
        <f t="shared" si="12"/>
        <v/>
      </c>
      <c r="N53" s="365" t="str">
        <f t="shared" si="13"/>
        <v/>
      </c>
    </row>
    <row r="54" spans="1:22">
      <c r="A54" s="272"/>
      <c r="B54" s="226">
        <f t="shared" si="14"/>
        <v>46204</v>
      </c>
      <c r="C54" s="337"/>
      <c r="D54" s="479" t="str">
        <f t="array" ref="D54">IFERROR(INDEX($C$44:$C$54,MATCH(SMALL(NOT($C$44:$C$54="")*IF(ISNUMBER($C$44:$C$54),COUNTIF($C$44:$C$54,"&lt;="&amp;$C$44:$C$54),COUNTIF($C$44:$C$54,"&lt;="&amp;$C$44:$C$54)+SUM(--ISNUMBER($C$44:$C$54))),ROWS($C$44:C54)+SUM(--ISBLANK($C$44:$C$54))),NOT($C$44:$C$54="")*IF(ISNUMBER($C$44:$C$54),COUNTIF($C$44:$C$54,"&lt;="&amp;$C$44:$C$54),COUNTIF($C$44:$C$54,"&lt;="&amp;$C$44:$C$54)+SUM(--ISNUMBER($C$44:$C$54))),0)),"")</f>
        <v/>
      </c>
      <c r="E54" s="362" t="e">
        <f t="array" ref="E54">SMALL(IF(($C$44:$C$54&lt;=End_Date_Incr)*($C$44:$C$54&gt;=$H$42),$C$44:$C$54,"A"),ROWS($A$43:A53))</f>
        <v>#NUM!</v>
      </c>
      <c r="F54" s="363" t="str">
        <f t="shared" si="9"/>
        <v/>
      </c>
      <c r="G54" s="356" t="str">
        <f>'Data Entry'!A29</f>
        <v/>
      </c>
      <c r="H54" t="str">
        <f>'Data Entry'!C29</f>
        <v>NO</v>
      </c>
      <c r="I54" s="338" t="str">
        <f t="shared" si="11"/>
        <v/>
      </c>
      <c r="J54" s="339" t="str">
        <f t="shared" si="15"/>
        <v/>
      </c>
      <c r="K54" s="365" t="str">
        <f t="shared" si="16"/>
        <v/>
      </c>
      <c r="L54" s="339" t="str">
        <f>'Data Entry'!E29</f>
        <v>YES</v>
      </c>
      <c r="M54" s="261" t="str">
        <f t="shared" si="12"/>
        <v/>
      </c>
      <c r="N54" s="365" t="str">
        <f t="shared" si="13"/>
        <v/>
      </c>
    </row>
    <row r="55" spans="1:22" ht="15.75">
      <c r="A55" s="486" t="s">
        <v>250</v>
      </c>
      <c r="B55" s="492" t="s">
        <v>597</v>
      </c>
      <c r="C55" s="486"/>
      <c r="D55" s="486" t="str">
        <f>$R$39</f>
        <v>A</v>
      </c>
    </row>
    <row r="56" spans="1:22">
      <c r="A56" s="332" t="s">
        <v>194</v>
      </c>
      <c r="B56" s="161" t="s">
        <v>594</v>
      </c>
      <c r="C56" s="161"/>
      <c r="D56" s="337">
        <f>INDEX(D44:D52,MATCH(TRUE,INDEX(D44:D52&gt;C53,0),))</f>
        <v>44013</v>
      </c>
    </row>
    <row r="57" spans="1:22">
      <c r="A57" s="332" t="s">
        <v>197</v>
      </c>
      <c r="B57" s="161" t="s">
        <v>596</v>
      </c>
      <c r="C57" s="161"/>
      <c r="D57" s="337">
        <f>End_Date_Incr</f>
        <v>44378</v>
      </c>
      <c r="E57" s="338">
        <f>INDEX(D44:D52,MATCH(TRUE,INDEX(D44:D52&gt;End_Date_Incr,0),))</f>
        <v>44743</v>
      </c>
    </row>
    <row r="58" spans="1:22">
      <c r="A58" s="332" t="s">
        <v>434</v>
      </c>
      <c r="B58" s="161"/>
      <c r="C58" s="161"/>
      <c r="D58" s="161"/>
    </row>
    <row r="59" spans="1:22">
      <c r="A59" s="332" t="s">
        <v>203</v>
      </c>
      <c r="B59" s="161"/>
      <c r="C59" s="161"/>
      <c r="D59" s="161"/>
    </row>
    <row r="60" spans="1:22">
      <c r="Q60" s="263"/>
    </row>
    <row r="61" spans="1:22" ht="18.75">
      <c r="A61" s="36"/>
      <c r="B61" s="390" t="s">
        <v>521</v>
      </c>
      <c r="C61" s="391"/>
      <c r="D61" s="391"/>
      <c r="E61" s="36"/>
      <c r="F61" s="36"/>
      <c r="G61" s="36"/>
      <c r="H61" s="36"/>
      <c r="I61" s="36"/>
      <c r="J61" s="36"/>
      <c r="K61" s="36"/>
      <c r="L61" s="36"/>
      <c r="M61" s="36"/>
      <c r="N61" s="392"/>
      <c r="O61" s="392"/>
      <c r="P61" s="393"/>
      <c r="Q61" s="481"/>
      <c r="R61" s="395"/>
      <c r="S61" s="395"/>
      <c r="T61" s="396"/>
    </row>
    <row r="62" spans="1:22">
      <c r="A62" s="36"/>
      <c r="B62" s="397" t="s">
        <v>516</v>
      </c>
      <c r="C62" s="391" t="str">
        <f>'Data Entry'!G41</f>
        <v>Treasury</v>
      </c>
      <c r="D62" s="391" t="str">
        <f>'Data Entry'!H41</f>
        <v>BIKANER</v>
      </c>
      <c r="E62" s="36"/>
      <c r="F62" s="36"/>
      <c r="G62" s="36"/>
      <c r="H62" s="36"/>
      <c r="I62" s="36"/>
      <c r="J62" s="36"/>
      <c r="K62" s="36"/>
      <c r="L62" s="36"/>
      <c r="M62" s="36"/>
      <c r="N62" s="392"/>
      <c r="O62" s="392"/>
      <c r="P62" s="393"/>
      <c r="Q62" s="481"/>
      <c r="R62" s="395"/>
      <c r="S62" s="395"/>
      <c r="T62" s="396"/>
    </row>
    <row r="63" spans="1:22">
      <c r="A63" s="36"/>
      <c r="B63" s="397" t="s">
        <v>421</v>
      </c>
      <c r="C63" s="397" t="s">
        <v>421</v>
      </c>
      <c r="D63" s="391" t="str">
        <f>'Data Entry'!H42</f>
        <v>Nokha</v>
      </c>
      <c r="E63" s="36"/>
      <c r="F63" s="36"/>
      <c r="G63" s="36"/>
      <c r="H63" s="36"/>
      <c r="I63" s="36"/>
      <c r="J63" s="36"/>
      <c r="K63" s="36"/>
      <c r="L63" s="36"/>
      <c r="M63" s="36"/>
      <c r="N63" s="392"/>
      <c r="O63" s="392"/>
      <c r="P63" s="393"/>
      <c r="Q63" s="481"/>
      <c r="R63" s="395"/>
      <c r="S63" s="395"/>
      <c r="T63" s="396"/>
    </row>
    <row r="64" spans="1:22">
      <c r="A64" s="36"/>
      <c r="B64" s="397"/>
      <c r="C64" s="397" t="str">
        <f>IF(C62=B62,C62,B63)</f>
        <v>Treasury</v>
      </c>
      <c r="D64" s="397" t="str">
        <f>IF(C62="Sub Treasury",D63,D62)</f>
        <v>BIKANER</v>
      </c>
      <c r="E64" s="398"/>
      <c r="F64" s="399"/>
      <c r="G64" s="399"/>
      <c r="H64" s="399"/>
      <c r="I64" s="400"/>
      <c r="J64" s="401"/>
      <c r="K64" s="402"/>
      <c r="L64" s="403"/>
      <c r="M64" s="403"/>
      <c r="N64" s="403"/>
      <c r="O64" s="403"/>
      <c r="P64" s="404"/>
      <c r="Q64" s="481"/>
      <c r="R64" s="395"/>
      <c r="S64" s="395"/>
      <c r="T64" s="396"/>
    </row>
    <row r="65" spans="1:20" ht="15.75">
      <c r="A65" s="405"/>
      <c r="B65" s="397" t="s">
        <v>522</v>
      </c>
      <c r="C65" s="397" t="str">
        <f>CONCATENATE(C64,"  ",D64)</f>
        <v>Treasury  BIKANER</v>
      </c>
      <c r="D65" s="36"/>
      <c r="E65" s="406"/>
      <c r="F65" s="406"/>
      <c r="G65" s="406"/>
      <c r="H65" s="406"/>
      <c r="I65" s="406"/>
      <c r="J65" s="407"/>
      <c r="K65" s="408"/>
      <c r="L65" s="409"/>
      <c r="M65" s="409"/>
      <c r="N65" s="36"/>
      <c r="O65" s="36"/>
      <c r="P65" s="36"/>
      <c r="Q65" s="482"/>
      <c r="R65" s="36"/>
      <c r="S65" s="36"/>
      <c r="T65" s="36"/>
    </row>
    <row r="66" spans="1:20" ht="15.75">
      <c r="A66" s="405"/>
      <c r="B66" s="406"/>
      <c r="C66" s="406"/>
      <c r="D66" s="406"/>
      <c r="E66" s="406"/>
      <c r="F66" s="406"/>
      <c r="G66" s="406"/>
      <c r="H66" s="406"/>
      <c r="I66" s="406"/>
      <c r="J66" s="407"/>
      <c r="K66" s="408"/>
      <c r="L66" s="409"/>
      <c r="M66" s="409"/>
      <c r="N66" s="387" t="s">
        <v>517</v>
      </c>
      <c r="O66" s="387" t="s">
        <v>518</v>
      </c>
      <c r="P66" s="387" t="s">
        <v>519</v>
      </c>
      <c r="Q66" s="388" t="s">
        <v>520</v>
      </c>
      <c r="R66" s="387"/>
      <c r="S66" s="387"/>
      <c r="T66" s="36"/>
    </row>
    <row r="67" spans="1:20" ht="15.75">
      <c r="A67" s="405"/>
      <c r="B67" s="411">
        <v>1</v>
      </c>
      <c r="C67" s="594" t="str">
        <f>IF(C64="Treasury","Treassury Officer","Sub Treasury Officer")</f>
        <v>Treassury Officer</v>
      </c>
      <c r="D67" s="594"/>
      <c r="E67" s="594"/>
      <c r="F67" s="595" t="str">
        <f>D64</f>
        <v>BIKANER</v>
      </c>
      <c r="G67" s="595"/>
      <c r="H67" s="594" t="str">
        <f>CONCATENATE(C67,"  ",",","  ",F67)</f>
        <v>Treassury Officer  ,  BIKANER</v>
      </c>
      <c r="I67" s="594"/>
      <c r="J67" s="594"/>
      <c r="K67" s="594"/>
      <c r="L67" s="594"/>
      <c r="M67" s="594"/>
      <c r="N67" s="387" t="str">
        <f>'Data Entry'!E44</f>
        <v>YES</v>
      </c>
      <c r="O67" s="387" t="str">
        <f>IF(N67="YES",H67,"")</f>
        <v>Treassury Officer  ,  BIKANER</v>
      </c>
      <c r="P67" s="389" t="str">
        <f t="array" ref="P67">INDEX($O$67:$O$72,MATCH(0,COUNTIF($P50:P66,$O$67:$O$72&amp;""),0))</f>
        <v>Treassury Officer  ,  BIKANER</v>
      </c>
      <c r="Q67" s="388" t="str">
        <f t="shared" ref="Q67:Q72" si="19">IFERROR(P67,"")</f>
        <v>Treassury Officer  ,  BIKANER</v>
      </c>
      <c r="R67" s="387"/>
      <c r="S67" s="387"/>
      <c r="T67" s="36"/>
    </row>
    <row r="68" spans="1:20" ht="15.75">
      <c r="A68" s="405"/>
      <c r="B68" s="411">
        <v>2</v>
      </c>
      <c r="C68" s="594" t="str">
        <f>'Data Entry'!D2</f>
        <v>PQRS</v>
      </c>
      <c r="D68" s="594"/>
      <c r="E68" s="594"/>
      <c r="F68" s="595" t="str">
        <f>'Data Entry'!D3</f>
        <v>O.A.</v>
      </c>
      <c r="G68" s="595"/>
      <c r="H68" s="594" t="str">
        <f>CONCATENATE(C68,"  ",",","Designation"," -- ",F68," ")</f>
        <v xml:space="preserve">PQRS  ,Designation -- O.A. </v>
      </c>
      <c r="I68" s="594"/>
      <c r="J68" s="594"/>
      <c r="K68" s="594"/>
      <c r="L68" s="594"/>
      <c r="M68" s="594"/>
      <c r="N68" s="387" t="str">
        <f>'Data Entry'!E45</f>
        <v>YES</v>
      </c>
      <c r="O68" s="387" t="str">
        <f>IF(N68="YES",H68,"")</f>
        <v xml:space="preserve">PQRS  ,Designation -- O.A. </v>
      </c>
      <c r="P68" s="389" t="str">
        <f t="array" ref="P68">INDEX($O$67:$O$72,MATCH(0,COUNTIF($P51:P67,$O$67:$O$72&amp;""),0))</f>
        <v xml:space="preserve">PQRS  ,Designation -- O.A. </v>
      </c>
      <c r="Q68" s="388" t="str">
        <f t="shared" si="19"/>
        <v xml:space="preserve">PQRS  ,Designation -- O.A. </v>
      </c>
      <c r="R68" s="387"/>
      <c r="S68" s="387"/>
      <c r="T68" s="36"/>
    </row>
    <row r="69" spans="1:20" ht="15.75">
      <c r="A69" s="405"/>
      <c r="B69" s="411">
        <v>3</v>
      </c>
      <c r="C69" s="594" t="s">
        <v>341</v>
      </c>
      <c r="D69" s="594"/>
      <c r="E69" s="594"/>
      <c r="F69" s="595"/>
      <c r="G69" s="595"/>
      <c r="H69" s="594" t="str">
        <f>C69</f>
        <v>Accounts Branch-in two copies for prepration of bill</v>
      </c>
      <c r="I69" s="594"/>
      <c r="J69" s="594"/>
      <c r="K69" s="594"/>
      <c r="L69" s="594"/>
      <c r="M69" s="594"/>
      <c r="N69" s="387" t="str">
        <f>'Data Entry'!E46</f>
        <v>YES</v>
      </c>
      <c r="O69" s="387" t="str">
        <f t="shared" ref="O69:O72" si="20">IF(N69="YES",H69,"")</f>
        <v>Accounts Branch-in two copies for prepration of bill</v>
      </c>
      <c r="P69" s="389" t="str">
        <f t="array" ref="P69">INDEX($O$67:$O$72,MATCH(0,COUNTIF($P52:P68,$O$67:$O$72&amp;""),0))</f>
        <v>Accounts Branch-in two copies for prepration of bill</v>
      </c>
      <c r="Q69" s="388" t="str">
        <f t="shared" si="19"/>
        <v>Accounts Branch-in two copies for prepration of bill</v>
      </c>
      <c r="R69" s="387"/>
      <c r="S69" s="387"/>
      <c r="T69" s="36"/>
    </row>
    <row r="70" spans="1:20" ht="15.75">
      <c r="A70" s="405"/>
      <c r="B70" s="411">
        <v>4</v>
      </c>
      <c r="C70" s="596" t="str">
        <f>'Data Entry'!B47</f>
        <v>Accounts Officer, Colonosiation, Bikaner</v>
      </c>
      <c r="D70" s="594"/>
      <c r="E70" s="594"/>
      <c r="F70" s="595"/>
      <c r="G70" s="595"/>
      <c r="H70" s="594" t="str">
        <f>C70</f>
        <v>Accounts Officer, Colonosiation, Bikaner</v>
      </c>
      <c r="I70" s="594"/>
      <c r="J70" s="594"/>
      <c r="K70" s="594"/>
      <c r="L70" s="594"/>
      <c r="M70" s="594"/>
      <c r="N70" s="387" t="str">
        <f>'Data Entry'!E47</f>
        <v>NO</v>
      </c>
      <c r="O70" s="387" t="str">
        <f t="shared" si="20"/>
        <v/>
      </c>
      <c r="P70" s="389" t="str">
        <f t="array" ref="P70">INDEX($O$67:$O$72,MATCH(0,COUNTIF($P53:P69,$O$67:$O$72&amp;""),0))</f>
        <v>Personal File/Gurd File</v>
      </c>
      <c r="Q70" s="388" t="str">
        <f t="shared" si="19"/>
        <v>Personal File/Gurd File</v>
      </c>
      <c r="R70" s="387"/>
      <c r="S70" s="387"/>
      <c r="T70" s="36"/>
    </row>
    <row r="71" spans="1:20" ht="15.75">
      <c r="A71" s="405"/>
      <c r="B71" s="411">
        <v>5</v>
      </c>
      <c r="C71" s="596" t="str">
        <f>'Data Entry'!B48</f>
        <v>Personal File/Gurd File</v>
      </c>
      <c r="D71" s="594"/>
      <c r="E71" s="594"/>
      <c r="F71" s="595"/>
      <c r="G71" s="595"/>
      <c r="H71" s="594" t="str">
        <f>C71</f>
        <v>Personal File/Gurd File</v>
      </c>
      <c r="I71" s="594"/>
      <c r="J71" s="594"/>
      <c r="K71" s="594"/>
      <c r="L71" s="594"/>
      <c r="M71" s="594"/>
      <c r="N71" s="387" t="str">
        <f>'Data Entry'!E48</f>
        <v>YES</v>
      </c>
      <c r="O71" s="387" t="str">
        <f t="shared" si="20"/>
        <v>Personal File/Gurd File</v>
      </c>
      <c r="P71" s="389" t="str">
        <f t="array" ref="P71">INDEX($O$67:$O$72,MATCH(0,COUNTIF($P54:P70,$O$67:$O$72&amp;""),0))</f>
        <v>Estt. Branch</v>
      </c>
      <c r="Q71" s="388" t="str">
        <f t="shared" si="19"/>
        <v>Estt. Branch</v>
      </c>
      <c r="R71" s="387"/>
      <c r="S71" s="387"/>
      <c r="T71" s="36"/>
    </row>
    <row r="72" spans="1:20" ht="15.75">
      <c r="A72" s="36"/>
      <c r="B72" s="411">
        <v>6</v>
      </c>
      <c r="C72" s="596" t="str">
        <f>'Data Entry'!B49</f>
        <v>Estt. Branch</v>
      </c>
      <c r="D72" s="594"/>
      <c r="E72" s="594"/>
      <c r="F72" s="595"/>
      <c r="G72" s="595"/>
      <c r="H72" s="594" t="str">
        <f>C72</f>
        <v>Estt. Branch</v>
      </c>
      <c r="I72" s="594"/>
      <c r="J72" s="594"/>
      <c r="K72" s="594"/>
      <c r="L72" s="594"/>
      <c r="M72" s="594"/>
      <c r="N72" s="387" t="str">
        <f>'Data Entry'!E49</f>
        <v>YES</v>
      </c>
      <c r="O72" s="387" t="str">
        <f t="shared" si="20"/>
        <v>Estt. Branch</v>
      </c>
      <c r="P72" s="389" t="e">
        <f t="array" ref="P72">INDEX($O$67:$O$72,MATCH(0,COUNTIF($P55:P71,$O$67:$O$72&amp;""),0))</f>
        <v>#N/A</v>
      </c>
      <c r="Q72" s="388" t="str">
        <f t="shared" si="19"/>
        <v/>
      </c>
      <c r="R72" s="387"/>
      <c r="S72" s="387"/>
      <c r="T72" s="36"/>
    </row>
    <row r="73" spans="1:20" ht="18">
      <c r="A73" s="597" t="s">
        <v>523</v>
      </c>
      <c r="B73" s="597"/>
      <c r="C73" s="597"/>
      <c r="D73" s="597"/>
      <c r="E73" s="597"/>
      <c r="F73" s="597"/>
      <c r="G73" s="597"/>
      <c r="H73" s="597"/>
      <c r="I73" s="597"/>
      <c r="J73" s="597"/>
      <c r="K73" s="597"/>
      <c r="L73" s="597"/>
      <c r="M73" s="597"/>
      <c r="N73" s="36"/>
      <c r="O73" s="36"/>
      <c r="P73" s="36"/>
      <c r="Q73" s="410"/>
      <c r="R73" s="36"/>
      <c r="S73" s="36"/>
      <c r="T73" s="36"/>
    </row>
    <row r="74" spans="1:20" ht="27" customHeight="1">
      <c r="A74" s="598" t="s">
        <v>524</v>
      </c>
      <c r="B74" s="599" t="str">
        <f>CONCATENATE("Write official langauge of ","  ",'Data Entry'!D7,"  ","issued by","  ",'Data Entry'!D4,"  ","vide ",'Data Entry'!A11,"  ",'Data Entry'!E11,"  ","and ","  ",'Data Entry'!A12," ",TEXT('Data Entry'!E12,"dd/mm/yy"),"  ","which is due on dated"," ",TEXT('Data Entry'!E13,"dd/mm/yy"))</f>
        <v>Write official langauge of   Regular ACP  issued by  &lt;WRITE NAME OF OFFICE&gt;  vide Regular ACP  order no.    2423-66  and   Regular ACP  order date.   17/04/08  which is due on dated 19/12/19</v>
      </c>
      <c r="C74" s="599"/>
      <c r="D74" s="599"/>
      <c r="E74" s="599"/>
      <c r="F74" s="599"/>
      <c r="G74" s="599"/>
      <c r="H74" s="599"/>
      <c r="I74" s="599"/>
      <c r="J74" s="599"/>
      <c r="K74" s="599"/>
      <c r="L74" s="599"/>
      <c r="M74" s="599"/>
      <c r="N74" s="36"/>
      <c r="O74" s="36"/>
      <c r="P74" s="36"/>
      <c r="Q74" s="410"/>
      <c r="R74" s="36"/>
      <c r="S74" s="36"/>
      <c r="T74" s="36"/>
    </row>
    <row r="75" spans="1:20" ht="26.25" customHeight="1">
      <c r="A75" s="598"/>
      <c r="B75" s="599"/>
      <c r="C75" s="599"/>
      <c r="D75" s="599"/>
      <c r="E75" s="599"/>
      <c r="F75" s="599"/>
      <c r="G75" s="599"/>
      <c r="H75" s="599"/>
      <c r="I75" s="599"/>
      <c r="J75" s="599"/>
      <c r="K75" s="599"/>
      <c r="L75" s="599"/>
      <c r="M75" s="599"/>
      <c r="N75" s="36"/>
      <c r="O75" s="36"/>
      <c r="P75" s="36"/>
      <c r="Q75" s="410"/>
      <c r="R75" s="36"/>
      <c r="S75" s="36"/>
      <c r="T75" s="36"/>
    </row>
    <row r="76" spans="1:20" ht="15.75">
      <c r="A76" s="598" t="s">
        <v>525</v>
      </c>
      <c r="B76" s="599"/>
      <c r="C76" s="599"/>
      <c r="D76" s="599"/>
      <c r="E76" s="599"/>
      <c r="F76" s="599"/>
      <c r="G76" s="599"/>
      <c r="H76" s="599"/>
      <c r="I76" s="599"/>
      <c r="J76" s="599"/>
      <c r="K76" s="599"/>
      <c r="L76" s="599"/>
      <c r="M76" s="599"/>
      <c r="N76" s="36"/>
      <c r="O76" s="36"/>
      <c r="P76" s="36"/>
      <c r="Q76" s="410"/>
      <c r="R76" s="36"/>
      <c r="S76" s="36"/>
      <c r="T76" s="36"/>
    </row>
    <row r="77" spans="1:20" ht="15.75">
      <c r="A77" s="598"/>
      <c r="B77" s="599"/>
      <c r="C77" s="599"/>
      <c r="D77" s="599"/>
      <c r="E77" s="599"/>
      <c r="F77" s="599"/>
      <c r="G77" s="599"/>
      <c r="H77" s="599"/>
      <c r="I77" s="599"/>
      <c r="J77" s="599"/>
      <c r="K77" s="599"/>
      <c r="L77" s="599"/>
      <c r="M77" s="599"/>
      <c r="N77" s="36"/>
      <c r="O77" s="36"/>
      <c r="P77" s="36"/>
      <c r="Q77" s="410"/>
      <c r="R77" s="36"/>
      <c r="S77" s="36"/>
      <c r="T77" s="36"/>
    </row>
    <row r="78" spans="1:20" ht="15.75">
      <c r="A78" s="36"/>
      <c r="B78" s="36"/>
      <c r="C78" s="36"/>
      <c r="D78" s="36"/>
      <c r="E78" s="36"/>
      <c r="F78" s="36"/>
      <c r="G78" s="36"/>
      <c r="H78" s="36"/>
      <c r="I78" s="409"/>
      <c r="J78" s="413"/>
      <c r="K78" s="36"/>
      <c r="L78" s="36"/>
      <c r="M78" s="36"/>
      <c r="N78" s="36"/>
      <c r="O78" s="36"/>
      <c r="P78" s="36"/>
      <c r="Q78" s="410"/>
      <c r="R78" s="36"/>
      <c r="S78" s="36"/>
      <c r="T78" s="36"/>
    </row>
    <row r="79" spans="1:20" ht="15.75">
      <c r="A79" s="598" t="s">
        <v>524</v>
      </c>
      <c r="B79" s="602"/>
      <c r="C79" s="604" t="str">
        <f>IF(B79="YES",B74,"")</f>
        <v/>
      </c>
      <c r="D79" s="604"/>
      <c r="E79" s="604"/>
      <c r="F79" s="604"/>
      <c r="G79" s="604"/>
      <c r="H79" s="604"/>
      <c r="I79" s="604"/>
      <c r="J79" s="604"/>
      <c r="K79" s="604"/>
      <c r="L79" s="604"/>
      <c r="M79" s="604"/>
      <c r="N79" s="36"/>
      <c r="O79" s="36"/>
      <c r="P79" s="36"/>
      <c r="Q79" s="410"/>
      <c r="R79" s="36"/>
      <c r="S79" s="36"/>
      <c r="T79" s="36"/>
    </row>
    <row r="80" spans="1:20" ht="15.75">
      <c r="A80" s="598"/>
      <c r="B80" s="603"/>
      <c r="C80" s="604"/>
      <c r="D80" s="604"/>
      <c r="E80" s="604"/>
      <c r="F80" s="604"/>
      <c r="G80" s="604"/>
      <c r="H80" s="604"/>
      <c r="I80" s="604"/>
      <c r="J80" s="604"/>
      <c r="K80" s="604"/>
      <c r="L80" s="604"/>
      <c r="M80" s="604"/>
      <c r="N80" s="36"/>
      <c r="O80" s="36"/>
      <c r="P80" s="36"/>
      <c r="Q80" s="410"/>
      <c r="R80" s="36"/>
      <c r="S80" s="36"/>
      <c r="T80" s="36"/>
    </row>
    <row r="81" spans="1:20" ht="15.75">
      <c r="A81" s="598" t="s">
        <v>525</v>
      </c>
      <c r="B81" s="602"/>
      <c r="C81" s="605" t="str">
        <f>IF(B81="YES",B76,"")</f>
        <v/>
      </c>
      <c r="D81" s="605"/>
      <c r="E81" s="605"/>
      <c r="F81" s="605"/>
      <c r="G81" s="605"/>
      <c r="H81" s="605"/>
      <c r="I81" s="605"/>
      <c r="J81" s="605"/>
      <c r="K81" s="605"/>
      <c r="L81" s="605"/>
      <c r="M81" s="605"/>
      <c r="N81" s="36"/>
      <c r="O81" s="36"/>
      <c r="P81" s="36"/>
      <c r="Q81" s="410"/>
      <c r="R81" s="36"/>
      <c r="S81" s="36"/>
      <c r="T81" s="36"/>
    </row>
    <row r="82" spans="1:20" ht="15.75">
      <c r="A82" s="598"/>
      <c r="B82" s="603"/>
      <c r="C82" s="605"/>
      <c r="D82" s="605"/>
      <c r="E82" s="605"/>
      <c r="F82" s="605"/>
      <c r="G82" s="605"/>
      <c r="H82" s="605"/>
      <c r="I82" s="605"/>
      <c r="J82" s="605"/>
      <c r="K82" s="605"/>
      <c r="L82" s="605"/>
      <c r="M82" s="605"/>
      <c r="N82" s="36"/>
      <c r="O82" s="36"/>
      <c r="P82" s="36"/>
      <c r="Q82" s="410"/>
      <c r="R82" s="36"/>
      <c r="S82" s="36"/>
      <c r="T82" s="36"/>
    </row>
    <row r="83" spans="1:20" ht="15.75">
      <c r="A83" s="36"/>
      <c r="B83" s="36"/>
      <c r="C83" s="36"/>
      <c r="D83" s="36"/>
      <c r="E83" s="36"/>
      <c r="F83" s="165"/>
      <c r="G83" s="36"/>
      <c r="H83" s="36"/>
      <c r="I83" s="409"/>
      <c r="J83" s="413"/>
      <c r="K83" s="36"/>
      <c r="L83" s="36"/>
      <c r="M83" s="36"/>
      <c r="N83" s="36"/>
      <c r="O83" s="36"/>
      <c r="P83" s="36"/>
      <c r="Q83" s="410"/>
      <c r="R83" s="36"/>
      <c r="S83" s="36"/>
      <c r="T83" s="36"/>
    </row>
    <row r="84" spans="1:20" ht="16.5" thickBot="1">
      <c r="A84" s="36"/>
      <c r="B84" s="36"/>
      <c r="C84" s="36"/>
      <c r="D84" s="36"/>
      <c r="E84" s="36"/>
      <c r="F84" s="165"/>
      <c r="G84" s="36"/>
      <c r="H84" s="36"/>
      <c r="I84" s="409"/>
      <c r="J84" s="413"/>
      <c r="K84" s="36"/>
      <c r="L84" s="36"/>
      <c r="M84" s="36"/>
      <c r="N84" s="36"/>
      <c r="O84" s="36"/>
      <c r="P84" s="36"/>
      <c r="Q84" s="410"/>
      <c r="R84" s="36"/>
      <c r="S84" s="36"/>
      <c r="T84" s="36"/>
    </row>
    <row r="85" spans="1:20" ht="21" thickTop="1">
      <c r="A85" s="36"/>
      <c r="B85" s="600" t="s">
        <v>526</v>
      </c>
      <c r="C85" s="601"/>
      <c r="D85" s="601"/>
      <c r="E85" s="601"/>
      <c r="F85" s="601"/>
      <c r="G85" s="601"/>
      <c r="H85" s="601"/>
      <c r="I85" s="601"/>
      <c r="J85" s="601"/>
      <c r="K85" s="414" t="s">
        <v>222</v>
      </c>
      <c r="L85" s="415"/>
      <c r="M85" s="415"/>
      <c r="N85" s="404"/>
      <c r="O85" s="404"/>
      <c r="P85" s="404"/>
      <c r="Q85" s="394"/>
      <c r="R85" s="395"/>
      <c r="S85" s="395"/>
      <c r="T85" s="396"/>
    </row>
  </sheetData>
  <sheetProtection password="CF7E" sheet="1" objects="1" scenarios="1"/>
  <protectedRanges>
    <protectedRange sqref="F80:F84 F73:F77" name="Range3"/>
    <protectedRange sqref="B85:Q85 B64:D65 E64:M64 F67:F72 H67:M72 N61:Q64 B67:C72" name="Range3_1"/>
    <protectedRange sqref="C85:E85 E64 H70:H72 F70:F72" name="Range2_1"/>
    <protectedRange sqref="D85 E64 H70:H72 F70:F72" name="Range1_1"/>
  </protectedRanges>
  <mergeCells count="44">
    <mergeCell ref="B85:J85"/>
    <mergeCell ref="A79:A80"/>
    <mergeCell ref="B79:B80"/>
    <mergeCell ref="C79:M80"/>
    <mergeCell ref="A81:A82"/>
    <mergeCell ref="B81:B82"/>
    <mergeCell ref="C81:M82"/>
    <mergeCell ref="A73:M73"/>
    <mergeCell ref="A74:A75"/>
    <mergeCell ref="B74:M75"/>
    <mergeCell ref="A76:A77"/>
    <mergeCell ref="B76:M77"/>
    <mergeCell ref="C71:E71"/>
    <mergeCell ref="F71:G71"/>
    <mergeCell ref="H71:M71"/>
    <mergeCell ref="C72:E72"/>
    <mergeCell ref="F72:G72"/>
    <mergeCell ref="H72:M72"/>
    <mergeCell ref="C69:E69"/>
    <mergeCell ref="F69:G69"/>
    <mergeCell ref="H69:M69"/>
    <mergeCell ref="C70:E70"/>
    <mergeCell ref="F70:G70"/>
    <mergeCell ref="H70:M70"/>
    <mergeCell ref="C67:E67"/>
    <mergeCell ref="F67:G67"/>
    <mergeCell ref="H67:M67"/>
    <mergeCell ref="C68:E68"/>
    <mergeCell ref="F68:G68"/>
    <mergeCell ref="H68:M68"/>
    <mergeCell ref="C34:D34"/>
    <mergeCell ref="C33:D33"/>
    <mergeCell ref="F32:G32"/>
    <mergeCell ref="K34:O34"/>
    <mergeCell ref="K35:O35"/>
    <mergeCell ref="E3:E5"/>
    <mergeCell ref="CF6:CO6"/>
    <mergeCell ref="M40:R40"/>
    <mergeCell ref="K36:O36"/>
    <mergeCell ref="K37:O37"/>
    <mergeCell ref="K33:O33"/>
    <mergeCell ref="K38:R38"/>
    <mergeCell ref="K39:L39"/>
    <mergeCell ref="M39:Q39"/>
  </mergeCells>
  <conditionalFormatting sqref="G34 CB6:CC30 F6:AX30 AZ6:BZ47">
    <cfRule type="containsBlanks" dxfId="12" priority="11" stopIfTrue="1">
      <formula>LEN(TRIM(F6))=0</formula>
    </cfRule>
  </conditionalFormatting>
  <conditionalFormatting sqref="P85 P61:P64">
    <cfRule type="cellIs" dxfId="11" priority="4" stopIfTrue="1" operator="lessThanOrEqual">
      <formula>0</formula>
    </cfRule>
  </conditionalFormatting>
  <conditionalFormatting sqref="K85 T34:T36">
    <cfRule type="expression" dxfId="10" priority="3" stopIfTrue="1">
      <formula>$L$1="NO"</formula>
    </cfRule>
  </conditionalFormatting>
  <dataValidations count="4">
    <dataValidation type="custom" allowBlank="1" showInputMessage="1" showErrorMessage="1" promptTitle="Code" prompt="Don't try to edit" sqref="CG11">
      <formula1>CONCATENATE(CG10,CH9,CG9)</formula1>
    </dataValidation>
    <dataValidation type="list" allowBlank="1" showInputMessage="1" showErrorMessage="1" sqref="M39">
      <formula1>Type_of_benefit</formula1>
    </dataValidation>
    <dataValidation type="custom" allowBlank="1" showInputMessage="1" showErrorMessage="1" error="Follow the instruction" prompt="You cann't edit/delete this cell, in this condition your result may shown wrong results" sqref="B85">
      <formula1>"Design &amp; prepared by Pravesh Kumar Sharma-9460100093"</formula1>
    </dataValidation>
    <dataValidation type="custom" allowBlank="1" showInputMessage="1" showErrorMessage="1" errorTitle="Caution" error="Please follow the instruction" promptTitle="Author Code" prompt="The footer is author code, if it delete/edit, your the ddo name is changed" sqref="K85">
      <formula1>"16.18.1.22.5.19.8√97263.0458756048"</formula1>
    </dataValidation>
  </dataValidation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sheetPr codeName="Sheet14"/>
  <dimension ref="A1:X34"/>
  <sheetViews>
    <sheetView showZeros="0" view="pageBreakPreview" zoomScaleSheetLayoutView="100" workbookViewId="0">
      <selection activeCell="C2" sqref="C2:D2"/>
    </sheetView>
  </sheetViews>
  <sheetFormatPr defaultRowHeight="15"/>
  <cols>
    <col min="1" max="1" width="6.5703125" customWidth="1"/>
    <col min="3" max="3" width="13.42578125" customWidth="1"/>
    <col min="4" max="4" width="16.140625" customWidth="1"/>
    <col min="5" max="5" width="11.85546875" customWidth="1"/>
    <col min="6" max="6" width="13.140625" customWidth="1"/>
    <col min="7" max="7" width="11.7109375" customWidth="1"/>
    <col min="9" max="9" width="11.5703125" customWidth="1"/>
    <col min="10" max="10" width="11.28515625" customWidth="1"/>
    <col min="11" max="11" width="10.42578125" customWidth="1"/>
    <col min="12" max="12" width="10.140625" customWidth="1"/>
    <col min="13" max="13" width="4.5703125" hidden="1" customWidth="1"/>
    <col min="14" max="14" width="0" hidden="1" customWidth="1"/>
    <col min="21" max="26" width="0" hidden="1" customWidth="1"/>
  </cols>
  <sheetData>
    <row r="1" spans="1:19" ht="15.75" thickBot="1">
      <c r="J1" s="643"/>
      <c r="K1" s="643"/>
      <c r="M1" s="422"/>
    </row>
    <row r="2" spans="1:19" ht="28.5" customHeight="1" thickBot="1">
      <c r="C2" s="752" t="s">
        <v>602</v>
      </c>
      <c r="D2" s="752"/>
      <c r="F2" s="644"/>
      <c r="G2" s="644"/>
      <c r="H2" s="644"/>
      <c r="J2" s="307" t="s">
        <v>384</v>
      </c>
      <c r="M2" s="422"/>
    </row>
    <row r="3" spans="1:19" ht="17.25" customHeight="1">
      <c r="A3" s="645" t="s">
        <v>561</v>
      </c>
      <c r="B3" s="645"/>
      <c r="C3" s="645"/>
      <c r="D3" s="645"/>
      <c r="E3" s="645"/>
      <c r="F3" s="645"/>
      <c r="G3" s="645"/>
      <c r="H3" s="645"/>
      <c r="I3" s="645"/>
      <c r="J3" s="645"/>
      <c r="K3" s="645"/>
      <c r="L3" s="645"/>
    </row>
    <row r="4" spans="1:19" ht="21">
      <c r="A4" s="642" t="str">
        <f>'Data Entry'!D4</f>
        <v>&lt;WRITE NAME OF OFFICE&gt;</v>
      </c>
      <c r="B4" s="642"/>
      <c r="C4" s="642"/>
      <c r="D4" s="642"/>
      <c r="E4" s="642"/>
      <c r="F4" s="642"/>
      <c r="G4" s="642"/>
      <c r="H4" s="642"/>
      <c r="I4" s="642"/>
      <c r="J4" s="642"/>
      <c r="K4" s="642"/>
      <c r="L4" s="642"/>
      <c r="N4" s="423"/>
      <c r="O4" s="423"/>
      <c r="P4" s="423"/>
    </row>
    <row r="5" spans="1:19" ht="15.75">
      <c r="A5" s="424" t="s">
        <v>304</v>
      </c>
      <c r="B5" s="628" t="str">
        <f>Incr_2017!C28</f>
        <v>Accounts/2021-22/</v>
      </c>
      <c r="C5" s="628"/>
      <c r="D5" s="628"/>
      <c r="E5" s="424"/>
      <c r="F5" s="424"/>
      <c r="G5" s="424"/>
      <c r="H5" s="424"/>
      <c r="I5" s="424" t="s">
        <v>562</v>
      </c>
      <c r="J5" s="629">
        <f ca="1">Incr_2017!K28</f>
        <v>44364</v>
      </c>
      <c r="K5" s="629"/>
      <c r="L5" s="425"/>
      <c r="N5" s="423"/>
      <c r="O5" s="423"/>
      <c r="P5" s="423"/>
    </row>
    <row r="6" spans="1:19" ht="18.75">
      <c r="A6" s="630" t="s">
        <v>563</v>
      </c>
      <c r="B6" s="630"/>
      <c r="C6" s="630"/>
      <c r="D6" s="630"/>
      <c r="E6" s="630"/>
      <c r="F6" s="630"/>
      <c r="G6" s="630"/>
      <c r="H6" s="630"/>
      <c r="I6" s="630"/>
      <c r="J6" s="630"/>
      <c r="K6" s="630"/>
      <c r="L6" s="630"/>
      <c r="N6" s="423"/>
      <c r="O6" s="423"/>
      <c r="P6" s="423"/>
    </row>
    <row r="7" spans="1:19" ht="15.75">
      <c r="A7" s="631" t="str">
        <f>'Data Entry'!$E$31</f>
        <v>dk;kZy; vkns'k ds rgr osru fu/kkZj.k fuEukuqlkj fd;k tkrk gS</v>
      </c>
      <c r="B7" s="632"/>
      <c r="C7" s="632"/>
      <c r="D7" s="632"/>
      <c r="E7" s="632"/>
      <c r="F7" s="632"/>
      <c r="G7" s="632"/>
      <c r="H7" s="632"/>
      <c r="I7" s="632"/>
      <c r="J7" s="632"/>
      <c r="K7" s="632"/>
      <c r="L7" s="632"/>
      <c r="N7" s="423"/>
      <c r="O7" s="423"/>
      <c r="P7" s="423"/>
    </row>
    <row r="8" spans="1:19" ht="15.75">
      <c r="A8" s="632"/>
      <c r="B8" s="632"/>
      <c r="C8" s="632"/>
      <c r="D8" s="632"/>
      <c r="E8" s="632"/>
      <c r="F8" s="632"/>
      <c r="G8" s="632"/>
      <c r="H8" s="632"/>
      <c r="I8" s="632"/>
      <c r="J8" s="632"/>
      <c r="K8" s="632"/>
      <c r="L8" s="632"/>
      <c r="N8" s="423"/>
      <c r="O8" s="423"/>
      <c r="P8" s="423"/>
    </row>
    <row r="9" spans="1:19" ht="15.75">
      <c r="A9" s="632"/>
      <c r="B9" s="632"/>
      <c r="C9" s="632"/>
      <c r="D9" s="632"/>
      <c r="E9" s="632"/>
      <c r="F9" s="632"/>
      <c r="G9" s="632"/>
      <c r="H9" s="632"/>
      <c r="I9" s="632"/>
      <c r="J9" s="632"/>
      <c r="K9" s="632"/>
      <c r="L9" s="632"/>
      <c r="N9" s="423"/>
      <c r="O9" s="423"/>
      <c r="P9" s="423"/>
    </row>
    <row r="10" spans="1:19" ht="15.75">
      <c r="A10" s="633"/>
      <c r="B10" s="633"/>
      <c r="C10" s="633"/>
      <c r="D10" s="633"/>
      <c r="E10" s="633"/>
      <c r="F10" s="633"/>
      <c r="G10" s="633"/>
      <c r="H10" s="633"/>
      <c r="I10" s="633"/>
      <c r="J10" s="633"/>
      <c r="K10" s="633"/>
      <c r="L10" s="633"/>
      <c r="N10" s="423"/>
      <c r="O10" s="423"/>
      <c r="P10" s="423"/>
    </row>
    <row r="11" spans="1:19" s="426" customFormat="1" ht="31.5" customHeight="1">
      <c r="A11" s="634" t="s">
        <v>564</v>
      </c>
      <c r="B11" s="638"/>
      <c r="C11" s="638"/>
      <c r="D11" s="638"/>
      <c r="E11" s="635"/>
      <c r="F11" s="634" t="str">
        <f>'Data Entry'!A11</f>
        <v xml:space="preserve">Regular ACP  order no.  </v>
      </c>
      <c r="G11" s="635"/>
      <c r="H11" s="634" t="str">
        <f>'Data Entry'!A12</f>
        <v xml:space="preserve">Regular ACP  order date.  </v>
      </c>
      <c r="I11" s="635"/>
      <c r="J11" s="640" t="s">
        <v>565</v>
      </c>
      <c r="K11" s="634" t="str">
        <f>'Data Entry'!A13</f>
        <v xml:space="preserve">Regular ACP  due date.  </v>
      </c>
      <c r="L11" s="635"/>
      <c r="N11" s="423"/>
      <c r="O11" s="423"/>
      <c r="P11" s="423"/>
    </row>
    <row r="12" spans="1:19" s="426" customFormat="1" ht="15.75" customHeight="1">
      <c r="A12" s="636"/>
      <c r="B12" s="639"/>
      <c r="C12" s="639"/>
      <c r="D12" s="639"/>
      <c r="E12" s="637"/>
      <c r="F12" s="636"/>
      <c r="G12" s="637"/>
      <c r="H12" s="636"/>
      <c r="I12" s="637"/>
      <c r="J12" s="641"/>
      <c r="K12" s="636"/>
      <c r="L12" s="637"/>
      <c r="N12" s="423"/>
      <c r="O12" s="423"/>
      <c r="P12" s="423"/>
    </row>
    <row r="13" spans="1:19" ht="29.25" customHeight="1">
      <c r="A13" s="622" t="str">
        <f>'Data Entry'!D4</f>
        <v>&lt;WRITE NAME OF OFFICE&gt;</v>
      </c>
      <c r="B13" s="626"/>
      <c r="C13" s="626"/>
      <c r="D13" s="626"/>
      <c r="E13" s="623"/>
      <c r="F13" s="622" t="str">
        <f>'Data Entry'!E11</f>
        <v>2423-66</v>
      </c>
      <c r="G13" s="623"/>
      <c r="H13" s="624">
        <f>'Data Entry'!E12</f>
        <v>39555</v>
      </c>
      <c r="I13" s="625"/>
      <c r="J13" s="427" t="str">
        <f>IF(Table_Incr!R39="A",'Data Entry'!I7,"-N.A.-")</f>
        <v>27 years</v>
      </c>
      <c r="K13" s="624">
        <f>'Data Entry'!E13</f>
        <v>43818</v>
      </c>
      <c r="L13" s="625"/>
      <c r="N13" s="428"/>
      <c r="O13" s="428"/>
      <c r="P13" s="428"/>
    </row>
    <row r="14" spans="1:19" ht="23.25" customHeight="1">
      <c r="A14" s="429"/>
      <c r="B14" s="627" t="s">
        <v>615</v>
      </c>
      <c r="C14" s="627"/>
      <c r="D14" s="627"/>
      <c r="E14" s="627"/>
      <c r="F14" s="627"/>
      <c r="G14" s="627" t="str">
        <f>D16</f>
        <v>PQRS</v>
      </c>
      <c r="H14" s="627"/>
      <c r="I14" s="627"/>
      <c r="J14" s="627"/>
      <c r="K14" s="424" t="s">
        <v>566</v>
      </c>
      <c r="L14" s="431"/>
    </row>
    <row r="15" spans="1:19" ht="15.75">
      <c r="A15" s="429"/>
      <c r="B15" s="430"/>
      <c r="C15" s="430"/>
      <c r="D15" s="430"/>
      <c r="E15" s="432"/>
      <c r="F15" s="432"/>
      <c r="G15" s="432"/>
      <c r="H15" s="424"/>
      <c r="I15" s="430"/>
      <c r="J15" s="431"/>
      <c r="K15" s="431"/>
      <c r="L15" s="431"/>
      <c r="N15" s="433"/>
      <c r="O15" s="433"/>
      <c r="P15" s="433"/>
      <c r="Q15" s="433"/>
      <c r="R15" s="433"/>
      <c r="S15" s="433"/>
    </row>
    <row r="16" spans="1:19" s="139" customFormat="1" ht="15.75">
      <c r="A16" s="448"/>
      <c r="B16" s="608" t="s">
        <v>567</v>
      </c>
      <c r="C16" s="608"/>
      <c r="D16" s="609" t="str">
        <f>'Data Entry'!D2</f>
        <v>PQRS</v>
      </c>
      <c r="E16" s="609"/>
      <c r="F16" s="609"/>
      <c r="G16" s="610" t="s">
        <v>568</v>
      </c>
      <c r="H16" s="610"/>
      <c r="I16" s="501" t="str">
        <f>'Data Entry'!D3</f>
        <v>O.A.</v>
      </c>
      <c r="J16" s="448"/>
      <c r="K16" s="448"/>
      <c r="L16" s="448"/>
      <c r="M16" s="139">
        <f>LEN(I16)</f>
        <v>4</v>
      </c>
      <c r="R16" s="434"/>
      <c r="S16" s="434"/>
    </row>
    <row r="17" spans="1:24" ht="15.75" customHeight="1">
      <c r="A17" s="431"/>
      <c r="B17" s="431"/>
      <c r="C17" s="431"/>
      <c r="D17" s="431"/>
      <c r="E17" s="435"/>
      <c r="F17" s="435"/>
      <c r="G17" s="436"/>
      <c r="H17" s="431"/>
      <c r="I17" s="431"/>
      <c r="J17" s="431"/>
      <c r="K17" s="431"/>
      <c r="L17" s="431"/>
      <c r="R17" s="433"/>
      <c r="S17" s="433"/>
      <c r="U17" s="621" t="str">
        <f>K11</f>
        <v xml:space="preserve">Regular ACP  due date.  </v>
      </c>
      <c r="V17" s="621"/>
      <c r="W17" s="621"/>
      <c r="X17" s="621"/>
    </row>
    <row r="18" spans="1:24" s="322" customFormat="1" ht="33.75" customHeight="1">
      <c r="A18" s="611" t="s">
        <v>572</v>
      </c>
      <c r="B18" s="612"/>
      <c r="C18" s="613"/>
      <c r="D18" s="611" t="s">
        <v>571</v>
      </c>
      <c r="E18" s="613"/>
      <c r="F18" s="611" t="str">
        <f>IF(Table_Incr!$R$39="D",Table_Incr!U36,Table_Incr!T36)</f>
        <v>Revised Pay &amp; Pay Level</v>
      </c>
      <c r="G18" s="612"/>
      <c r="H18" s="613"/>
      <c r="I18" s="611" t="s">
        <v>593</v>
      </c>
      <c r="J18" s="612"/>
      <c r="K18" s="612"/>
      <c r="L18" s="613"/>
      <c r="R18" s="510"/>
      <c r="S18" s="510"/>
      <c r="U18" s="502"/>
      <c r="V18" s="502"/>
      <c r="W18" s="502"/>
      <c r="X18" s="502"/>
    </row>
    <row r="19" spans="1:24" ht="27.75" customHeight="1">
      <c r="A19" s="620" t="str">
        <f>IF(Table_Incr!$R$39="D",Table_Incr!E39,IF(Table_Incr!$R$39="C",Table_Incr!E34,Table_Incr!E34))</f>
        <v>Rs. 87700       (L-13)</v>
      </c>
      <c r="B19" s="615"/>
      <c r="C19" s="616"/>
      <c r="D19" s="620" t="str">
        <f>IF(Table_Incr!$R$39="D","--N.A.--",IF(Table_Incr!$R$39="B","--N.A.--",IF(Table_Incr!$R$39="C ","--N.A.--",Table_Incr!E35)))</f>
        <v>Rs. 90300       (L-13)</v>
      </c>
      <c r="E19" s="616"/>
      <c r="F19" s="617" t="str">
        <f>IF(Table_Incr!$R$39="D",Table_Incr!E40,IF(Table_Incr!$R$39="B",Table_Incr!E34,IF(Table_Incr!$R$39="C ",Table_Incr!E34,Table_Incr!E36)))</f>
        <v>Rs.  92700      (L-14)</v>
      </c>
      <c r="G19" s="618"/>
      <c r="H19" s="619"/>
      <c r="I19" s="614">
        <f>IF(Table_Incr!$D$55="A",Table_Incr!D56,Table_Incr!D57)</f>
        <v>44013</v>
      </c>
      <c r="J19" s="615"/>
      <c r="K19" s="615"/>
      <c r="L19" s="616"/>
      <c r="R19" s="433"/>
      <c r="S19" s="433"/>
      <c r="U19" s="447"/>
      <c r="V19" s="447"/>
      <c r="W19" s="447"/>
      <c r="X19" s="447"/>
    </row>
    <row r="20" spans="1:24">
      <c r="A20" s="431"/>
      <c r="B20" s="431"/>
      <c r="C20" s="431"/>
      <c r="D20" s="431"/>
      <c r="E20" s="431"/>
      <c r="F20" s="431"/>
      <c r="G20" s="431"/>
      <c r="H20" s="431"/>
      <c r="I20" s="431"/>
      <c r="J20" s="431"/>
      <c r="K20" s="431"/>
      <c r="L20" s="431"/>
    </row>
    <row r="21" spans="1:24" ht="15.75" hidden="1">
      <c r="A21" s="437" t="s">
        <v>569</v>
      </c>
      <c r="B21" s="438" t="s">
        <v>570</v>
      </c>
      <c r="C21" s="431"/>
      <c r="D21" s="437"/>
      <c r="E21" s="439"/>
      <c r="F21" s="439"/>
      <c r="G21" s="440"/>
      <c r="H21" s="440"/>
      <c r="I21" s="440"/>
      <c r="J21" s="440"/>
      <c r="K21" s="440"/>
      <c r="L21" s="440"/>
    </row>
    <row r="22" spans="1:24" ht="15.75">
      <c r="A22" s="437"/>
      <c r="B22" s="437"/>
      <c r="C22" s="437"/>
      <c r="D22" s="439"/>
      <c r="E22" s="439"/>
      <c r="F22" s="431"/>
      <c r="G22" s="431"/>
      <c r="H22" s="431"/>
      <c r="I22" s="431"/>
      <c r="J22" s="431"/>
      <c r="K22" s="431"/>
      <c r="L22" s="431"/>
    </row>
    <row r="23" spans="1:24" ht="21">
      <c r="A23" s="441"/>
      <c r="B23" s="431"/>
      <c r="C23" s="431"/>
      <c r="D23" s="431"/>
      <c r="E23" s="431"/>
      <c r="F23" s="431"/>
      <c r="G23" s="606" t="str">
        <f>'Data Entry'!D5</f>
        <v>&lt;&lt; WRITE NAME OF POST WHO AUTHORISED FOR SIGNATURE ON ORDER&gt;&gt;</v>
      </c>
      <c r="H23" s="606"/>
      <c r="I23" s="606"/>
      <c r="J23" s="606"/>
      <c r="K23" s="606"/>
      <c r="L23" s="606"/>
    </row>
    <row r="24" spans="1:24" ht="21">
      <c r="A24" s="441"/>
      <c r="B24" s="431"/>
      <c r="C24" s="431"/>
      <c r="D24" s="431"/>
      <c r="E24" s="431"/>
      <c r="F24" s="431"/>
      <c r="G24" s="606"/>
      <c r="H24" s="606"/>
      <c r="I24" s="606"/>
      <c r="J24" s="606"/>
      <c r="K24" s="606"/>
      <c r="L24" s="606"/>
    </row>
    <row r="25" spans="1:24" ht="15.75">
      <c r="A25" s="1" t="s">
        <v>11</v>
      </c>
      <c r="B25" s="1"/>
      <c r="C25" s="1"/>
      <c r="D25" s="1"/>
      <c r="E25" s="1"/>
      <c r="F25" s="1"/>
      <c r="G25" s="442"/>
      <c r="H25" s="442"/>
      <c r="I25" s="442"/>
      <c r="J25" s="442"/>
      <c r="K25" s="442"/>
      <c r="L25" s="442"/>
    </row>
    <row r="26" spans="1:24" ht="15.75">
      <c r="A26" s="449">
        <f>Incr_2017!A30</f>
        <v>1</v>
      </c>
      <c r="B26" s="450" t="str">
        <f>Incr_2017!B30</f>
        <v>Treassury Officer  ,  BIKANER</v>
      </c>
      <c r="C26" s="425"/>
      <c r="D26" s="425"/>
      <c r="E26" s="425"/>
      <c r="F26" s="425"/>
      <c r="G26" s="425"/>
      <c r="H26" s="425"/>
      <c r="I26" s="425"/>
      <c r="J26" s="425"/>
      <c r="K26" s="425"/>
      <c r="L26" s="425"/>
    </row>
    <row r="27" spans="1:24" ht="15.75">
      <c r="A27" s="449">
        <f>Incr_2017!A31</f>
        <v>2</v>
      </c>
      <c r="B27" s="450" t="str">
        <f>Incr_2017!B31</f>
        <v xml:space="preserve">PQRS  ,Designation -- O.A. </v>
      </c>
      <c r="C27" s="425"/>
      <c r="D27" s="425"/>
      <c r="E27" s="425"/>
      <c r="F27" s="425"/>
      <c r="G27" s="425"/>
      <c r="H27" s="425"/>
      <c r="I27" s="425"/>
      <c r="J27" s="425"/>
      <c r="K27" s="425"/>
      <c r="L27" s="425"/>
    </row>
    <row r="28" spans="1:24" ht="15.75">
      <c r="A28" s="449">
        <f>Incr_2017!A32</f>
        <v>3</v>
      </c>
      <c r="B28" s="450" t="str">
        <f>Incr_2017!B32</f>
        <v>Accounts Branch-in two copies for prepration of bill</v>
      </c>
      <c r="C28" s="432"/>
      <c r="D28" s="432"/>
      <c r="E28" s="443"/>
      <c r="F28" s="443"/>
      <c r="G28" s="607"/>
      <c r="H28" s="607"/>
      <c r="I28" s="607"/>
      <c r="J28" s="431"/>
      <c r="K28" s="431"/>
      <c r="L28" s="431"/>
    </row>
    <row r="29" spans="1:24" ht="15.75">
      <c r="A29" s="449">
        <f>Incr_2017!A33</f>
        <v>4</v>
      </c>
      <c r="B29" s="450" t="str">
        <f>Incr_2017!B33</f>
        <v>Personal File/Gurd File</v>
      </c>
      <c r="C29" s="425"/>
      <c r="D29" s="425"/>
      <c r="E29" s="425"/>
      <c r="F29" s="425"/>
      <c r="G29" s="425"/>
      <c r="H29" s="425"/>
      <c r="I29" s="425"/>
      <c r="J29" s="425"/>
      <c r="K29" s="425"/>
      <c r="L29" s="425"/>
    </row>
    <row r="30" spans="1:24" ht="15.75">
      <c r="A30" s="449">
        <f>Incr_2017!A34</f>
        <v>5</v>
      </c>
      <c r="B30" s="450" t="str">
        <f>Incr_2017!B34</f>
        <v>Estt. Branch</v>
      </c>
      <c r="C30" s="431"/>
      <c r="D30" s="431"/>
      <c r="E30" s="431"/>
      <c r="F30" s="431"/>
      <c r="G30" s="431"/>
      <c r="H30" s="431"/>
      <c r="I30" s="431"/>
      <c r="J30" s="431"/>
      <c r="K30" s="431"/>
      <c r="L30" s="431"/>
    </row>
    <row r="31" spans="1:24" ht="15.75" customHeight="1">
      <c r="A31" s="449" t="str">
        <f>Incr_2017!A35</f>
        <v/>
      </c>
      <c r="B31" s="450" t="str">
        <f>Incr_2017!B35</f>
        <v/>
      </c>
      <c r="C31" s="431"/>
      <c r="D31" s="431"/>
      <c r="E31" s="431"/>
      <c r="F31" s="431"/>
      <c r="G31" s="606" t="str">
        <f>G23</f>
        <v>&lt;&lt; WRITE NAME OF POST WHO AUTHORISED FOR SIGNATURE ON ORDER&gt;&gt;</v>
      </c>
      <c r="H31" s="606"/>
      <c r="I31" s="606"/>
      <c r="J31" s="606"/>
      <c r="K31" s="606"/>
      <c r="L31" s="606"/>
    </row>
    <row r="32" spans="1:24" ht="15" customHeight="1">
      <c r="A32" s="444" t="s">
        <v>222</v>
      </c>
      <c r="B32" s="431"/>
      <c r="C32" s="431"/>
      <c r="D32" s="431"/>
      <c r="E32" s="431"/>
      <c r="F32" s="431"/>
      <c r="G32" s="606"/>
      <c r="H32" s="606"/>
      <c r="I32" s="606"/>
      <c r="J32" s="606"/>
      <c r="K32" s="606"/>
      <c r="L32" s="606"/>
    </row>
    <row r="33" spans="1:12" ht="15.75" thickBot="1">
      <c r="A33" s="36"/>
      <c r="B33" s="36"/>
      <c r="C33" s="36"/>
      <c r="D33" s="36"/>
      <c r="E33" s="36"/>
      <c r="F33" s="36"/>
      <c r="G33" s="36"/>
      <c r="H33" s="36"/>
      <c r="I33" s="36"/>
      <c r="J33" s="36"/>
      <c r="K33" s="36"/>
      <c r="L33" s="36"/>
    </row>
    <row r="34" spans="1:12" ht="21.75" thickBot="1">
      <c r="A34" s="36"/>
      <c r="B34" s="36"/>
      <c r="C34" s="36"/>
      <c r="D34" s="36"/>
      <c r="E34" s="36"/>
      <c r="F34" s="36"/>
      <c r="G34" s="36"/>
      <c r="H34" s="445"/>
      <c r="I34" s="445"/>
      <c r="J34" s="446"/>
      <c r="K34" s="307" t="s">
        <v>384</v>
      </c>
      <c r="L34" s="36"/>
    </row>
  </sheetData>
  <sheetProtection password="CF7E" sheet="1" objects="1" scenarios="1"/>
  <mergeCells count="35">
    <mergeCell ref="A4:L4"/>
    <mergeCell ref="J1:K1"/>
    <mergeCell ref="C2:D2"/>
    <mergeCell ref="F2:H2"/>
    <mergeCell ref="A3:L3"/>
    <mergeCell ref="B5:D5"/>
    <mergeCell ref="J5:K5"/>
    <mergeCell ref="A6:L6"/>
    <mergeCell ref="A7:L10"/>
    <mergeCell ref="F11:G12"/>
    <mergeCell ref="H11:I12"/>
    <mergeCell ref="A11:E12"/>
    <mergeCell ref="J11:J12"/>
    <mergeCell ref="K11:L12"/>
    <mergeCell ref="U17:X17"/>
    <mergeCell ref="F13:G13"/>
    <mergeCell ref="H13:I13"/>
    <mergeCell ref="K13:L13"/>
    <mergeCell ref="A13:E13"/>
    <mergeCell ref="G14:J14"/>
    <mergeCell ref="B14:F14"/>
    <mergeCell ref="G23:L24"/>
    <mergeCell ref="G28:I28"/>
    <mergeCell ref="G31:L32"/>
    <mergeCell ref="B16:C16"/>
    <mergeCell ref="D16:F16"/>
    <mergeCell ref="G16:H16"/>
    <mergeCell ref="I18:L18"/>
    <mergeCell ref="I19:L19"/>
    <mergeCell ref="D18:E18"/>
    <mergeCell ref="F18:H18"/>
    <mergeCell ref="F19:H19"/>
    <mergeCell ref="D19:E19"/>
    <mergeCell ref="A18:C18"/>
    <mergeCell ref="A19:C19"/>
  </mergeCells>
  <conditionalFormatting sqref="U17:X19 D18:D19 H13 A1:B6 C3:D6 C1:D1 F11 H11 J11:J13 K11 K13 F15:F18 G14 E19 I15:J19 A20:L32 G15:H17 A14:A19 K14:L19 F13 B14:B17 C15:E17 E1:L6">
    <cfRule type="expression" dxfId="9" priority="2" stopIfTrue="1">
      <formula>$L$1="NO"</formula>
    </cfRule>
  </conditionalFormatting>
  <dataValidations count="1">
    <dataValidation type="custom" allowBlank="1" showInputMessage="1" showErrorMessage="1" errorTitle="Caution" error="Please follow the instruction" promptTitle="Author Code" prompt="The footer is author code, if it delete/edit, your the ddo name is changed" sqref="A32">
      <formula1>"16.18.1.22.5.19.8√97263.0458756048"</formula1>
    </dataValidation>
  </dataValidations>
  <hyperlinks>
    <hyperlink ref="K34" location="Home!A1" tooltip="CLICK HERE" display="Home!A1"/>
    <hyperlink ref="J2" location="Home!A1" tooltip="CLICK HERE" display="Home!A1"/>
    <hyperlink ref="C2:D2" location="'Data Entry'!A1" tooltip="click here" display="'Data Entry'!A1"/>
  </hyperlinks>
  <pageMargins left="0.45" right="0.28000000000000003" top="0.41" bottom="0.39" header="0.31496062992125984" footer="0.31496062992125984"/>
  <pageSetup paperSize="9" orientation="landscape" r:id="rId1"/>
  <colBreaks count="1" manualBreakCount="1">
    <brk id="12" max="1048575" man="1"/>
  </colBreaks>
  <drawing r:id="rId2"/>
</worksheet>
</file>

<file path=xl/worksheets/sheet10.xml><?xml version="1.0" encoding="utf-8"?>
<worksheet xmlns="http://schemas.openxmlformats.org/spreadsheetml/2006/main" xmlns:r="http://schemas.openxmlformats.org/officeDocument/2006/relationships">
  <sheetPr codeName="Sheet19">
    <pageSetUpPr fitToPage="1"/>
  </sheetPr>
  <dimension ref="A1:Q40"/>
  <sheetViews>
    <sheetView view="pageBreakPreview" zoomScaleSheetLayoutView="100" workbookViewId="0">
      <selection activeCell="F10" sqref="F10:F14"/>
    </sheetView>
  </sheetViews>
  <sheetFormatPr defaultColWidth="9.140625" defaultRowHeight="12.75"/>
  <cols>
    <col min="1" max="1" width="6.7109375" style="6" customWidth="1"/>
    <col min="2" max="2" width="22.5703125" style="6" customWidth="1"/>
    <col min="3" max="3" width="13.28515625" style="6" customWidth="1"/>
    <col min="4" max="4" width="13.42578125" style="6" customWidth="1"/>
    <col min="5" max="5" width="12.5703125" style="6" customWidth="1"/>
    <col min="6" max="6" width="11" style="6" customWidth="1"/>
    <col min="7" max="7" width="12.5703125" style="6" customWidth="1"/>
    <col min="8" max="8" width="12.42578125" style="6" customWidth="1"/>
    <col min="9" max="9" width="13.28515625" style="6" customWidth="1"/>
    <col min="10" max="10" width="10.42578125" style="6" customWidth="1"/>
    <col min="11" max="11" width="9.5703125" style="6" customWidth="1"/>
    <col min="12" max="12" width="9.42578125" style="6" customWidth="1"/>
    <col min="13" max="13" width="6.42578125" style="6" customWidth="1"/>
    <col min="14" max="14" width="15.85546875" style="6" bestFit="1" customWidth="1"/>
    <col min="15" max="15" width="15.5703125" style="6" bestFit="1" customWidth="1"/>
    <col min="16" max="16" width="15.42578125" style="6" bestFit="1" customWidth="1"/>
    <col min="17" max="17" width="15.85546875" style="6" bestFit="1" customWidth="1"/>
    <col min="18" max="18" width="9.140625" style="6"/>
    <col min="19" max="19" width="13.5703125" style="6" bestFit="1" customWidth="1"/>
    <col min="20" max="16384" width="9.140625" style="6"/>
  </cols>
  <sheetData>
    <row r="1" spans="1:17" ht="13.5" customHeight="1" thickBot="1"/>
    <row r="2" spans="1:17" ht="54" customHeight="1" thickBot="1">
      <c r="A2" s="2"/>
      <c r="B2" s="308" t="s">
        <v>384</v>
      </c>
      <c r="C2" s="3"/>
      <c r="D2" s="579" t="s">
        <v>417</v>
      </c>
      <c r="E2" s="579"/>
      <c r="F2" s="579"/>
      <c r="G2" s="579"/>
      <c r="H2" s="579"/>
      <c r="I2" s="579"/>
      <c r="J2"/>
      <c r="K2" s="307" t="s">
        <v>384</v>
      </c>
      <c r="L2"/>
      <c r="M2" s="4"/>
      <c r="N2" s="753" t="s">
        <v>602</v>
      </c>
      <c r="O2" s="753"/>
      <c r="P2" s="5"/>
      <c r="Q2" s="5"/>
    </row>
    <row r="3" spans="1:17" ht="20.25">
      <c r="A3" s="575" t="str">
        <f>UPPER('Data Entry'!D4)</f>
        <v>&lt;WRITE NAME OF OFFICE&gt;</v>
      </c>
      <c r="B3" s="575"/>
      <c r="C3" s="575"/>
      <c r="D3" s="575"/>
      <c r="E3" s="575"/>
      <c r="F3" s="575"/>
      <c r="G3" s="575"/>
      <c r="H3" s="575"/>
      <c r="I3" s="575"/>
      <c r="J3" s="575"/>
      <c r="K3" s="575"/>
      <c r="L3" s="575"/>
      <c r="M3" s="7"/>
      <c r="N3" s="8"/>
      <c r="O3" s="5"/>
      <c r="P3" s="5"/>
      <c r="Q3" s="5"/>
    </row>
    <row r="4" spans="1:17" ht="20.25">
      <c r="A4" s="576" t="s">
        <v>0</v>
      </c>
      <c r="B4" s="576"/>
      <c r="C4" s="576"/>
      <c r="D4" s="576"/>
      <c r="E4" s="576"/>
      <c r="F4" s="576"/>
      <c r="G4" s="576"/>
      <c r="H4" s="576"/>
      <c r="I4" s="576"/>
      <c r="J4" s="576"/>
      <c r="K4" s="576"/>
      <c r="L4" s="576"/>
      <c r="M4" s="9"/>
      <c r="N4" s="8"/>
      <c r="O4" s="5"/>
      <c r="P4" s="5"/>
      <c r="Q4" s="5"/>
    </row>
    <row r="5" spans="1:17" ht="20.25">
      <c r="A5" s="577">
        <v>1</v>
      </c>
      <c r="B5" s="578" t="s">
        <v>343</v>
      </c>
      <c r="C5" s="578"/>
      <c r="D5" s="578"/>
      <c r="E5" s="578"/>
      <c r="F5" s="578"/>
      <c r="G5" s="578"/>
      <c r="H5" s="578"/>
      <c r="I5" s="578"/>
      <c r="J5" s="578"/>
      <c r="K5" s="578"/>
      <c r="L5" s="578"/>
      <c r="M5" s="10"/>
      <c r="N5" s="8"/>
      <c r="O5" s="5"/>
      <c r="P5" s="5"/>
      <c r="Q5" s="5"/>
    </row>
    <row r="6" spans="1:17" ht="20.25">
      <c r="A6" s="577"/>
      <c r="B6" s="578"/>
      <c r="C6" s="578"/>
      <c r="D6" s="578"/>
      <c r="E6" s="578"/>
      <c r="F6" s="578"/>
      <c r="G6" s="578"/>
      <c r="H6" s="578"/>
      <c r="I6" s="578"/>
      <c r="J6" s="578"/>
      <c r="K6" s="578"/>
      <c r="L6" s="578"/>
      <c r="M6" s="10"/>
      <c r="N6" s="8"/>
      <c r="O6" s="5"/>
      <c r="P6" s="5"/>
      <c r="Q6" s="5"/>
    </row>
    <row r="7" spans="1:17" ht="20.25">
      <c r="A7" s="577"/>
      <c r="B7" s="578"/>
      <c r="C7" s="578"/>
      <c r="D7" s="578"/>
      <c r="E7" s="578"/>
      <c r="F7" s="578"/>
      <c r="G7" s="578"/>
      <c r="H7" s="578"/>
      <c r="I7" s="578"/>
      <c r="J7" s="578"/>
      <c r="K7" s="578"/>
      <c r="L7" s="578"/>
      <c r="M7" s="10"/>
      <c r="N7" s="8"/>
      <c r="O7" s="5"/>
      <c r="P7" s="5"/>
      <c r="Q7" s="5"/>
    </row>
    <row r="8" spans="1:17" ht="20.25">
      <c r="A8" s="569">
        <v>2</v>
      </c>
      <c r="B8" s="571" t="s">
        <v>337</v>
      </c>
      <c r="C8" s="571"/>
      <c r="D8" s="571"/>
      <c r="E8" s="571"/>
      <c r="F8" s="571"/>
      <c r="G8" s="571"/>
      <c r="H8" s="571"/>
      <c r="I8" s="571"/>
      <c r="J8" s="571"/>
      <c r="K8" s="571"/>
      <c r="L8" s="571"/>
      <c r="M8" s="11"/>
      <c r="N8" s="8"/>
      <c r="O8" s="5"/>
      <c r="P8" s="5"/>
      <c r="Q8" s="5"/>
    </row>
    <row r="9" spans="1:17" ht="15.75">
      <c r="A9" s="570"/>
      <c r="B9" s="572"/>
      <c r="C9" s="572"/>
      <c r="D9" s="572"/>
      <c r="E9" s="572"/>
      <c r="F9" s="572"/>
      <c r="G9" s="572"/>
      <c r="H9" s="572"/>
      <c r="I9" s="572"/>
      <c r="J9" s="572"/>
      <c r="K9" s="572"/>
      <c r="L9" s="572"/>
      <c r="M9" s="11"/>
      <c r="N9" s="12"/>
      <c r="O9" s="5"/>
      <c r="P9" s="5"/>
      <c r="Q9" s="5"/>
    </row>
    <row r="10" spans="1:17" s="15" customFormat="1" ht="18" customHeight="1">
      <c r="A10" s="562" t="s">
        <v>515</v>
      </c>
      <c r="B10" s="565" t="s">
        <v>13</v>
      </c>
      <c r="C10" s="555" t="s">
        <v>1</v>
      </c>
      <c r="D10" s="555" t="s">
        <v>336</v>
      </c>
      <c r="E10" s="562" t="s">
        <v>3</v>
      </c>
      <c r="F10" s="562" t="s">
        <v>4</v>
      </c>
      <c r="G10" s="559" t="s">
        <v>5</v>
      </c>
      <c r="H10" s="560"/>
      <c r="I10" s="560"/>
      <c r="J10" s="647" t="s">
        <v>338</v>
      </c>
      <c r="K10" s="647"/>
      <c r="L10" s="647"/>
      <c r="M10" s="13"/>
      <c r="N10" s="14"/>
      <c r="O10" s="14"/>
      <c r="P10" s="14"/>
      <c r="Q10" s="14"/>
    </row>
    <row r="11" spans="1:17" s="15" customFormat="1" ht="18">
      <c r="A11" s="563"/>
      <c r="B11" s="565"/>
      <c r="C11" s="555"/>
      <c r="D11" s="555"/>
      <c r="E11" s="563"/>
      <c r="F11" s="563"/>
      <c r="G11" s="566" t="s">
        <v>6</v>
      </c>
      <c r="H11" s="566" t="s">
        <v>7</v>
      </c>
      <c r="I11" s="566" t="s">
        <v>8</v>
      </c>
      <c r="J11" s="566" t="s">
        <v>333</v>
      </c>
      <c r="K11" s="566" t="s">
        <v>9</v>
      </c>
      <c r="L11" s="566" t="s">
        <v>10</v>
      </c>
      <c r="M11" s="16"/>
      <c r="N11" s="14"/>
      <c r="O11" s="14"/>
      <c r="P11" s="14"/>
      <c r="Q11" s="14"/>
    </row>
    <row r="12" spans="1:17" s="15" customFormat="1" ht="18">
      <c r="A12" s="563"/>
      <c r="B12" s="565"/>
      <c r="C12" s="555"/>
      <c r="D12" s="555"/>
      <c r="E12" s="563"/>
      <c r="F12" s="563"/>
      <c r="G12" s="567"/>
      <c r="H12" s="567"/>
      <c r="I12" s="567"/>
      <c r="J12" s="567"/>
      <c r="K12" s="567"/>
      <c r="L12" s="567"/>
      <c r="M12" s="16"/>
      <c r="N12" s="14"/>
      <c r="O12" s="14"/>
      <c r="P12" s="14"/>
      <c r="Q12" s="14"/>
    </row>
    <row r="13" spans="1:17" s="15" customFormat="1" ht="18">
      <c r="A13" s="563"/>
      <c r="B13" s="565"/>
      <c r="C13" s="555"/>
      <c r="D13" s="555"/>
      <c r="E13" s="563"/>
      <c r="F13" s="563"/>
      <c r="G13" s="567"/>
      <c r="H13" s="567"/>
      <c r="I13" s="567"/>
      <c r="J13" s="567"/>
      <c r="K13" s="567"/>
      <c r="L13" s="567"/>
      <c r="M13" s="16"/>
      <c r="N13" s="14"/>
      <c r="O13" s="14"/>
      <c r="P13" s="14"/>
      <c r="Q13" s="14"/>
    </row>
    <row r="14" spans="1:17" s="19" customFormat="1" ht="22.5" customHeight="1">
      <c r="A14" s="564"/>
      <c r="B14" s="565"/>
      <c r="C14" s="555"/>
      <c r="D14" s="555"/>
      <c r="E14" s="564"/>
      <c r="F14" s="564"/>
      <c r="G14" s="568"/>
      <c r="H14" s="568"/>
      <c r="I14" s="568"/>
      <c r="J14" s="568"/>
      <c r="K14" s="568"/>
      <c r="L14" s="568"/>
      <c r="M14" s="16"/>
      <c r="P14" s="18"/>
      <c r="Q14" s="18"/>
    </row>
    <row r="15" spans="1:17" s="24" customFormat="1" ht="15">
      <c r="A15" s="288">
        <v>1</v>
      </c>
      <c r="B15" s="288">
        <f>A15+1</f>
        <v>2</v>
      </c>
      <c r="C15" s="288">
        <f t="shared" ref="C15:L15" si="0">B15+1</f>
        <v>3</v>
      </c>
      <c r="D15" s="288">
        <f t="shared" si="0"/>
        <v>4</v>
      </c>
      <c r="E15" s="288">
        <f t="shared" si="0"/>
        <v>5</v>
      </c>
      <c r="F15" s="288">
        <f t="shared" si="0"/>
        <v>6</v>
      </c>
      <c r="G15" s="288">
        <f t="shared" si="0"/>
        <v>7</v>
      </c>
      <c r="H15" s="288">
        <f t="shared" si="0"/>
        <v>8</v>
      </c>
      <c r="I15" s="288">
        <f t="shared" si="0"/>
        <v>9</v>
      </c>
      <c r="J15" s="288">
        <f t="shared" si="0"/>
        <v>10</v>
      </c>
      <c r="K15" s="288">
        <f t="shared" si="0"/>
        <v>11</v>
      </c>
      <c r="L15" s="288">
        <f t="shared" si="0"/>
        <v>12</v>
      </c>
      <c r="M15" s="21"/>
      <c r="N15" s="22"/>
      <c r="O15" s="23"/>
      <c r="P15" s="23"/>
      <c r="Q15" s="23"/>
    </row>
    <row r="16" spans="1:17" s="28" customFormat="1" ht="30.75" customHeight="1">
      <c r="A16" s="381">
        <f>IF(Databackup!B4="","",Databackup!B4)</f>
        <v>100</v>
      </c>
      <c r="B16" s="378" t="str">
        <f>PROPER('Data Entry'!$D$2)</f>
        <v>Pqrs</v>
      </c>
      <c r="C16" s="379" t="str">
        <f>'Data Entry'!$D$3</f>
        <v>O.A.</v>
      </c>
      <c r="D16" s="385" t="str">
        <f>'Data Entry'!$I$12</f>
        <v>L-13</v>
      </c>
      <c r="E16" s="382">
        <f>'Data Entry'!$E$15</f>
        <v>43818</v>
      </c>
      <c r="F16" s="291">
        <f>IF('Data Entry'!D20="","",'Data Entry'!D20)</f>
        <v>44013</v>
      </c>
      <c r="G16" s="368">
        <f>IF(F16="","",'Data Entry'!G19)</f>
        <v>92700</v>
      </c>
      <c r="H16" s="368">
        <f>IF(F16="","",'Data Entry'!F20)</f>
        <v>2800</v>
      </c>
      <c r="I16" s="368">
        <f>IF(F16="","",'Data Entry'!G20)</f>
        <v>95500</v>
      </c>
      <c r="J16" s="368">
        <f>'Data Entry'!$I$15</f>
        <v>0</v>
      </c>
      <c r="K16" s="368">
        <f>'Data Entry'!H20</f>
        <v>0</v>
      </c>
      <c r="L16" s="368">
        <f>'Data Entry'!I20</f>
        <v>0</v>
      </c>
      <c r="M16" s="25"/>
      <c r="N16" s="26"/>
      <c r="O16" s="27"/>
      <c r="P16" s="27"/>
      <c r="Q16" s="27"/>
    </row>
    <row r="17" spans="1:17" s="28" customFormat="1" ht="15.75">
      <c r="A17" s="652" t="str">
        <f>IF(Table_Incr!$R$39="A",Table_Incr!$M$40,"--")</f>
        <v>Detail of  Regular ACP  between 19/12/19 to 01/07/21</v>
      </c>
      <c r="B17" s="653"/>
      <c r="C17" s="653"/>
      <c r="D17" s="654"/>
      <c r="E17" s="382">
        <f t="shared" ref="E17:E18" si="1">IF(F17="--","--",F16)</f>
        <v>44013</v>
      </c>
      <c r="F17" s="291">
        <f>IF('Data Entry'!D21="","--",'Data Entry'!D21)</f>
        <v>44378</v>
      </c>
      <c r="G17" s="368">
        <f>IF(F17="--","--",'Data Entry'!G20)</f>
        <v>95500</v>
      </c>
      <c r="H17" s="368">
        <f>IF(F17="--","--",'Data Entry'!F21)</f>
        <v>2900</v>
      </c>
      <c r="I17" s="368">
        <f>IF(F17="--","--",'Data Entry'!G21)</f>
        <v>98400</v>
      </c>
      <c r="J17" s="451">
        <f t="shared" ref="J17:J18" si="2">IF(E17="--","--",L16)</f>
        <v>0</v>
      </c>
      <c r="K17" s="368">
        <f>IF(E17="--","--",'Data Entry'!H21)</f>
        <v>0</v>
      </c>
      <c r="L17" s="368">
        <f>'Data Entry'!I21</f>
        <v>0</v>
      </c>
      <c r="M17" s="371"/>
      <c r="N17" s="26"/>
      <c r="O17" s="27"/>
      <c r="P17" s="27"/>
      <c r="Q17" s="27"/>
    </row>
    <row r="18" spans="1:17" s="28" customFormat="1" ht="15.75">
      <c r="A18" s="655"/>
      <c r="B18" s="656"/>
      <c r="C18" s="656"/>
      <c r="D18" s="657"/>
      <c r="E18" s="382" t="str">
        <f t="shared" si="1"/>
        <v>--</v>
      </c>
      <c r="F18" s="291" t="str">
        <f>IF('Data Entry'!D22="","--",'Data Entry'!D22)</f>
        <v>--</v>
      </c>
      <c r="G18" s="368" t="str">
        <f>IF(F18="--","--",'Data Entry'!G21)</f>
        <v>--</v>
      </c>
      <c r="H18" s="368" t="str">
        <f>IF(F18="--","--",'Data Entry'!F22)</f>
        <v>--</v>
      </c>
      <c r="I18" s="368" t="str">
        <f>IF(F18="--","--",'Data Entry'!G22)</f>
        <v>--</v>
      </c>
      <c r="J18" s="451" t="str">
        <f t="shared" si="2"/>
        <v>--</v>
      </c>
      <c r="K18" s="368" t="str">
        <f>IF(E18="--","--",'Data Entry'!H22)</f>
        <v>--</v>
      </c>
      <c r="L18" s="368" t="str">
        <f>'Data Entry'!I22</f>
        <v/>
      </c>
      <c r="M18" s="371"/>
      <c r="N18" s="26"/>
      <c r="O18" s="27"/>
      <c r="P18" s="27"/>
      <c r="Q18" s="27"/>
    </row>
    <row r="19" spans="1:17" s="28" customFormat="1" ht="36.75" customHeight="1">
      <c r="A19" s="648" t="str">
        <f>IF(Table_Incr!$R$39="A","Due Date","--")</f>
        <v>Due Date</v>
      </c>
      <c r="B19" s="649"/>
      <c r="C19" s="383" t="str">
        <f>IF(Table_Incr!$R$39="A","Existing Pay &amp; Pay Level","--")</f>
        <v>Existing Pay &amp; Pay Level</v>
      </c>
      <c r="D19" s="383" t="str">
        <f>IF(Table_Incr!$R$39="A","Revised Pay &amp; Pay Level","--")</f>
        <v>Revised Pay &amp; Pay Level</v>
      </c>
      <c r="E19" s="382" t="str">
        <f>IF(F19="--","--",F18)</f>
        <v>--</v>
      </c>
      <c r="F19" s="291" t="str">
        <f>IF('Data Entry'!D23="","--",'Data Entry'!D23)</f>
        <v>--</v>
      </c>
      <c r="G19" s="368" t="str">
        <f>IF(F19="--","--",'Data Entry'!G22)</f>
        <v>--</v>
      </c>
      <c r="H19" s="368" t="str">
        <f>IF(F19="--","--",'Data Entry'!F23)</f>
        <v>--</v>
      </c>
      <c r="I19" s="368" t="str">
        <f>IF(F19="--","--",'Data Entry'!G23)</f>
        <v>--</v>
      </c>
      <c r="J19" s="451" t="str">
        <f>IF(E19="--","--",L18)</f>
        <v>--</v>
      </c>
      <c r="K19" s="368" t="str">
        <f>IF(E19="--","--",'Data Entry'!H23)</f>
        <v>--</v>
      </c>
      <c r="L19" s="368" t="str">
        <f>'Data Entry'!I23</f>
        <v/>
      </c>
      <c r="M19" s="371"/>
      <c r="N19" s="26"/>
      <c r="O19" s="27"/>
      <c r="P19" s="27"/>
      <c r="Q19" s="27"/>
    </row>
    <row r="20" spans="1:17" s="28" customFormat="1" ht="15.75">
      <c r="A20" s="650">
        <f>IF(Table_Incr!$R$39="A",Table_Incr!L42,"--")</f>
        <v>43818</v>
      </c>
      <c r="B20" s="651"/>
      <c r="C20" s="383" t="str">
        <f>IF(Table_Incr!$R$39="A",Table_Incr!E34,"--")</f>
        <v>Rs. 87700       (L-13)</v>
      </c>
      <c r="D20" s="290" t="str">
        <f>IF(Table_Incr!$R$39="A",Table_Incr!E36,"--")</f>
        <v>Rs.  92700      (L-14)</v>
      </c>
      <c r="E20" s="382" t="str">
        <f t="shared" ref="E20:E23" si="3">IF(F20="--","--",F19)</f>
        <v>--</v>
      </c>
      <c r="F20" s="291" t="str">
        <f>IF('Data Entry'!D24="","--",'Data Entry'!D24)</f>
        <v>--</v>
      </c>
      <c r="G20" s="368" t="str">
        <f>IF(F20="--","--",'Data Entry'!G23)</f>
        <v>--</v>
      </c>
      <c r="H20" s="368" t="str">
        <f>IF(F20="--","--",'Data Entry'!F24)</f>
        <v>--</v>
      </c>
      <c r="I20" s="368" t="str">
        <f>IF(F20="--","--",'Data Entry'!G24)</f>
        <v>--</v>
      </c>
      <c r="J20" s="451" t="str">
        <f t="shared" ref="J20:J23" si="4">IF(E20="--","--",L19)</f>
        <v>--</v>
      </c>
      <c r="K20" s="368" t="str">
        <f>IF(E20="--","--",'Data Entry'!H24)</f>
        <v>--</v>
      </c>
      <c r="L20" s="368" t="str">
        <f>'Data Entry'!I24</f>
        <v/>
      </c>
      <c r="M20" s="371"/>
      <c r="N20" s="26"/>
      <c r="O20" s="27"/>
      <c r="P20" s="27"/>
      <c r="Q20" s="27"/>
    </row>
    <row r="21" spans="1:17" s="28" customFormat="1" ht="15.75">
      <c r="A21" s="661" t="s">
        <v>575</v>
      </c>
      <c r="B21" s="662"/>
      <c r="C21" s="662"/>
      <c r="D21" s="662"/>
      <c r="E21" s="382" t="str">
        <f t="shared" si="3"/>
        <v>--</v>
      </c>
      <c r="F21" s="291" t="str">
        <f>IF('Data Entry'!D25="","--",'Data Entry'!D25)</f>
        <v>--</v>
      </c>
      <c r="G21" s="368" t="str">
        <f>IF(F21="--","--",'Data Entry'!G24)</f>
        <v>--</v>
      </c>
      <c r="H21" s="368" t="str">
        <f>IF(F21="--","--",'Data Entry'!F25)</f>
        <v>--</v>
      </c>
      <c r="I21" s="368" t="str">
        <f>IF(F21="--","--",'Data Entry'!G25)</f>
        <v>--</v>
      </c>
      <c r="J21" s="451" t="str">
        <f t="shared" si="4"/>
        <v>--</v>
      </c>
      <c r="K21" s="368" t="str">
        <f>IF(E21="--","--",'Data Entry'!H25)</f>
        <v>--</v>
      </c>
      <c r="L21" s="368" t="str">
        <f>'Data Entry'!I25</f>
        <v/>
      </c>
      <c r="M21" s="371"/>
      <c r="N21" s="26"/>
      <c r="O21" s="27"/>
      <c r="P21" s="27"/>
      <c r="Q21" s="27"/>
    </row>
    <row r="22" spans="1:17" ht="15.75">
      <c r="A22" s="662"/>
      <c r="B22" s="662"/>
      <c r="C22" s="662"/>
      <c r="D22" s="662"/>
      <c r="E22" s="382" t="str">
        <f t="shared" si="3"/>
        <v>--</v>
      </c>
      <c r="F22" s="291" t="str">
        <f>IF('Data Entry'!D26="","--",'Data Entry'!D26)</f>
        <v>--</v>
      </c>
      <c r="G22" s="368" t="str">
        <f>IF(F22="--","--",'Data Entry'!G25)</f>
        <v>--</v>
      </c>
      <c r="H22" s="368" t="str">
        <f>IF(F22="--","--",'Data Entry'!F26)</f>
        <v>--</v>
      </c>
      <c r="I22" s="368" t="str">
        <f>IF(F22="--","--",'Data Entry'!G26)</f>
        <v>--</v>
      </c>
      <c r="J22" s="451" t="str">
        <f t="shared" si="4"/>
        <v>--</v>
      </c>
      <c r="K22" s="368" t="str">
        <f>IF(E22="--","--",'Data Entry'!H26)</f>
        <v>--</v>
      </c>
      <c r="L22" s="368" t="str">
        <f>'Data Entry'!I26</f>
        <v/>
      </c>
      <c r="M22" s="371"/>
    </row>
    <row r="23" spans="1:17" ht="15.75" customHeight="1">
      <c r="A23" s="662"/>
      <c r="B23" s="662"/>
      <c r="C23" s="662"/>
      <c r="D23" s="662"/>
      <c r="E23" s="382" t="str">
        <f t="shared" si="3"/>
        <v>--</v>
      </c>
      <c r="F23" s="291" t="str">
        <f>IF('Data Entry'!D27="","--",'Data Entry'!D27)</f>
        <v>--</v>
      </c>
      <c r="G23" s="368" t="str">
        <f>IF(F23="--","--",'Data Entry'!G26)</f>
        <v>--</v>
      </c>
      <c r="H23" s="368" t="str">
        <f>IF(F23="--","--",'Data Entry'!F27)</f>
        <v>--</v>
      </c>
      <c r="I23" s="368" t="str">
        <f>IF(F23="--","--",'Data Entry'!G27)</f>
        <v>--</v>
      </c>
      <c r="J23" s="451" t="str">
        <f t="shared" si="4"/>
        <v>--</v>
      </c>
      <c r="K23" s="368" t="str">
        <f>IF(E23="--","--",'Data Entry'!H27)</f>
        <v>--</v>
      </c>
      <c r="L23" s="368" t="str">
        <f>'Data Entry'!I27</f>
        <v/>
      </c>
      <c r="N23" s="369"/>
      <c r="O23" s="369"/>
      <c r="P23" s="369"/>
      <c r="Q23" s="369"/>
    </row>
    <row r="24" spans="1:17" ht="15.75" customHeight="1">
      <c r="A24" s="293"/>
      <c r="B24" s="370"/>
      <c r="C24" s="295"/>
      <c r="D24" s="371"/>
      <c r="E24" s="295"/>
      <c r="F24" s="295"/>
      <c r="G24" s="366"/>
      <c r="H24" s="658" t="str">
        <f>'Data Entry'!$D$5</f>
        <v>&lt;&lt; WRITE NAME OF POST WHO AUTHORISED FOR SIGNATURE ON ORDER&gt;&gt;</v>
      </c>
      <c r="I24" s="658"/>
      <c r="J24" s="658"/>
      <c r="K24" s="658"/>
      <c r="L24" s="658"/>
      <c r="M24" s="384"/>
      <c r="N24" s="369"/>
      <c r="O24" s="369"/>
      <c r="P24" s="369"/>
      <c r="Q24" s="369"/>
    </row>
    <row r="25" spans="1:17" ht="15.75" customHeight="1">
      <c r="A25" s="293"/>
      <c r="B25" s="370"/>
      <c r="C25" s="295"/>
      <c r="D25" s="371"/>
      <c r="E25" s="295"/>
      <c r="F25" s="295"/>
      <c r="G25" s="366"/>
      <c r="H25" s="659"/>
      <c r="I25" s="659"/>
      <c r="J25" s="659"/>
      <c r="K25" s="659"/>
      <c r="L25" s="659"/>
      <c r="M25" s="384"/>
      <c r="N25" s="369"/>
      <c r="O25" s="369"/>
      <c r="P25" s="369"/>
      <c r="Q25" s="369"/>
    </row>
    <row r="26" spans="1:17" ht="15.75" customHeight="1">
      <c r="A26" s="293"/>
      <c r="B26" s="370"/>
      <c r="C26" s="295"/>
      <c r="D26" s="371"/>
      <c r="E26" s="295"/>
      <c r="F26" s="295"/>
      <c r="G26" s="366"/>
      <c r="H26" s="659"/>
      <c r="I26" s="659"/>
      <c r="J26" s="659"/>
      <c r="K26" s="659"/>
      <c r="L26" s="659"/>
      <c r="M26" s="384"/>
      <c r="N26" s="369"/>
      <c r="O26" s="369"/>
      <c r="P26" s="369"/>
      <c r="Q26" s="369"/>
    </row>
    <row r="27" spans="1:17" ht="15.75" customHeight="1">
      <c r="A27" s="293" t="str">
        <f>IF(B27="","","Note")</f>
        <v/>
      </c>
      <c r="B27" s="294"/>
      <c r="C27" s="295"/>
      <c r="D27" s="371"/>
      <c r="E27" s="295"/>
      <c r="F27" s="295"/>
      <c r="G27" s="366"/>
      <c r="H27" s="659"/>
      <c r="I27" s="659"/>
      <c r="J27" s="659"/>
      <c r="K27" s="659"/>
      <c r="L27" s="659"/>
      <c r="M27" s="384"/>
      <c r="N27" s="369"/>
      <c r="O27" s="369"/>
      <c r="P27" s="369"/>
      <c r="Q27" s="369"/>
    </row>
    <row r="28" spans="1:17" s="15" customFormat="1" ht="18">
      <c r="A28" s="558" t="s">
        <v>510</v>
      </c>
      <c r="B28" s="558"/>
      <c r="C28" s="296" t="str">
        <f>IF('Data Entry'!$C$41="","",'Data Entry'!C41)</f>
        <v>Accounts/2021-22/</v>
      </c>
      <c r="D28" s="296"/>
      <c r="E28" s="296"/>
      <c r="F28" s="296"/>
      <c r="G28" s="296"/>
      <c r="H28" s="296"/>
      <c r="I28" s="372"/>
      <c r="J28" s="296" t="s">
        <v>511</v>
      </c>
      <c r="K28" s="660">
        <f ca="1">IF('Data Entry'!$E$42="","",'Data Entry'!E42)</f>
        <v>44364</v>
      </c>
      <c r="L28" s="660"/>
      <c r="M28" s="296"/>
      <c r="N28" s="367"/>
      <c r="O28" s="367"/>
      <c r="P28" s="367"/>
      <c r="Q28" s="367"/>
    </row>
    <row r="29" spans="1:17" s="15" customFormat="1" ht="18">
      <c r="A29" s="1" t="s">
        <v>11</v>
      </c>
      <c r="B29" s="296"/>
      <c r="C29" s="296"/>
      <c r="D29" s="296"/>
      <c r="E29" s="296"/>
      <c r="F29" s="296"/>
      <c r="G29" s="296"/>
      <c r="H29" s="296"/>
      <c r="I29" s="296"/>
      <c r="J29" s="296"/>
      <c r="K29" s="296"/>
      <c r="L29" s="296"/>
      <c r="M29" s="296"/>
      <c r="N29" s="367"/>
      <c r="O29" s="367"/>
      <c r="P29" s="367"/>
      <c r="Q29" s="367"/>
    </row>
    <row r="30" spans="1:17" s="15" customFormat="1" ht="15.75" customHeight="1">
      <c r="A30" s="386">
        <f>IF(B30="","",1)</f>
        <v>1</v>
      </c>
      <c r="B30" s="359" t="str">
        <f>Table_Incr!Q67</f>
        <v>Treassury Officer  ,  BIKANER</v>
      </c>
      <c r="C30" s="296"/>
      <c r="D30" s="296"/>
      <c r="E30" s="296"/>
      <c r="F30" s="296"/>
      <c r="G30" s="296"/>
      <c r="H30" s="296"/>
      <c r="I30" s="296"/>
      <c r="J30" s="296"/>
      <c r="K30" s="296"/>
      <c r="L30" s="296"/>
      <c r="M30" s="296"/>
      <c r="N30" s="367"/>
      <c r="O30" s="367"/>
      <c r="P30" s="367"/>
      <c r="Q30" s="367"/>
    </row>
    <row r="31" spans="1:17" s="15" customFormat="1" ht="15.75" customHeight="1">
      <c r="A31" s="386">
        <f>IF(B31="","",2)</f>
        <v>2</v>
      </c>
      <c r="B31" s="380" t="str">
        <f>Table_Incr!Q68</f>
        <v xml:space="preserve">PQRS  ,Designation -- O.A. </v>
      </c>
      <c r="C31" s="299"/>
      <c r="D31" s="296"/>
      <c r="E31" s="296"/>
      <c r="F31" s="296"/>
      <c r="G31" s="296"/>
      <c r="H31" s="296"/>
      <c r="I31" s="296"/>
      <c r="J31" s="296"/>
      <c r="K31" s="296"/>
      <c r="L31" s="296"/>
      <c r="M31" s="296"/>
      <c r="N31" s="367"/>
      <c r="O31" s="367"/>
      <c r="P31" s="367"/>
      <c r="Q31" s="367"/>
    </row>
    <row r="32" spans="1:17" s="15" customFormat="1" ht="15.75" customHeight="1">
      <c r="A32" s="386">
        <f>IF(B32="","",3)</f>
        <v>3</v>
      </c>
      <c r="B32" s="380" t="str">
        <f>Table_Incr!Q69</f>
        <v>Accounts Branch-in two copies for prepration of bill</v>
      </c>
      <c r="C32" s="300"/>
      <c r="D32" s="300"/>
      <c r="E32" s="300"/>
      <c r="F32" s="300"/>
      <c r="G32" s="300"/>
      <c r="H32" s="296"/>
      <c r="I32" s="296"/>
      <c r="J32" s="296"/>
      <c r="K32" s="296"/>
      <c r="L32" s="296"/>
      <c r="M32" s="296"/>
      <c r="N32" s="367"/>
      <c r="O32" s="367"/>
      <c r="P32" s="367"/>
      <c r="Q32" s="367"/>
    </row>
    <row r="33" spans="1:17" s="15" customFormat="1" ht="15.75" customHeight="1">
      <c r="A33" s="386">
        <f>IF(B33="","",4)</f>
        <v>4</v>
      </c>
      <c r="B33" s="380" t="str">
        <f>Table_Incr!Q70</f>
        <v>Personal File/Gurd File</v>
      </c>
      <c r="C33" s="299"/>
      <c r="D33" s="358"/>
      <c r="E33" s="358"/>
      <c r="F33" s="296"/>
      <c r="G33" s="296"/>
      <c r="H33" s="296"/>
      <c r="I33" s="296"/>
      <c r="J33" s="296"/>
      <c r="K33" s="296"/>
      <c r="L33" s="296"/>
      <c r="M33" s="296"/>
      <c r="N33" s="367"/>
      <c r="O33" s="367"/>
      <c r="P33" s="367"/>
      <c r="Q33" s="367"/>
    </row>
    <row r="34" spans="1:17" s="15" customFormat="1" ht="15.75" customHeight="1">
      <c r="A34" s="386">
        <f>IF(B34="","",5)</f>
        <v>5</v>
      </c>
      <c r="B34" s="380" t="str">
        <f>Table_Incr!Q71</f>
        <v>Estt. Branch</v>
      </c>
      <c r="C34" s="299"/>
      <c r="D34" s="358"/>
      <c r="E34" s="358"/>
      <c r="F34" s="296"/>
      <c r="G34" s="296"/>
      <c r="H34" s="646" t="str">
        <f>H24</f>
        <v>&lt;&lt; WRITE NAME OF POST WHO AUTHORISED FOR SIGNATURE ON ORDER&gt;&gt;</v>
      </c>
      <c r="I34" s="646"/>
      <c r="J34" s="646"/>
      <c r="K34" s="646"/>
      <c r="L34" s="646"/>
      <c r="M34" s="296"/>
      <c r="N34" s="367"/>
      <c r="O34" s="367"/>
      <c r="P34" s="367"/>
      <c r="Q34" s="367"/>
    </row>
    <row r="35" spans="1:17" s="15" customFormat="1" ht="15.75" customHeight="1">
      <c r="A35" s="386" t="str">
        <f>IF(B35="","",6)</f>
        <v/>
      </c>
      <c r="B35" s="380" t="str">
        <f>Table_Incr!Q72</f>
        <v/>
      </c>
      <c r="C35" s="296"/>
      <c r="D35" s="296"/>
      <c r="E35" s="296"/>
      <c r="F35" s="296"/>
      <c r="G35" s="296"/>
      <c r="H35" s="646"/>
      <c r="I35" s="646"/>
      <c r="J35" s="646"/>
      <c r="K35" s="646"/>
      <c r="L35" s="646"/>
      <c r="M35" s="296"/>
      <c r="N35" s="367"/>
      <c r="O35" s="367"/>
      <c r="P35" s="367"/>
      <c r="Q35" s="367"/>
    </row>
    <row r="36" spans="1:17" ht="18.75" customHeight="1">
      <c r="A36" s="373" t="str">
        <f>IF(Table_Incr!CG7="YES","#16.18.1.22.5.19.8√97263.0458756048#","16.18.1.22.5.19.8√97263.0458756048")</f>
        <v>#16.18.1.22.5.19.8√97263.0458756048#</v>
      </c>
      <c r="B36" s="374"/>
      <c r="C36" s="375"/>
      <c r="D36" s="374"/>
      <c r="E36" s="376"/>
      <c r="F36" s="374" t="str">
        <f ca="1">Table_Incr!CG17</f>
        <v>u-f-17</v>
      </c>
      <c r="G36" s="377"/>
      <c r="H36" s="646"/>
      <c r="I36" s="646"/>
      <c r="J36" s="646"/>
      <c r="K36" s="646"/>
      <c r="L36" s="646"/>
      <c r="M36" s="384"/>
      <c r="N36" s="369"/>
      <c r="O36" s="369"/>
      <c r="P36" s="369"/>
      <c r="Q36" s="369"/>
    </row>
    <row r="37" spans="1:17" ht="12.75" customHeight="1">
      <c r="H37" s="185"/>
      <c r="I37" s="185"/>
      <c r="J37" s="185"/>
      <c r="K37" s="185"/>
      <c r="L37" s="185"/>
    </row>
    <row r="38" spans="1:17" ht="12.75" customHeight="1">
      <c r="H38" s="185"/>
      <c r="I38" s="185"/>
      <c r="J38" s="185"/>
      <c r="K38" s="185"/>
      <c r="L38" s="185"/>
    </row>
    <row r="39" spans="1:17" ht="12.75" customHeight="1" thickBot="1"/>
    <row r="40" spans="1:17" ht="24" thickBot="1">
      <c r="D40" s="307" t="s">
        <v>384</v>
      </c>
      <c r="E40"/>
      <c r="F40" s="4"/>
      <c r="G40" s="754" t="s">
        <v>602</v>
      </c>
      <c r="H40" s="755"/>
    </row>
  </sheetData>
  <sheetProtection password="CF7E" sheet="1" objects="1" scenarios="1"/>
  <mergeCells count="31">
    <mergeCell ref="N2:O2"/>
    <mergeCell ref="G40:H40"/>
    <mergeCell ref="A8:A9"/>
    <mergeCell ref="B8:L9"/>
    <mergeCell ref="A10:A14"/>
    <mergeCell ref="A28:B28"/>
    <mergeCell ref="K28:L28"/>
    <mergeCell ref="F10:F14"/>
    <mergeCell ref="G10:I10"/>
    <mergeCell ref="G11:G14"/>
    <mergeCell ref="H11:H14"/>
    <mergeCell ref="I11:I14"/>
    <mergeCell ref="J11:J14"/>
    <mergeCell ref="K11:K14"/>
    <mergeCell ref="L11:L14"/>
    <mergeCell ref="A21:D23"/>
    <mergeCell ref="B10:B14"/>
    <mergeCell ref="D2:I2"/>
    <mergeCell ref="A3:L3"/>
    <mergeCell ref="A4:L4"/>
    <mergeCell ref="A5:A7"/>
    <mergeCell ref="B5:L7"/>
    <mergeCell ref="H34:L36"/>
    <mergeCell ref="J10:L10"/>
    <mergeCell ref="A19:B19"/>
    <mergeCell ref="A20:B20"/>
    <mergeCell ref="C10:C14"/>
    <mergeCell ref="D10:D14"/>
    <mergeCell ref="E10:E14"/>
    <mergeCell ref="A17:D18"/>
    <mergeCell ref="H24:L27"/>
  </mergeCells>
  <conditionalFormatting sqref="A36 A29">
    <cfRule type="expression" dxfId="0" priority="4" stopIfTrue="1">
      <formula>#REF!="NO"</formula>
    </cfRule>
  </conditionalFormatting>
  <hyperlinks>
    <hyperlink ref="B2" location="Home!A1" tooltip="CLICK HERE" display="Home!A1"/>
    <hyperlink ref="K2" location="Home!A1" tooltip="CLICK HERE" display="Home!A1"/>
    <hyperlink ref="N2:O2" location="'Data Entry'!A1" tooltip="click here" display="'Data Entry'!A1"/>
    <hyperlink ref="D40" location="Home!A1" tooltip="CLICK HERE" display="Home!A1"/>
    <hyperlink ref="G40:H40" location="'Data Entry'!A1" tooltip="click here" display="'Data Entry'!A1"/>
  </hyperlinks>
  <pageMargins left="0.31496062992125984" right="0.31496062992125984" top="0.31496062992125984" bottom="0.43307086614173229" header="0.31496062992125984" footer="0.39370078740157483"/>
  <pageSetup paperSize="9" scale="90" orientation="landscape" r:id="rId1"/>
  <headerFooter>
    <oddFooter>&amp;C&amp;T</oddFooter>
  </headerFooter>
  <rowBreaks count="1" manualBreakCount="1">
    <brk id="27" max="11" man="1"/>
  </rowBreaks>
  <colBreaks count="1" manualBreakCount="1">
    <brk id="13" max="1048575" man="1"/>
  </colBreaks>
  <drawing r:id="rId2"/>
</worksheet>
</file>

<file path=xl/worksheets/sheet11.xml><?xml version="1.0" encoding="utf-8"?>
<worksheet xmlns="http://schemas.openxmlformats.org/spreadsheetml/2006/main" xmlns:r="http://schemas.openxmlformats.org/officeDocument/2006/relationships">
  <sheetPr codeName="Sheet7"/>
  <dimension ref="A1:L50"/>
  <sheetViews>
    <sheetView view="pageBreakPreview" zoomScaleNormal="100" zoomScaleSheetLayoutView="100" workbookViewId="0">
      <pane xSplit="9" ySplit="1" topLeftCell="J2" activePane="bottomRight" state="frozen"/>
      <selection pane="topRight" activeCell="J1" sqref="J1"/>
      <selection pane="bottomLeft" activeCell="A2" sqref="A2"/>
      <selection pane="bottomRight" activeCell="I1" sqref="I1"/>
    </sheetView>
  </sheetViews>
  <sheetFormatPr defaultRowHeight="15"/>
  <cols>
    <col min="1" max="1" width="16.85546875" customWidth="1"/>
    <col min="2" max="2" width="14.42578125" customWidth="1"/>
    <col min="3" max="3" width="13.5703125" customWidth="1"/>
    <col min="4" max="4" width="17.42578125" customWidth="1"/>
    <col min="5" max="5" width="13.42578125" customWidth="1"/>
    <col min="6" max="6" width="14.85546875" customWidth="1"/>
    <col min="7" max="7" width="13.7109375" customWidth="1"/>
    <col min="8" max="8" width="15.42578125" customWidth="1"/>
    <col min="9" max="9" width="15.5703125" customWidth="1"/>
    <col min="10" max="10" width="10.7109375" bestFit="1" customWidth="1"/>
  </cols>
  <sheetData>
    <row r="1" spans="1:12" ht="21" customHeight="1">
      <c r="A1" s="727" t="s">
        <v>595</v>
      </c>
      <c r="B1" s="727"/>
      <c r="C1" s="727"/>
      <c r="D1" s="727"/>
      <c r="E1" s="727"/>
      <c r="F1" s="727"/>
      <c r="G1" s="727"/>
      <c r="H1" s="727"/>
      <c r="I1" s="496" t="s">
        <v>384</v>
      </c>
    </row>
    <row r="2" spans="1:12" ht="18.75">
      <c r="A2" s="728" t="s">
        <v>507</v>
      </c>
      <c r="B2" s="728"/>
      <c r="C2" s="728"/>
      <c r="D2" s="729" t="s">
        <v>626</v>
      </c>
      <c r="E2" s="729"/>
      <c r="F2" s="729"/>
      <c r="G2" s="729"/>
      <c r="H2" s="729"/>
      <c r="I2" s="729"/>
    </row>
    <row r="3" spans="1:12" ht="23.25">
      <c r="A3" s="728" t="s">
        <v>508</v>
      </c>
      <c r="B3" s="728"/>
      <c r="C3" s="728"/>
      <c r="D3" s="729" t="s">
        <v>514</v>
      </c>
      <c r="E3" s="729"/>
      <c r="F3" s="729"/>
      <c r="G3" s="729"/>
      <c r="H3" s="729"/>
      <c r="I3" s="729"/>
      <c r="K3" s="752" t="s">
        <v>602</v>
      </c>
      <c r="L3" s="752"/>
    </row>
    <row r="4" spans="1:12" ht="18.75">
      <c r="A4" s="728" t="s">
        <v>509</v>
      </c>
      <c r="B4" s="728"/>
      <c r="C4" s="728"/>
      <c r="D4" s="729" t="s">
        <v>627</v>
      </c>
      <c r="E4" s="729"/>
      <c r="F4" s="729"/>
      <c r="G4" s="729"/>
      <c r="H4" s="729"/>
      <c r="I4" s="729"/>
    </row>
    <row r="5" spans="1:12" ht="19.5" thickBot="1">
      <c r="A5" s="728" t="s">
        <v>527</v>
      </c>
      <c r="B5" s="728"/>
      <c r="C5" s="728"/>
      <c r="D5" s="729" t="s">
        <v>628</v>
      </c>
      <c r="E5" s="729"/>
      <c r="F5" s="729"/>
      <c r="G5" s="729"/>
      <c r="H5" s="729"/>
      <c r="I5" s="729"/>
    </row>
    <row r="6" spans="1:12" ht="20.25" thickTop="1" thickBot="1">
      <c r="A6" s="703" t="s">
        <v>443</v>
      </c>
      <c r="B6" s="703"/>
      <c r="C6" s="703"/>
      <c r="D6" s="703"/>
      <c r="E6" s="703"/>
      <c r="F6" s="703"/>
      <c r="G6" s="703"/>
      <c r="H6" s="703"/>
      <c r="I6" s="703"/>
    </row>
    <row r="7" spans="1:12" ht="20.25" thickTop="1" thickBot="1">
      <c r="A7" s="719" t="s">
        <v>444</v>
      </c>
      <c r="B7" s="720"/>
      <c r="C7" s="480" t="str">
        <f>Table_Incr!R39</f>
        <v>A</v>
      </c>
      <c r="D7" s="712" t="s">
        <v>430</v>
      </c>
      <c r="E7" s="712"/>
      <c r="F7" s="712"/>
      <c r="G7" s="712"/>
      <c r="H7" s="713"/>
      <c r="I7" s="515" t="s">
        <v>445</v>
      </c>
    </row>
    <row r="8" spans="1:12" ht="4.5" customHeight="1" thickTop="1" thickBot="1">
      <c r="A8" s="723"/>
      <c r="B8" s="723"/>
      <c r="C8" s="723"/>
      <c r="D8" s="723"/>
      <c r="E8" s="723"/>
      <c r="F8" s="723"/>
      <c r="G8" s="723"/>
      <c r="H8" s="723"/>
      <c r="I8" s="723"/>
    </row>
    <row r="9" spans="1:12" ht="20.25" customHeight="1" thickTop="1">
      <c r="A9" s="704" t="str">
        <f>CONCATENATE("Name of  authority who issue","  ",D7,"  ","order","  ")</f>
        <v xml:space="preserve">Name of  authority who issue  Regular ACP  order  </v>
      </c>
      <c r="B9" s="704"/>
      <c r="C9" s="704"/>
      <c r="D9" s="705"/>
      <c r="E9" s="708" t="s">
        <v>446</v>
      </c>
      <c r="F9" s="709"/>
      <c r="G9" s="709"/>
      <c r="H9" s="709"/>
      <c r="I9" s="709"/>
    </row>
    <row r="10" spans="1:12" ht="15.75" thickBot="1">
      <c r="A10" s="706"/>
      <c r="B10" s="706"/>
      <c r="C10" s="706"/>
      <c r="D10" s="707"/>
      <c r="E10" s="710"/>
      <c r="F10" s="711"/>
      <c r="G10" s="711"/>
      <c r="H10" s="711"/>
      <c r="I10" s="711"/>
    </row>
    <row r="11" spans="1:12" ht="21" customHeight="1" thickTop="1" thickBot="1">
      <c r="A11" s="716" t="str">
        <f>CONCATENATE($D$7,"  ","order no.","  ")</f>
        <v xml:space="preserve">Regular ACP  order no.  </v>
      </c>
      <c r="B11" s="717"/>
      <c r="C11" s="717"/>
      <c r="D11" s="718"/>
      <c r="E11" s="714" t="s">
        <v>447</v>
      </c>
      <c r="F11" s="715"/>
      <c r="G11" s="690" t="s">
        <v>497</v>
      </c>
      <c r="H11" s="691"/>
      <c r="I11" s="360" t="s">
        <v>484</v>
      </c>
    </row>
    <row r="12" spans="1:12" ht="21" thickTop="1" thickBot="1">
      <c r="A12" s="716" t="str">
        <f>CONCATENATE($D$7,"  ","order date.","  ")</f>
        <v xml:space="preserve">Regular ACP  order date.  </v>
      </c>
      <c r="B12" s="717"/>
      <c r="C12" s="717"/>
      <c r="D12" s="718"/>
      <c r="E12" s="721">
        <v>39555</v>
      </c>
      <c r="F12" s="722"/>
      <c r="G12" s="692"/>
      <c r="H12" s="693"/>
      <c r="I12" s="498" t="str">
        <f>Table_Incr!$CC$31</f>
        <v>L-13</v>
      </c>
    </row>
    <row r="13" spans="1:12" ht="23.25" customHeight="1" thickTop="1" thickBot="1">
      <c r="A13" s="716" t="str">
        <f>CONCATENATE($D$7,"  ","due date.","  ")</f>
        <v xml:space="preserve">Regular ACP  due date.  </v>
      </c>
      <c r="B13" s="717"/>
      <c r="C13" s="717"/>
      <c r="D13" s="718"/>
      <c r="E13" s="678">
        <v>43818</v>
      </c>
      <c r="F13" s="677"/>
      <c r="G13" s="690" t="str">
        <f>CONCATENATE("Existing Pay in Pay Level","  ",  "  ",     "   (",   I12,")","  ")</f>
        <v xml:space="preserve">Existing Pay in Pay Level       (L-13)  </v>
      </c>
      <c r="H13" s="691"/>
      <c r="I13" s="724">
        <v>87700</v>
      </c>
    </row>
    <row r="14" spans="1:12" ht="25.5" customHeight="1" thickTop="1" thickBot="1">
      <c r="A14" s="716" t="s">
        <v>506</v>
      </c>
      <c r="B14" s="717"/>
      <c r="C14" s="717"/>
      <c r="D14" s="718"/>
      <c r="E14" s="726" t="s">
        <v>204</v>
      </c>
      <c r="F14" s="726"/>
      <c r="G14" s="692"/>
      <c r="H14" s="693"/>
      <c r="I14" s="725"/>
    </row>
    <row r="15" spans="1:12" ht="20.25" customHeight="1" thickTop="1" thickBot="1">
      <c r="A15" s="679" t="s">
        <v>249</v>
      </c>
      <c r="B15" s="680"/>
      <c r="C15" s="680"/>
      <c r="D15" s="681"/>
      <c r="E15" s="676">
        <f>E13</f>
        <v>43818</v>
      </c>
      <c r="F15" s="677"/>
      <c r="G15" s="690" t="s">
        <v>333</v>
      </c>
      <c r="H15" s="691"/>
      <c r="I15" s="694">
        <v>0</v>
      </c>
    </row>
    <row r="16" spans="1:12" ht="21" customHeight="1" thickTop="1" thickBot="1">
      <c r="A16" s="682" t="s">
        <v>256</v>
      </c>
      <c r="B16" s="683"/>
      <c r="C16" s="683"/>
      <c r="D16" s="684"/>
      <c r="E16" s="678">
        <v>44378</v>
      </c>
      <c r="F16" s="677"/>
      <c r="G16" s="692"/>
      <c r="H16" s="693"/>
      <c r="I16" s="695"/>
    </row>
    <row r="17" spans="1:9" ht="20.25" thickTop="1" thickBot="1">
      <c r="A17" s="700" t="s">
        <v>607</v>
      </c>
      <c r="B17" s="700"/>
      <c r="C17" s="700"/>
      <c r="D17" s="700"/>
      <c r="E17" s="700"/>
      <c r="F17" s="700"/>
      <c r="G17" s="700"/>
      <c r="H17" s="700"/>
      <c r="I17" s="700"/>
    </row>
    <row r="18" spans="1:9" ht="57.75" thickTop="1" thickBot="1">
      <c r="A18" s="340" t="s">
        <v>448</v>
      </c>
      <c r="B18" s="340" t="s">
        <v>608</v>
      </c>
      <c r="C18" s="340" t="s">
        <v>609</v>
      </c>
      <c r="D18" s="340" t="s">
        <v>449</v>
      </c>
      <c r="E18" s="340" t="s">
        <v>450</v>
      </c>
      <c r="F18" s="340" t="s">
        <v>7</v>
      </c>
      <c r="G18" s="340" t="s">
        <v>451</v>
      </c>
      <c r="H18" s="340" t="s">
        <v>9</v>
      </c>
      <c r="I18" s="340" t="s">
        <v>10</v>
      </c>
    </row>
    <row r="19" spans="1:9" ht="21" thickTop="1" thickBot="1">
      <c r="A19" s="341">
        <f>Table_Incr!F44</f>
        <v>43818</v>
      </c>
      <c r="B19" s="342">
        <f t="shared" ref="B19:B29" si="0">A19</f>
        <v>43818</v>
      </c>
      <c r="C19" s="491" t="s">
        <v>307</v>
      </c>
      <c r="D19" s="343">
        <f>Table_Incr!I44</f>
        <v>43818</v>
      </c>
      <c r="E19" s="344" t="s">
        <v>307</v>
      </c>
      <c r="F19" s="345">
        <f>Table_Incr!M44</f>
        <v>0</v>
      </c>
      <c r="G19" s="345">
        <f>Table_Incr!N44</f>
        <v>92700</v>
      </c>
      <c r="H19" s="500">
        <v>0</v>
      </c>
      <c r="I19" s="345">
        <f>$I$15-H19</f>
        <v>0</v>
      </c>
    </row>
    <row r="20" spans="1:9" ht="21" thickTop="1" thickBot="1">
      <c r="A20" s="341">
        <f>Table_Incr!F45</f>
        <v>44013</v>
      </c>
      <c r="B20" s="342">
        <f t="shared" si="0"/>
        <v>44013</v>
      </c>
      <c r="C20" s="503" t="s">
        <v>307</v>
      </c>
      <c r="D20" s="343">
        <f>Table_Incr!I45</f>
        <v>44013</v>
      </c>
      <c r="E20" s="503" t="s">
        <v>204</v>
      </c>
      <c r="F20" s="345">
        <f>Table_Incr!M45</f>
        <v>2800</v>
      </c>
      <c r="G20" s="345">
        <f>Table_Incr!N45</f>
        <v>95500</v>
      </c>
      <c r="H20" s="500">
        <v>0</v>
      </c>
      <c r="I20" s="345">
        <f>IF(D20="","",I19-H20)</f>
        <v>0</v>
      </c>
    </row>
    <row r="21" spans="1:9" ht="21" thickTop="1" thickBot="1">
      <c r="A21" s="341">
        <f>Table_Incr!F46</f>
        <v>44378</v>
      </c>
      <c r="B21" s="342">
        <f t="shared" si="0"/>
        <v>44378</v>
      </c>
      <c r="C21" s="491" t="s">
        <v>307</v>
      </c>
      <c r="D21" s="343">
        <f>Table_Incr!I46</f>
        <v>44378</v>
      </c>
      <c r="E21" s="491" t="s">
        <v>204</v>
      </c>
      <c r="F21" s="345">
        <f>Table_Incr!M46</f>
        <v>2900</v>
      </c>
      <c r="G21" s="345">
        <f>Table_Incr!N46</f>
        <v>98400</v>
      </c>
      <c r="H21" s="500">
        <v>0</v>
      </c>
      <c r="I21" s="345">
        <f t="shared" ref="I21:I29" si="1">IF(D21="","",I20-H21)</f>
        <v>0</v>
      </c>
    </row>
    <row r="22" spans="1:9" ht="21" thickTop="1" thickBot="1">
      <c r="A22" s="341" t="str">
        <f>Table_Incr!F47</f>
        <v/>
      </c>
      <c r="B22" s="342" t="str">
        <f t="shared" si="0"/>
        <v/>
      </c>
      <c r="C22" s="491" t="s">
        <v>307</v>
      </c>
      <c r="D22" s="343" t="str">
        <f>Table_Incr!I47</f>
        <v/>
      </c>
      <c r="E22" s="491" t="s">
        <v>204</v>
      </c>
      <c r="F22" s="345" t="str">
        <f>Table_Incr!M47</f>
        <v/>
      </c>
      <c r="G22" s="345" t="str">
        <f>Table_Incr!N47</f>
        <v/>
      </c>
      <c r="H22" s="500">
        <v>0</v>
      </c>
      <c r="I22" s="345" t="str">
        <f t="shared" si="1"/>
        <v/>
      </c>
    </row>
    <row r="23" spans="1:9" ht="21" thickTop="1" thickBot="1">
      <c r="A23" s="341" t="str">
        <f>Table_Incr!F48</f>
        <v/>
      </c>
      <c r="B23" s="342" t="str">
        <f t="shared" si="0"/>
        <v/>
      </c>
      <c r="C23" s="491" t="s">
        <v>307</v>
      </c>
      <c r="D23" s="343" t="str">
        <f>Table_Incr!I48</f>
        <v/>
      </c>
      <c r="E23" s="491" t="s">
        <v>204</v>
      </c>
      <c r="F23" s="345" t="str">
        <f>Table_Incr!M48</f>
        <v/>
      </c>
      <c r="G23" s="345" t="str">
        <f>Table_Incr!N48</f>
        <v/>
      </c>
      <c r="H23" s="500"/>
      <c r="I23" s="345" t="str">
        <f t="shared" si="1"/>
        <v/>
      </c>
    </row>
    <row r="24" spans="1:9" ht="21" thickTop="1" thickBot="1">
      <c r="A24" s="341" t="str">
        <f>Table_Incr!F49</f>
        <v/>
      </c>
      <c r="B24" s="342" t="str">
        <f t="shared" si="0"/>
        <v/>
      </c>
      <c r="C24" s="491" t="s">
        <v>307</v>
      </c>
      <c r="D24" s="343" t="str">
        <f>Table_Incr!I49</f>
        <v/>
      </c>
      <c r="E24" s="491" t="s">
        <v>204</v>
      </c>
      <c r="F24" s="345" t="str">
        <f>Table_Incr!M49</f>
        <v/>
      </c>
      <c r="G24" s="345" t="str">
        <f>Table_Incr!N49</f>
        <v/>
      </c>
      <c r="H24" s="500"/>
      <c r="I24" s="345" t="str">
        <f t="shared" si="1"/>
        <v/>
      </c>
    </row>
    <row r="25" spans="1:9" ht="21" thickTop="1" thickBot="1">
      <c r="A25" s="341" t="str">
        <f>Table_Incr!F50</f>
        <v/>
      </c>
      <c r="B25" s="342" t="str">
        <f t="shared" si="0"/>
        <v/>
      </c>
      <c r="C25" s="491" t="s">
        <v>307</v>
      </c>
      <c r="D25" s="343" t="str">
        <f>Table_Incr!I50</f>
        <v/>
      </c>
      <c r="E25" s="491" t="s">
        <v>204</v>
      </c>
      <c r="F25" s="345" t="str">
        <f>Table_Incr!M50</f>
        <v/>
      </c>
      <c r="G25" s="345" t="str">
        <f>Table_Incr!N50</f>
        <v/>
      </c>
      <c r="H25" s="500"/>
      <c r="I25" s="345" t="str">
        <f t="shared" si="1"/>
        <v/>
      </c>
    </row>
    <row r="26" spans="1:9" ht="21" thickTop="1" thickBot="1">
      <c r="A26" s="341" t="str">
        <f>Table_Incr!F51</f>
        <v/>
      </c>
      <c r="B26" s="342" t="str">
        <f t="shared" si="0"/>
        <v/>
      </c>
      <c r="C26" s="491" t="s">
        <v>307</v>
      </c>
      <c r="D26" s="343" t="str">
        <f>Table_Incr!I51</f>
        <v/>
      </c>
      <c r="E26" s="491" t="s">
        <v>204</v>
      </c>
      <c r="F26" s="345" t="str">
        <f>Table_Incr!M51</f>
        <v/>
      </c>
      <c r="G26" s="345" t="str">
        <f>Table_Incr!N51</f>
        <v/>
      </c>
      <c r="H26" s="500"/>
      <c r="I26" s="345" t="str">
        <f t="shared" si="1"/>
        <v/>
      </c>
    </row>
    <row r="27" spans="1:9" ht="21" thickTop="1" thickBot="1">
      <c r="A27" s="341" t="str">
        <f>Table_Incr!F52</f>
        <v/>
      </c>
      <c r="B27" s="342" t="str">
        <f t="shared" si="0"/>
        <v/>
      </c>
      <c r="C27" s="491" t="s">
        <v>307</v>
      </c>
      <c r="D27" s="343" t="str">
        <f>Table_Incr!I52</f>
        <v/>
      </c>
      <c r="E27" s="491" t="s">
        <v>204</v>
      </c>
      <c r="F27" s="345" t="str">
        <f>Table_Incr!M52</f>
        <v/>
      </c>
      <c r="G27" s="345" t="str">
        <f>Table_Incr!N52</f>
        <v/>
      </c>
      <c r="H27" s="500"/>
      <c r="I27" s="345" t="str">
        <f t="shared" si="1"/>
        <v/>
      </c>
    </row>
    <row r="28" spans="1:9" ht="21" thickTop="1" thickBot="1">
      <c r="A28" s="341" t="str">
        <f>Table_Incr!F53</f>
        <v/>
      </c>
      <c r="B28" s="342" t="str">
        <f t="shared" si="0"/>
        <v/>
      </c>
      <c r="C28" s="491" t="s">
        <v>307</v>
      </c>
      <c r="D28" s="343" t="str">
        <f>Table_Incr!I53</f>
        <v/>
      </c>
      <c r="E28" s="491" t="s">
        <v>204</v>
      </c>
      <c r="F28" s="345" t="str">
        <f>Table_Incr!M53</f>
        <v/>
      </c>
      <c r="G28" s="345" t="str">
        <f>Table_Incr!N53</f>
        <v/>
      </c>
      <c r="H28" s="500"/>
      <c r="I28" s="345" t="str">
        <f t="shared" si="1"/>
        <v/>
      </c>
    </row>
    <row r="29" spans="1:9" ht="21" thickTop="1" thickBot="1">
      <c r="A29" s="341" t="str">
        <f>Table_Incr!F54</f>
        <v/>
      </c>
      <c r="B29" s="499" t="str">
        <f t="shared" si="0"/>
        <v/>
      </c>
      <c r="C29" s="497" t="s">
        <v>307</v>
      </c>
      <c r="D29" s="343" t="str">
        <f>Table_Incr!I54</f>
        <v/>
      </c>
      <c r="E29" s="491" t="s">
        <v>204</v>
      </c>
      <c r="F29" s="345" t="str">
        <f>Table_Incr!M54</f>
        <v/>
      </c>
      <c r="G29" s="345" t="str">
        <f>Table_Incr!N54</f>
        <v/>
      </c>
      <c r="H29" s="500"/>
      <c r="I29" s="345" t="str">
        <f t="shared" si="1"/>
        <v/>
      </c>
    </row>
    <row r="30" spans="1:9" ht="20.25" thickTop="1" thickBot="1">
      <c r="A30" s="663" t="s">
        <v>624</v>
      </c>
      <c r="B30" s="663"/>
      <c r="C30" s="663"/>
      <c r="D30" s="663"/>
      <c r="E30" s="663"/>
      <c r="F30" s="663"/>
      <c r="G30" s="663"/>
      <c r="H30" s="663"/>
      <c r="I30" s="663"/>
    </row>
    <row r="31" spans="1:9" ht="16.5" customHeight="1" thickTop="1">
      <c r="A31" s="664" t="str">
        <f>Table_Incr!B74</f>
        <v>Write official langauge of   Regular ACP  issued by  &lt;WRITE NAME OF OFFICE&gt;  vide Regular ACP  order no.    2423-66  and   Regular ACP  order date.   17/04/08  which is due on dated 19/12/19</v>
      </c>
      <c r="B31" s="664"/>
      <c r="C31" s="664"/>
      <c r="D31" s="665"/>
      <c r="E31" s="670" t="s">
        <v>590</v>
      </c>
      <c r="F31" s="671"/>
      <c r="G31" s="671"/>
      <c r="H31" s="671"/>
      <c r="I31" s="672"/>
    </row>
    <row r="32" spans="1:9" ht="16.5" customHeight="1">
      <c r="A32" s="666"/>
      <c r="B32" s="666"/>
      <c r="C32" s="666"/>
      <c r="D32" s="667"/>
      <c r="E32" s="673"/>
      <c r="F32" s="674"/>
      <c r="G32" s="674"/>
      <c r="H32" s="674"/>
      <c r="I32" s="675"/>
    </row>
    <row r="33" spans="1:9" ht="16.5" customHeight="1">
      <c r="A33" s="666"/>
      <c r="B33" s="666"/>
      <c r="C33" s="666"/>
      <c r="D33" s="667"/>
      <c r="E33" s="673"/>
      <c r="F33" s="674"/>
      <c r="G33" s="674"/>
      <c r="H33" s="674"/>
      <c r="I33" s="675"/>
    </row>
    <row r="34" spans="1:9" ht="16.5" customHeight="1">
      <c r="A34" s="666"/>
      <c r="B34" s="666"/>
      <c r="C34" s="666"/>
      <c r="D34" s="667"/>
      <c r="E34" s="673"/>
      <c r="F34" s="674"/>
      <c r="G34" s="674"/>
      <c r="H34" s="674"/>
      <c r="I34" s="675"/>
    </row>
    <row r="35" spans="1:9" ht="16.5" customHeight="1">
      <c r="A35" s="666"/>
      <c r="B35" s="666"/>
      <c r="C35" s="666"/>
      <c r="D35" s="667"/>
      <c r="E35" s="673"/>
      <c r="F35" s="674"/>
      <c r="G35" s="674"/>
      <c r="H35" s="674"/>
      <c r="I35" s="675"/>
    </row>
    <row r="36" spans="1:9" ht="16.5" customHeight="1">
      <c r="A36" s="666"/>
      <c r="B36" s="666"/>
      <c r="C36" s="666"/>
      <c r="D36" s="667"/>
      <c r="E36" s="673"/>
      <c r="F36" s="674"/>
      <c r="G36" s="674"/>
      <c r="H36" s="674"/>
      <c r="I36" s="675"/>
    </row>
    <row r="37" spans="1:9" ht="16.5" customHeight="1" thickBot="1">
      <c r="A37" s="668"/>
      <c r="B37" s="668"/>
      <c r="C37" s="668"/>
      <c r="D37" s="669"/>
      <c r="E37" s="673"/>
      <c r="F37" s="674"/>
      <c r="G37" s="674"/>
      <c r="H37" s="674"/>
      <c r="I37" s="675"/>
    </row>
    <row r="38" spans="1:9" ht="20.25" thickTop="1" thickBot="1">
      <c r="A38" s="663" t="s">
        <v>452</v>
      </c>
      <c r="B38" s="663"/>
      <c r="C38" s="663"/>
      <c r="D38" s="663"/>
      <c r="E38" s="663"/>
      <c r="F38" s="663"/>
      <c r="G38" s="663"/>
      <c r="H38" s="663"/>
      <c r="I38" s="663"/>
    </row>
    <row r="39" spans="1:9" ht="16.5" thickTop="1" thickBot="1">
      <c r="A39" s="698" t="s">
        <v>453</v>
      </c>
      <c r="B39" s="698"/>
      <c r="C39" s="698"/>
      <c r="D39" s="698"/>
      <c r="E39" s="698"/>
      <c r="F39" s="698" t="s">
        <v>454</v>
      </c>
      <c r="G39" s="698"/>
      <c r="H39" s="698"/>
      <c r="I39" s="698" t="s">
        <v>455</v>
      </c>
    </row>
    <row r="40" spans="1:9" ht="16.5" thickTop="1" thickBot="1">
      <c r="A40" s="698"/>
      <c r="B40" s="698"/>
      <c r="C40" s="698"/>
      <c r="D40" s="698"/>
      <c r="E40" s="698"/>
      <c r="F40" s="698"/>
      <c r="G40" s="698"/>
      <c r="H40" s="698"/>
      <c r="I40" s="698"/>
    </row>
    <row r="41" spans="1:9" ht="16.5" thickTop="1" thickBot="1">
      <c r="A41" s="697" t="s">
        <v>456</v>
      </c>
      <c r="B41" s="697"/>
      <c r="C41" s="699" t="s">
        <v>625</v>
      </c>
      <c r="D41" s="699"/>
      <c r="E41" s="346" t="s">
        <v>457</v>
      </c>
      <c r="F41" s="697" t="s">
        <v>458</v>
      </c>
      <c r="G41" s="701" t="s">
        <v>421</v>
      </c>
      <c r="H41" s="347" t="s">
        <v>68</v>
      </c>
      <c r="I41" s="702" t="str">
        <f>Table_Incr!C65</f>
        <v>Treasury  BIKANER</v>
      </c>
    </row>
    <row r="42" spans="1:9" ht="16.5" thickTop="1" thickBot="1">
      <c r="A42" s="697"/>
      <c r="B42" s="697"/>
      <c r="C42" s="699"/>
      <c r="D42" s="699"/>
      <c r="E42" s="348">
        <f ca="1">TODAY()</f>
        <v>44364</v>
      </c>
      <c r="F42" s="697"/>
      <c r="G42" s="701"/>
      <c r="H42" s="347" t="s">
        <v>459</v>
      </c>
      <c r="I42" s="702"/>
    </row>
    <row r="43" spans="1:9" ht="16.5" thickTop="1" thickBot="1">
      <c r="A43" s="489" t="s">
        <v>304</v>
      </c>
      <c r="B43" s="696" t="s">
        <v>460</v>
      </c>
      <c r="C43" s="696"/>
      <c r="D43" s="696"/>
      <c r="E43" s="349" t="s">
        <v>461</v>
      </c>
      <c r="F43" s="697" t="s">
        <v>462</v>
      </c>
      <c r="G43" s="697"/>
      <c r="H43" s="697"/>
      <c r="I43" s="697"/>
    </row>
    <row r="44" spans="1:9" ht="33" customHeight="1" thickTop="1" thickBot="1">
      <c r="A44" s="490">
        <v>1</v>
      </c>
      <c r="B44" s="689" t="s">
        <v>463</v>
      </c>
      <c r="C44" s="689"/>
      <c r="D44" s="689"/>
      <c r="E44" s="350" t="s">
        <v>204</v>
      </c>
      <c r="F44" s="688" t="str">
        <f>IF(E44="YES",Table_Incr!H67,"")</f>
        <v>Treassury Officer  ,  BIKANER</v>
      </c>
      <c r="G44" s="688"/>
      <c r="H44" s="688"/>
      <c r="I44" s="688"/>
    </row>
    <row r="45" spans="1:9" ht="31.5" customHeight="1" thickTop="1" thickBot="1">
      <c r="A45" s="490">
        <v>2</v>
      </c>
      <c r="B45" s="685" t="s">
        <v>574</v>
      </c>
      <c r="C45" s="686"/>
      <c r="D45" s="687"/>
      <c r="E45" s="350" t="s">
        <v>204</v>
      </c>
      <c r="F45" s="688" t="str">
        <f>IF(E45="YES",Table_Incr!H68,"")</f>
        <v xml:space="preserve">PQRS  ,Designation -- O.A. </v>
      </c>
      <c r="G45" s="688"/>
      <c r="H45" s="688"/>
      <c r="I45" s="688"/>
    </row>
    <row r="46" spans="1:9" ht="37.5" customHeight="1" thickTop="1" thickBot="1">
      <c r="A46" s="490">
        <v>3</v>
      </c>
      <c r="B46" s="689" t="s">
        <v>464</v>
      </c>
      <c r="C46" s="689"/>
      <c r="D46" s="689"/>
      <c r="E46" s="350" t="s">
        <v>204</v>
      </c>
      <c r="F46" s="688" t="str">
        <f>IF(E46="YES",Table_Incr!H69,"")</f>
        <v>Accounts Branch-in two copies for prepration of bill</v>
      </c>
      <c r="G46" s="688"/>
      <c r="H46" s="688"/>
      <c r="I46" s="688"/>
    </row>
    <row r="47" spans="1:9" ht="30" customHeight="1" thickTop="1" thickBot="1">
      <c r="A47" s="490">
        <v>4</v>
      </c>
      <c r="B47" s="689" t="s">
        <v>465</v>
      </c>
      <c r="C47" s="689"/>
      <c r="D47" s="689"/>
      <c r="E47" s="350" t="s">
        <v>307</v>
      </c>
      <c r="F47" s="688" t="str">
        <f>IF(E47="YES",Table_Incr!H70,"")</f>
        <v/>
      </c>
      <c r="G47" s="688"/>
      <c r="H47" s="688"/>
      <c r="I47" s="688"/>
    </row>
    <row r="48" spans="1:9" ht="21" thickTop="1" thickBot="1">
      <c r="A48" s="490">
        <v>5</v>
      </c>
      <c r="B48" s="689" t="s">
        <v>466</v>
      </c>
      <c r="C48" s="689"/>
      <c r="D48" s="689"/>
      <c r="E48" s="350" t="s">
        <v>204</v>
      </c>
      <c r="F48" s="688" t="str">
        <f>IF(E48="YES",Table_Incr!H71,"")</f>
        <v>Personal File/Gurd File</v>
      </c>
      <c r="G48" s="688"/>
      <c r="H48" s="688"/>
      <c r="I48" s="688"/>
    </row>
    <row r="49" spans="1:9" ht="21" thickTop="1" thickBot="1">
      <c r="A49" s="490">
        <v>5</v>
      </c>
      <c r="B49" s="689" t="s">
        <v>467</v>
      </c>
      <c r="C49" s="689"/>
      <c r="D49" s="689"/>
      <c r="E49" s="350" t="s">
        <v>204</v>
      </c>
      <c r="F49" s="688" t="str">
        <f>IF(E49="YES",Table_Incr!H72,"")</f>
        <v>Estt. Branch</v>
      </c>
      <c r="G49" s="688"/>
      <c r="H49" s="688"/>
      <c r="I49" s="688"/>
    </row>
    <row r="50" spans="1:9" ht="15.75" thickTop="1"/>
  </sheetData>
  <sheetProtection password="CF7E" sheet="1" objects="1" scenarios="1"/>
  <mergeCells count="60">
    <mergeCell ref="K3:L3"/>
    <mergeCell ref="A1:H1"/>
    <mergeCell ref="A5:C5"/>
    <mergeCell ref="D5:I5"/>
    <mergeCell ref="A2:C2"/>
    <mergeCell ref="A3:C3"/>
    <mergeCell ref="A4:C4"/>
    <mergeCell ref="D2:I2"/>
    <mergeCell ref="D3:I3"/>
    <mergeCell ref="D4:I4"/>
    <mergeCell ref="A13:D13"/>
    <mergeCell ref="I13:I14"/>
    <mergeCell ref="A14:D14"/>
    <mergeCell ref="E14:F14"/>
    <mergeCell ref="G13:H14"/>
    <mergeCell ref="E13:F13"/>
    <mergeCell ref="A6:I6"/>
    <mergeCell ref="A9:D10"/>
    <mergeCell ref="E9:I10"/>
    <mergeCell ref="D7:H7"/>
    <mergeCell ref="E11:F11"/>
    <mergeCell ref="A11:D11"/>
    <mergeCell ref="A7:B7"/>
    <mergeCell ref="G11:H12"/>
    <mergeCell ref="E12:F12"/>
    <mergeCell ref="A12:D12"/>
    <mergeCell ref="A8:I8"/>
    <mergeCell ref="B44:D44"/>
    <mergeCell ref="F44:I44"/>
    <mergeCell ref="G15:H16"/>
    <mergeCell ref="I15:I16"/>
    <mergeCell ref="B43:D43"/>
    <mergeCell ref="F43:I43"/>
    <mergeCell ref="A39:E40"/>
    <mergeCell ref="F39:H40"/>
    <mergeCell ref="I39:I40"/>
    <mergeCell ref="A41:B42"/>
    <mergeCell ref="C41:D42"/>
    <mergeCell ref="A30:I30"/>
    <mergeCell ref="A17:I17"/>
    <mergeCell ref="F41:F42"/>
    <mergeCell ref="G41:G42"/>
    <mergeCell ref="I41:I42"/>
    <mergeCell ref="B45:D45"/>
    <mergeCell ref="F45:I45"/>
    <mergeCell ref="B49:D49"/>
    <mergeCell ref="F49:I49"/>
    <mergeCell ref="B46:D46"/>
    <mergeCell ref="F46:I46"/>
    <mergeCell ref="B47:D47"/>
    <mergeCell ref="F47:I47"/>
    <mergeCell ref="B48:D48"/>
    <mergeCell ref="F48:I48"/>
    <mergeCell ref="A38:I38"/>
    <mergeCell ref="A31:D37"/>
    <mergeCell ref="E31:I37"/>
    <mergeCell ref="E15:F15"/>
    <mergeCell ref="E16:F16"/>
    <mergeCell ref="A15:D15"/>
    <mergeCell ref="A16:D16"/>
  </mergeCells>
  <conditionalFormatting sqref="E19:E29">
    <cfRule type="expression" dxfId="8" priority="9" stopIfTrue="1">
      <formula>D19=""</formula>
    </cfRule>
  </conditionalFormatting>
  <conditionalFormatting sqref="C20:C29">
    <cfRule type="expression" dxfId="7" priority="8" stopIfTrue="1">
      <formula>A20=""</formula>
    </cfRule>
  </conditionalFormatting>
  <conditionalFormatting sqref="D19:D29">
    <cfRule type="expression" dxfId="6" priority="7" stopIfTrue="1">
      <formula>$C$26=D19</formula>
    </cfRule>
  </conditionalFormatting>
  <conditionalFormatting sqref="H41">
    <cfRule type="expression" dxfId="5" priority="6" stopIfTrue="1">
      <formula>$G$75="Sub Treasury"</formula>
    </cfRule>
  </conditionalFormatting>
  <conditionalFormatting sqref="H42">
    <cfRule type="expression" dxfId="4" priority="4">
      <formula>$G$41="Treasury"</formula>
    </cfRule>
  </conditionalFormatting>
  <conditionalFormatting sqref="I7">
    <cfRule type="expression" dxfId="3" priority="14" stopIfTrue="1">
      <formula>$C$7="A"</formula>
    </cfRule>
  </conditionalFormatting>
  <conditionalFormatting sqref="I13:I14">
    <cfRule type="expression" dxfId="2" priority="1">
      <formula>$C$7="C "</formula>
    </cfRule>
  </conditionalFormatting>
  <dataValidations xWindow="918" yWindow="552" count="11">
    <dataValidation type="list" allowBlank="1" showInputMessage="1" showErrorMessage="1" sqref="I13">
      <formula1>INDIRECT(I11)</formula1>
    </dataValidation>
    <dataValidation type="list" allowBlank="1" showInputMessage="1" showErrorMessage="1" sqref="E44:E49 E19:E29 E14 C19:C29">
      <formula1>"YES,NO"</formula1>
    </dataValidation>
    <dataValidation type="list" allowBlank="1" showInputMessage="1" showErrorMessage="1" promptTitle="Select Treasury name" sqref="H41">
      <formula1>Treasury_Name</formula1>
    </dataValidation>
    <dataValidation type="list" allowBlank="1" showInputMessage="1" showErrorMessage="1" sqref="G41">
      <formula1>"Treasury,Sub Treasury"</formula1>
    </dataValidation>
    <dataValidation type="list" allowBlank="1" showInputMessage="1" showErrorMessage="1" sqref="I7">
      <formula1>"9 years,18 years,27 years,10 year,20 year,30 year"</formula1>
    </dataValidation>
    <dataValidation type="date" allowBlank="1" showInputMessage="1" showErrorMessage="1" promptTitle="Date" prompt="Date format dd/mm/yyyy and date must be greather than or equal to 01/07/2016" sqref="E15">
      <formula1>42552</formula1>
      <formula2>TODAY()</formula2>
    </dataValidation>
    <dataValidation type="list" allowBlank="1" showInputMessage="1" showErrorMessage="1" sqref="I11">
      <formula1>Pay_level</formula1>
    </dataValidation>
    <dataValidation type="date" allowBlank="1" showInputMessage="1" showErrorMessage="1" errorTitle="Date" error="Your Entered date is not valid or use proper format i.e. dd/mm/yyyy" promptTitle="Date" prompt="1. Leave blank if Condition is &quot;NO&quot;,_x000a_2. Date must be between 02/01/2006 to 30/06/2013 in dd/mm/yyyy format" sqref="E12">
      <formula1>38718</formula1>
      <formula2>43281</formula2>
    </dataValidation>
    <dataValidation type="date" allowBlank="1" showInputMessage="1" showErrorMessage="1" errorTitle="Date" error="Your Entered date is not valid or use proper format i.e. dd/mm/yyyy" promptTitle="Date" prompt="1. Leave blank if Condition is &quot;NO&quot;,_x000a_2. Date must be greather than or equal to  01/01/2016 in dd/mm/yyyy format" sqref="E13">
      <formula1>42370</formula1>
      <formula2>TODAY()</formula2>
    </dataValidation>
    <dataValidation type="list" allowBlank="1" showInputMessage="1" showErrorMessage="1" sqref="D7">
      <formula1>Type_of_benefit</formula1>
    </dataValidation>
    <dataValidation type="date" allowBlank="1" showInputMessage="1" showErrorMessage="1" promptTitle="Date" prompt="Date format dd/mm/yyyy and date must be greather than or equal to 01/07/2022" sqref="E16:F16">
      <formula1>42552</formula1>
      <formula2>44743</formula2>
    </dataValidation>
  </dataValidations>
  <hyperlinks>
    <hyperlink ref="I1" location="Home!A1" tooltip="CLICK HERE" display="Home!A1"/>
    <hyperlink ref="K3:L3" location="'Data Entry'!A1" tooltip="click here" display="'Data Entry'!A1"/>
  </hyperlinks>
  <pageMargins left="0.70866141732283472" right="0.70866141732283472" top="0.74803149606299213" bottom="0.74803149606299213" header="0.31496062992125984" footer="0.31496062992125984"/>
  <pageSetup paperSize="9" scale="96" orientation="landscape" verticalDpi="0" r:id="rId1"/>
  <drawing r:id="rId2"/>
  <legacyDrawing r:id="rId3"/>
</worksheet>
</file>

<file path=xl/worksheets/sheet12.xml><?xml version="1.0" encoding="utf-8"?>
<worksheet xmlns="http://schemas.openxmlformats.org/spreadsheetml/2006/main" xmlns:r="http://schemas.openxmlformats.org/officeDocument/2006/relationships">
  <sheetPr codeName="Sheet8"/>
  <dimension ref="A2:Y8"/>
  <sheetViews>
    <sheetView topLeftCell="B1" workbookViewId="0">
      <selection activeCell="B2" sqref="B2"/>
    </sheetView>
  </sheetViews>
  <sheetFormatPr defaultRowHeight="15"/>
  <sheetData>
    <row r="2" spans="1:25" ht="15.75">
      <c r="A2" s="318" t="s">
        <v>43</v>
      </c>
      <c r="B2" t="s">
        <v>470</v>
      </c>
      <c r="C2" t="s">
        <v>471</v>
      </c>
      <c r="D2" s="321" t="s">
        <v>56</v>
      </c>
      <c r="E2" s="321" t="s">
        <v>60</v>
      </c>
      <c r="F2" s="321" t="s">
        <v>63</v>
      </c>
      <c r="G2" s="321" t="s">
        <v>67</v>
      </c>
      <c r="H2" s="321" t="s">
        <v>71</v>
      </c>
      <c r="I2" s="321" t="s">
        <v>74</v>
      </c>
      <c r="J2" s="321" t="s">
        <v>78</v>
      </c>
      <c r="K2" s="321" t="s">
        <v>81</v>
      </c>
      <c r="L2" s="321" t="s">
        <v>84</v>
      </c>
      <c r="M2" s="321" t="s">
        <v>86</v>
      </c>
      <c r="N2" s="321" t="s">
        <v>89</v>
      </c>
      <c r="O2" s="321" t="s">
        <v>94</v>
      </c>
      <c r="P2" s="321" t="s">
        <v>97</v>
      </c>
      <c r="Q2" s="321" t="s">
        <v>100</v>
      </c>
      <c r="R2" s="321" t="s">
        <v>179</v>
      </c>
      <c r="S2" s="321" t="s">
        <v>105</v>
      </c>
      <c r="T2" s="321" t="s">
        <v>108</v>
      </c>
      <c r="U2" s="321" t="s">
        <v>112</v>
      </c>
      <c r="V2" s="321" t="s">
        <v>116</v>
      </c>
      <c r="W2" s="321" t="s">
        <v>119</v>
      </c>
      <c r="X2" s="321" t="s">
        <v>122</v>
      </c>
      <c r="Y2" s="321" t="s">
        <v>124</v>
      </c>
    </row>
    <row r="3" spans="1:25" ht="15.75">
      <c r="A3" s="318">
        <v>1</v>
      </c>
      <c r="B3" s="321">
        <v>17700</v>
      </c>
      <c r="C3" s="321">
        <v>17900</v>
      </c>
      <c r="D3" s="321">
        <v>18200</v>
      </c>
      <c r="E3" s="321">
        <v>19200</v>
      </c>
      <c r="F3" s="321">
        <v>20800</v>
      </c>
      <c r="G3" s="321">
        <v>21500</v>
      </c>
      <c r="H3" s="321">
        <v>22400</v>
      </c>
      <c r="I3" s="321">
        <v>26300</v>
      </c>
      <c r="J3" s="321">
        <v>28700</v>
      </c>
      <c r="K3" s="321">
        <v>33800</v>
      </c>
      <c r="L3" s="321">
        <v>37800</v>
      </c>
      <c r="M3" s="321">
        <v>44300</v>
      </c>
      <c r="N3" s="321">
        <v>53100</v>
      </c>
      <c r="O3" s="321">
        <v>56100</v>
      </c>
      <c r="P3" s="321">
        <v>60700</v>
      </c>
      <c r="Q3" s="321">
        <v>67300</v>
      </c>
      <c r="R3" s="321">
        <v>71000</v>
      </c>
      <c r="S3" s="321">
        <v>75300</v>
      </c>
      <c r="T3" s="321">
        <v>79900</v>
      </c>
      <c r="U3" s="321">
        <v>88900</v>
      </c>
      <c r="V3" s="321">
        <v>123100</v>
      </c>
      <c r="W3" s="321">
        <v>129700</v>
      </c>
      <c r="X3" s="321">
        <v>145800</v>
      </c>
      <c r="Y3" s="321">
        <v>148800</v>
      </c>
    </row>
    <row r="4" spans="1:25" ht="15.75">
      <c r="A4" s="318">
        <v>2</v>
      </c>
      <c r="B4" s="321">
        <v>18200</v>
      </c>
      <c r="C4" s="321">
        <v>18400</v>
      </c>
      <c r="D4" s="321">
        <v>18700</v>
      </c>
      <c r="E4" s="321">
        <v>19800</v>
      </c>
      <c r="F4" s="321">
        <v>21400</v>
      </c>
      <c r="G4" s="321">
        <v>22100</v>
      </c>
      <c r="H4" s="321">
        <v>23100</v>
      </c>
      <c r="I4" s="321">
        <v>27100</v>
      </c>
      <c r="J4" s="321">
        <v>29600</v>
      </c>
      <c r="K4" s="321">
        <v>34800</v>
      </c>
      <c r="L4" s="321">
        <v>38900</v>
      </c>
      <c r="M4" s="321">
        <v>45600</v>
      </c>
      <c r="N4" s="321">
        <v>54700</v>
      </c>
      <c r="O4" s="321">
        <v>57800</v>
      </c>
      <c r="P4" s="321">
        <v>62500</v>
      </c>
      <c r="Q4" s="321">
        <v>69300</v>
      </c>
      <c r="R4" s="321">
        <v>73100</v>
      </c>
      <c r="S4" s="321">
        <v>77600</v>
      </c>
      <c r="T4" s="321">
        <v>82300</v>
      </c>
      <c r="U4" s="321">
        <v>91600</v>
      </c>
      <c r="V4" s="321">
        <v>126800</v>
      </c>
      <c r="W4" s="321">
        <v>133600</v>
      </c>
      <c r="X4" s="321">
        <v>150200</v>
      </c>
      <c r="Y4" s="321">
        <v>153300</v>
      </c>
    </row>
    <row r="7" spans="1:25">
      <c r="C7" t="s">
        <v>470</v>
      </c>
    </row>
    <row r="8" spans="1:25" ht="15.75">
      <c r="C8">
        <v>17700</v>
      </c>
      <c r="G8" s="321" t="s">
        <v>48</v>
      </c>
      <c r="H8" s="321" t="s">
        <v>52</v>
      </c>
    </row>
  </sheetData>
  <conditionalFormatting sqref="A2:A4 D2:Y4 B3:C4 G8:H8">
    <cfRule type="containsBlanks" dxfId="1" priority="1" stopIfTrue="1">
      <formula>LEN(TRIM(A2))=0</formula>
    </cfRule>
  </conditionalFormatting>
  <dataValidations count="2">
    <dataValidation type="list" allowBlank="1" showInputMessage="1" showErrorMessage="1" sqref="C7">
      <formula1>level</formula1>
    </dataValidation>
    <dataValidation type="list" allowBlank="1" showInputMessage="1" showErrorMessage="1" sqref="C8">
      <formula1>INDIRECT(C7)</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sheetPr codeName="Sheet9"/>
  <dimension ref="A1:I18"/>
  <sheetViews>
    <sheetView view="pageBreakPreview" zoomScaleNormal="100" zoomScaleSheetLayoutView="100" workbookViewId="0">
      <selection activeCell="G2" sqref="G2"/>
    </sheetView>
  </sheetViews>
  <sheetFormatPr defaultRowHeight="15"/>
  <cols>
    <col min="1" max="1" width="22.5703125" customWidth="1"/>
    <col min="2" max="7" width="19" customWidth="1"/>
    <col min="8" max="8" width="3.85546875" customWidth="1"/>
    <col min="9" max="9" width="30.7109375" bestFit="1" customWidth="1"/>
  </cols>
  <sheetData>
    <row r="1" spans="1:9" ht="15.75" thickBot="1"/>
    <row r="2" spans="1:9" ht="21.75" thickBot="1">
      <c r="G2" s="307" t="s">
        <v>384</v>
      </c>
    </row>
    <row r="3" spans="1:9" ht="15.75" thickBot="1"/>
    <row r="4" spans="1:9" ht="21">
      <c r="A4" s="730" t="s">
        <v>598</v>
      </c>
      <c r="B4" s="731"/>
      <c r="C4" s="731"/>
      <c r="D4" s="731"/>
      <c r="E4" s="731"/>
      <c r="F4" s="731"/>
      <c r="G4" s="732"/>
    </row>
    <row r="5" spans="1:9" ht="21">
      <c r="A5" s="456" t="s">
        <v>579</v>
      </c>
      <c r="B5" s="457">
        <v>2024</v>
      </c>
      <c r="C5" s="458">
        <f>IF(B5="","",B5+1)</f>
        <v>2025</v>
      </c>
      <c r="D5" s="458">
        <f>IF(C5="","",C5+1)</f>
        <v>2026</v>
      </c>
      <c r="E5" s="458">
        <f>IF(D5="","",D5+1)</f>
        <v>2027</v>
      </c>
      <c r="F5" s="458">
        <f>IF(E5="","",E5+1)</f>
        <v>2028</v>
      </c>
      <c r="G5" s="458">
        <f>IF(F5="","",F5+1)</f>
        <v>2029</v>
      </c>
    </row>
    <row r="6" spans="1:9" ht="15.75">
      <c r="A6" s="459" t="s">
        <v>580</v>
      </c>
      <c r="B6" s="460" t="s">
        <v>578</v>
      </c>
      <c r="C6" s="461" t="s">
        <v>578</v>
      </c>
      <c r="D6" s="461" t="s">
        <v>578</v>
      </c>
      <c r="E6" s="461" t="s">
        <v>578</v>
      </c>
      <c r="F6" s="461" t="s">
        <v>578</v>
      </c>
      <c r="G6" s="462" t="s">
        <v>578</v>
      </c>
      <c r="I6" s="493" t="s">
        <v>599</v>
      </c>
    </row>
    <row r="7" spans="1:9" ht="19.5" thickBot="1">
      <c r="A7" s="463" t="s">
        <v>581</v>
      </c>
      <c r="B7" s="464">
        <v>87700</v>
      </c>
      <c r="C7" s="465">
        <f>B9</f>
        <v>90300</v>
      </c>
      <c r="D7" s="465">
        <f t="shared" ref="D7:G7" si="0">C9</f>
        <v>93000</v>
      </c>
      <c r="E7" s="465">
        <f t="shared" si="0"/>
        <v>95800</v>
      </c>
      <c r="F7" s="465">
        <f t="shared" si="0"/>
        <v>98700</v>
      </c>
      <c r="G7" s="465">
        <f t="shared" si="0"/>
        <v>101700</v>
      </c>
    </row>
    <row r="8" spans="1:9" ht="20.25" thickTop="1" thickBot="1">
      <c r="A8" s="459" t="s">
        <v>582</v>
      </c>
      <c r="B8" s="466">
        <f>(ROUND(B7*3%,-2))</f>
        <v>2600</v>
      </c>
      <c r="C8" s="466">
        <f t="shared" ref="C8:G8" si="1">(ROUND(C7*3%,-2))</f>
        <v>2700</v>
      </c>
      <c r="D8" s="466">
        <f t="shared" si="1"/>
        <v>2800</v>
      </c>
      <c r="E8" s="466">
        <f t="shared" si="1"/>
        <v>2900</v>
      </c>
      <c r="F8" s="466">
        <f t="shared" si="1"/>
        <v>3000</v>
      </c>
      <c r="G8" s="466">
        <f t="shared" si="1"/>
        <v>3100</v>
      </c>
      <c r="I8" t="s">
        <v>600</v>
      </c>
    </row>
    <row r="9" spans="1:9" ht="20.25" thickTop="1" thickBot="1">
      <c r="A9" s="467" t="s">
        <v>583</v>
      </c>
      <c r="B9" s="468">
        <f>B7+B8</f>
        <v>90300</v>
      </c>
      <c r="C9" s="468">
        <f t="shared" ref="C9:G9" si="2">C7+C8</f>
        <v>93000</v>
      </c>
      <c r="D9" s="468">
        <f t="shared" si="2"/>
        <v>95800</v>
      </c>
      <c r="E9" s="468">
        <f t="shared" si="2"/>
        <v>98700</v>
      </c>
      <c r="F9" s="468">
        <f t="shared" si="2"/>
        <v>101700</v>
      </c>
      <c r="G9" s="468">
        <f t="shared" si="2"/>
        <v>104800</v>
      </c>
    </row>
    <row r="10" spans="1:9" ht="21">
      <c r="A10" s="730" t="s">
        <v>584</v>
      </c>
      <c r="B10" s="731"/>
      <c r="C10" s="731"/>
      <c r="D10" s="731"/>
      <c r="E10" s="731"/>
      <c r="F10" s="731"/>
      <c r="G10" s="732"/>
    </row>
    <row r="11" spans="1:9" ht="21">
      <c r="A11" s="456" t="s">
        <v>585</v>
      </c>
      <c r="B11" s="457">
        <v>2013</v>
      </c>
      <c r="C11" s="458">
        <f>IF(B11="","",B11+1)</f>
        <v>2014</v>
      </c>
      <c r="D11" s="458">
        <f>IF(C11="","",C11+1)</f>
        <v>2015</v>
      </c>
      <c r="E11" s="458">
        <f>IF(D11="","",D11+1)</f>
        <v>2016</v>
      </c>
      <c r="F11" s="458">
        <f>IF(E11="","",E11+1)</f>
        <v>2017</v>
      </c>
      <c r="G11" s="458">
        <f>IF(F11="","",F11+1)</f>
        <v>2018</v>
      </c>
    </row>
    <row r="12" spans="1:9" ht="15.75">
      <c r="A12" s="459" t="s">
        <v>580</v>
      </c>
      <c r="B12" s="460" t="s">
        <v>578</v>
      </c>
      <c r="C12" s="461" t="s">
        <v>578</v>
      </c>
      <c r="D12" s="461" t="s">
        <v>578</v>
      </c>
      <c r="E12" s="461" t="s">
        <v>578</v>
      </c>
      <c r="F12" s="461" t="s">
        <v>578</v>
      </c>
      <c r="G12" s="462" t="s">
        <v>578</v>
      </c>
    </row>
    <row r="13" spans="1:9" ht="19.5" thickBot="1">
      <c r="A13" s="463" t="s">
        <v>581</v>
      </c>
      <c r="B13" s="464">
        <v>34700</v>
      </c>
      <c r="C13" s="465">
        <f>B18</f>
        <v>36350</v>
      </c>
      <c r="D13" s="465">
        <f>C18</f>
        <v>37450</v>
      </c>
      <c r="E13" s="465">
        <f>D18</f>
        <v>38580</v>
      </c>
      <c r="F13" s="465">
        <f>E18</f>
        <v>39740</v>
      </c>
      <c r="G13" s="469">
        <f>F18</f>
        <v>40940</v>
      </c>
    </row>
    <row r="14" spans="1:9" ht="20.25" thickTop="1" thickBot="1">
      <c r="A14" s="459" t="s">
        <v>582</v>
      </c>
      <c r="B14" s="466">
        <f>ROUNDUP(ROUND(B13*3%,0),-1)</f>
        <v>1050</v>
      </c>
      <c r="C14" s="470">
        <f t="shared" ref="C14:G14" si="3">ROUNDUP(ROUND(C13*3%,0),-1)</f>
        <v>1100</v>
      </c>
      <c r="D14" s="470">
        <f t="shared" si="3"/>
        <v>1130</v>
      </c>
      <c r="E14" s="470">
        <f t="shared" si="3"/>
        <v>1160</v>
      </c>
      <c r="F14" s="470">
        <f t="shared" si="3"/>
        <v>1200</v>
      </c>
      <c r="G14" s="471">
        <f t="shared" si="3"/>
        <v>1230</v>
      </c>
      <c r="I14" t="s">
        <v>601</v>
      </c>
    </row>
    <row r="15" spans="1:9" ht="20.25" thickTop="1" thickBot="1">
      <c r="A15" s="459" t="s">
        <v>586</v>
      </c>
      <c r="B15" s="472">
        <v>0</v>
      </c>
      <c r="C15" s="473">
        <v>0</v>
      </c>
      <c r="D15" s="473">
        <v>0</v>
      </c>
      <c r="E15" s="473">
        <v>0</v>
      </c>
      <c r="F15" s="473">
        <v>0</v>
      </c>
      <c r="G15" s="474">
        <v>0</v>
      </c>
    </row>
    <row r="16" spans="1:9" ht="20.25" thickTop="1" thickBot="1">
      <c r="A16" s="459" t="s">
        <v>587</v>
      </c>
      <c r="B16" s="472">
        <v>600</v>
      </c>
      <c r="C16" s="473">
        <v>0</v>
      </c>
      <c r="D16" s="473">
        <v>0</v>
      </c>
      <c r="E16" s="473">
        <v>0</v>
      </c>
      <c r="F16" s="473">
        <v>0</v>
      </c>
      <c r="G16" s="474">
        <v>0</v>
      </c>
    </row>
    <row r="17" spans="1:7" ht="20.25" thickTop="1" thickBot="1">
      <c r="A17" s="459" t="s">
        <v>588</v>
      </c>
      <c r="B17" s="475">
        <f t="shared" ref="B17:G17" si="4">B16-B15</f>
        <v>600</v>
      </c>
      <c r="C17" s="476">
        <f t="shared" si="4"/>
        <v>0</v>
      </c>
      <c r="D17" s="476">
        <f t="shared" si="4"/>
        <v>0</v>
      </c>
      <c r="E17" s="476">
        <f t="shared" si="4"/>
        <v>0</v>
      </c>
      <c r="F17" s="476">
        <f t="shared" si="4"/>
        <v>0</v>
      </c>
      <c r="G17" s="471">
        <f t="shared" si="4"/>
        <v>0</v>
      </c>
    </row>
    <row r="18" spans="1:7" ht="19.5" thickTop="1">
      <c r="A18" s="467" t="s">
        <v>583</v>
      </c>
      <c r="B18" s="468">
        <f t="shared" ref="B18:G18" si="5">B13+B14+B17</f>
        <v>36350</v>
      </c>
      <c r="C18" s="477">
        <f t="shared" si="5"/>
        <v>37450</v>
      </c>
      <c r="D18" s="477">
        <f t="shared" si="5"/>
        <v>38580</v>
      </c>
      <c r="E18" s="477">
        <f t="shared" si="5"/>
        <v>39740</v>
      </c>
      <c r="F18" s="477">
        <f t="shared" si="5"/>
        <v>40940</v>
      </c>
      <c r="G18" s="478">
        <f t="shared" si="5"/>
        <v>42170</v>
      </c>
    </row>
  </sheetData>
  <sheetProtection password="CF7E" sheet="1" objects="1" scenarios="1"/>
  <mergeCells count="2">
    <mergeCell ref="A4:G4"/>
    <mergeCell ref="A10:G10"/>
  </mergeCells>
  <hyperlinks>
    <hyperlink ref="G2" location="Home!A1" tooltip="CLICK HERE" display="Home!A1"/>
  </hyperlinks>
  <pageMargins left="0.7" right="0.7" top="0.75" bottom="0.75" header="0.3" footer="0.3"/>
  <pageSetup paperSize="9" scale="64"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44</vt:i4>
      </vt:variant>
    </vt:vector>
  </HeadingPairs>
  <TitlesOfParts>
    <vt:vector size="57" baseType="lpstr">
      <vt:lpstr>Table-State</vt:lpstr>
      <vt:lpstr>Home</vt:lpstr>
      <vt:lpstr>Gp Incr. Order</vt:lpstr>
      <vt:lpstr>Employee Data</vt:lpstr>
      <vt:lpstr>Table_vi</vt:lpstr>
      <vt:lpstr>DDO Data</vt:lpstr>
      <vt:lpstr>Databackup</vt:lpstr>
      <vt:lpstr>Table_Incr</vt:lpstr>
      <vt:lpstr>ACP-1</vt:lpstr>
      <vt:lpstr>Incr_2017</vt:lpstr>
      <vt:lpstr>Data Entry</vt:lpstr>
      <vt:lpstr>Sheet3</vt:lpstr>
      <vt:lpstr>utility</vt:lpstr>
      <vt:lpstr>'Table-State'!Date_end</vt:lpstr>
      <vt:lpstr>'Table-State'!Date_list</vt:lpstr>
      <vt:lpstr>'Table-State'!Date_start</vt:lpstr>
      <vt:lpstr>Employee_Name</vt:lpstr>
      <vt:lpstr>End_Date_Incr</vt:lpstr>
      <vt:lpstr>Incr_Name_of_Treasury</vt:lpstr>
      <vt:lpstr>Level_1</vt:lpstr>
      <vt:lpstr>Level_10</vt:lpstr>
      <vt:lpstr>Level_11</vt:lpstr>
      <vt:lpstr>Level_12</vt:lpstr>
      <vt:lpstr>Level_13</vt:lpstr>
      <vt:lpstr>Level_14</vt:lpstr>
      <vt:lpstr>Level_15</vt:lpstr>
      <vt:lpstr>Level_16</vt:lpstr>
      <vt:lpstr>Level_17</vt:lpstr>
      <vt:lpstr>Level_18</vt:lpstr>
      <vt:lpstr>Level_19</vt:lpstr>
      <vt:lpstr>Level_2</vt:lpstr>
      <vt:lpstr>Level_20</vt:lpstr>
      <vt:lpstr>Level_21</vt:lpstr>
      <vt:lpstr>Level_22</vt:lpstr>
      <vt:lpstr>Level_23</vt:lpstr>
      <vt:lpstr>Level_24</vt:lpstr>
      <vt:lpstr>Level_3</vt:lpstr>
      <vt:lpstr>Level_4</vt:lpstr>
      <vt:lpstr>Level_5</vt:lpstr>
      <vt:lpstr>Level_6</vt:lpstr>
      <vt:lpstr>Level_7</vt:lpstr>
      <vt:lpstr>Level_8</vt:lpstr>
      <vt:lpstr>Level_9</vt:lpstr>
      <vt:lpstr>Pay_level</vt:lpstr>
      <vt:lpstr>Pay_level_incrmaster</vt:lpstr>
      <vt:lpstr>Paylevel_list</vt:lpstr>
      <vt:lpstr>Post_Name</vt:lpstr>
      <vt:lpstr>'ACP-1'!Print_Area</vt:lpstr>
      <vt:lpstr>'Data Entry'!Print_Area</vt:lpstr>
      <vt:lpstr>'Gp Incr. Order'!Print_Area</vt:lpstr>
      <vt:lpstr>Home!Print_Area</vt:lpstr>
      <vt:lpstr>Incr_2017!Print_Area</vt:lpstr>
      <vt:lpstr>utility!Print_Area</vt:lpstr>
      <vt:lpstr>'Gp Incr. Order'!Print_Titles</vt:lpstr>
      <vt:lpstr>Start_Date_Incr</vt:lpstr>
      <vt:lpstr>Treasury_Name</vt:lpstr>
      <vt:lpstr>Type_of_benefit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pravesh</dc:creator>
  <cp:lastModifiedBy>Pravesh</cp:lastModifiedBy>
  <cp:lastPrinted>2021-06-14T15:53:37Z</cp:lastPrinted>
  <dcterms:created xsi:type="dcterms:W3CDTF">2018-06-13T18:49:29Z</dcterms:created>
  <dcterms:modified xsi:type="dcterms:W3CDTF">2021-06-17T16:29:20Z</dcterms:modified>
</cp:coreProperties>
</file>