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xWindow="360" yWindow="270" windowWidth="14940" windowHeight="9150"/>
  </bookViews>
  <sheets>
    <sheet name="tax clculator" sheetId="1" r:id="rId1"/>
  </sheets>
  <definedNames>
    <definedName name="Excel_BuiltIn__FilterDatabase_1">'tax clculator'!$D$7:$D$7</definedName>
  </definedNames>
  <calcPr calcId="124519"/>
</workbook>
</file>

<file path=xl/calcChain.xml><?xml version="1.0" encoding="utf-8"?>
<calcChain xmlns="http://schemas.openxmlformats.org/spreadsheetml/2006/main">
  <c r="D28" i="1"/>
  <c r="D56"/>
  <c r="E7"/>
  <c r="C12"/>
  <c r="D12" s="1"/>
  <c r="C15"/>
  <c r="D15" s="1"/>
  <c r="C13"/>
  <c r="D13" s="1"/>
  <c r="D57"/>
  <c r="E47"/>
  <c r="D54"/>
  <c r="D50"/>
  <c r="D51"/>
  <c r="D14"/>
  <c r="D58"/>
  <c r="D31"/>
  <c r="E31" s="1"/>
  <c r="D27"/>
  <c r="D11"/>
  <c r="D29"/>
  <c r="D6"/>
  <c r="D55"/>
  <c r="D53"/>
  <c r="D52"/>
  <c r="E48"/>
  <c r="D18"/>
  <c r="E18" s="1"/>
  <c r="E62" s="1"/>
  <c r="AF6"/>
  <c r="AC6" s="1"/>
  <c r="AE7"/>
  <c r="AE8"/>
  <c r="AF13"/>
  <c r="AC13" s="1"/>
  <c r="AE14"/>
  <c r="AE15"/>
  <c r="D16"/>
  <c r="AF20"/>
  <c r="AC20" s="1"/>
  <c r="AE21"/>
  <c r="AE22"/>
  <c r="E26" l="1"/>
  <c r="D9"/>
  <c r="E8" s="1"/>
  <c r="E17" s="1"/>
  <c r="E49"/>
  <c r="E30" l="1"/>
  <c r="E59" s="1"/>
  <c r="AF21" l="1"/>
  <c r="AC21" s="1"/>
  <c r="E60"/>
  <c r="AE9"/>
  <c r="AF14"/>
  <c r="AF7"/>
  <c r="AC7" s="1"/>
  <c r="AE16"/>
  <c r="AF22" l="1"/>
  <c r="AC22" s="1"/>
  <c r="AC23" s="1"/>
  <c r="AF8"/>
  <c r="AF9" s="1"/>
  <c r="AC9" s="1"/>
  <c r="AC14"/>
  <c r="AF15"/>
  <c r="AC8" l="1"/>
  <c r="AC10" s="1"/>
  <c r="E61" s="1"/>
  <c r="E63" s="1"/>
  <c r="E64" s="1"/>
  <c r="E66" s="1"/>
  <c r="AF16"/>
  <c r="AC16" s="1"/>
  <c r="AC15"/>
  <c r="E67" l="1"/>
  <c r="AC17"/>
</calcChain>
</file>

<file path=xl/sharedStrings.xml><?xml version="1.0" encoding="utf-8"?>
<sst xmlns="http://schemas.openxmlformats.org/spreadsheetml/2006/main" count="106" uniqueCount="90">
  <si>
    <t>Income Tax for General</t>
  </si>
  <si>
    <t>Tax</t>
  </si>
  <si>
    <t>Tax Slabs</t>
  </si>
  <si>
    <t>Incremental</t>
  </si>
  <si>
    <t>Taxable Inc</t>
  </si>
  <si>
    <t>Tax Bracket</t>
  </si>
  <si>
    <t>Birth date</t>
  </si>
  <si>
    <t>Age</t>
  </si>
  <si>
    <t>Gross Annual Income/Salary (with all allowances)</t>
  </si>
  <si>
    <t>500001 - 1000000</t>
  </si>
  <si>
    <t>Less: Allowances exempt u/s 10(for Service Period)</t>
  </si>
  <si>
    <t>500001 +</t>
  </si>
  <si>
    <t>Total Tax</t>
  </si>
  <si>
    <t>Income Tax for Senior Citizen</t>
  </si>
  <si>
    <t>0 -250000</t>
  </si>
  <si>
    <t>250001 - 500000</t>
  </si>
  <si>
    <t>Income under the head salaries</t>
  </si>
  <si>
    <t>Add: Any other income from other sources</t>
  </si>
  <si>
    <t>Income Tax for very Senior Citizen</t>
  </si>
  <si>
    <t>0 - 500000</t>
  </si>
  <si>
    <t>1000001 +</t>
  </si>
  <si>
    <t>Gross Total Income</t>
  </si>
  <si>
    <t>Less: Deduction under chapter VI A</t>
  </si>
  <si>
    <t>Total Income</t>
  </si>
  <si>
    <t>Total Tax Payable</t>
  </si>
  <si>
    <t>Add; Edn Cess @ 3%</t>
  </si>
  <si>
    <t>Net Tax Payable</t>
  </si>
  <si>
    <t>Tax to Total Income Ratio</t>
  </si>
  <si>
    <t>(I) H.R.A. exemption</t>
  </si>
  <si>
    <t>City of Residence</t>
  </si>
  <si>
    <t>Basic Salary (Basic+DA)</t>
  </si>
  <si>
    <t>Rent Paid</t>
  </si>
  <si>
    <t>H.R.A received</t>
  </si>
  <si>
    <t>(iii) Any Other Exempted Receipts/ allowances</t>
  </si>
  <si>
    <t>(iv) Professional Tax</t>
  </si>
  <si>
    <t>1. Interest received from following Investments</t>
  </si>
  <si>
    <t>a. Bank ( Saving /FD /Rec )</t>
  </si>
  <si>
    <t>b. N.S.C.(accrued/ Recd )</t>
  </si>
  <si>
    <t>d. Post Office Recring Deposit (5 yrs.)</t>
  </si>
  <si>
    <t>2. Any Other Income</t>
  </si>
  <si>
    <t>3. Any Other Income</t>
  </si>
  <si>
    <t>c. Post Ofice M.I.S (6 yrs.)</t>
  </si>
  <si>
    <t>Less: Deduction under RGESS Sec 80CCG (Max Rs. 50,000/-)</t>
  </si>
  <si>
    <t>Income from house property (Section 24)</t>
  </si>
  <si>
    <r>
      <rPr>
        <b/>
        <sz val="10"/>
        <rFont val="Arial"/>
        <family val="2"/>
      </rPr>
      <t>Terms of Usage:</t>
    </r>
    <r>
      <rPr>
        <sz val="10"/>
        <rFont val="Arial"/>
        <family val="2"/>
      </rPr>
      <t xml:space="preserve"> I encourage you to share this Income Tax Calculator for benefit of your friends and family. The usage is restricted to non commercial use only.</t>
    </r>
  </si>
  <si>
    <r>
      <rPr>
        <b/>
        <sz val="10"/>
        <rFont val="Arial"/>
        <family val="2"/>
      </rPr>
      <t>Disclaimer:</t>
    </r>
    <r>
      <rPr>
        <sz val="10"/>
        <rFont val="Arial"/>
        <family val="2"/>
      </rPr>
      <t xml:space="preserve"> All care has been taken to keep the information upto date and correct and is for educational purpose only. You are encouraged to consult your Tax Advisor before taking any decesion based on this calculator.</t>
    </r>
  </si>
  <si>
    <t>Name</t>
  </si>
  <si>
    <t>PAN Number</t>
  </si>
  <si>
    <t>AXXXXXXXX</t>
  </si>
  <si>
    <t>Interest paid on Home Improvement Loan (max 30,000)</t>
  </si>
  <si>
    <t>Metro</t>
  </si>
  <si>
    <t>Non-Metro</t>
  </si>
  <si>
    <t>A. EPF &amp; VPF Contribution</t>
  </si>
  <si>
    <t>B. Public Provident Fund (PPF)</t>
  </si>
  <si>
    <t>C. Senior Citizen’s Saving Scheme (SCSS)</t>
  </si>
  <si>
    <t>D. N.S.C (Investment + accrued Interest before Maturity Year)</t>
  </si>
  <si>
    <t>E. Tax Saving Fixed Deposit (5 Years and above)</t>
  </si>
  <si>
    <t>F. Tax Savings Bonds</t>
  </si>
  <si>
    <t>G. E.L.S.S (Tax Saving Mutual Fund)</t>
  </si>
  <si>
    <t>H. Life Insurance Premiums</t>
  </si>
  <si>
    <t>I. New Pension Scheme (NPS) (u/s 80CCC)</t>
  </si>
  <si>
    <t>J. Pension Plan from Insurance Companies/Mutual Funds (u/s 80CCC)</t>
  </si>
  <si>
    <t>L. Housing. Loan (Principal Repayment)</t>
  </si>
  <si>
    <t>A. 80 D Medical Insurance premiums (for Self )</t>
  </si>
  <si>
    <t>B. 80 D Medical Insurance premiums (for Parents)</t>
  </si>
  <si>
    <t>C. 80 E Int Paid on Education Loan</t>
  </si>
  <si>
    <t>D. 80 DD Medical Treatment of handicapped Dependent</t>
  </si>
  <si>
    <t>E. 80DDB Expenditure on Selected Medical Treatment for self/ dependent</t>
  </si>
  <si>
    <t>F. 80G, 80GGA, 80GGC Donation to approved funds</t>
  </si>
  <si>
    <t>H. 80U For Physically Disable Assesse</t>
  </si>
  <si>
    <t>I. Any other</t>
  </si>
  <si>
    <t>0 -300000</t>
  </si>
  <si>
    <t>300001 - 500000</t>
  </si>
  <si>
    <t>Less: Deduction under Sec 80C (Max Rs.1,50,000/-)</t>
  </si>
  <si>
    <t>(II) Conveyance allowances(Max Rs.1600/-p.m)</t>
  </si>
  <si>
    <t>Less: Exemption on Home Loan Interest (Sec 24)</t>
  </si>
  <si>
    <t>Less: Additional Deduction under Sec 80CCD NPS (Max Rs 50,000/-)</t>
  </si>
  <si>
    <t xml:space="preserve">M. Sukanya Samriddhi Account </t>
  </si>
  <si>
    <t>N. Stamp Duty &amp; Registration Charges</t>
  </si>
  <si>
    <t>O. Tuition fees for 2 children</t>
  </si>
  <si>
    <t>XXXXXXXXX</t>
  </si>
  <si>
    <t>Income Tax Calculator for FY 2016-17</t>
  </si>
  <si>
    <t>K. 80 CCD Central Govt. Employees Pension Plan (u/s 80CCD)</t>
  </si>
  <si>
    <r>
      <t xml:space="preserve">Additional tax exemption for First Time Home Buyers </t>
    </r>
    <r>
      <rPr>
        <b/>
        <i/>
        <sz val="8"/>
        <rFont val="Arial"/>
        <family val="2"/>
      </rPr>
      <t>(Budget 2016)</t>
    </r>
  </si>
  <si>
    <r>
      <t xml:space="preserve">Tax Rebate of Rs. 5,000 (For Income of less than 5 lakhs) </t>
    </r>
    <r>
      <rPr>
        <b/>
        <i/>
        <sz val="8"/>
        <rFont val="Arial"/>
        <family val="2"/>
      </rPr>
      <t>(Budget 2016)</t>
    </r>
  </si>
  <si>
    <r>
      <t xml:space="preserve">G. 80GG For Rent in case of no HRA Component </t>
    </r>
    <r>
      <rPr>
        <i/>
        <sz val="8"/>
        <rFont val="Arial"/>
        <family val="2"/>
      </rPr>
      <t>(Budget 2016)</t>
    </r>
  </si>
  <si>
    <r>
      <t xml:space="preserve">Tax Surcharge @ 15% (For Income of more than 1 Crore) </t>
    </r>
    <r>
      <rPr>
        <b/>
        <i/>
        <sz val="8"/>
        <rFont val="Arial"/>
        <family val="2"/>
      </rPr>
      <t>(Budget 2016)</t>
    </r>
  </si>
  <si>
    <t>Advance Tax Paid</t>
  </si>
  <si>
    <t>Tax Remianing to be Paid</t>
  </si>
  <si>
    <r>
      <t xml:space="preserve">In case of any queries or doubts please mail at - </t>
    </r>
    <r>
      <rPr>
        <b/>
        <sz val="10"/>
        <rFont val="Arial"/>
        <family val="2"/>
      </rPr>
      <t>rajteachers.com@gmail.com</t>
    </r>
  </si>
</sst>
</file>

<file path=xl/styles.xml><?xml version="1.0" encoding="utf-8"?>
<styleSheet xmlns="http://schemas.openxmlformats.org/spreadsheetml/2006/main">
  <numFmts count="3">
    <numFmt numFmtId="43" formatCode="_(* #,##0.00_);_(* \(#,##0.00\);_(* &quot;-&quot;??_);_(@_)"/>
    <numFmt numFmtId="164" formatCode="#,##0\ ;&quot; (&quot;#,##0\);&quot; -&quot;#\ ;@\ "/>
    <numFmt numFmtId="165" formatCode="_(* #,##0_);_(* \(#,##0\);_(* &quot;-&quot;??_);_(@_)"/>
  </numFmts>
  <fonts count="20">
    <font>
      <sz val="10"/>
      <name val="Arial"/>
      <family val="2"/>
    </font>
    <font>
      <sz val="11"/>
      <color theme="1"/>
      <name val="Calibri"/>
      <family val="2"/>
      <scheme val="minor"/>
    </font>
    <font>
      <b/>
      <sz val="16"/>
      <name val="Arial"/>
      <family val="2"/>
    </font>
    <font>
      <sz val="16"/>
      <name val="Arial"/>
      <family val="2"/>
    </font>
    <font>
      <sz val="10"/>
      <name val="Calibri"/>
      <family val="2"/>
    </font>
    <font>
      <b/>
      <sz val="10"/>
      <name val="Arial"/>
      <family val="2"/>
    </font>
    <font>
      <b/>
      <sz val="11"/>
      <name val="Arial"/>
      <family val="2"/>
    </font>
    <font>
      <sz val="11"/>
      <color indexed="62"/>
      <name val="Calibri"/>
      <family val="2"/>
    </font>
    <font>
      <sz val="10"/>
      <color indexed="9"/>
      <name val="Calibri"/>
      <family val="2"/>
    </font>
    <font>
      <b/>
      <sz val="11"/>
      <color indexed="63"/>
      <name val="Calibri"/>
      <family val="2"/>
    </font>
    <font>
      <b/>
      <sz val="14"/>
      <color indexed="20"/>
      <name val="Calibri"/>
      <family val="2"/>
    </font>
    <font>
      <b/>
      <sz val="12"/>
      <color indexed="17"/>
      <name val="Calibri"/>
      <family val="2"/>
    </font>
    <font>
      <b/>
      <sz val="12"/>
      <color indexed="58"/>
      <name val="Calibri"/>
      <family val="2"/>
    </font>
    <font>
      <b/>
      <sz val="11"/>
      <color indexed="62"/>
      <name val="Calibri"/>
      <family val="2"/>
    </font>
    <font>
      <sz val="11"/>
      <name val="Arial"/>
      <family val="2"/>
    </font>
    <font>
      <sz val="14"/>
      <color rgb="FFFFFFFF"/>
      <name val="Gill Sans MT"/>
      <family val="2"/>
    </font>
    <font>
      <sz val="10"/>
      <name val="Arial"/>
      <family val="2"/>
    </font>
    <font>
      <b/>
      <i/>
      <sz val="8"/>
      <name val="Arial"/>
      <family val="2"/>
    </font>
    <font>
      <i/>
      <sz val="8"/>
      <name val="Arial"/>
      <family val="2"/>
    </font>
    <font>
      <b/>
      <sz val="14"/>
      <color theme="9" tint="-0.499984740745262"/>
      <name val="Calibri"/>
      <family val="2"/>
    </font>
  </fonts>
  <fills count="13">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27"/>
        <bgColor indexed="64"/>
      </patternFill>
    </fill>
    <fill>
      <patternFill patternType="solid">
        <fgColor indexed="31"/>
        <bgColor indexed="64"/>
      </patternFill>
    </fill>
    <fill>
      <patternFill patternType="solid">
        <fgColor indexed="22"/>
        <bgColor indexed="64"/>
      </patternFill>
    </fill>
    <fill>
      <patternFill patternType="solid">
        <fgColor indexed="44"/>
        <bgColor indexed="64"/>
      </patternFill>
    </fill>
    <fill>
      <patternFill patternType="solid">
        <fgColor indexed="54"/>
        <bgColor indexed="64"/>
      </patternFill>
    </fill>
    <fill>
      <patternFill patternType="solid">
        <fgColor indexed="47"/>
        <bgColor indexed="64"/>
      </patternFill>
    </fill>
    <fill>
      <patternFill patternType="solid">
        <fgColor theme="9" tint="0.59999389629810485"/>
        <bgColor indexed="64"/>
      </patternFill>
    </fill>
    <fill>
      <patternFill patternType="solid">
        <fgColor rgb="FFFFFF00"/>
        <bgColor indexed="64"/>
      </patternFill>
    </fill>
    <fill>
      <patternFill patternType="solid">
        <fgColor theme="9" tint="0.59999389629810485"/>
        <bgColor indexed="65"/>
      </patternFill>
    </fill>
  </fills>
  <borders count="38">
    <border>
      <left/>
      <right/>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thin">
        <color indexed="56"/>
      </left>
      <right style="thin">
        <color indexed="63"/>
      </right>
      <top style="thin">
        <color indexed="63"/>
      </top>
      <bottom style="thin">
        <color indexed="63"/>
      </bottom>
      <diagonal/>
    </border>
    <border>
      <left/>
      <right/>
      <top/>
      <bottom style="thin">
        <color indexed="23"/>
      </bottom>
      <diagonal/>
    </border>
    <border>
      <left style="medium">
        <color indexed="64"/>
      </left>
      <right/>
      <top/>
      <bottom/>
      <diagonal/>
    </border>
    <border>
      <left style="double">
        <color indexed="63"/>
      </left>
      <right style="medium">
        <color indexed="64"/>
      </right>
      <top style="double">
        <color indexed="63"/>
      </top>
      <bottom style="double">
        <color indexed="63"/>
      </bottom>
      <diagonal/>
    </border>
    <border>
      <left/>
      <right/>
      <top/>
      <bottom style="thin">
        <color indexed="56"/>
      </bottom>
      <diagonal/>
    </border>
    <border>
      <left style="thin">
        <color indexed="64"/>
      </left>
      <right/>
      <top/>
      <bottom/>
      <diagonal/>
    </border>
    <border>
      <left/>
      <right style="thin">
        <color indexed="64"/>
      </right>
      <top/>
      <bottom/>
      <diagonal/>
    </border>
    <border>
      <left style="medium">
        <color indexed="64"/>
      </left>
      <right/>
      <top style="medium">
        <color indexed="64"/>
      </top>
      <bottom/>
      <diagonal/>
    </border>
    <border>
      <left/>
      <right style="medium">
        <color indexed="64"/>
      </right>
      <top/>
      <bottom/>
      <diagonal/>
    </border>
    <border>
      <left style="double">
        <color indexed="63"/>
      </left>
      <right style="medium">
        <color indexed="64"/>
      </right>
      <top/>
      <bottom style="double">
        <color indexed="63"/>
      </bottom>
      <diagonal/>
    </border>
    <border>
      <left style="thin">
        <color indexed="63"/>
      </left>
      <right style="medium">
        <color indexed="64"/>
      </right>
      <top style="thin">
        <color indexed="63"/>
      </top>
      <bottom style="thin">
        <color indexed="63"/>
      </bottom>
      <diagonal/>
    </border>
    <border>
      <left style="medium">
        <color indexed="64"/>
      </left>
      <right/>
      <top/>
      <bottom style="thin">
        <color indexed="56"/>
      </bottom>
      <diagonal/>
    </border>
    <border>
      <left style="double">
        <color indexed="63"/>
      </left>
      <right style="medium">
        <color indexed="64"/>
      </right>
      <top style="double">
        <color indexed="63"/>
      </top>
      <bottom style="thin">
        <color indexed="56"/>
      </bottom>
      <diagonal/>
    </border>
    <border>
      <left style="medium">
        <color indexed="64"/>
      </left>
      <right/>
      <top/>
      <bottom style="medium">
        <color indexed="64"/>
      </bottom>
      <diagonal/>
    </border>
    <border>
      <left/>
      <right/>
      <top/>
      <bottom style="medium">
        <color indexed="64"/>
      </bottom>
      <diagonal/>
    </border>
    <border>
      <left style="double">
        <color indexed="63"/>
      </left>
      <right style="medium">
        <color indexed="64"/>
      </right>
      <top style="double">
        <color indexed="63"/>
      </top>
      <bottom style="medium">
        <color indexed="64"/>
      </bottom>
      <diagonal/>
    </border>
    <border>
      <left style="thin">
        <color indexed="56"/>
      </left>
      <right style="thin">
        <color indexed="23"/>
      </right>
      <top style="thin">
        <color indexed="23"/>
      </top>
      <bottom style="thin">
        <color indexed="23"/>
      </bottom>
      <diagonal/>
    </border>
    <border>
      <left style="thin">
        <color indexed="23"/>
      </left>
      <right style="thin">
        <color indexed="23"/>
      </right>
      <top style="thin">
        <color indexed="56"/>
      </top>
      <bottom style="thin">
        <color indexed="23"/>
      </bottom>
      <diagonal/>
    </border>
    <border>
      <left/>
      <right/>
      <top/>
      <bottom style="medium">
        <color indexed="8"/>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23"/>
      </left>
      <right/>
      <top style="medium">
        <color indexed="64"/>
      </top>
      <bottom style="thin">
        <color indexed="56"/>
      </bottom>
      <diagonal/>
    </border>
    <border>
      <left/>
      <right/>
      <top style="medium">
        <color indexed="64"/>
      </top>
      <bottom style="thin">
        <color indexed="56"/>
      </bottom>
      <diagonal/>
    </border>
    <border>
      <left/>
      <right style="medium">
        <color indexed="64"/>
      </right>
      <top style="medium">
        <color indexed="64"/>
      </top>
      <bottom style="thin">
        <color indexed="56"/>
      </bottom>
      <diagonal/>
    </border>
    <border>
      <left style="thin">
        <color indexed="23"/>
      </left>
      <right/>
      <top style="thin">
        <color indexed="56"/>
      </top>
      <bottom style="thin">
        <color indexed="23"/>
      </bottom>
      <diagonal/>
    </border>
    <border>
      <left/>
      <right/>
      <top style="thin">
        <color indexed="56"/>
      </top>
      <bottom style="thin">
        <color indexed="23"/>
      </bottom>
      <diagonal/>
    </border>
    <border>
      <left/>
      <right style="medium">
        <color indexed="64"/>
      </right>
      <top style="thin">
        <color indexed="56"/>
      </top>
      <bottom style="thin">
        <color indexed="23"/>
      </bottom>
      <diagonal/>
    </border>
    <border>
      <left style="double">
        <color indexed="63"/>
      </left>
      <right style="medium">
        <color indexed="64"/>
      </right>
      <top style="double">
        <color indexed="63"/>
      </top>
      <bottom/>
      <diagonal/>
    </border>
  </borders>
  <cellStyleXfs count="3">
    <xf numFmtId="0" fontId="0" fillId="0" borderId="0"/>
    <xf numFmtId="43" fontId="16" fillId="0" borderId="0" applyFont="0" applyFill="0" applyBorder="0" applyAlignment="0" applyProtection="0"/>
    <xf numFmtId="0" fontId="1" fillId="12" borderId="0" applyNumberFormat="0" applyBorder="0" applyAlignment="0" applyProtection="0"/>
  </cellStyleXfs>
  <cellXfs count="75">
    <xf numFmtId="0" fontId="0" fillId="0" borderId="0" xfId="0"/>
    <xf numFmtId="1" fontId="0" fillId="5" borderId="3" xfId="0" applyNumberFormat="1" applyFill="1" applyBorder="1" applyAlignment="1" applyProtection="1">
      <alignment horizontal="center" vertical="center"/>
      <protection hidden="1"/>
    </xf>
    <xf numFmtId="3" fontId="0" fillId="2" borderId="0" xfId="0" applyNumberFormat="1" applyFont="1" applyFill="1" applyBorder="1" applyAlignment="1" applyProtection="1">
      <alignment vertical="center"/>
      <protection hidden="1"/>
    </xf>
    <xf numFmtId="3" fontId="9" fillId="6" borderId="2" xfId="0" applyNumberFormat="1" applyFont="1" applyFill="1" applyBorder="1" applyAlignment="1" applyProtection="1">
      <alignment vertical="center"/>
      <protection hidden="1"/>
    </xf>
    <xf numFmtId="0" fontId="0" fillId="0" borderId="0" xfId="0" applyAlignment="1" applyProtection="1">
      <alignment vertical="center"/>
      <protection hidden="1"/>
    </xf>
    <xf numFmtId="0" fontId="6" fillId="2" borderId="0" xfId="0" applyFont="1" applyFill="1" applyBorder="1" applyAlignment="1" applyProtection="1">
      <alignment vertical="center"/>
      <protection hidden="1"/>
    </xf>
    <xf numFmtId="0" fontId="5" fillId="2" borderId="0" xfId="0" applyFont="1" applyFill="1" applyBorder="1" applyAlignment="1" applyProtection="1">
      <alignment vertical="center"/>
      <protection hidden="1"/>
    </xf>
    <xf numFmtId="0" fontId="3" fillId="0" borderId="0" xfId="0" applyFont="1" applyAlignment="1" applyProtection="1">
      <alignment vertical="center"/>
      <protection hidden="1"/>
    </xf>
    <xf numFmtId="0" fontId="5" fillId="7" borderId="0" xfId="0" applyFont="1" applyFill="1" applyAlignment="1" applyProtection="1">
      <alignment vertical="center"/>
      <protection hidden="1"/>
    </xf>
    <xf numFmtId="0" fontId="5" fillId="0" borderId="0" xfId="0" applyFont="1" applyAlignment="1" applyProtection="1">
      <alignment vertical="center"/>
      <protection hidden="1"/>
    </xf>
    <xf numFmtId="164" fontId="0" fillId="0" borderId="0" xfId="0" applyNumberFormat="1" applyFont="1" applyFill="1" applyBorder="1" applyAlignment="1" applyProtection="1">
      <alignment vertical="center"/>
      <protection hidden="1"/>
    </xf>
    <xf numFmtId="1" fontId="0" fillId="0" borderId="0" xfId="0" applyNumberFormat="1" applyFont="1" applyFill="1" applyBorder="1" applyAlignment="1" applyProtection="1">
      <alignment vertical="center"/>
      <protection hidden="1"/>
    </xf>
    <xf numFmtId="9" fontId="0" fillId="0" borderId="0" xfId="0" applyNumberFormat="1" applyAlignment="1" applyProtection="1">
      <alignment vertical="center"/>
      <protection hidden="1"/>
    </xf>
    <xf numFmtId="3" fontId="0" fillId="0" borderId="0" xfId="0" applyNumberFormat="1" applyFont="1" applyFill="1" applyBorder="1" applyAlignment="1" applyProtection="1">
      <alignment vertical="center"/>
      <protection hidden="1"/>
    </xf>
    <xf numFmtId="49" fontId="0" fillId="0" borderId="0" xfId="0" applyNumberFormat="1" applyFont="1" applyFill="1" applyBorder="1" applyAlignment="1" applyProtection="1">
      <alignment vertical="center"/>
      <protection hidden="1"/>
    </xf>
    <xf numFmtId="164" fontId="5" fillId="0" borderId="0" xfId="0" applyNumberFormat="1" applyFont="1" applyFill="1" applyBorder="1" applyAlignment="1" applyProtection="1">
      <alignment vertical="center"/>
      <protection hidden="1"/>
    </xf>
    <xf numFmtId="0" fontId="0" fillId="0" borderId="0" xfId="0" applyProtection="1">
      <protection hidden="1"/>
    </xf>
    <xf numFmtId="0" fontId="0" fillId="2" borderId="0" xfId="0" applyFill="1" applyBorder="1" applyAlignment="1" applyProtection="1">
      <alignment vertical="center"/>
      <protection hidden="1"/>
    </xf>
    <xf numFmtId="0" fontId="0" fillId="2" borderId="4" xfId="0" applyFill="1" applyBorder="1" applyAlignment="1" applyProtection="1">
      <alignment vertical="center"/>
      <protection hidden="1"/>
    </xf>
    <xf numFmtId="0" fontId="0" fillId="0" borderId="0" xfId="0" applyBorder="1" applyAlignment="1" applyProtection="1">
      <alignment vertical="center"/>
      <protection hidden="1"/>
    </xf>
    <xf numFmtId="0" fontId="6" fillId="2" borderId="5" xfId="0" applyFont="1" applyFill="1" applyBorder="1" applyAlignment="1" applyProtection="1">
      <alignment vertical="center"/>
      <protection hidden="1"/>
    </xf>
    <xf numFmtId="3" fontId="8" fillId="8" borderId="6" xfId="0" applyNumberFormat="1" applyFont="1" applyFill="1" applyBorder="1" applyAlignment="1" applyProtection="1">
      <alignment vertical="center"/>
      <protection hidden="1"/>
    </xf>
    <xf numFmtId="3" fontId="10" fillId="0" borderId="7" xfId="0" applyNumberFormat="1" applyFont="1" applyBorder="1" applyAlignment="1" applyProtection="1">
      <alignment vertical="center"/>
      <protection hidden="1"/>
    </xf>
    <xf numFmtId="0" fontId="0" fillId="0" borderId="0" xfId="0" applyAlignment="1" applyProtection="1">
      <alignment horizontal="center" vertical="center"/>
      <protection hidden="1"/>
    </xf>
    <xf numFmtId="0" fontId="0" fillId="0" borderId="8" xfId="0" applyBorder="1" applyAlignment="1" applyProtection="1">
      <alignment vertical="center"/>
      <protection hidden="1"/>
    </xf>
    <xf numFmtId="0" fontId="0" fillId="0" borderId="9" xfId="0" applyBorder="1" applyAlignment="1" applyProtection="1">
      <alignment vertical="center"/>
      <protection hidden="1"/>
    </xf>
    <xf numFmtId="15" fontId="0" fillId="0" borderId="0" xfId="0" applyNumberFormat="1" applyProtection="1">
      <protection hidden="1"/>
    </xf>
    <xf numFmtId="0" fontId="6" fillId="2" borderId="10" xfId="0" applyFont="1" applyFill="1" applyBorder="1" applyAlignment="1" applyProtection="1">
      <alignment horizontal="right" vertical="center"/>
      <protection hidden="1"/>
    </xf>
    <xf numFmtId="0" fontId="6" fillId="2" borderId="5" xfId="0" applyFont="1" applyFill="1" applyBorder="1" applyAlignment="1" applyProtection="1">
      <alignment horizontal="right" vertical="center"/>
      <protection hidden="1"/>
    </xf>
    <xf numFmtId="0" fontId="0" fillId="2" borderId="5" xfId="0" applyFill="1" applyBorder="1" applyAlignment="1" applyProtection="1">
      <alignment vertical="center"/>
      <protection hidden="1"/>
    </xf>
    <xf numFmtId="0" fontId="4" fillId="2" borderId="11" xfId="0" applyFont="1" applyFill="1" applyBorder="1" applyAlignment="1" applyProtection="1">
      <alignment vertical="center"/>
      <protection hidden="1"/>
    </xf>
    <xf numFmtId="0" fontId="5" fillId="2" borderId="5" xfId="0" applyFont="1" applyFill="1" applyBorder="1" applyAlignment="1" applyProtection="1">
      <alignment vertical="center"/>
      <protection hidden="1"/>
    </xf>
    <xf numFmtId="3" fontId="4" fillId="2" borderId="11" xfId="0" applyNumberFormat="1" applyFont="1" applyFill="1" applyBorder="1" applyAlignment="1" applyProtection="1">
      <alignment vertical="center"/>
      <protection hidden="1"/>
    </xf>
    <xf numFmtId="3" fontId="8" fillId="8" borderId="12" xfId="0" applyNumberFormat="1" applyFont="1" applyFill="1" applyBorder="1" applyAlignment="1" applyProtection="1">
      <alignment vertical="center"/>
      <protection hidden="1"/>
    </xf>
    <xf numFmtId="3" fontId="9" fillId="6" borderId="13" xfId="0" applyNumberFormat="1" applyFont="1" applyFill="1" applyBorder="1" applyAlignment="1" applyProtection="1">
      <alignment vertical="center"/>
      <protection hidden="1"/>
    </xf>
    <xf numFmtId="0" fontId="10" fillId="0" borderId="14" xfId="0" applyNumberFormat="1" applyFont="1" applyBorder="1" applyAlignment="1" applyProtection="1">
      <alignment vertical="center"/>
      <protection hidden="1"/>
    </xf>
    <xf numFmtId="3" fontId="10" fillId="3" borderId="15" xfId="0" applyNumberFormat="1" applyFont="1" applyFill="1" applyBorder="1" applyAlignment="1" applyProtection="1">
      <alignment vertical="center"/>
      <protection hidden="1"/>
    </xf>
    <xf numFmtId="0" fontId="11" fillId="0" borderId="16" xfId="0" applyNumberFormat="1" applyFont="1" applyBorder="1" applyAlignment="1" applyProtection="1">
      <alignment vertical="center"/>
      <protection hidden="1"/>
    </xf>
    <xf numFmtId="3" fontId="11" fillId="0" borderId="17" xfId="0" applyNumberFormat="1" applyFont="1" applyBorder="1" applyAlignment="1" applyProtection="1">
      <alignment vertical="center"/>
      <protection hidden="1"/>
    </xf>
    <xf numFmtId="9" fontId="12" fillId="4" borderId="18" xfId="0" applyNumberFormat="1" applyFont="1" applyFill="1" applyBorder="1" applyAlignment="1" applyProtection="1">
      <alignment vertical="center"/>
      <protection hidden="1"/>
    </xf>
    <xf numFmtId="0" fontId="14" fillId="0" borderId="0" xfId="0" applyFont="1" applyAlignment="1" applyProtection="1">
      <alignment vertical="center"/>
      <protection hidden="1"/>
    </xf>
    <xf numFmtId="15" fontId="0" fillId="10" borderId="19" xfId="0" applyNumberFormat="1" applyFill="1" applyBorder="1" applyAlignment="1" applyProtection="1">
      <alignment horizontal="center" vertical="center"/>
      <protection locked="0"/>
    </xf>
    <xf numFmtId="3" fontId="7" fillId="9" borderId="1" xfId="0" applyNumberFormat="1" applyFont="1" applyFill="1" applyBorder="1" applyAlignment="1" applyProtection="1">
      <alignment horizontal="right" vertical="center"/>
      <protection locked="0"/>
    </xf>
    <xf numFmtId="3" fontId="7" fillId="9" borderId="1" xfId="0" applyNumberFormat="1" applyFont="1" applyFill="1" applyBorder="1" applyAlignment="1" applyProtection="1">
      <alignment vertical="center"/>
      <protection locked="0"/>
    </xf>
    <xf numFmtId="3" fontId="0" fillId="2" borderId="0" xfId="0" applyNumberFormat="1" applyFont="1" applyFill="1" applyBorder="1" applyAlignment="1" applyProtection="1">
      <alignment vertical="center"/>
      <protection locked="0"/>
    </xf>
    <xf numFmtId="0" fontId="0" fillId="2" borderId="5" xfId="0" applyFill="1" applyBorder="1" applyAlignment="1" applyProtection="1">
      <alignment horizontal="left" vertical="center" indent="2"/>
      <protection hidden="1"/>
    </xf>
    <xf numFmtId="0" fontId="0" fillId="2" borderId="5" xfId="0" applyFill="1" applyBorder="1" applyAlignment="1" applyProtection="1">
      <alignment horizontal="left" vertical="center" wrapText="1" indent="2"/>
      <protection hidden="1"/>
    </xf>
    <xf numFmtId="0" fontId="5" fillId="2" borderId="5" xfId="0" applyFont="1" applyFill="1" applyBorder="1" applyAlignment="1" applyProtection="1">
      <alignment horizontal="left" vertical="center" indent="2"/>
      <protection hidden="1"/>
    </xf>
    <xf numFmtId="0" fontId="15" fillId="0" borderId="0" xfId="0" applyFont="1" applyAlignment="1">
      <alignment horizontal="center" readingOrder="1"/>
    </xf>
    <xf numFmtId="3" fontId="7" fillId="9" borderId="20" xfId="0" applyNumberFormat="1" applyFont="1" applyFill="1" applyBorder="1" applyAlignment="1" applyProtection="1">
      <alignment vertical="center"/>
      <protection locked="0" hidden="1"/>
    </xf>
    <xf numFmtId="3" fontId="7" fillId="9" borderId="1" xfId="0" applyNumberFormat="1" applyFont="1" applyFill="1" applyBorder="1" applyAlignment="1" applyProtection="1">
      <alignment vertical="center"/>
      <protection locked="0" hidden="1"/>
    </xf>
    <xf numFmtId="165" fontId="0" fillId="0" borderId="0" xfId="1" applyNumberFormat="1" applyFont="1" applyAlignment="1" applyProtection="1">
      <alignment vertical="center"/>
      <protection hidden="1"/>
    </xf>
    <xf numFmtId="0" fontId="5" fillId="11" borderId="5" xfId="0" applyFont="1" applyFill="1" applyBorder="1" applyAlignment="1" applyProtection="1">
      <alignment horizontal="left" vertical="center" indent="2"/>
      <protection hidden="1"/>
    </xf>
    <xf numFmtId="0" fontId="0" fillId="11" borderId="5" xfId="0" applyFill="1" applyBorder="1" applyAlignment="1" applyProtection="1">
      <alignment horizontal="left" vertical="center" indent="2"/>
      <protection hidden="1"/>
    </xf>
    <xf numFmtId="0" fontId="6" fillId="11" borderId="5" xfId="0" applyFont="1" applyFill="1" applyBorder="1" applyAlignment="1" applyProtection="1">
      <alignment vertical="center"/>
      <protection hidden="1"/>
    </xf>
    <xf numFmtId="0" fontId="19" fillId="0" borderId="5" xfId="0" applyNumberFormat="1" applyFont="1" applyBorder="1" applyAlignment="1" applyProtection="1">
      <alignment vertical="center"/>
      <protection hidden="1"/>
    </xf>
    <xf numFmtId="3" fontId="19" fillId="0" borderId="0" xfId="0" applyNumberFormat="1" applyFont="1" applyBorder="1" applyAlignment="1" applyProtection="1">
      <alignment vertical="center"/>
      <protection hidden="1"/>
    </xf>
    <xf numFmtId="3" fontId="19" fillId="3" borderId="37" xfId="0" applyNumberFormat="1" applyFont="1" applyFill="1" applyBorder="1" applyAlignment="1" applyProtection="1">
      <alignment vertical="center"/>
      <protection hidden="1"/>
    </xf>
    <xf numFmtId="3" fontId="1" fillId="12" borderId="37" xfId="2" applyNumberFormat="1" applyBorder="1" applyAlignment="1" applyProtection="1">
      <alignment vertical="center"/>
      <protection locked="0" hidden="1"/>
    </xf>
    <xf numFmtId="0" fontId="2" fillId="0" borderId="21" xfId="0" applyNumberFormat="1" applyFont="1" applyFill="1" applyBorder="1" applyAlignment="1" applyProtection="1">
      <alignment horizontal="center" vertical="center"/>
      <protection hidden="1"/>
    </xf>
    <xf numFmtId="0" fontId="0" fillId="0" borderId="22" xfId="0" applyBorder="1" applyAlignment="1" applyProtection="1">
      <alignment horizontal="center" vertical="center"/>
      <protection hidden="1"/>
    </xf>
    <xf numFmtId="0" fontId="0" fillId="0" borderId="23" xfId="0" applyBorder="1" applyAlignment="1" applyProtection="1">
      <alignment horizontal="center" vertical="center"/>
      <protection hidden="1"/>
    </xf>
    <xf numFmtId="0" fontId="0" fillId="0" borderId="24" xfId="0" applyBorder="1" applyAlignment="1" applyProtection="1">
      <alignment horizontal="center" vertical="center"/>
      <protection hidden="1"/>
    </xf>
    <xf numFmtId="0" fontId="0" fillId="0" borderId="25" xfId="0" applyBorder="1" applyAlignment="1" applyProtection="1">
      <alignment horizontal="left" vertical="center" wrapText="1"/>
      <protection hidden="1"/>
    </xf>
    <xf numFmtId="0" fontId="0" fillId="0" borderId="26" xfId="0" applyBorder="1" applyAlignment="1" applyProtection="1">
      <alignment horizontal="left" vertical="center" wrapText="1"/>
      <protection hidden="1"/>
    </xf>
    <xf numFmtId="0" fontId="0" fillId="0" borderId="27" xfId="0" applyBorder="1" applyAlignment="1" applyProtection="1">
      <alignment horizontal="left" vertical="center" wrapText="1"/>
      <protection hidden="1"/>
    </xf>
    <xf numFmtId="0" fontId="0" fillId="0" borderId="28" xfId="0" applyBorder="1" applyAlignment="1" applyProtection="1">
      <alignment horizontal="left" vertical="center" wrapText="1"/>
      <protection hidden="1"/>
    </xf>
    <xf numFmtId="0" fontId="0" fillId="0" borderId="29" xfId="0" applyBorder="1" applyAlignment="1" applyProtection="1">
      <alignment horizontal="left" vertical="center" wrapText="1"/>
      <protection hidden="1"/>
    </xf>
    <xf numFmtId="0" fontId="0" fillId="0" borderId="30" xfId="0" applyBorder="1" applyAlignment="1" applyProtection="1">
      <alignment horizontal="left" vertical="center" wrapText="1"/>
      <protection hidden="1"/>
    </xf>
    <xf numFmtId="3" fontId="13" fillId="9" borderId="31" xfId="0" applyNumberFormat="1" applyFont="1" applyFill="1" applyBorder="1" applyAlignment="1" applyProtection="1">
      <alignment horizontal="center" vertical="center"/>
      <protection locked="0"/>
    </xf>
    <xf numFmtId="3" fontId="13" fillId="9" borderId="32" xfId="0" applyNumberFormat="1" applyFont="1" applyFill="1" applyBorder="1" applyAlignment="1" applyProtection="1">
      <alignment horizontal="center" vertical="center"/>
      <protection locked="0"/>
    </xf>
    <xf numFmtId="3" fontId="13" fillId="9" borderId="33" xfId="0" applyNumberFormat="1" applyFont="1" applyFill="1" applyBorder="1" applyAlignment="1" applyProtection="1">
      <alignment horizontal="center" vertical="center"/>
      <protection locked="0"/>
    </xf>
    <xf numFmtId="3" fontId="13" fillId="9" borderId="34" xfId="0" applyNumberFormat="1" applyFont="1" applyFill="1" applyBorder="1" applyAlignment="1" applyProtection="1">
      <alignment horizontal="center" vertical="center"/>
      <protection locked="0"/>
    </xf>
    <xf numFmtId="3" fontId="13" fillId="9" borderId="35" xfId="0" applyNumberFormat="1" applyFont="1" applyFill="1" applyBorder="1" applyAlignment="1" applyProtection="1">
      <alignment horizontal="center" vertical="center"/>
      <protection locked="0"/>
    </xf>
    <xf numFmtId="3" fontId="13" fillId="9" borderId="36" xfId="0" applyNumberFormat="1" applyFont="1" applyFill="1" applyBorder="1" applyAlignment="1" applyProtection="1">
      <alignment horizontal="center" vertical="center"/>
      <protection locked="0"/>
    </xf>
  </cellXfs>
  <cellStyles count="3">
    <cellStyle name="40% - Accent6" xfId="2" builtinId="51"/>
    <cellStyle name="Comma" xfId="1" builtinId="3"/>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CCCC"/>
      <rgbColor rgb="00CCFFFF"/>
      <rgbColor rgb="00660066"/>
      <rgbColor rgb="00FF8080"/>
      <rgbColor rgb="000066CC"/>
      <rgbColor rgb="00CCCCCC"/>
      <rgbColor rgb="00000080"/>
      <rgbColor rgb="00FF00FF"/>
      <rgbColor rgb="00FFFF00"/>
      <rgbColor rgb="0000FFFF"/>
      <rgbColor rgb="00800080"/>
      <rgbColor rgb="00800000"/>
      <rgbColor rgb="00008080"/>
      <rgbColor rgb="000000FF"/>
      <rgbColor rgb="0000CCFF"/>
      <rgbColor rgb="00CCFFFF"/>
      <rgbColor rgb="0099FF66"/>
      <rgbColor rgb="00FFFF99"/>
      <rgbColor rgb="0099CCFF"/>
      <rgbColor rgb="00FF99CC"/>
      <rgbColor rgb="00CC99FF"/>
      <rgbColor rgb="00FFCC99"/>
      <rgbColor rgb="003366FF"/>
      <rgbColor rgb="0033CCCC"/>
      <rgbColor rgb="0099CC00"/>
      <rgbColor rgb="00FFCC00"/>
      <rgbColor rgb="00FF9900"/>
      <rgbColor rgb="00FF6600"/>
      <rgbColor rgb="00666666"/>
      <rgbColor rgb="00969696"/>
      <rgbColor rgb="00003366"/>
      <rgbColor rgb="00339966"/>
      <rgbColor rgb="000066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152400</xdr:colOff>
      <xdr:row>13</xdr:row>
      <xdr:rowOff>28575</xdr:rowOff>
    </xdr:from>
    <xdr:to>
      <xdr:col>10</xdr:col>
      <xdr:colOff>266700</xdr:colOff>
      <xdr:row>16</xdr:row>
      <xdr:rowOff>104775</xdr:rowOff>
    </xdr:to>
    <xdr:sp macro="" textlink="">
      <xdr:nvSpPr>
        <xdr:cNvPr id="3" name="Rectangular Callout 2"/>
        <xdr:cNvSpPr/>
      </xdr:nvSpPr>
      <xdr:spPr bwMode="auto">
        <a:xfrm>
          <a:off x="6524625" y="2247900"/>
          <a:ext cx="2352675" cy="647700"/>
        </a:xfrm>
        <a:prstGeom prst="wedgeRectCallout">
          <a:avLst>
            <a:gd name="adj1" fmla="val -63755"/>
            <a:gd name="adj2" fmla="val -21651"/>
          </a:avLst>
        </a:prstGeom>
        <a:ln>
          <a:headEnd type="none" w="med" len="med"/>
          <a:tailEnd type="none" w="med" len="med"/>
        </a:ln>
      </xdr:spPr>
      <xdr:style>
        <a:lnRef idx="1">
          <a:schemeClr val="accent2"/>
        </a:lnRef>
        <a:fillRef idx="2">
          <a:schemeClr val="accent2"/>
        </a:fillRef>
        <a:effectRef idx="1">
          <a:schemeClr val="accent2"/>
        </a:effectRef>
        <a:fontRef idx="minor">
          <a:schemeClr val="dk1"/>
        </a:fontRef>
      </xdr:style>
      <xdr:txBody>
        <a:bodyPr vertOverflow="clip" wrap="square" lIns="18288" tIns="0" rIns="0" bIns="0" rtlCol="0" anchor="ctr" upright="1"/>
        <a:lstStyle/>
        <a:p>
          <a:pPr algn="ctr"/>
          <a:r>
            <a:rPr lang="en-US" sz="1100"/>
            <a:t>You</a:t>
          </a:r>
          <a:r>
            <a:rPr lang="en-US" sz="1100" baseline="0"/>
            <a:t> can take Tax Benefit on both </a:t>
          </a:r>
          <a:r>
            <a:rPr lang="en-US" sz="1100" b="1" baseline="0"/>
            <a:t>HRA &amp; Home Loan.</a:t>
          </a:r>
        </a:p>
      </xdr:txBody>
    </xdr:sp>
    <xdr:clientData/>
  </xdr:twoCellAnchor>
  <xdr:twoCellAnchor>
    <xdr:from>
      <xdr:col>5</xdr:col>
      <xdr:colOff>209550</xdr:colOff>
      <xdr:row>2</xdr:row>
      <xdr:rowOff>180975</xdr:rowOff>
    </xdr:from>
    <xdr:to>
      <xdr:col>9</xdr:col>
      <xdr:colOff>152399</xdr:colOff>
      <xdr:row>7</xdr:row>
      <xdr:rowOff>152400</xdr:rowOff>
    </xdr:to>
    <xdr:sp macro="" textlink="">
      <xdr:nvSpPr>
        <xdr:cNvPr id="10" name="Rectangular Callout 9"/>
        <xdr:cNvSpPr/>
      </xdr:nvSpPr>
      <xdr:spPr bwMode="auto">
        <a:xfrm>
          <a:off x="6896100" y="771525"/>
          <a:ext cx="1733549" cy="876300"/>
        </a:xfrm>
        <a:prstGeom prst="wedgeRectCallout">
          <a:avLst>
            <a:gd name="adj1" fmla="val -76942"/>
            <a:gd name="adj2" fmla="val -12955"/>
          </a:avLst>
        </a:prstGeom>
        <a:ln>
          <a:headEnd type="none" w="med" len="med"/>
          <a:tailEnd type="none" w="med" len="med"/>
        </a:ln>
      </xdr:spPr>
      <xdr:style>
        <a:lnRef idx="1">
          <a:schemeClr val="accent6"/>
        </a:lnRef>
        <a:fillRef idx="2">
          <a:schemeClr val="accent6"/>
        </a:fillRef>
        <a:effectRef idx="1">
          <a:schemeClr val="accent6"/>
        </a:effectRef>
        <a:fontRef idx="minor">
          <a:schemeClr val="dk1"/>
        </a:fontRef>
      </xdr:style>
      <xdr:txBody>
        <a:bodyPr vertOverflow="clip" wrap="square" lIns="18288" tIns="0" rIns="0" bIns="0" rtlCol="0" anchor="ctr" upright="1"/>
        <a:lstStyle/>
        <a:p>
          <a:pPr algn="ctr"/>
          <a:r>
            <a:rPr lang="en-US" sz="1100" b="1"/>
            <a:t>Fill</a:t>
          </a:r>
          <a:r>
            <a:rPr lang="en-US" sz="1100" b="1" baseline="0"/>
            <a:t> up only the Orange Cells</a:t>
          </a:r>
          <a:endParaRPr lang="en-US" sz="1100" b="1"/>
        </a:p>
      </xdr:txBody>
    </xdr:sp>
    <xdr:clientData/>
  </xdr:twoCellAnchor>
  <xdr:twoCellAnchor>
    <xdr:from>
      <xdr:col>5</xdr:col>
      <xdr:colOff>171451</xdr:colOff>
      <xdr:row>8</xdr:row>
      <xdr:rowOff>9525</xdr:rowOff>
    </xdr:from>
    <xdr:to>
      <xdr:col>10</xdr:col>
      <xdr:colOff>257176</xdr:colOff>
      <xdr:row>12</xdr:row>
      <xdr:rowOff>133350</xdr:rowOff>
    </xdr:to>
    <xdr:sp macro="" textlink="">
      <xdr:nvSpPr>
        <xdr:cNvPr id="11" name="Rectangular Callout 10"/>
        <xdr:cNvSpPr/>
      </xdr:nvSpPr>
      <xdr:spPr bwMode="auto">
        <a:xfrm>
          <a:off x="6543676" y="1304925"/>
          <a:ext cx="2324100" cy="857250"/>
        </a:xfrm>
        <a:prstGeom prst="wedgeRectCallout">
          <a:avLst>
            <a:gd name="adj1" fmla="val -63755"/>
            <a:gd name="adj2" fmla="val -21651"/>
          </a:avLst>
        </a:prstGeom>
        <a:ln>
          <a:headEnd type="none" w="med" len="med"/>
          <a:tailEnd type="none" w="med" len="med"/>
        </a:ln>
      </xdr:spPr>
      <xdr:style>
        <a:lnRef idx="1">
          <a:schemeClr val="accent6"/>
        </a:lnRef>
        <a:fillRef idx="2">
          <a:schemeClr val="accent6"/>
        </a:fillRef>
        <a:effectRef idx="1">
          <a:schemeClr val="accent6"/>
        </a:effectRef>
        <a:fontRef idx="minor">
          <a:schemeClr val="dk1"/>
        </a:fontRef>
      </xdr:style>
      <xdr:txBody>
        <a:bodyPr vertOverflow="clip" wrap="square" lIns="18288" tIns="0" rIns="0" bIns="0" rtlCol="0" anchor="ctr" upright="1"/>
        <a:lstStyle/>
        <a:p>
          <a:pPr algn="ctr"/>
          <a:r>
            <a:rPr lang="en-US" sz="1100"/>
            <a:t>For Income Tax purpose - </a:t>
          </a:r>
          <a:r>
            <a:rPr lang="en-US" sz="1100" b="1"/>
            <a:t>only Delhi, Mumbai, Chennai &amp; Kolkatta are considered as metro cities. </a:t>
          </a:r>
          <a:r>
            <a:rPr lang="en-US" sz="1100"/>
            <a:t>Noida, Gurgaon etc are Non-metro cities.</a:t>
          </a:r>
        </a:p>
      </xdr:txBody>
    </xdr:sp>
    <xdr:clientData/>
  </xdr:twoCellAnchor>
  <xdr:twoCellAnchor>
    <xdr:from>
      <xdr:col>5</xdr:col>
      <xdr:colOff>419100</xdr:colOff>
      <xdr:row>54</xdr:row>
      <xdr:rowOff>152400</xdr:rowOff>
    </xdr:from>
    <xdr:to>
      <xdr:col>10</xdr:col>
      <xdr:colOff>533400</xdr:colOff>
      <xdr:row>61</xdr:row>
      <xdr:rowOff>57150</xdr:rowOff>
    </xdr:to>
    <xdr:sp macro="" textlink="">
      <xdr:nvSpPr>
        <xdr:cNvPr id="12" name="Rectangular Callout 11"/>
        <xdr:cNvSpPr/>
      </xdr:nvSpPr>
      <xdr:spPr bwMode="auto">
        <a:xfrm>
          <a:off x="8020050" y="10534650"/>
          <a:ext cx="2524125" cy="1238250"/>
        </a:xfrm>
        <a:prstGeom prst="wedgeRectCallout">
          <a:avLst>
            <a:gd name="adj1" fmla="val -66184"/>
            <a:gd name="adj2" fmla="val 40428"/>
          </a:avLst>
        </a:prstGeom>
        <a:ln>
          <a:headEnd type="none" w="med" len="med"/>
          <a:tailEnd type="none" w="med" len="med"/>
        </a:ln>
      </xdr:spPr>
      <xdr:style>
        <a:lnRef idx="1">
          <a:schemeClr val="accent6"/>
        </a:lnRef>
        <a:fillRef idx="2">
          <a:schemeClr val="accent6"/>
        </a:fillRef>
        <a:effectRef idx="1">
          <a:schemeClr val="accent6"/>
        </a:effectRef>
        <a:fontRef idx="minor">
          <a:schemeClr val="dk1"/>
        </a:fontRef>
      </xdr:style>
      <xdr:txBody>
        <a:bodyPr vertOverflow="clip" wrap="square" lIns="18288" tIns="0" rIns="0" bIns="0" rtlCol="0" anchor="ctr" upright="1"/>
        <a:lstStyle/>
        <a:p>
          <a:pPr algn="ctr"/>
          <a:r>
            <a:rPr lang="en-US" sz="1100"/>
            <a:t>Tax Rebate u/s 87A</a:t>
          </a:r>
          <a:r>
            <a:rPr lang="en-US" sz="1100" baseline="0"/>
            <a:t> has been increased from </a:t>
          </a:r>
          <a:r>
            <a:rPr lang="en-US" sz="1100"/>
            <a:t>Rs. 2,000 to Rs 5,000 Budget for people with income less than Rs 5 Lakhs</a:t>
          </a:r>
        </a:p>
        <a:p>
          <a:pPr algn="ctr"/>
          <a:r>
            <a:rPr lang="en-US" sz="1100"/>
            <a:t>Income here means Gross Income - Chapter VI Deduction - 80 C Deduction</a:t>
          </a:r>
        </a:p>
      </xdr:txBody>
    </xdr:sp>
    <xdr:clientData/>
  </xdr:twoCellAnchor>
  <xdr:twoCellAnchor>
    <xdr:from>
      <xdr:col>5</xdr:col>
      <xdr:colOff>219075</xdr:colOff>
      <xdr:row>24</xdr:row>
      <xdr:rowOff>180975</xdr:rowOff>
    </xdr:from>
    <xdr:to>
      <xdr:col>10</xdr:col>
      <xdr:colOff>333375</xdr:colOff>
      <xdr:row>30</xdr:row>
      <xdr:rowOff>0</xdr:rowOff>
    </xdr:to>
    <xdr:sp macro="" textlink="">
      <xdr:nvSpPr>
        <xdr:cNvPr id="13" name="Rectangular Callout 12"/>
        <xdr:cNvSpPr/>
      </xdr:nvSpPr>
      <xdr:spPr bwMode="auto">
        <a:xfrm>
          <a:off x="7820025" y="5076825"/>
          <a:ext cx="2524125" cy="809625"/>
        </a:xfrm>
        <a:prstGeom prst="wedgeRectCallout">
          <a:avLst>
            <a:gd name="adj1" fmla="val -91625"/>
            <a:gd name="adj2" fmla="val 17172"/>
          </a:avLst>
        </a:prstGeom>
        <a:ln>
          <a:headEnd type="none" w="med" len="med"/>
          <a:tailEnd type="none" w="med" len="med"/>
        </a:ln>
      </xdr:spPr>
      <xdr:style>
        <a:lnRef idx="1">
          <a:schemeClr val="accent2"/>
        </a:lnRef>
        <a:fillRef idx="2">
          <a:schemeClr val="accent2"/>
        </a:fillRef>
        <a:effectRef idx="1">
          <a:schemeClr val="accent2"/>
        </a:effectRef>
        <a:fontRef idx="minor">
          <a:schemeClr val="dk1"/>
        </a:fontRef>
      </xdr:style>
      <xdr:txBody>
        <a:bodyPr vertOverflow="clip" wrap="square" lIns="18288" tIns="0" rIns="0" bIns="0" rtlCol="0" anchor="ctr" upright="1"/>
        <a:lstStyle/>
        <a:p>
          <a:pPr algn="ctr"/>
          <a:r>
            <a:rPr lang="en-US" sz="1100"/>
            <a:t>This calculator only</a:t>
          </a:r>
          <a:r>
            <a:rPr lang="en-US" sz="1100" baseline="0"/>
            <a:t> works for people with one house. The maximum exemption on Home Loan interest is Rs. 2 lakhs [in Budget 2014]</a:t>
          </a:r>
          <a:endParaRPr lang="en-US" sz="1100"/>
        </a:p>
      </xdr:txBody>
    </xdr:sp>
    <xdr:clientData/>
  </xdr:twoCellAnchor>
  <xdr:twoCellAnchor>
    <xdr:from>
      <xdr:col>5</xdr:col>
      <xdr:colOff>238125</xdr:colOff>
      <xdr:row>17</xdr:row>
      <xdr:rowOff>19051</xdr:rowOff>
    </xdr:from>
    <xdr:to>
      <xdr:col>10</xdr:col>
      <xdr:colOff>352425</xdr:colOff>
      <xdr:row>22</xdr:row>
      <xdr:rowOff>104776</xdr:rowOff>
    </xdr:to>
    <xdr:sp macro="" textlink="">
      <xdr:nvSpPr>
        <xdr:cNvPr id="14" name="Rectangular Callout 13"/>
        <xdr:cNvSpPr/>
      </xdr:nvSpPr>
      <xdr:spPr bwMode="auto">
        <a:xfrm>
          <a:off x="7839075" y="3562351"/>
          <a:ext cx="2524125" cy="1057275"/>
        </a:xfrm>
        <a:prstGeom prst="wedgeRectCallout">
          <a:avLst>
            <a:gd name="adj1" fmla="val -118741"/>
            <a:gd name="adj2" fmla="val 11980"/>
          </a:avLst>
        </a:prstGeom>
        <a:ln>
          <a:headEnd type="none" w="med" len="med"/>
          <a:tailEnd type="none" w="med" len="med"/>
        </a:ln>
      </xdr:spPr>
      <xdr:style>
        <a:lnRef idx="1">
          <a:schemeClr val="accent3"/>
        </a:lnRef>
        <a:fillRef idx="2">
          <a:schemeClr val="accent3"/>
        </a:fillRef>
        <a:effectRef idx="1">
          <a:schemeClr val="accent3"/>
        </a:effectRef>
        <a:fontRef idx="minor">
          <a:schemeClr val="dk1"/>
        </a:fontRef>
      </xdr:style>
      <xdr:txBody>
        <a:bodyPr vertOverflow="clip" wrap="square" lIns="18288" tIns="0" rIns="0" bIns="0" rtlCol="0" anchor="ctr" upright="1"/>
        <a:lstStyle/>
        <a:p>
          <a:pPr algn="ctr"/>
          <a:r>
            <a:rPr lang="en-US" sz="1100">
              <a:solidFill>
                <a:schemeClr val="dk1"/>
              </a:solidFill>
              <a:latin typeface="+mn-lt"/>
              <a:ea typeface="+mn-ea"/>
              <a:cs typeface="+mn-cs"/>
            </a:rPr>
            <a:t>Interest up to Rs 10,000 in Saving Bank Account</a:t>
          </a:r>
          <a:r>
            <a:rPr lang="en-US" sz="1100" baseline="0">
              <a:solidFill>
                <a:schemeClr val="dk1"/>
              </a:solidFill>
              <a:latin typeface="+mn-lt"/>
              <a:ea typeface="+mn-ea"/>
              <a:cs typeface="+mn-cs"/>
            </a:rPr>
            <a:t> is not taxable under </a:t>
          </a:r>
          <a:r>
            <a:rPr lang="en-US" sz="1100" b="1" baseline="0">
              <a:solidFill>
                <a:schemeClr val="dk1"/>
              </a:solidFill>
              <a:latin typeface="+mn-lt"/>
              <a:ea typeface="+mn-ea"/>
              <a:cs typeface="+mn-cs"/>
            </a:rPr>
            <a:t>Sec 80TTA</a:t>
          </a:r>
          <a:r>
            <a:rPr lang="en-US" sz="1100" baseline="0">
              <a:solidFill>
                <a:schemeClr val="dk1"/>
              </a:solidFill>
              <a:latin typeface="+mn-lt"/>
              <a:ea typeface="+mn-ea"/>
              <a:cs typeface="+mn-cs"/>
            </a:rPr>
            <a:t>. So deduct Rs 10,000 while entering interest income from Saving account. </a:t>
          </a:r>
          <a:endParaRPr lang="en-US"/>
        </a:p>
        <a:p>
          <a:pPr algn="ctr"/>
          <a:r>
            <a:rPr lang="en-US" sz="1100" b="1" baseline="0">
              <a:solidFill>
                <a:schemeClr val="dk1"/>
              </a:solidFill>
              <a:latin typeface="+mn-lt"/>
              <a:ea typeface="+mn-ea"/>
              <a:cs typeface="+mn-cs"/>
            </a:rPr>
            <a:t>All interest received via FD is taxable.</a:t>
          </a:r>
          <a:endParaRPr lang="en-US" sz="1100" b="1">
            <a:solidFill>
              <a:schemeClr val="dk1"/>
            </a:solidFill>
            <a:latin typeface="+mn-lt"/>
            <a:ea typeface="+mn-ea"/>
            <a:cs typeface="+mn-cs"/>
          </a:endParaRPr>
        </a:p>
      </xdr:txBody>
    </xdr:sp>
    <xdr:clientData/>
  </xdr:twoCellAnchor>
  <xdr:oneCellAnchor>
    <xdr:from>
      <xdr:col>1</xdr:col>
      <xdr:colOff>4552950</xdr:colOff>
      <xdr:row>1</xdr:row>
      <xdr:rowOff>0</xdr:rowOff>
    </xdr:from>
    <xdr:ext cx="184731" cy="264560"/>
    <xdr:sp macro="" textlink="">
      <xdr:nvSpPr>
        <xdr:cNvPr id="8" name="TextBox 7"/>
        <xdr:cNvSpPr txBox="1"/>
      </xdr:nvSpPr>
      <xdr:spPr>
        <a:xfrm>
          <a:off x="4629150"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1</xdr:col>
      <xdr:colOff>4876800</xdr:colOff>
      <xdr:row>1</xdr:row>
      <xdr:rowOff>0</xdr:rowOff>
    </xdr:from>
    <xdr:ext cx="184731" cy="264560"/>
    <xdr:sp macro="" textlink="">
      <xdr:nvSpPr>
        <xdr:cNvPr id="9" name="TextBox 8"/>
        <xdr:cNvSpPr txBox="1"/>
      </xdr:nvSpPr>
      <xdr:spPr>
        <a:xfrm>
          <a:off x="4953000" y="438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1</xdr:col>
      <xdr:colOff>2600325</xdr:colOff>
      <xdr:row>1</xdr:row>
      <xdr:rowOff>200025</xdr:rowOff>
    </xdr:from>
    <xdr:ext cx="243465" cy="329321"/>
    <xdr:sp macro="" textlink="">
      <xdr:nvSpPr>
        <xdr:cNvPr id="15" name="TextBox 14"/>
        <xdr:cNvSpPr txBox="1"/>
      </xdr:nvSpPr>
      <xdr:spPr>
        <a:xfrm>
          <a:off x="2676525" y="495300"/>
          <a:ext cx="243465" cy="32932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r>
            <a:rPr lang="hi-IN" sz="1100"/>
            <a:t>।</a:t>
          </a:r>
          <a:endParaRPr lang="en-US" sz="1100"/>
        </a:p>
      </xdr:txBody>
    </xdr:sp>
    <xdr:clientData/>
  </xdr:oneCellAnchor>
  <xdr:oneCellAnchor>
    <xdr:from>
      <xdr:col>1</xdr:col>
      <xdr:colOff>2219326</xdr:colOff>
      <xdr:row>1</xdr:row>
      <xdr:rowOff>28577</xdr:rowOff>
    </xdr:from>
    <xdr:ext cx="2047874" cy="374141"/>
    <xdr:sp macro="" textlink="">
      <xdr:nvSpPr>
        <xdr:cNvPr id="16" name="TextBox 15"/>
        <xdr:cNvSpPr txBox="1"/>
      </xdr:nvSpPr>
      <xdr:spPr>
        <a:xfrm>
          <a:off x="2295526" y="323852"/>
          <a:ext cx="2047874" cy="374141"/>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r>
            <a:rPr lang="en-US" sz="1800" b="1"/>
            <a:t>www.rajsevak.com</a:t>
          </a: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1"/>
  <dimension ref="A1:AO78"/>
  <sheetViews>
    <sheetView showGridLines="0" showRowColHeaders="0" tabSelected="1" view="pageLayout" zoomScaleSheetLayoutView="80" workbookViewId="0">
      <selection activeCell="B6" sqref="B6"/>
    </sheetView>
  </sheetViews>
  <sheetFormatPr defaultRowHeight="12.75"/>
  <cols>
    <col min="1" max="1" width="1.140625" style="16" bestFit="1" customWidth="1"/>
    <col min="2" max="2" width="73.28515625" style="4" customWidth="1"/>
    <col min="3" max="3" width="11.140625" style="4" bestFit="1" customWidth="1"/>
    <col min="4" max="4" width="9.5703125" style="4" bestFit="1" customWidth="1"/>
    <col min="5" max="5" width="12.7109375" style="4" bestFit="1" customWidth="1"/>
    <col min="6" max="6" width="6.7109375" style="16" bestFit="1" customWidth="1"/>
    <col min="7" max="7" width="9.28515625" style="16" bestFit="1" customWidth="1"/>
    <col min="8" max="10" width="6.7109375" style="16" bestFit="1" customWidth="1"/>
    <col min="11" max="11" width="9.28515625" style="16" bestFit="1" customWidth="1"/>
    <col min="12" max="12" width="2.140625" style="16" customWidth="1"/>
    <col min="13" max="13" width="72.7109375" style="16" bestFit="1" customWidth="1"/>
    <col min="14" max="25" width="6.7109375" style="16" bestFit="1" customWidth="1"/>
    <col min="26" max="27" width="6.7109375" style="4" bestFit="1" customWidth="1"/>
    <col min="28" max="28" width="28.7109375" style="4" customWidth="1"/>
    <col min="29" max="29" width="9.7109375" style="4" customWidth="1"/>
    <col min="30" max="30" width="10" style="4" customWidth="1"/>
    <col min="31" max="31" width="11.85546875" style="4" customWidth="1"/>
    <col min="32" max="32" width="11.7109375" style="4" customWidth="1"/>
    <col min="33" max="33" width="11.85546875" style="4" customWidth="1"/>
    <col min="34" max="34" width="11" style="4" customWidth="1"/>
    <col min="35" max="35" width="11" style="4" bestFit="1" customWidth="1"/>
    <col min="36" max="36" width="9.140625" style="4" bestFit="1"/>
    <col min="37" max="40" width="9.140625" style="4"/>
    <col min="41" max="41" width="0" style="4" hidden="1" customWidth="1"/>
    <col min="42" max="16384" width="9.140625" style="4"/>
  </cols>
  <sheetData>
    <row r="1" spans="1:41" s="7" customFormat="1" ht="23.25" customHeight="1" thickBot="1">
      <c r="A1" s="16"/>
      <c r="B1" s="59" t="s">
        <v>81</v>
      </c>
      <c r="C1" s="59"/>
      <c r="D1" s="59"/>
      <c r="E1" s="59"/>
      <c r="F1" s="16"/>
      <c r="G1" s="16"/>
      <c r="H1" s="16"/>
      <c r="I1" s="16"/>
      <c r="J1" s="16"/>
      <c r="K1" s="16"/>
      <c r="L1" s="16"/>
      <c r="M1" s="16"/>
      <c r="N1" s="16"/>
      <c r="O1" s="16"/>
      <c r="P1" s="16"/>
      <c r="Q1" s="16"/>
      <c r="R1" s="16"/>
      <c r="S1" s="16"/>
      <c r="T1" s="16"/>
      <c r="U1" s="16"/>
      <c r="V1" s="16"/>
      <c r="W1" s="16"/>
      <c r="X1" s="16"/>
      <c r="Y1" s="16"/>
    </row>
    <row r="2" spans="1:41" s="7" customFormat="1" ht="23.25" customHeight="1">
      <c r="A2" s="16"/>
      <c r="B2" s="27" t="s">
        <v>46</v>
      </c>
      <c r="C2" s="69" t="s">
        <v>80</v>
      </c>
      <c r="D2" s="70"/>
      <c r="E2" s="71"/>
      <c r="F2" s="40"/>
      <c r="G2" s="4"/>
      <c r="H2" s="4"/>
      <c r="I2" s="4"/>
      <c r="J2" s="4"/>
      <c r="K2" s="16"/>
      <c r="L2" s="16"/>
      <c r="M2" s="16"/>
      <c r="N2" s="16"/>
      <c r="O2" s="16"/>
      <c r="P2" s="16"/>
      <c r="Q2" s="16"/>
      <c r="R2" s="16"/>
      <c r="S2" s="16"/>
      <c r="T2" s="16"/>
      <c r="U2" s="16"/>
      <c r="V2" s="16"/>
      <c r="W2" s="16"/>
      <c r="X2" s="16"/>
      <c r="Y2" s="16"/>
    </row>
    <row r="3" spans="1:41" ht="15">
      <c r="B3" s="28" t="s">
        <v>47</v>
      </c>
      <c r="C3" s="72" t="s">
        <v>48</v>
      </c>
      <c r="D3" s="73"/>
      <c r="E3" s="74"/>
      <c r="AB3" s="8" t="s">
        <v>0</v>
      </c>
      <c r="AC3" s="9" t="s">
        <v>1</v>
      </c>
      <c r="AD3" s="9" t="s">
        <v>2</v>
      </c>
      <c r="AE3" s="9" t="s">
        <v>3</v>
      </c>
      <c r="AF3" s="9" t="s">
        <v>4</v>
      </c>
      <c r="AG3" s="9" t="s">
        <v>5</v>
      </c>
    </row>
    <row r="4" spans="1:41">
      <c r="B4" s="29"/>
      <c r="C4" s="17"/>
      <c r="D4" s="18"/>
      <c r="E4" s="30"/>
      <c r="AB4" s="8"/>
      <c r="AC4" s="9"/>
      <c r="AD4" s="9"/>
      <c r="AE4" s="9"/>
      <c r="AF4" s="9"/>
      <c r="AG4" s="9"/>
    </row>
    <row r="5" spans="1:41" ht="15">
      <c r="B5" s="29"/>
      <c r="C5" s="5" t="s">
        <v>6</v>
      </c>
      <c r="D5" s="41">
        <v>30956</v>
      </c>
      <c r="E5" s="30"/>
      <c r="AB5" s="8"/>
      <c r="AC5" s="9"/>
      <c r="AD5" s="9"/>
      <c r="AE5" s="9"/>
      <c r="AF5" s="9"/>
      <c r="AG5" s="9"/>
    </row>
    <row r="6" spans="1:41" ht="22.5" thickBot="1">
      <c r="B6" s="29"/>
      <c r="C6" s="6" t="s">
        <v>7</v>
      </c>
      <c r="D6" s="1">
        <f>DATEDIF(D5,G6,"Y")</f>
        <v>32</v>
      </c>
      <c r="E6" s="30"/>
      <c r="G6" s="26">
        <v>42825</v>
      </c>
      <c r="K6" s="26"/>
      <c r="R6" s="48"/>
      <c r="AB6" s="8" t="s">
        <v>14</v>
      </c>
      <c r="AC6" s="10">
        <f>AG6*AF6</f>
        <v>0</v>
      </c>
      <c r="AD6" s="10">
        <v>250000</v>
      </c>
      <c r="AE6" s="10"/>
      <c r="AF6" s="11">
        <f>AD6</f>
        <v>250000</v>
      </c>
      <c r="AG6" s="12">
        <v>0</v>
      </c>
    </row>
    <row r="7" spans="1:41" ht="16.5" thickTop="1" thickBot="1">
      <c r="B7" s="20" t="s">
        <v>8</v>
      </c>
      <c r="C7" s="49">
        <v>200000</v>
      </c>
      <c r="D7" s="2"/>
      <c r="E7" s="21">
        <f>C7</f>
        <v>200000</v>
      </c>
      <c r="AB7" s="8" t="s">
        <v>15</v>
      </c>
      <c r="AC7" s="10">
        <f>MAX(0,MIN(AG7*AF7,AG7*AE7))</f>
        <v>0</v>
      </c>
      <c r="AD7" s="10">
        <v>500000</v>
      </c>
      <c r="AE7" s="10">
        <f>AD7-AD6</f>
        <v>250000</v>
      </c>
      <c r="AF7" s="11">
        <f>E59-AF6</f>
        <v>-821879.7</v>
      </c>
      <c r="AG7" s="12">
        <v>0.1</v>
      </c>
    </row>
    <row r="8" spans="1:41" ht="16.5" thickTop="1" thickBot="1">
      <c r="B8" s="20" t="s">
        <v>10</v>
      </c>
      <c r="C8" s="2"/>
      <c r="D8" s="2"/>
      <c r="E8" s="21">
        <f>-SUM(D9,D14,D15,D16)</f>
        <v>-363792.7</v>
      </c>
      <c r="AB8" s="8" t="s">
        <v>9</v>
      </c>
      <c r="AC8" s="10">
        <f>MAX(0,MIN(AG8*AF8,AG8*AE8))</f>
        <v>0</v>
      </c>
      <c r="AD8" s="10">
        <v>1000000</v>
      </c>
      <c r="AE8" s="10">
        <f>AD8-AD7</f>
        <v>500000</v>
      </c>
      <c r="AF8" s="10">
        <f>AF7-AE7</f>
        <v>-1071879.7</v>
      </c>
      <c r="AG8" s="12">
        <v>0.2</v>
      </c>
      <c r="AO8" s="16" t="s">
        <v>50</v>
      </c>
    </row>
    <row r="9" spans="1:41" ht="15.75" thickTop="1">
      <c r="B9" s="31" t="s">
        <v>28</v>
      </c>
      <c r="C9" s="2"/>
      <c r="D9" s="3">
        <f>MIN(D11:D13)</f>
        <v>229384.7</v>
      </c>
      <c r="E9" s="32"/>
      <c r="AB9" s="8" t="s">
        <v>11</v>
      </c>
      <c r="AC9" s="10">
        <f>MAX(0,MIN(AG9*AF9,AG9*AE9))</f>
        <v>0</v>
      </c>
      <c r="AD9" s="10"/>
      <c r="AE9" s="13">
        <f>'tax clculator'!E59-AD8</f>
        <v>-1571879.7</v>
      </c>
      <c r="AF9" s="14">
        <f>AF8-AE8</f>
        <v>-1571879.7</v>
      </c>
      <c r="AG9" s="12">
        <v>0.30000000000000004</v>
      </c>
      <c r="AO9" s="16" t="s">
        <v>51</v>
      </c>
    </row>
    <row r="10" spans="1:41" ht="15">
      <c r="B10" s="45" t="s">
        <v>29</v>
      </c>
      <c r="C10" s="42" t="s">
        <v>50</v>
      </c>
      <c r="D10" s="2"/>
      <c r="E10" s="32"/>
      <c r="AB10" s="8" t="s">
        <v>12</v>
      </c>
      <c r="AC10" s="15">
        <f>SUM(AC6:AC9)</f>
        <v>0</v>
      </c>
      <c r="AD10" s="10"/>
      <c r="AE10" s="10"/>
      <c r="AF10" s="10"/>
      <c r="AG10" s="12"/>
    </row>
    <row r="11" spans="1:41" ht="15">
      <c r="B11" s="45" t="s">
        <v>30</v>
      </c>
      <c r="C11" s="50">
        <v>706153</v>
      </c>
      <c r="D11" s="3">
        <f>IF(UPPER(C10)=AO8,C11*0.5,C11*0.4)</f>
        <v>353076.5</v>
      </c>
      <c r="E11" s="32"/>
    </row>
    <row r="12" spans="1:41" ht="15">
      <c r="B12" s="45" t="s">
        <v>31</v>
      </c>
      <c r="C12" s="50">
        <f>25000*12</f>
        <v>300000</v>
      </c>
      <c r="D12" s="3">
        <f>C12-0.1*C11</f>
        <v>229384.7</v>
      </c>
      <c r="E12" s="32"/>
      <c r="AB12" s="8" t="s">
        <v>13</v>
      </c>
      <c r="AC12" s="9" t="s">
        <v>1</v>
      </c>
      <c r="AD12" s="9" t="s">
        <v>2</v>
      </c>
      <c r="AE12" s="9" t="s">
        <v>3</v>
      </c>
      <c r="AF12" s="9" t="s">
        <v>4</v>
      </c>
      <c r="AG12" s="9" t="s">
        <v>5</v>
      </c>
    </row>
    <row r="13" spans="1:41" ht="15">
      <c r="B13" s="45" t="s">
        <v>32</v>
      </c>
      <c r="C13" s="50">
        <f>C11/2</f>
        <v>353076.5</v>
      </c>
      <c r="D13" s="3">
        <f>C13</f>
        <v>353076.5</v>
      </c>
      <c r="E13" s="32"/>
      <c r="AB13" s="8" t="s">
        <v>71</v>
      </c>
      <c r="AC13" s="10">
        <f>AG13*AF13</f>
        <v>0</v>
      </c>
      <c r="AD13" s="10">
        <v>300000</v>
      </c>
      <c r="AE13" s="10"/>
      <c r="AF13" s="10">
        <f>AD13</f>
        <v>300000</v>
      </c>
      <c r="AG13" s="12">
        <v>0</v>
      </c>
    </row>
    <row r="14" spans="1:41" ht="15">
      <c r="B14" s="31" t="s">
        <v>74</v>
      </c>
      <c r="C14" s="43">
        <v>0</v>
      </c>
      <c r="D14" s="3">
        <f>MAX(MIN(C14,12*1600),0)</f>
        <v>0</v>
      </c>
      <c r="E14" s="32"/>
      <c r="AB14" s="8" t="s">
        <v>72</v>
      </c>
      <c r="AC14" s="10">
        <f>MAX(0,MIN(AG14*AF14,AG14*AE14))</f>
        <v>0</v>
      </c>
      <c r="AD14" s="10">
        <v>500000</v>
      </c>
      <c r="AE14" s="10">
        <f>AD14-AD13</f>
        <v>200000</v>
      </c>
      <c r="AF14" s="13">
        <f>'tax clculator'!E59-AF13</f>
        <v>-871879.7</v>
      </c>
      <c r="AG14" s="12">
        <v>0.1</v>
      </c>
    </row>
    <row r="15" spans="1:41" ht="15">
      <c r="B15" s="31" t="s">
        <v>33</v>
      </c>
      <c r="C15" s="43">
        <f>9534*12+20000</f>
        <v>134408</v>
      </c>
      <c r="D15" s="3">
        <f>C15</f>
        <v>134408</v>
      </c>
      <c r="E15" s="32"/>
      <c r="AB15" s="8" t="s">
        <v>9</v>
      </c>
      <c r="AC15" s="10">
        <f>MAX(0,MIN(AG15*AF15,AG15*AE15))</f>
        <v>0</v>
      </c>
      <c r="AD15" s="10">
        <v>1000000</v>
      </c>
      <c r="AE15" s="10">
        <f>AD15-AD14</f>
        <v>500000</v>
      </c>
      <c r="AF15" s="10">
        <f>AF14-AE14</f>
        <v>-1071879.7</v>
      </c>
      <c r="AG15" s="12">
        <v>0.2</v>
      </c>
    </row>
    <row r="16" spans="1:41" ht="15.75" thickBot="1">
      <c r="B16" s="31" t="s">
        <v>34</v>
      </c>
      <c r="C16" s="43">
        <v>0</v>
      </c>
      <c r="D16" s="3">
        <f>C16</f>
        <v>0</v>
      </c>
      <c r="E16" s="32"/>
      <c r="AB16" s="8" t="s">
        <v>11</v>
      </c>
      <c r="AC16" s="10">
        <f>MAX(0,MIN(AG16*AF16,AG16*AE16))</f>
        <v>0</v>
      </c>
      <c r="AD16" s="10"/>
      <c r="AE16" s="13">
        <f>'tax clculator'!E59-AD15</f>
        <v>-1571879.7</v>
      </c>
      <c r="AF16" s="10">
        <f>AF15-AE15</f>
        <v>-1571879.7</v>
      </c>
      <c r="AG16" s="12">
        <v>0.30000000000000004</v>
      </c>
    </row>
    <row r="17" spans="2:33" ht="16.5" thickTop="1" thickBot="1">
      <c r="B17" s="20" t="s">
        <v>16</v>
      </c>
      <c r="C17" s="2"/>
      <c r="D17" s="2"/>
      <c r="E17" s="21">
        <f>SUM(E7:E8)</f>
        <v>-163792.70000000001</v>
      </c>
      <c r="AB17" s="8" t="s">
        <v>12</v>
      </c>
      <c r="AC17" s="15">
        <f>SUM(AC13:AC16)</f>
        <v>0</v>
      </c>
      <c r="AD17" s="10"/>
      <c r="AE17" s="10"/>
      <c r="AF17" s="10"/>
      <c r="AG17" s="12"/>
    </row>
    <row r="18" spans="2:33" ht="16.5" thickTop="1" thickBot="1">
      <c r="B18" s="20" t="s">
        <v>17</v>
      </c>
      <c r="C18" s="2"/>
      <c r="D18" s="3">
        <f>SUM(C20:C25)</f>
        <v>0</v>
      </c>
      <c r="E18" s="21">
        <f>D18</f>
        <v>0</v>
      </c>
    </row>
    <row r="19" spans="2:33" ht="13.5" thickTop="1">
      <c r="B19" s="31" t="s">
        <v>35</v>
      </c>
      <c r="C19" s="2"/>
      <c r="D19" s="2"/>
      <c r="E19" s="32"/>
      <c r="AB19" s="8" t="s">
        <v>18</v>
      </c>
      <c r="AC19" s="9" t="s">
        <v>1</v>
      </c>
      <c r="AD19" s="9" t="s">
        <v>2</v>
      </c>
      <c r="AE19" s="9" t="s">
        <v>3</v>
      </c>
      <c r="AF19" s="9" t="s">
        <v>4</v>
      </c>
      <c r="AG19" s="9" t="s">
        <v>5</v>
      </c>
    </row>
    <row r="20" spans="2:33" ht="15">
      <c r="B20" s="45" t="s">
        <v>36</v>
      </c>
      <c r="C20" s="43">
        <v>0</v>
      </c>
      <c r="D20" s="2"/>
      <c r="E20" s="32"/>
      <c r="AB20" s="8" t="s">
        <v>19</v>
      </c>
      <c r="AC20" s="10">
        <f>AG20*AF20</f>
        <v>0</v>
      </c>
      <c r="AD20" s="10">
        <v>500000</v>
      </c>
      <c r="AE20" s="10"/>
      <c r="AF20" s="10">
        <f>AD20</f>
        <v>500000</v>
      </c>
      <c r="AG20" s="12">
        <v>0</v>
      </c>
    </row>
    <row r="21" spans="2:33" ht="15">
      <c r="B21" s="45" t="s">
        <v>37</v>
      </c>
      <c r="C21" s="43">
        <v>0</v>
      </c>
      <c r="D21" s="2"/>
      <c r="E21" s="32"/>
      <c r="AB21" s="8" t="s">
        <v>9</v>
      </c>
      <c r="AC21" s="10">
        <f>MAX(0,MIN(AG21*AF21,AG21*AE21))</f>
        <v>0</v>
      </c>
      <c r="AD21" s="10">
        <v>1000000</v>
      </c>
      <c r="AE21" s="10">
        <f>AD21-AD20</f>
        <v>500000</v>
      </c>
      <c r="AF21" s="13">
        <f>'tax clculator'!E59-AF20</f>
        <v>-1071879.7</v>
      </c>
      <c r="AG21" s="12">
        <v>0.2</v>
      </c>
    </row>
    <row r="22" spans="2:33" ht="15">
      <c r="B22" s="45" t="s">
        <v>41</v>
      </c>
      <c r="C22" s="43">
        <v>0</v>
      </c>
      <c r="D22" s="2"/>
      <c r="E22" s="32"/>
      <c r="AB22" s="8" t="s">
        <v>20</v>
      </c>
      <c r="AC22" s="10">
        <f>MAX(0,MIN(AG22*AF22,AG22*AE22))</f>
        <v>0</v>
      </c>
      <c r="AD22" s="10"/>
      <c r="AE22" s="10">
        <f>AD22-AD21</f>
        <v>-1000000</v>
      </c>
      <c r="AF22" s="10">
        <f>AF21-AE21</f>
        <v>-1571879.7</v>
      </c>
      <c r="AG22" s="12">
        <v>0.3</v>
      </c>
    </row>
    <row r="23" spans="2:33" ht="15">
      <c r="B23" s="45" t="s">
        <v>38</v>
      </c>
      <c r="C23" s="43">
        <v>0</v>
      </c>
      <c r="D23" s="2"/>
      <c r="E23" s="32"/>
      <c r="M23"/>
      <c r="AB23" s="8" t="s">
        <v>12</v>
      </c>
      <c r="AC23" s="15">
        <f>SUM(AC20:AC22)</f>
        <v>0</v>
      </c>
      <c r="AD23" s="10"/>
      <c r="AE23" s="10"/>
      <c r="AF23" s="10"/>
      <c r="AG23" s="12"/>
    </row>
    <row r="24" spans="2:33" ht="15">
      <c r="B24" s="31" t="s">
        <v>39</v>
      </c>
      <c r="C24" s="43">
        <v>0</v>
      </c>
      <c r="D24" s="2"/>
      <c r="E24" s="32"/>
    </row>
    <row r="25" spans="2:33" ht="15.75" thickBot="1">
      <c r="B25" s="31" t="s">
        <v>40</v>
      </c>
      <c r="C25" s="43">
        <v>0</v>
      </c>
      <c r="D25" s="2"/>
      <c r="E25" s="32"/>
    </row>
    <row r="26" spans="2:33" ht="16.5" thickTop="1" thickBot="1">
      <c r="B26" s="20" t="s">
        <v>75</v>
      </c>
      <c r="C26" s="2"/>
      <c r="D26" s="2"/>
      <c r="E26" s="21">
        <f>SUM(D27:D29)</f>
        <v>-185836</v>
      </c>
    </row>
    <row r="27" spans="2:33" ht="15.75" thickTop="1">
      <c r="B27" s="47" t="s">
        <v>43</v>
      </c>
      <c r="C27" s="43">
        <v>135836</v>
      </c>
      <c r="D27" s="3">
        <f>-IF(C27&gt;200000,200000,C27)</f>
        <v>-135836</v>
      </c>
      <c r="E27" s="32"/>
    </row>
    <row r="28" spans="2:33" ht="15">
      <c r="B28" s="52" t="s">
        <v>83</v>
      </c>
      <c r="C28" s="43">
        <v>50000</v>
      </c>
      <c r="D28" s="3">
        <f>-IF(C28&gt;50000,50000,C28)</f>
        <v>-50000</v>
      </c>
      <c r="E28" s="32"/>
    </row>
    <row r="29" spans="2:33" ht="15">
      <c r="B29" s="47" t="s">
        <v>49</v>
      </c>
      <c r="C29" s="43">
        <v>0</v>
      </c>
      <c r="D29" s="3">
        <f>-IF(C29&gt;30000,30000,C29)</f>
        <v>0</v>
      </c>
      <c r="E29" s="32"/>
    </row>
    <row r="30" spans="2:33" ht="15.75" thickBot="1">
      <c r="B30" s="20" t="s">
        <v>21</v>
      </c>
      <c r="C30" s="2"/>
      <c r="D30" s="2"/>
      <c r="E30" s="33">
        <f>SUM(E26,E17,E18)</f>
        <v>-349628.7</v>
      </c>
    </row>
    <row r="31" spans="2:33" ht="16.5" thickTop="1" thickBot="1">
      <c r="B31" s="20" t="s">
        <v>73</v>
      </c>
      <c r="C31" s="2"/>
      <c r="D31" s="3">
        <f>IF(SUM(C32:C46)&gt;150001,150000,SUM(C32:C46))</f>
        <v>150000</v>
      </c>
      <c r="E31" s="21">
        <f>-D31</f>
        <v>-150000</v>
      </c>
    </row>
    <row r="32" spans="2:33" ht="15.75" thickTop="1">
      <c r="B32" s="45" t="s">
        <v>52</v>
      </c>
      <c r="C32" s="50">
        <v>72080</v>
      </c>
      <c r="D32" s="2"/>
      <c r="E32" s="32"/>
    </row>
    <row r="33" spans="2:5" ht="15">
      <c r="B33" s="45" t="s">
        <v>53</v>
      </c>
      <c r="C33" s="50">
        <v>0</v>
      </c>
      <c r="D33" s="2"/>
      <c r="E33" s="32"/>
    </row>
    <row r="34" spans="2:5" ht="15">
      <c r="B34" s="45" t="s">
        <v>54</v>
      </c>
      <c r="C34" s="50">
        <v>0</v>
      </c>
      <c r="D34" s="2"/>
      <c r="E34" s="32"/>
    </row>
    <row r="35" spans="2:5" ht="15">
      <c r="B35" s="45" t="s">
        <v>55</v>
      </c>
      <c r="C35" s="50">
        <v>0</v>
      </c>
      <c r="D35" s="2"/>
      <c r="E35" s="32"/>
    </row>
    <row r="36" spans="2:5" ht="15">
      <c r="B36" s="45" t="s">
        <v>56</v>
      </c>
      <c r="C36" s="50">
        <v>61336</v>
      </c>
      <c r="D36" s="2"/>
      <c r="E36" s="32"/>
    </row>
    <row r="37" spans="2:5" ht="15">
      <c r="B37" s="45" t="s">
        <v>57</v>
      </c>
      <c r="C37" s="50">
        <v>0</v>
      </c>
      <c r="D37" s="2"/>
      <c r="E37" s="32"/>
    </row>
    <row r="38" spans="2:5" ht="15">
      <c r="B38" s="45" t="s">
        <v>58</v>
      </c>
      <c r="C38" s="50">
        <v>0</v>
      </c>
      <c r="D38" s="2"/>
      <c r="E38" s="32"/>
    </row>
    <row r="39" spans="2:5" ht="15">
      <c r="B39" s="45" t="s">
        <v>59</v>
      </c>
      <c r="C39" s="50">
        <v>100000</v>
      </c>
      <c r="D39" s="2"/>
      <c r="E39" s="32"/>
    </row>
    <row r="40" spans="2:5" ht="15">
      <c r="B40" s="45" t="s">
        <v>60</v>
      </c>
      <c r="C40" s="50">
        <v>0</v>
      </c>
      <c r="D40" s="2"/>
      <c r="E40" s="32"/>
    </row>
    <row r="41" spans="2:5" ht="15">
      <c r="B41" s="45" t="s">
        <v>61</v>
      </c>
      <c r="C41" s="50">
        <v>0</v>
      </c>
      <c r="D41" s="2"/>
      <c r="E41" s="32"/>
    </row>
    <row r="42" spans="2:5" ht="15">
      <c r="B42" s="45" t="s">
        <v>82</v>
      </c>
      <c r="C42" s="50">
        <v>0</v>
      </c>
      <c r="D42" s="2"/>
      <c r="E42" s="32"/>
    </row>
    <row r="43" spans="2:5" ht="15">
      <c r="B43" s="46" t="s">
        <v>62</v>
      </c>
      <c r="C43" s="50">
        <v>0</v>
      </c>
      <c r="D43" s="2"/>
      <c r="E43" s="32"/>
    </row>
    <row r="44" spans="2:5" ht="15">
      <c r="B44" s="46" t="s">
        <v>77</v>
      </c>
      <c r="C44" s="50"/>
      <c r="D44" s="2"/>
      <c r="E44" s="32"/>
    </row>
    <row r="45" spans="2:5" ht="15">
      <c r="B45" s="46" t="s">
        <v>78</v>
      </c>
      <c r="C45" s="43">
        <v>0</v>
      </c>
      <c r="D45" s="2"/>
      <c r="E45" s="32"/>
    </row>
    <row r="46" spans="2:5" ht="15.75" thickBot="1">
      <c r="B46" s="45" t="s">
        <v>79</v>
      </c>
      <c r="C46" s="43">
        <v>0</v>
      </c>
      <c r="D46" s="2"/>
      <c r="E46" s="32"/>
    </row>
    <row r="47" spans="2:5" ht="16.5" thickTop="1" thickBot="1">
      <c r="B47" s="20" t="s">
        <v>76</v>
      </c>
      <c r="C47" s="43">
        <v>50000</v>
      </c>
      <c r="D47" s="2"/>
      <c r="E47" s="21">
        <f>-MIN(C47,50000)</f>
        <v>-50000</v>
      </c>
    </row>
    <row r="48" spans="2:5" ht="16.5" thickTop="1" thickBot="1">
      <c r="B48" s="20" t="s">
        <v>42</v>
      </c>
      <c r="C48" s="43">
        <v>0</v>
      </c>
      <c r="D48" s="2"/>
      <c r="E48" s="21">
        <f>-MIN(C48,50000)/2</f>
        <v>0</v>
      </c>
    </row>
    <row r="49" spans="1:25" ht="16.5" thickTop="1" thickBot="1">
      <c r="B49" s="20" t="s">
        <v>22</v>
      </c>
      <c r="C49" s="44"/>
      <c r="D49" s="19"/>
      <c r="E49" s="21">
        <f>-SUM(D50:D58)</f>
        <v>-22251</v>
      </c>
    </row>
    <row r="50" spans="1:25" ht="15.75" thickTop="1">
      <c r="B50" s="45" t="s">
        <v>63</v>
      </c>
      <c r="C50" s="43">
        <v>0</v>
      </c>
      <c r="D50" s="3">
        <f>IF(C50&gt;30001,30000,C50)</f>
        <v>0</v>
      </c>
      <c r="E50" s="32"/>
    </row>
    <row r="51" spans="1:25" ht="15">
      <c r="B51" s="45" t="s">
        <v>64</v>
      </c>
      <c r="C51" s="50">
        <v>22251</v>
      </c>
      <c r="D51" s="3">
        <f>IF(C51&gt;30001,30000,C51)</f>
        <v>22251</v>
      </c>
      <c r="E51" s="32"/>
    </row>
    <row r="52" spans="1:25" ht="15">
      <c r="B52" s="45" t="s">
        <v>65</v>
      </c>
      <c r="C52" s="43">
        <v>0</v>
      </c>
      <c r="D52" s="3">
        <f>C52</f>
        <v>0</v>
      </c>
      <c r="E52" s="32"/>
    </row>
    <row r="53" spans="1:25" ht="15">
      <c r="B53" s="45" t="s">
        <v>66</v>
      </c>
      <c r="C53" s="43">
        <v>0</v>
      </c>
      <c r="D53" s="3">
        <f>IF(C53&gt;100001,100000,C53)</f>
        <v>0</v>
      </c>
      <c r="E53" s="32"/>
    </row>
    <row r="54" spans="1:25" ht="15">
      <c r="B54" s="45" t="s">
        <v>67</v>
      </c>
      <c r="C54" s="43">
        <v>0</v>
      </c>
      <c r="D54" s="3">
        <f>IF(C54&gt;80001,80000,C54)</f>
        <v>0</v>
      </c>
      <c r="E54" s="32"/>
    </row>
    <row r="55" spans="1:25" ht="15">
      <c r="B55" s="45" t="s">
        <v>68</v>
      </c>
      <c r="C55" s="43">
        <v>0</v>
      </c>
      <c r="D55" s="3">
        <f>C55</f>
        <v>0</v>
      </c>
      <c r="E55" s="32"/>
    </row>
    <row r="56" spans="1:25" ht="15">
      <c r="B56" s="53" t="s">
        <v>85</v>
      </c>
      <c r="C56" s="43">
        <v>0</v>
      </c>
      <c r="D56" s="3">
        <f>IF(C56&gt;60001,60000,C56)</f>
        <v>0</v>
      </c>
      <c r="E56" s="32"/>
    </row>
    <row r="57" spans="1:25" ht="15">
      <c r="B57" s="45" t="s">
        <v>69</v>
      </c>
      <c r="C57" s="43">
        <v>0</v>
      </c>
      <c r="D57" s="3">
        <f>IF(C57&gt;125001,125000,C57)</f>
        <v>0</v>
      </c>
      <c r="E57" s="32"/>
    </row>
    <row r="58" spans="1:25" ht="15">
      <c r="B58" s="45" t="s">
        <v>70</v>
      </c>
      <c r="C58" s="50">
        <v>0</v>
      </c>
      <c r="D58" s="3">
        <f>C58</f>
        <v>0</v>
      </c>
      <c r="E58" s="32"/>
    </row>
    <row r="59" spans="1:25" ht="15">
      <c r="B59" s="20" t="s">
        <v>23</v>
      </c>
      <c r="C59" s="2"/>
      <c r="D59" s="2"/>
      <c r="E59" s="34">
        <f>SUM(E30,E31,E47,E48,E49)</f>
        <v>-571879.69999999995</v>
      </c>
    </row>
    <row r="60" spans="1:25" ht="15">
      <c r="B60" s="54" t="s">
        <v>84</v>
      </c>
      <c r="C60" s="2"/>
      <c r="D60" s="2"/>
      <c r="E60" s="34">
        <f>-IF(E59&lt;=500000,5000,0)</f>
        <v>-5000</v>
      </c>
    </row>
    <row r="61" spans="1:25" ht="15">
      <c r="A61" s="4"/>
      <c r="B61" s="31" t="s">
        <v>24</v>
      </c>
      <c r="C61" s="2"/>
      <c r="D61" s="2"/>
      <c r="E61" s="34">
        <f>MAX(SUM(IF(D6&gt;80,'tax clculator'!AC23,(IF(D6&gt;60,'tax clculator'!AC17,'tax clculator'!AC10))),E60),0)</f>
        <v>0</v>
      </c>
      <c r="F61" s="4"/>
      <c r="G61" s="4"/>
      <c r="H61" s="4"/>
      <c r="I61" s="4"/>
      <c r="J61" s="4"/>
      <c r="K61" s="4"/>
      <c r="L61" s="4"/>
      <c r="M61" s="4"/>
      <c r="N61" s="4"/>
      <c r="O61" s="4"/>
      <c r="P61" s="4"/>
      <c r="Q61" s="4"/>
      <c r="R61" s="4"/>
      <c r="S61" s="4"/>
      <c r="T61" s="4"/>
      <c r="U61" s="4"/>
      <c r="V61" s="4"/>
      <c r="W61" s="4"/>
      <c r="X61" s="4"/>
      <c r="Y61" s="4"/>
    </row>
    <row r="62" spans="1:25" ht="15">
      <c r="A62" s="4"/>
      <c r="B62" s="54" t="s">
        <v>86</v>
      </c>
      <c r="C62" s="2"/>
      <c r="D62" s="2"/>
      <c r="E62" s="34">
        <f>IF(SUM(E7,E18)&gt;=10000000,E61*15%,0)</f>
        <v>0</v>
      </c>
    </row>
    <row r="63" spans="1:25" ht="15.75" thickBot="1">
      <c r="A63" s="4"/>
      <c r="B63" s="31" t="s">
        <v>25</v>
      </c>
      <c r="C63" s="2"/>
      <c r="D63" s="2"/>
      <c r="E63" s="34">
        <f>0.03*SUM(E61,E62)</f>
        <v>0</v>
      </c>
    </row>
    <row r="64" spans="1:25" ht="20.25" thickTop="1" thickBot="1">
      <c r="A64" s="4"/>
      <c r="B64" s="35" t="s">
        <v>26</v>
      </c>
      <c r="C64" s="22"/>
      <c r="D64" s="22"/>
      <c r="E64" s="36">
        <f>SUM(E61:E63)</f>
        <v>0</v>
      </c>
    </row>
    <row r="65" spans="1:28" ht="20.25" thickTop="1" thickBot="1">
      <c r="A65" s="4"/>
      <c r="B65" s="55" t="s">
        <v>87</v>
      </c>
      <c r="C65" s="56"/>
      <c r="D65" s="56"/>
      <c r="E65" s="58">
        <v>0</v>
      </c>
    </row>
    <row r="66" spans="1:28" ht="20.25" thickTop="1" thickBot="1">
      <c r="A66" s="4"/>
      <c r="B66" s="55" t="s">
        <v>88</v>
      </c>
      <c r="C66" s="56"/>
      <c r="D66" s="56"/>
      <c r="E66" s="57">
        <f>E64-E65</f>
        <v>0</v>
      </c>
    </row>
    <row r="67" spans="1:28" ht="17.25" thickTop="1" thickBot="1">
      <c r="A67" s="4"/>
      <c r="B67" s="37" t="s">
        <v>27</v>
      </c>
      <c r="C67" s="38"/>
      <c r="D67" s="38"/>
      <c r="E67" s="39">
        <f>E64/(E7+E18)</f>
        <v>0</v>
      </c>
    </row>
    <row r="68" spans="1:28">
      <c r="A68" s="4"/>
      <c r="E68" s="51"/>
    </row>
    <row r="69" spans="1:28">
      <c r="B69" s="60" t="s">
        <v>89</v>
      </c>
      <c r="C69" s="61"/>
      <c r="D69" s="61"/>
      <c r="E69" s="62"/>
    </row>
    <row r="70" spans="1:28" ht="28.5" customHeight="1">
      <c r="B70" s="23"/>
      <c r="C70" s="23"/>
      <c r="D70" s="23"/>
      <c r="E70" s="23"/>
    </row>
    <row r="71" spans="1:28">
      <c r="B71" s="63" t="s">
        <v>44</v>
      </c>
      <c r="C71" s="64"/>
      <c r="D71" s="64"/>
      <c r="E71" s="65"/>
    </row>
    <row r="72" spans="1:28" ht="27.75" customHeight="1">
      <c r="B72" s="24"/>
      <c r="C72" s="19"/>
      <c r="D72" s="19"/>
      <c r="E72" s="25"/>
    </row>
    <row r="73" spans="1:28">
      <c r="B73" s="66" t="s">
        <v>45</v>
      </c>
      <c r="C73" s="67"/>
      <c r="D73" s="67"/>
      <c r="E73" s="68"/>
    </row>
    <row r="74" spans="1:28" ht="38.25" customHeight="1"/>
    <row r="75" spans="1:28">
      <c r="A75" s="4"/>
      <c r="AB75" s="12"/>
    </row>
    <row r="76" spans="1:28">
      <c r="A76" s="4"/>
      <c r="AB76" s="12"/>
    </row>
    <row r="77" spans="1:28">
      <c r="A77" s="4"/>
      <c r="AB77" s="12"/>
    </row>
    <row r="78" spans="1:28">
      <c r="A78" s="4"/>
      <c r="AB78" s="12"/>
    </row>
  </sheetData>
  <sheetProtection formatCells="0" formatColumns="0" formatRows="0" insertColumns="0" insertRows="0" insertHyperlinks="0" deleteColumns="0" deleteRows="0" sort="0" autoFilter="0" pivotTables="0"/>
  <mergeCells count="6">
    <mergeCell ref="B1:E1"/>
    <mergeCell ref="B69:E69"/>
    <mergeCell ref="B71:E71"/>
    <mergeCell ref="B73:E73"/>
    <mergeCell ref="C2:E2"/>
    <mergeCell ref="C3:E3"/>
  </mergeCells>
  <dataValidations disablePrompts="1" count="1">
    <dataValidation type="list" allowBlank="1" showInputMessage="1" showErrorMessage="1" sqref="C10">
      <formula1>$AO$8:$AO$9</formula1>
    </dataValidation>
  </dataValidations>
  <pageMargins left="0.78749999999999998" right="0.78749999999999998" top="1.0249999999999999" bottom="1.0249999999999999" header="0.78749999999999998" footer="0.78749999999999998"/>
  <pageSetup scale="82" orientation="portrait" useFirstPageNumber="1" horizontalDpi="300" verticalDpi="300" r:id="rId1"/>
  <headerFooter alignWithMargins="0">
    <oddHeader>&amp;C&amp;A</oddHeader>
    <oddFooter>&amp;CPage &amp;P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tax clculator</vt:lpstr>
      <vt:lpstr>Excel_BuiltIn__FilterDatabase_1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Amit Kumar1</dc:creator>
  <cp:lastModifiedBy>Dell</cp:lastModifiedBy>
  <cp:lastPrinted>2013-02-28T11:06:07Z</cp:lastPrinted>
  <dcterms:created xsi:type="dcterms:W3CDTF">2013-02-27T18:41:34Z</dcterms:created>
  <dcterms:modified xsi:type="dcterms:W3CDTF">2020-06-30T05:44:11Z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XPAuthor">
    <vt:lpwstr>amit kumar</vt:lpwstr>
  </property>
  <property fmtid="{D5CDD505-2E9C-101B-9397-08002B2CF9AE}" pid="3" name="AXPDataClassification">
    <vt:lpwstr>AXP Public</vt:lpwstr>
  </property>
  <property fmtid="{D5CDD505-2E9C-101B-9397-08002B2CF9AE}" pid="4" name="AXPDataClassificationForSearch">
    <vt:lpwstr>AXPPublic_UniqueSearchString</vt:lpwstr>
  </property>
</Properties>
</file>