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drawings/drawing28.xml" ContentType="application/vnd.openxmlformats-officedocument.drawing+xml"/>
  <Override PartName="/xl/comments26.xml" ContentType="application/vnd.openxmlformats-officedocument.spreadsheetml.comments+xml"/>
  <Override PartName="/xl/drawings/drawing29.xml" ContentType="application/vnd.openxmlformats-officedocument.drawing+xml"/>
  <Override PartName="/xl/comments27.xml" ContentType="application/vnd.openxmlformats-officedocument.spreadsheetml.comments+xml"/>
  <Override PartName="/xl/drawings/drawing30.xml" ContentType="application/vnd.openxmlformats-officedocument.drawing+xml"/>
  <Override PartName="/xl/comments28.xml" ContentType="application/vnd.openxmlformats-officedocument.spreadsheetml.comments+xml"/>
  <Override PartName="/xl/drawings/drawing31.xml" ContentType="application/vnd.openxmlformats-officedocument.drawing+xml"/>
  <Override PartName="/xl/comments29.xml" ContentType="application/vnd.openxmlformats-officedocument.spreadsheetml.comments+xml"/>
  <Override PartName="/xl/drawings/drawing32.xml" ContentType="application/vnd.openxmlformats-officedocument.drawing+xml"/>
  <Override PartName="/xl/comments30.xml" ContentType="application/vnd.openxmlformats-officedocument.spreadsheetml.comments+xml"/>
  <Override PartName="/xl/drawings/drawing33.xml" ContentType="application/vnd.openxmlformats-officedocument.drawing+xml"/>
  <Override PartName="/xl/comments31.xml" ContentType="application/vnd.openxmlformats-officedocument.spreadsheetml.comments+xml"/>
  <Override PartName="/xl/drawings/drawing34.xml" ContentType="application/vnd.openxmlformats-officedocument.drawing+xml"/>
  <Override PartName="/xl/comments32.xml" ContentType="application/vnd.openxmlformats-officedocument.spreadsheetml.comments+xml"/>
  <Override PartName="/xl/drawings/drawing35.xml" ContentType="application/vnd.openxmlformats-officedocument.drawing+xml"/>
  <Override PartName="/xl/comments33.xml" ContentType="application/vnd.openxmlformats-officedocument.spreadsheetml.comments+xml"/>
  <Override PartName="/xl/drawings/drawing36.xml" ContentType="application/vnd.openxmlformats-officedocument.drawing+xml"/>
  <Override PartName="/xl/comments34.xml" ContentType="application/vnd.openxmlformats-officedocument.spreadsheetml.comments+xml"/>
  <Override PartName="/xl/drawings/drawing37.xml" ContentType="application/vnd.openxmlformats-officedocument.drawing+xml"/>
  <Override PartName="/xl/comments35.xml" ContentType="application/vnd.openxmlformats-officedocument.spreadsheetml.comments+xml"/>
  <Override PartName="/xl/drawings/drawing38.xml" ContentType="application/vnd.openxmlformats-officedocument.drawing+xml"/>
  <Override PartName="/xl/comments36.xml" ContentType="application/vnd.openxmlformats-officedocument.spreadsheetml.comments+xml"/>
  <Override PartName="/xl/drawings/drawing39.xml" ContentType="application/vnd.openxmlformats-officedocument.drawing+xml"/>
  <Override PartName="/xl/comments37.xml" ContentType="application/vnd.openxmlformats-officedocument.spreadsheetml.comments+xml"/>
  <Override PartName="/xl/drawings/drawing40.xml" ContentType="application/vnd.openxmlformats-officedocument.drawing+xml"/>
  <Override PartName="/xl/comments38.xml" ContentType="application/vnd.openxmlformats-officedocument.spreadsheetml.comments+xml"/>
  <Override PartName="/xl/drawings/drawing41.xml" ContentType="application/vnd.openxmlformats-officedocument.drawing+xml"/>
  <Override PartName="/xl/comments39.xml" ContentType="application/vnd.openxmlformats-officedocument.spreadsheetml.comments+xml"/>
  <Override PartName="/xl/drawings/drawing42.xml" ContentType="application/vnd.openxmlformats-officedocument.drawing+xml"/>
  <Override PartName="/xl/comments4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20115" windowHeight="6990" firstSheet="33" activeTab="35"/>
  </bookViews>
  <sheets>
    <sheet name="निर्देश" sheetId="58" r:id="rId1"/>
    <sheet name="GEN INFO" sheetId="4" r:id="rId2"/>
    <sheet name="RATE.OF INT." sheetId="5" state="hidden" r:id="rId3"/>
    <sheet name="FY 1" sheetId="1" r:id="rId4"/>
    <sheet name="FY 2" sheetId="13" r:id="rId5"/>
    <sheet name="FY 3" sheetId="14" r:id="rId6"/>
    <sheet name="FY 4" sheetId="15" r:id="rId7"/>
    <sheet name="FY 5" sheetId="16" r:id="rId8"/>
    <sheet name="FY 6" sheetId="17" r:id="rId9"/>
    <sheet name="FY 7" sheetId="18" r:id="rId10"/>
    <sheet name="FY (8)" sheetId="19" r:id="rId11"/>
    <sheet name="FY  (9)" sheetId="20" r:id="rId12"/>
    <sheet name="FY  (10)" sheetId="21" r:id="rId13"/>
    <sheet name="FY (11)" sheetId="22" r:id="rId14"/>
    <sheet name="FY (12)" sheetId="23" r:id="rId15"/>
    <sheet name="FY  (13)" sheetId="24" r:id="rId16"/>
    <sheet name="FY  14)" sheetId="25" r:id="rId17"/>
    <sheet name="FY  (15)" sheetId="26" r:id="rId18"/>
    <sheet name="FY  (16)" sheetId="27" r:id="rId19"/>
    <sheet name="FY (17)" sheetId="29" r:id="rId20"/>
    <sheet name="FY(18)" sheetId="30" r:id="rId21"/>
    <sheet name="FY (19)" sheetId="31" r:id="rId22"/>
    <sheet name="FY (20)" sheetId="32" r:id="rId23"/>
    <sheet name="FY (21)" sheetId="33" r:id="rId24"/>
    <sheet name="FY (22)" sheetId="34" r:id="rId25"/>
    <sheet name="FY  (23)" sheetId="35" r:id="rId26"/>
    <sheet name="FY (24)" sheetId="36" r:id="rId27"/>
    <sheet name="FY (25)" sheetId="37" r:id="rId28"/>
    <sheet name="FY (26)" sheetId="38" r:id="rId29"/>
    <sheet name="FY (27)" sheetId="39" r:id="rId30"/>
    <sheet name="FY (28)" sheetId="40" r:id="rId31"/>
    <sheet name="FY  (29)" sheetId="41" r:id="rId32"/>
    <sheet name="FY (30)" sheetId="42" r:id="rId33"/>
    <sheet name="FY (31)" sheetId="43" r:id="rId34"/>
    <sheet name="FY (32)" sheetId="44" r:id="rId35"/>
    <sheet name="FY (33)" sheetId="45" r:id="rId36"/>
    <sheet name="FY (34)" sheetId="46" state="hidden" r:id="rId37"/>
    <sheet name="FY (35)" sheetId="52" state="hidden" r:id="rId38"/>
    <sheet name="FY (36)" sheetId="50" state="hidden" r:id="rId39"/>
    <sheet name="FY  (37)" sheetId="54" state="hidden" r:id="rId40"/>
    <sheet name="FY  (38)" sheetId="55" state="hidden" r:id="rId41"/>
    <sheet name="FY (39)" sheetId="56" state="hidden" r:id="rId42"/>
    <sheet name="FY  (40)" sheetId="57" state="hidden" r:id="rId43"/>
  </sheets>
  <externalReferences>
    <externalReference r:id="rId44"/>
  </externalReferences>
  <definedNames>
    <definedName name="GPF_Rate">'RATE.OF INT.'!$C$4:$O$57</definedName>
    <definedName name="_xlnm.Print_Area" localSheetId="12">'FY  (10)'!$B$5:$I$35</definedName>
    <definedName name="_xlnm.Print_Area" localSheetId="15">'FY  (13)'!$B$5:$I$35</definedName>
    <definedName name="_xlnm.Print_Area" localSheetId="17">'FY  (15)'!$B$5:$I$35</definedName>
    <definedName name="_xlnm.Print_Area" localSheetId="18">'FY  (16)'!$B$5:$I$35</definedName>
    <definedName name="_xlnm.Print_Area" localSheetId="25">'FY  (23)'!$B$5:$I$35</definedName>
    <definedName name="_xlnm.Print_Area" localSheetId="31">'FY  (29)'!$B$5:$I$35</definedName>
    <definedName name="_xlnm.Print_Area" localSheetId="39">'FY  (37)'!$B$5:$I$35</definedName>
    <definedName name="_xlnm.Print_Area" localSheetId="40">'FY  (38)'!$B$5:$I$35</definedName>
    <definedName name="_xlnm.Print_Area" localSheetId="42">'FY  (40)'!$B$5:$I$35</definedName>
    <definedName name="_xlnm.Print_Area" localSheetId="11">'FY  (9)'!$B$5:$I$35</definedName>
    <definedName name="_xlnm.Print_Area" localSheetId="16">'FY  14)'!$B$5:$I$35</definedName>
    <definedName name="_xlnm.Print_Area" localSheetId="13">'FY (11)'!$B$5:$I$35</definedName>
    <definedName name="_xlnm.Print_Area" localSheetId="14">'FY (12)'!$B$5:$I$35</definedName>
    <definedName name="_xlnm.Print_Area" localSheetId="19">'FY (17)'!$B$5:$I$35</definedName>
    <definedName name="_xlnm.Print_Area" localSheetId="21">'FY (19)'!$B$5:$I$35</definedName>
    <definedName name="_xlnm.Print_Area" localSheetId="22">'FY (20)'!$B$5:$I$35</definedName>
    <definedName name="_xlnm.Print_Area" localSheetId="23">'FY (21)'!$B$5:$I$35</definedName>
    <definedName name="_xlnm.Print_Area" localSheetId="24">'FY (22)'!$B$5:$I$35</definedName>
    <definedName name="_xlnm.Print_Area" localSheetId="26">'FY (24)'!$B$5:$I$35</definedName>
    <definedName name="_xlnm.Print_Area" localSheetId="27">'FY (25)'!$B$5:$I$35</definedName>
    <definedName name="_xlnm.Print_Area" localSheetId="28">'FY (26)'!$B$5:$I$35</definedName>
    <definedName name="_xlnm.Print_Area" localSheetId="29">'FY (27)'!$B$5:$I$35</definedName>
    <definedName name="_xlnm.Print_Area" localSheetId="30">'FY (28)'!$B$5:$I$35</definedName>
    <definedName name="_xlnm.Print_Area" localSheetId="32">'FY (30)'!$B$5:$I$35</definedName>
    <definedName name="_xlnm.Print_Area" localSheetId="33">'FY (31)'!$B$5:$I$35</definedName>
    <definedName name="_xlnm.Print_Area" localSheetId="34">'FY (32)'!$B$5:$I$35</definedName>
    <definedName name="_xlnm.Print_Area" localSheetId="35">'FY (33)'!$B$5:$I$35</definedName>
    <definedName name="_xlnm.Print_Area" localSheetId="36">'FY (34)'!$B$5:$I$35</definedName>
    <definedName name="_xlnm.Print_Area" localSheetId="37">'FY (35)'!$B$5:$I$35</definedName>
    <definedName name="_xlnm.Print_Area" localSheetId="38">'FY (36)'!$B$5:$I$35</definedName>
    <definedName name="_xlnm.Print_Area" localSheetId="41">'FY (39)'!$B$5:$I$35</definedName>
    <definedName name="_xlnm.Print_Area" localSheetId="10">'FY (8)'!$B$5:$I$35</definedName>
    <definedName name="_xlnm.Print_Area" localSheetId="3">'FY 1'!$B$5:$I$35</definedName>
    <definedName name="_xlnm.Print_Area" localSheetId="4">'FY 2'!$B$5:$I$35</definedName>
    <definedName name="_xlnm.Print_Area" localSheetId="5">'FY 3'!$B$5:$I$35</definedName>
    <definedName name="_xlnm.Print_Area" localSheetId="6">'FY 4'!$B$5:$I$35</definedName>
    <definedName name="_xlnm.Print_Area" localSheetId="7">'FY 5'!$B$5:$I$35</definedName>
    <definedName name="_xlnm.Print_Area" localSheetId="8">'FY 6'!$B$5:$I$35</definedName>
    <definedName name="_xlnm.Print_Area" localSheetId="9">'FY 7'!$B$5:$I$35</definedName>
    <definedName name="_xlnm.Print_Area" localSheetId="20">'FY(18)'!$B$5:$I$35</definedName>
  </definedNames>
  <calcPr calcId="145621"/>
</workbook>
</file>

<file path=xl/calcChain.xml><?xml version="1.0" encoding="utf-8"?>
<calcChain xmlns="http://schemas.openxmlformats.org/spreadsheetml/2006/main">
  <c r="D13" i="18" l="1"/>
  <c r="D13" i="17"/>
  <c r="M50" i="5" l="1"/>
  <c r="J36" i="5"/>
  <c r="M54" i="5"/>
  <c r="G29" i="57" l="1"/>
  <c r="G33" i="57" s="1"/>
  <c r="E29" i="57"/>
  <c r="D29" i="57"/>
  <c r="F28" i="57"/>
  <c r="H28" i="57" s="1"/>
  <c r="F27" i="57"/>
  <c r="H27" i="57" s="1"/>
  <c r="F26" i="57"/>
  <c r="H26" i="57" s="1"/>
  <c r="F25" i="57"/>
  <c r="H25" i="57" s="1"/>
  <c r="F24" i="57"/>
  <c r="H24" i="57" s="1"/>
  <c r="F23" i="57"/>
  <c r="H23" i="57" s="1"/>
  <c r="F22" i="57"/>
  <c r="H22" i="57" s="1"/>
  <c r="F21" i="57"/>
  <c r="H21" i="57" s="1"/>
  <c r="F20" i="57"/>
  <c r="H20" i="57" s="1"/>
  <c r="F19" i="57"/>
  <c r="H19" i="57" s="1"/>
  <c r="F18" i="57"/>
  <c r="H18" i="57" s="1"/>
  <c r="F17" i="57"/>
  <c r="H17" i="57" s="1"/>
  <c r="H29" i="57" s="1"/>
  <c r="D12" i="57"/>
  <c r="D11" i="57"/>
  <c r="D10" i="57"/>
  <c r="D9" i="57"/>
  <c r="D8" i="57"/>
  <c r="M1" i="57"/>
  <c r="G29" i="56"/>
  <c r="G33" i="56" s="1"/>
  <c r="E29" i="56"/>
  <c r="D29" i="56"/>
  <c r="F28" i="56"/>
  <c r="H28" i="56" s="1"/>
  <c r="F27" i="56"/>
  <c r="H27" i="56" s="1"/>
  <c r="F26" i="56"/>
  <c r="H26" i="56" s="1"/>
  <c r="F25" i="56"/>
  <c r="H25" i="56" s="1"/>
  <c r="F24" i="56"/>
  <c r="H24" i="56" s="1"/>
  <c r="F23" i="56"/>
  <c r="H23" i="56" s="1"/>
  <c r="F22" i="56"/>
  <c r="H22" i="56" s="1"/>
  <c r="F21" i="56"/>
  <c r="H21" i="56" s="1"/>
  <c r="F20" i="56"/>
  <c r="H20" i="56" s="1"/>
  <c r="F19" i="56"/>
  <c r="H19" i="56" s="1"/>
  <c r="F18" i="56"/>
  <c r="H18" i="56" s="1"/>
  <c r="F17" i="56"/>
  <c r="H17" i="56" s="1"/>
  <c r="H29" i="56" s="1"/>
  <c r="D12" i="56"/>
  <c r="D11" i="56"/>
  <c r="D10" i="56"/>
  <c r="D9" i="56"/>
  <c r="D8" i="56"/>
  <c r="M1" i="56"/>
  <c r="G29" i="55"/>
  <c r="G33" i="55" s="1"/>
  <c r="E29" i="55"/>
  <c r="D29" i="55"/>
  <c r="F28" i="55"/>
  <c r="H28" i="55" s="1"/>
  <c r="F27" i="55"/>
  <c r="H27" i="55" s="1"/>
  <c r="F26" i="55"/>
  <c r="H26" i="55" s="1"/>
  <c r="F25" i="55"/>
  <c r="H25" i="55" s="1"/>
  <c r="F24" i="55"/>
  <c r="H24" i="55" s="1"/>
  <c r="F23" i="55"/>
  <c r="H23" i="55" s="1"/>
  <c r="F22" i="55"/>
  <c r="H22" i="55" s="1"/>
  <c r="F21" i="55"/>
  <c r="H21" i="55" s="1"/>
  <c r="F20" i="55"/>
  <c r="H20" i="55" s="1"/>
  <c r="F19" i="55"/>
  <c r="H19" i="55" s="1"/>
  <c r="F18" i="55"/>
  <c r="H18" i="55" s="1"/>
  <c r="F17" i="55"/>
  <c r="H17" i="55" s="1"/>
  <c r="D12" i="55"/>
  <c r="D11" i="55"/>
  <c r="D10" i="55"/>
  <c r="D9" i="55"/>
  <c r="D8" i="55"/>
  <c r="M1" i="55"/>
  <c r="G29" i="54"/>
  <c r="G33" i="54" s="1"/>
  <c r="E29" i="54"/>
  <c r="D29" i="54"/>
  <c r="F28" i="54"/>
  <c r="H28" i="54" s="1"/>
  <c r="F27" i="54"/>
  <c r="H27" i="54" s="1"/>
  <c r="F26" i="54"/>
  <c r="H26" i="54" s="1"/>
  <c r="F25" i="54"/>
  <c r="H25" i="54" s="1"/>
  <c r="F24" i="54"/>
  <c r="H24" i="54" s="1"/>
  <c r="F23" i="54"/>
  <c r="H23" i="54" s="1"/>
  <c r="F22" i="54"/>
  <c r="H22" i="54" s="1"/>
  <c r="F21" i="54"/>
  <c r="H21" i="54" s="1"/>
  <c r="F20" i="54"/>
  <c r="H20" i="54" s="1"/>
  <c r="F19" i="54"/>
  <c r="H19" i="54" s="1"/>
  <c r="F18" i="54"/>
  <c r="H18" i="54" s="1"/>
  <c r="F17" i="54"/>
  <c r="H17" i="54" s="1"/>
  <c r="H29" i="54" s="1"/>
  <c r="D12" i="54"/>
  <c r="D11" i="54"/>
  <c r="D10" i="54"/>
  <c r="D9" i="54"/>
  <c r="D8" i="54"/>
  <c r="M1" i="54"/>
  <c r="G29" i="52"/>
  <c r="G33" i="52" s="1"/>
  <c r="E29" i="52"/>
  <c r="D29" i="52"/>
  <c r="F28" i="52"/>
  <c r="H28" i="52" s="1"/>
  <c r="F27" i="52"/>
  <c r="H27" i="52" s="1"/>
  <c r="F26" i="52"/>
  <c r="H26" i="52" s="1"/>
  <c r="F25" i="52"/>
  <c r="H25" i="52" s="1"/>
  <c r="F24" i="52"/>
  <c r="H24" i="52" s="1"/>
  <c r="F23" i="52"/>
  <c r="H23" i="52" s="1"/>
  <c r="F22" i="52"/>
  <c r="H22" i="52" s="1"/>
  <c r="F21" i="52"/>
  <c r="H21" i="52" s="1"/>
  <c r="F20" i="52"/>
  <c r="H20" i="52" s="1"/>
  <c r="F19" i="52"/>
  <c r="H19" i="52" s="1"/>
  <c r="F18" i="52"/>
  <c r="H18" i="52" s="1"/>
  <c r="F17" i="52"/>
  <c r="H17" i="52" s="1"/>
  <c r="H29" i="52" s="1"/>
  <c r="D12" i="52"/>
  <c r="D11" i="52"/>
  <c r="D10" i="52"/>
  <c r="D9" i="52"/>
  <c r="D8" i="52"/>
  <c r="M1" i="52"/>
  <c r="G29" i="50"/>
  <c r="G33" i="50" s="1"/>
  <c r="E29" i="50"/>
  <c r="D29" i="50"/>
  <c r="F28" i="50"/>
  <c r="H28" i="50" s="1"/>
  <c r="F27" i="50"/>
  <c r="H27" i="50" s="1"/>
  <c r="F26" i="50"/>
  <c r="H26" i="50" s="1"/>
  <c r="F25" i="50"/>
  <c r="H25" i="50" s="1"/>
  <c r="F24" i="50"/>
  <c r="H24" i="50" s="1"/>
  <c r="F23" i="50"/>
  <c r="H23" i="50" s="1"/>
  <c r="F22" i="50"/>
  <c r="H22" i="50" s="1"/>
  <c r="F21" i="50"/>
  <c r="H21" i="50" s="1"/>
  <c r="F20" i="50"/>
  <c r="H20" i="50" s="1"/>
  <c r="F19" i="50"/>
  <c r="H19" i="50" s="1"/>
  <c r="F18" i="50"/>
  <c r="H18" i="50" s="1"/>
  <c r="F17" i="50"/>
  <c r="H17" i="50" s="1"/>
  <c r="H29" i="50" s="1"/>
  <c r="D12" i="50"/>
  <c r="D11" i="50"/>
  <c r="D10" i="50"/>
  <c r="D9" i="50"/>
  <c r="D8" i="50"/>
  <c r="M1" i="50"/>
  <c r="G29" i="46"/>
  <c r="G33" i="46" s="1"/>
  <c r="E29" i="46"/>
  <c r="D29" i="46"/>
  <c r="F28" i="46"/>
  <c r="H28" i="46" s="1"/>
  <c r="F27" i="46"/>
  <c r="H27" i="46" s="1"/>
  <c r="F26" i="46"/>
  <c r="H26" i="46" s="1"/>
  <c r="F25" i="46"/>
  <c r="H25" i="46" s="1"/>
  <c r="F24" i="46"/>
  <c r="H24" i="46" s="1"/>
  <c r="F23" i="46"/>
  <c r="H23" i="46" s="1"/>
  <c r="F22" i="46"/>
  <c r="H22" i="46" s="1"/>
  <c r="F21" i="46"/>
  <c r="H21" i="46" s="1"/>
  <c r="F20" i="46"/>
  <c r="H20" i="46" s="1"/>
  <c r="F19" i="46"/>
  <c r="H19" i="46" s="1"/>
  <c r="F18" i="46"/>
  <c r="H18" i="46" s="1"/>
  <c r="F17" i="46"/>
  <c r="H17" i="46" s="1"/>
  <c r="H29" i="46" s="1"/>
  <c r="D12" i="46"/>
  <c r="D11" i="46"/>
  <c r="D10" i="46"/>
  <c r="D9" i="46"/>
  <c r="D8" i="46"/>
  <c r="M1" i="46"/>
  <c r="G29" i="45"/>
  <c r="G33" i="45" s="1"/>
  <c r="E29" i="45"/>
  <c r="D29" i="45"/>
  <c r="F28" i="45"/>
  <c r="H28" i="45" s="1"/>
  <c r="F27" i="45"/>
  <c r="H27" i="45" s="1"/>
  <c r="F26" i="45"/>
  <c r="H26" i="45" s="1"/>
  <c r="F25" i="45"/>
  <c r="H25" i="45" s="1"/>
  <c r="F24" i="45"/>
  <c r="H24" i="45" s="1"/>
  <c r="F23" i="45"/>
  <c r="H23" i="45" s="1"/>
  <c r="F22" i="45"/>
  <c r="H22" i="45" s="1"/>
  <c r="F21" i="45"/>
  <c r="H21" i="45" s="1"/>
  <c r="F20" i="45"/>
  <c r="H20" i="45" s="1"/>
  <c r="F19" i="45"/>
  <c r="H19" i="45" s="1"/>
  <c r="F18" i="45"/>
  <c r="H18" i="45" s="1"/>
  <c r="F17" i="45"/>
  <c r="H17" i="45" s="1"/>
  <c r="H29" i="45" s="1"/>
  <c r="D12" i="45"/>
  <c r="D11" i="45"/>
  <c r="D10" i="45"/>
  <c r="D9" i="45"/>
  <c r="D8" i="45"/>
  <c r="M1" i="45"/>
  <c r="G29" i="44"/>
  <c r="G33" i="44" s="1"/>
  <c r="E29" i="44"/>
  <c r="D29" i="44"/>
  <c r="F28" i="44"/>
  <c r="H28" i="44" s="1"/>
  <c r="F27" i="44"/>
  <c r="H27" i="44" s="1"/>
  <c r="F26" i="44"/>
  <c r="H26" i="44" s="1"/>
  <c r="F25" i="44"/>
  <c r="H25" i="44" s="1"/>
  <c r="F24" i="44"/>
  <c r="H24" i="44" s="1"/>
  <c r="F23" i="44"/>
  <c r="H23" i="44" s="1"/>
  <c r="F22" i="44"/>
  <c r="H22" i="44" s="1"/>
  <c r="F21" i="44"/>
  <c r="H21" i="44" s="1"/>
  <c r="F20" i="44"/>
  <c r="H20" i="44" s="1"/>
  <c r="F19" i="44"/>
  <c r="H19" i="44" s="1"/>
  <c r="F18" i="44"/>
  <c r="H18" i="44" s="1"/>
  <c r="F17" i="44"/>
  <c r="H17" i="44" s="1"/>
  <c r="H29" i="44" s="1"/>
  <c r="D12" i="44"/>
  <c r="D11" i="44"/>
  <c r="D10" i="44"/>
  <c r="D9" i="44"/>
  <c r="D8" i="44"/>
  <c r="M1" i="44"/>
  <c r="G29" i="43"/>
  <c r="G33" i="43" s="1"/>
  <c r="E29" i="43"/>
  <c r="D29" i="43"/>
  <c r="F28" i="43"/>
  <c r="H28" i="43" s="1"/>
  <c r="F27" i="43"/>
  <c r="H27" i="43" s="1"/>
  <c r="F26" i="43"/>
  <c r="H26" i="43" s="1"/>
  <c r="F25" i="43"/>
  <c r="H25" i="43" s="1"/>
  <c r="F24" i="43"/>
  <c r="H24" i="43" s="1"/>
  <c r="F23" i="43"/>
  <c r="H23" i="43" s="1"/>
  <c r="F22" i="43"/>
  <c r="H22" i="43" s="1"/>
  <c r="F21" i="43"/>
  <c r="H21" i="43" s="1"/>
  <c r="F20" i="43"/>
  <c r="H20" i="43" s="1"/>
  <c r="F19" i="43"/>
  <c r="H19" i="43" s="1"/>
  <c r="F18" i="43"/>
  <c r="H18" i="43" s="1"/>
  <c r="F17" i="43"/>
  <c r="H17" i="43" s="1"/>
  <c r="H29" i="43" s="1"/>
  <c r="D12" i="43"/>
  <c r="D11" i="43"/>
  <c r="D10" i="43"/>
  <c r="D9" i="43"/>
  <c r="D8" i="43"/>
  <c r="M1" i="43"/>
  <c r="G29" i="42"/>
  <c r="G33" i="42" s="1"/>
  <c r="E29" i="42"/>
  <c r="D29" i="42"/>
  <c r="F28" i="42"/>
  <c r="H28" i="42" s="1"/>
  <c r="F27" i="42"/>
  <c r="H27" i="42" s="1"/>
  <c r="F26" i="42"/>
  <c r="H26" i="42" s="1"/>
  <c r="F25" i="42"/>
  <c r="H25" i="42" s="1"/>
  <c r="F24" i="42"/>
  <c r="H24" i="42" s="1"/>
  <c r="F23" i="42"/>
  <c r="H23" i="42" s="1"/>
  <c r="F22" i="42"/>
  <c r="H22" i="42" s="1"/>
  <c r="F21" i="42"/>
  <c r="H21" i="42" s="1"/>
  <c r="F20" i="42"/>
  <c r="H20" i="42" s="1"/>
  <c r="F19" i="42"/>
  <c r="H19" i="42" s="1"/>
  <c r="F18" i="42"/>
  <c r="H18" i="42" s="1"/>
  <c r="F17" i="42"/>
  <c r="H17" i="42" s="1"/>
  <c r="H29" i="42" s="1"/>
  <c r="D12" i="42"/>
  <c r="D11" i="42"/>
  <c r="D10" i="42"/>
  <c r="D9" i="42"/>
  <c r="D8" i="42"/>
  <c r="M1" i="42"/>
  <c r="G29" i="41"/>
  <c r="G33" i="41" s="1"/>
  <c r="E29" i="41"/>
  <c r="D29" i="41"/>
  <c r="F28" i="41"/>
  <c r="H28" i="41" s="1"/>
  <c r="F27" i="41"/>
  <c r="H27" i="41" s="1"/>
  <c r="F26" i="41"/>
  <c r="H26" i="41" s="1"/>
  <c r="F25" i="41"/>
  <c r="H25" i="41" s="1"/>
  <c r="F24" i="41"/>
  <c r="H24" i="41" s="1"/>
  <c r="F23" i="41"/>
  <c r="H23" i="41" s="1"/>
  <c r="F22" i="41"/>
  <c r="H22" i="41" s="1"/>
  <c r="F21" i="41"/>
  <c r="H21" i="41" s="1"/>
  <c r="F20" i="41"/>
  <c r="H20" i="41" s="1"/>
  <c r="F19" i="41"/>
  <c r="H19" i="41" s="1"/>
  <c r="F18" i="41"/>
  <c r="H18" i="41" s="1"/>
  <c r="F17" i="41"/>
  <c r="H17" i="41" s="1"/>
  <c r="H29" i="41" s="1"/>
  <c r="D12" i="41"/>
  <c r="D11" i="41"/>
  <c r="D10" i="41"/>
  <c r="D9" i="41"/>
  <c r="D8" i="41"/>
  <c r="M1" i="41"/>
  <c r="G29" i="40"/>
  <c r="G33" i="40" s="1"/>
  <c r="E29" i="40"/>
  <c r="D29" i="40"/>
  <c r="F28" i="40"/>
  <c r="H28" i="40" s="1"/>
  <c r="F27" i="40"/>
  <c r="H27" i="40" s="1"/>
  <c r="H26" i="40"/>
  <c r="F26" i="40"/>
  <c r="H25" i="40"/>
  <c r="F25" i="40"/>
  <c r="H24" i="40"/>
  <c r="F24" i="40"/>
  <c r="H23" i="40"/>
  <c r="F23" i="40"/>
  <c r="H22" i="40"/>
  <c r="F22" i="40"/>
  <c r="H21" i="40"/>
  <c r="F21" i="40"/>
  <c r="H20" i="40"/>
  <c r="F20" i="40"/>
  <c r="H19" i="40"/>
  <c r="F19" i="40"/>
  <c r="H18" i="40"/>
  <c r="F18" i="40"/>
  <c r="H17" i="40"/>
  <c r="H29" i="40" s="1"/>
  <c r="F17" i="40"/>
  <c r="F29" i="40" s="1"/>
  <c r="G32" i="40" s="1"/>
  <c r="D12" i="40"/>
  <c r="D11" i="40"/>
  <c r="D10" i="40"/>
  <c r="D9" i="40"/>
  <c r="D8" i="40"/>
  <c r="M1" i="40"/>
  <c r="G29" i="39"/>
  <c r="G33" i="39" s="1"/>
  <c r="E29" i="39"/>
  <c r="D29" i="39"/>
  <c r="F28" i="39"/>
  <c r="H28" i="39" s="1"/>
  <c r="H27" i="39"/>
  <c r="F27" i="39"/>
  <c r="H26" i="39"/>
  <c r="F26" i="39"/>
  <c r="H25" i="39"/>
  <c r="F25" i="39"/>
  <c r="H24" i="39"/>
  <c r="F24" i="39"/>
  <c r="H23" i="39"/>
  <c r="F23" i="39"/>
  <c r="H22" i="39"/>
  <c r="F22" i="39"/>
  <c r="H21" i="39"/>
  <c r="F21" i="39"/>
  <c r="H20" i="39"/>
  <c r="F20" i="39"/>
  <c r="H19" i="39"/>
  <c r="F19" i="39"/>
  <c r="H18" i="39"/>
  <c r="F18" i="39"/>
  <c r="H17" i="39"/>
  <c r="H29" i="39" s="1"/>
  <c r="F17" i="39"/>
  <c r="F29" i="39" s="1"/>
  <c r="G32" i="39" s="1"/>
  <c r="D12" i="39"/>
  <c r="D11" i="39"/>
  <c r="D10" i="39"/>
  <c r="D9" i="39"/>
  <c r="D8" i="39"/>
  <c r="M1" i="39"/>
  <c r="G29" i="38"/>
  <c r="G33" i="38" s="1"/>
  <c r="E29" i="38"/>
  <c r="D29" i="38"/>
  <c r="F28" i="38"/>
  <c r="H28" i="38" s="1"/>
  <c r="F27" i="38"/>
  <c r="H27" i="38" s="1"/>
  <c r="F26" i="38"/>
  <c r="H26" i="38" s="1"/>
  <c r="F25" i="38"/>
  <c r="H25" i="38" s="1"/>
  <c r="F24" i="38"/>
  <c r="H24" i="38" s="1"/>
  <c r="F23" i="38"/>
  <c r="H23" i="38" s="1"/>
  <c r="F22" i="38"/>
  <c r="H22" i="38" s="1"/>
  <c r="F21" i="38"/>
  <c r="H21" i="38" s="1"/>
  <c r="F20" i="38"/>
  <c r="H20" i="38" s="1"/>
  <c r="F19" i="38"/>
  <c r="H19" i="38" s="1"/>
  <c r="F18" i="38"/>
  <c r="H18" i="38" s="1"/>
  <c r="F17" i="38"/>
  <c r="H17" i="38" s="1"/>
  <c r="H29" i="38" s="1"/>
  <c r="D12" i="38"/>
  <c r="D11" i="38"/>
  <c r="D10" i="38"/>
  <c r="D9" i="38"/>
  <c r="D8" i="38"/>
  <c r="M1" i="38"/>
  <c r="G29" i="37"/>
  <c r="G33" i="37" s="1"/>
  <c r="E29" i="37"/>
  <c r="D29" i="37"/>
  <c r="F28" i="37"/>
  <c r="H28" i="37" s="1"/>
  <c r="F27" i="37"/>
  <c r="H27" i="37" s="1"/>
  <c r="F26" i="37"/>
  <c r="H26" i="37" s="1"/>
  <c r="F25" i="37"/>
  <c r="H25" i="37" s="1"/>
  <c r="F24" i="37"/>
  <c r="H24" i="37" s="1"/>
  <c r="F23" i="37"/>
  <c r="H23" i="37" s="1"/>
  <c r="F22" i="37"/>
  <c r="H22" i="37" s="1"/>
  <c r="F21" i="37"/>
  <c r="H21" i="37" s="1"/>
  <c r="F20" i="37"/>
  <c r="H20" i="37" s="1"/>
  <c r="F19" i="37"/>
  <c r="H19" i="37" s="1"/>
  <c r="F18" i="37"/>
  <c r="H18" i="37" s="1"/>
  <c r="F17" i="37"/>
  <c r="H17" i="37" s="1"/>
  <c r="H29" i="37" s="1"/>
  <c r="D12" i="37"/>
  <c r="D11" i="37"/>
  <c r="D10" i="37"/>
  <c r="D9" i="37"/>
  <c r="D8" i="37"/>
  <c r="M1" i="37"/>
  <c r="G29" i="36"/>
  <c r="G33" i="36" s="1"/>
  <c r="E29" i="36"/>
  <c r="D29" i="36"/>
  <c r="F28" i="36"/>
  <c r="H28" i="36" s="1"/>
  <c r="F27" i="36"/>
  <c r="H27" i="36" s="1"/>
  <c r="F26" i="36"/>
  <c r="H26" i="36" s="1"/>
  <c r="F25" i="36"/>
  <c r="H25" i="36" s="1"/>
  <c r="F24" i="36"/>
  <c r="H24" i="36" s="1"/>
  <c r="F23" i="36"/>
  <c r="H23" i="36" s="1"/>
  <c r="F22" i="36"/>
  <c r="H22" i="36" s="1"/>
  <c r="F21" i="36"/>
  <c r="H21" i="36" s="1"/>
  <c r="F20" i="36"/>
  <c r="H20" i="36" s="1"/>
  <c r="F19" i="36"/>
  <c r="H19" i="36" s="1"/>
  <c r="F18" i="36"/>
  <c r="H18" i="36" s="1"/>
  <c r="F17" i="36"/>
  <c r="H17" i="36" s="1"/>
  <c r="H29" i="36" s="1"/>
  <c r="D12" i="36"/>
  <c r="D11" i="36"/>
  <c r="D10" i="36"/>
  <c r="D9" i="36"/>
  <c r="D8" i="36"/>
  <c r="M1" i="36"/>
  <c r="G29" i="35"/>
  <c r="G33" i="35" s="1"/>
  <c r="E29" i="35"/>
  <c r="D29" i="35"/>
  <c r="F28" i="35"/>
  <c r="H28" i="35" s="1"/>
  <c r="F27" i="35"/>
  <c r="H27" i="35" s="1"/>
  <c r="F26" i="35"/>
  <c r="H26" i="35" s="1"/>
  <c r="F25" i="35"/>
  <c r="H25" i="35" s="1"/>
  <c r="F24" i="35"/>
  <c r="H24" i="35" s="1"/>
  <c r="F23" i="35"/>
  <c r="H23" i="35" s="1"/>
  <c r="F22" i="35"/>
  <c r="H22" i="35" s="1"/>
  <c r="F21" i="35"/>
  <c r="H21" i="35" s="1"/>
  <c r="F20" i="35"/>
  <c r="H20" i="35" s="1"/>
  <c r="F19" i="35"/>
  <c r="H19" i="35" s="1"/>
  <c r="F18" i="35"/>
  <c r="H18" i="35" s="1"/>
  <c r="F17" i="35"/>
  <c r="H17" i="35" s="1"/>
  <c r="H29" i="35" s="1"/>
  <c r="D12" i="35"/>
  <c r="D11" i="35"/>
  <c r="D10" i="35"/>
  <c r="D9" i="35"/>
  <c r="D8" i="35"/>
  <c r="M1" i="35"/>
  <c r="G29" i="34"/>
  <c r="G33" i="34" s="1"/>
  <c r="E29" i="34"/>
  <c r="D29" i="34"/>
  <c r="F28" i="34"/>
  <c r="H28" i="34" s="1"/>
  <c r="F27" i="34"/>
  <c r="H27" i="34" s="1"/>
  <c r="F26" i="34"/>
  <c r="H26" i="34" s="1"/>
  <c r="F25" i="34"/>
  <c r="H25" i="34" s="1"/>
  <c r="F24" i="34"/>
  <c r="H24" i="34" s="1"/>
  <c r="F23" i="34"/>
  <c r="H23" i="34" s="1"/>
  <c r="F22" i="34"/>
  <c r="H22" i="34" s="1"/>
  <c r="F21" i="34"/>
  <c r="H21" i="34" s="1"/>
  <c r="F20" i="34"/>
  <c r="H20" i="34" s="1"/>
  <c r="F19" i="34"/>
  <c r="H19" i="34" s="1"/>
  <c r="F18" i="34"/>
  <c r="H18" i="34" s="1"/>
  <c r="F17" i="34"/>
  <c r="H17" i="34" s="1"/>
  <c r="H29" i="34" s="1"/>
  <c r="D12" i="34"/>
  <c r="D11" i="34"/>
  <c r="D10" i="34"/>
  <c r="D9" i="34"/>
  <c r="D8" i="34"/>
  <c r="M1" i="34"/>
  <c r="G29" i="33"/>
  <c r="G33" i="33" s="1"/>
  <c r="E29" i="33"/>
  <c r="D29" i="33"/>
  <c r="F28" i="33"/>
  <c r="H28" i="33" s="1"/>
  <c r="F27" i="33"/>
  <c r="H27" i="33" s="1"/>
  <c r="F26" i="33"/>
  <c r="H26" i="33" s="1"/>
  <c r="F25" i="33"/>
  <c r="H25" i="33" s="1"/>
  <c r="F24" i="33"/>
  <c r="H24" i="33" s="1"/>
  <c r="F23" i="33"/>
  <c r="H23" i="33" s="1"/>
  <c r="F22" i="33"/>
  <c r="H22" i="33" s="1"/>
  <c r="F21" i="33"/>
  <c r="H21" i="33" s="1"/>
  <c r="F20" i="33"/>
  <c r="H20" i="33" s="1"/>
  <c r="F19" i="33"/>
  <c r="H19" i="33" s="1"/>
  <c r="F18" i="33"/>
  <c r="H18" i="33" s="1"/>
  <c r="F17" i="33"/>
  <c r="H17" i="33" s="1"/>
  <c r="H29" i="33" s="1"/>
  <c r="D12" i="33"/>
  <c r="D11" i="33"/>
  <c r="D10" i="33"/>
  <c r="D9" i="33"/>
  <c r="D8" i="33"/>
  <c r="M1" i="33"/>
  <c r="G29" i="32"/>
  <c r="G33" i="32" s="1"/>
  <c r="E29" i="32"/>
  <c r="D29" i="32"/>
  <c r="F28" i="32"/>
  <c r="H28" i="32" s="1"/>
  <c r="F27" i="32"/>
  <c r="H27" i="32" s="1"/>
  <c r="F26" i="32"/>
  <c r="H26" i="32" s="1"/>
  <c r="F25" i="32"/>
  <c r="H25" i="32" s="1"/>
  <c r="F24" i="32"/>
  <c r="H24" i="32" s="1"/>
  <c r="F23" i="32"/>
  <c r="H23" i="32" s="1"/>
  <c r="F22" i="32"/>
  <c r="H22" i="32" s="1"/>
  <c r="F21" i="32"/>
  <c r="H21" i="32" s="1"/>
  <c r="F20" i="32"/>
  <c r="H20" i="32" s="1"/>
  <c r="F19" i="32"/>
  <c r="H19" i="32" s="1"/>
  <c r="F18" i="32"/>
  <c r="H18" i="32" s="1"/>
  <c r="F17" i="32"/>
  <c r="H17" i="32" s="1"/>
  <c r="H29" i="32" s="1"/>
  <c r="D12" i="32"/>
  <c r="D11" i="32"/>
  <c r="D10" i="32"/>
  <c r="D9" i="32"/>
  <c r="D8" i="32"/>
  <c r="M1" i="32"/>
  <c r="G29" i="31"/>
  <c r="G33" i="31" s="1"/>
  <c r="E29" i="31"/>
  <c r="D29" i="31"/>
  <c r="F28" i="31"/>
  <c r="H28" i="31" s="1"/>
  <c r="F27" i="31"/>
  <c r="H27" i="31" s="1"/>
  <c r="F26" i="31"/>
  <c r="H26" i="31" s="1"/>
  <c r="F25" i="31"/>
  <c r="H25" i="31" s="1"/>
  <c r="F24" i="31"/>
  <c r="H24" i="31" s="1"/>
  <c r="F23" i="31"/>
  <c r="H23" i="31" s="1"/>
  <c r="F22" i="31"/>
  <c r="H22" i="31" s="1"/>
  <c r="F21" i="31"/>
  <c r="H21" i="31" s="1"/>
  <c r="F20" i="31"/>
  <c r="H20" i="31" s="1"/>
  <c r="F19" i="31"/>
  <c r="H19" i="31" s="1"/>
  <c r="F18" i="31"/>
  <c r="H18" i="31" s="1"/>
  <c r="F17" i="31"/>
  <c r="H17" i="31" s="1"/>
  <c r="H29" i="31" s="1"/>
  <c r="D12" i="31"/>
  <c r="D11" i="31"/>
  <c r="D10" i="31"/>
  <c r="D9" i="31"/>
  <c r="D8" i="31"/>
  <c r="M1" i="31"/>
  <c r="G29" i="30"/>
  <c r="G33" i="30" s="1"/>
  <c r="E29" i="30"/>
  <c r="D29" i="30"/>
  <c r="F28" i="30"/>
  <c r="H28" i="30" s="1"/>
  <c r="F27" i="30"/>
  <c r="H27" i="30" s="1"/>
  <c r="F26" i="30"/>
  <c r="H26" i="30" s="1"/>
  <c r="F25" i="30"/>
  <c r="H25" i="30" s="1"/>
  <c r="F24" i="30"/>
  <c r="H24" i="30" s="1"/>
  <c r="F23" i="30"/>
  <c r="H23" i="30" s="1"/>
  <c r="F22" i="30"/>
  <c r="H22" i="30" s="1"/>
  <c r="F21" i="30"/>
  <c r="H21" i="30" s="1"/>
  <c r="F20" i="30"/>
  <c r="H20" i="30" s="1"/>
  <c r="F19" i="30"/>
  <c r="H19" i="30" s="1"/>
  <c r="F18" i="30"/>
  <c r="H18" i="30" s="1"/>
  <c r="F17" i="30"/>
  <c r="H17" i="30" s="1"/>
  <c r="D12" i="30"/>
  <c r="D11" i="30"/>
  <c r="D10" i="30"/>
  <c r="D9" i="30"/>
  <c r="D8" i="30"/>
  <c r="M1" i="30"/>
  <c r="G29" i="29"/>
  <c r="G33" i="29" s="1"/>
  <c r="E29" i="29"/>
  <c r="D29" i="29"/>
  <c r="F28" i="29"/>
  <c r="H28" i="29" s="1"/>
  <c r="F27" i="29"/>
  <c r="H27" i="29" s="1"/>
  <c r="F26" i="29"/>
  <c r="H26" i="29" s="1"/>
  <c r="F25" i="29"/>
  <c r="H25" i="29" s="1"/>
  <c r="F24" i="29"/>
  <c r="H24" i="29" s="1"/>
  <c r="F23" i="29"/>
  <c r="H23" i="29" s="1"/>
  <c r="F22" i="29"/>
  <c r="H22" i="29" s="1"/>
  <c r="F21" i="29"/>
  <c r="H21" i="29" s="1"/>
  <c r="F20" i="29"/>
  <c r="H20" i="29" s="1"/>
  <c r="F19" i="29"/>
  <c r="H19" i="29" s="1"/>
  <c r="F18" i="29"/>
  <c r="H18" i="29" s="1"/>
  <c r="F17" i="29"/>
  <c r="H17" i="29" s="1"/>
  <c r="H29" i="29" s="1"/>
  <c r="D12" i="29"/>
  <c r="D11" i="29"/>
  <c r="D10" i="29"/>
  <c r="D9" i="29"/>
  <c r="D8" i="29"/>
  <c r="M1" i="29"/>
  <c r="G29" i="27"/>
  <c r="G33" i="27" s="1"/>
  <c r="E29" i="27"/>
  <c r="D29" i="27"/>
  <c r="F28" i="27"/>
  <c r="H28" i="27" s="1"/>
  <c r="F27" i="27"/>
  <c r="H27" i="27" s="1"/>
  <c r="F26" i="27"/>
  <c r="H26" i="27" s="1"/>
  <c r="F25" i="27"/>
  <c r="H25" i="27" s="1"/>
  <c r="F24" i="27"/>
  <c r="H24" i="27" s="1"/>
  <c r="F23" i="27"/>
  <c r="H23" i="27" s="1"/>
  <c r="F22" i="27"/>
  <c r="H22" i="27" s="1"/>
  <c r="F21" i="27"/>
  <c r="H21" i="27" s="1"/>
  <c r="F20" i="27"/>
  <c r="H20" i="27" s="1"/>
  <c r="F19" i="27"/>
  <c r="H19" i="27" s="1"/>
  <c r="F18" i="27"/>
  <c r="H18" i="27" s="1"/>
  <c r="F17" i="27"/>
  <c r="H17" i="27" s="1"/>
  <c r="H29" i="27" s="1"/>
  <c r="D12" i="27"/>
  <c r="D11" i="27"/>
  <c r="D10" i="27"/>
  <c r="D9" i="27"/>
  <c r="D8" i="27"/>
  <c r="M1" i="27"/>
  <c r="G29" i="26"/>
  <c r="G33" i="26" s="1"/>
  <c r="E29" i="26"/>
  <c r="D29" i="26"/>
  <c r="F28" i="26"/>
  <c r="H28" i="26" s="1"/>
  <c r="F27" i="26"/>
  <c r="H27" i="26" s="1"/>
  <c r="F26" i="26"/>
  <c r="H26" i="26" s="1"/>
  <c r="F25" i="26"/>
  <c r="H25" i="26" s="1"/>
  <c r="F24" i="26"/>
  <c r="H24" i="26" s="1"/>
  <c r="F23" i="26"/>
  <c r="H23" i="26" s="1"/>
  <c r="F22" i="26"/>
  <c r="H22" i="26" s="1"/>
  <c r="F21" i="26"/>
  <c r="H21" i="26" s="1"/>
  <c r="F20" i="26"/>
  <c r="H20" i="26" s="1"/>
  <c r="F19" i="26"/>
  <c r="H19" i="26" s="1"/>
  <c r="F18" i="26"/>
  <c r="H18" i="26" s="1"/>
  <c r="F17" i="26"/>
  <c r="H17" i="26" s="1"/>
  <c r="H29" i="26" s="1"/>
  <c r="D12" i="26"/>
  <c r="D11" i="26"/>
  <c r="D10" i="26"/>
  <c r="D9" i="26"/>
  <c r="D8" i="26"/>
  <c r="M1" i="26"/>
  <c r="G29" i="25"/>
  <c r="G33" i="25" s="1"/>
  <c r="E29" i="25"/>
  <c r="D29" i="25"/>
  <c r="F28" i="25"/>
  <c r="H28" i="25" s="1"/>
  <c r="F27" i="25"/>
  <c r="H27" i="25" s="1"/>
  <c r="F26" i="25"/>
  <c r="H26" i="25" s="1"/>
  <c r="F25" i="25"/>
  <c r="H25" i="25" s="1"/>
  <c r="F24" i="25"/>
  <c r="H24" i="25" s="1"/>
  <c r="F23" i="25"/>
  <c r="H23" i="25" s="1"/>
  <c r="F22" i="25"/>
  <c r="H22" i="25" s="1"/>
  <c r="F21" i="25"/>
  <c r="H21" i="25" s="1"/>
  <c r="F20" i="25"/>
  <c r="H20" i="25" s="1"/>
  <c r="F19" i="25"/>
  <c r="H19" i="25" s="1"/>
  <c r="F18" i="25"/>
  <c r="H18" i="25" s="1"/>
  <c r="F17" i="25"/>
  <c r="H17" i="25" s="1"/>
  <c r="H29" i="25" s="1"/>
  <c r="D12" i="25"/>
  <c r="D11" i="25"/>
  <c r="D10" i="25"/>
  <c r="D9" i="25"/>
  <c r="D8" i="25"/>
  <c r="M1" i="25"/>
  <c r="G29" i="24"/>
  <c r="G33" i="24" s="1"/>
  <c r="E29" i="24"/>
  <c r="D29" i="24"/>
  <c r="F28" i="24"/>
  <c r="H28" i="24" s="1"/>
  <c r="F27" i="24"/>
  <c r="H27" i="24" s="1"/>
  <c r="F26" i="24"/>
  <c r="H26" i="24" s="1"/>
  <c r="F25" i="24"/>
  <c r="H25" i="24" s="1"/>
  <c r="F24" i="24"/>
  <c r="H24" i="24" s="1"/>
  <c r="F23" i="24"/>
  <c r="H23" i="24" s="1"/>
  <c r="F22" i="24"/>
  <c r="H22" i="24" s="1"/>
  <c r="F21" i="24"/>
  <c r="H21" i="24" s="1"/>
  <c r="F20" i="24"/>
  <c r="H20" i="24" s="1"/>
  <c r="F19" i="24"/>
  <c r="H19" i="24" s="1"/>
  <c r="F18" i="24"/>
  <c r="H18" i="24" s="1"/>
  <c r="F17" i="24"/>
  <c r="H17" i="24" s="1"/>
  <c r="H29" i="24" s="1"/>
  <c r="D12" i="24"/>
  <c r="D11" i="24"/>
  <c r="D10" i="24"/>
  <c r="D9" i="24"/>
  <c r="D8" i="24"/>
  <c r="M1" i="24"/>
  <c r="G29" i="23"/>
  <c r="G33" i="23" s="1"/>
  <c r="E29" i="23"/>
  <c r="D29" i="23"/>
  <c r="F28" i="23"/>
  <c r="H28" i="23" s="1"/>
  <c r="F27" i="23"/>
  <c r="H27" i="23" s="1"/>
  <c r="F26" i="23"/>
  <c r="H26" i="23" s="1"/>
  <c r="F25" i="23"/>
  <c r="H25" i="23" s="1"/>
  <c r="F24" i="23"/>
  <c r="H24" i="23" s="1"/>
  <c r="F23" i="23"/>
  <c r="H23" i="23" s="1"/>
  <c r="F22" i="23"/>
  <c r="H22" i="23" s="1"/>
  <c r="F21" i="23"/>
  <c r="H21" i="23" s="1"/>
  <c r="F20" i="23"/>
  <c r="H20" i="23" s="1"/>
  <c r="F19" i="23"/>
  <c r="H19" i="23" s="1"/>
  <c r="F18" i="23"/>
  <c r="H18" i="23" s="1"/>
  <c r="F17" i="23"/>
  <c r="H17" i="23" s="1"/>
  <c r="H29" i="23" s="1"/>
  <c r="D12" i="23"/>
  <c r="D11" i="23"/>
  <c r="D10" i="23"/>
  <c r="D9" i="23"/>
  <c r="D8" i="23"/>
  <c r="M1" i="23"/>
  <c r="G29" i="22"/>
  <c r="G33" i="22" s="1"/>
  <c r="E29" i="22"/>
  <c r="D29" i="22"/>
  <c r="F28" i="22"/>
  <c r="H28" i="22" s="1"/>
  <c r="F27" i="22"/>
  <c r="H27" i="22" s="1"/>
  <c r="F26" i="22"/>
  <c r="H26" i="22" s="1"/>
  <c r="F25" i="22"/>
  <c r="H25" i="22" s="1"/>
  <c r="F24" i="22"/>
  <c r="H24" i="22" s="1"/>
  <c r="F23" i="22"/>
  <c r="H23" i="22" s="1"/>
  <c r="F22" i="22"/>
  <c r="H22" i="22" s="1"/>
  <c r="F21" i="22"/>
  <c r="H21" i="22" s="1"/>
  <c r="F20" i="22"/>
  <c r="H20" i="22" s="1"/>
  <c r="F19" i="22"/>
  <c r="H19" i="22" s="1"/>
  <c r="F18" i="22"/>
  <c r="H18" i="22" s="1"/>
  <c r="F17" i="22"/>
  <c r="H17" i="22" s="1"/>
  <c r="H29" i="22" s="1"/>
  <c r="D12" i="22"/>
  <c r="D11" i="22"/>
  <c r="D10" i="22"/>
  <c r="D9" i="22"/>
  <c r="D8" i="22"/>
  <c r="M1" i="22"/>
  <c r="G29" i="21"/>
  <c r="G33" i="21" s="1"/>
  <c r="E29" i="21"/>
  <c r="D29" i="21"/>
  <c r="F28" i="21"/>
  <c r="H28" i="21" s="1"/>
  <c r="F27" i="21"/>
  <c r="H27" i="21" s="1"/>
  <c r="F26" i="21"/>
  <c r="H26" i="21" s="1"/>
  <c r="F25" i="21"/>
  <c r="H25" i="21" s="1"/>
  <c r="F24" i="21"/>
  <c r="H24" i="21" s="1"/>
  <c r="F23" i="21"/>
  <c r="H23" i="21" s="1"/>
  <c r="F22" i="21"/>
  <c r="H22" i="21" s="1"/>
  <c r="F21" i="21"/>
  <c r="H21" i="21" s="1"/>
  <c r="F20" i="21"/>
  <c r="H20" i="21" s="1"/>
  <c r="F19" i="21"/>
  <c r="H19" i="21" s="1"/>
  <c r="F18" i="21"/>
  <c r="H18" i="21" s="1"/>
  <c r="F17" i="21"/>
  <c r="H17" i="21" s="1"/>
  <c r="H29" i="21" s="1"/>
  <c r="D12" i="21"/>
  <c r="D11" i="21"/>
  <c r="D10" i="21"/>
  <c r="D9" i="21"/>
  <c r="D8" i="21"/>
  <c r="M1" i="21"/>
  <c r="G29" i="20"/>
  <c r="G33" i="20" s="1"/>
  <c r="E29" i="20"/>
  <c r="D29" i="20"/>
  <c r="F28" i="20"/>
  <c r="H28" i="20" s="1"/>
  <c r="F27" i="20"/>
  <c r="H27" i="20" s="1"/>
  <c r="F26" i="20"/>
  <c r="H26" i="20" s="1"/>
  <c r="F25" i="20"/>
  <c r="H25" i="20" s="1"/>
  <c r="F24" i="20"/>
  <c r="H24" i="20" s="1"/>
  <c r="F23" i="20"/>
  <c r="H23" i="20" s="1"/>
  <c r="F22" i="20"/>
  <c r="H22" i="20" s="1"/>
  <c r="F21" i="20"/>
  <c r="H21" i="20" s="1"/>
  <c r="F20" i="20"/>
  <c r="H20" i="20" s="1"/>
  <c r="F19" i="20"/>
  <c r="H19" i="20" s="1"/>
  <c r="F18" i="20"/>
  <c r="H18" i="20" s="1"/>
  <c r="F17" i="20"/>
  <c r="H17" i="20" s="1"/>
  <c r="H29" i="20" s="1"/>
  <c r="D12" i="20"/>
  <c r="D11" i="20"/>
  <c r="D10" i="20"/>
  <c r="D9" i="20"/>
  <c r="D8" i="20"/>
  <c r="M1" i="20"/>
  <c r="G29" i="19"/>
  <c r="G33" i="19" s="1"/>
  <c r="E29" i="19"/>
  <c r="D29" i="19"/>
  <c r="F28" i="19"/>
  <c r="H28" i="19" s="1"/>
  <c r="F27" i="19"/>
  <c r="H27" i="19" s="1"/>
  <c r="F26" i="19"/>
  <c r="H26" i="19" s="1"/>
  <c r="F25" i="19"/>
  <c r="H25" i="19" s="1"/>
  <c r="F24" i="19"/>
  <c r="H24" i="19" s="1"/>
  <c r="F23" i="19"/>
  <c r="H23" i="19" s="1"/>
  <c r="F22" i="19"/>
  <c r="H22" i="19" s="1"/>
  <c r="F21" i="19"/>
  <c r="H21" i="19" s="1"/>
  <c r="F20" i="19"/>
  <c r="H20" i="19" s="1"/>
  <c r="F19" i="19"/>
  <c r="H19" i="19" s="1"/>
  <c r="F18" i="19"/>
  <c r="H18" i="19" s="1"/>
  <c r="F17" i="19"/>
  <c r="H17" i="19" s="1"/>
  <c r="H29" i="19" s="1"/>
  <c r="D12" i="19"/>
  <c r="D11" i="19"/>
  <c r="D10" i="19"/>
  <c r="D9" i="19"/>
  <c r="D8" i="19"/>
  <c r="M1" i="19"/>
  <c r="C13" i="1"/>
  <c r="C17" i="1" s="1"/>
  <c r="G29" i="18"/>
  <c r="G33" i="18" s="1"/>
  <c r="E29" i="18"/>
  <c r="D29" i="18"/>
  <c r="F28" i="18"/>
  <c r="H28" i="18" s="1"/>
  <c r="F27" i="18"/>
  <c r="H27" i="18" s="1"/>
  <c r="F26" i="18"/>
  <c r="H26" i="18" s="1"/>
  <c r="F25" i="18"/>
  <c r="H25" i="18" s="1"/>
  <c r="F24" i="18"/>
  <c r="H24" i="18" s="1"/>
  <c r="F23" i="18"/>
  <c r="H23" i="18" s="1"/>
  <c r="F22" i="18"/>
  <c r="H22" i="18" s="1"/>
  <c r="F21" i="18"/>
  <c r="H21" i="18" s="1"/>
  <c r="F20" i="18"/>
  <c r="H20" i="18" s="1"/>
  <c r="F19" i="18"/>
  <c r="H19" i="18" s="1"/>
  <c r="F18" i="18"/>
  <c r="H18" i="18" s="1"/>
  <c r="F17" i="18"/>
  <c r="D12" i="18"/>
  <c r="D11" i="18"/>
  <c r="D10" i="18"/>
  <c r="D9" i="18"/>
  <c r="D8" i="18"/>
  <c r="M1" i="18"/>
  <c r="G29" i="17"/>
  <c r="G33" i="17" s="1"/>
  <c r="E29" i="17"/>
  <c r="D29" i="17"/>
  <c r="F28" i="17"/>
  <c r="H28" i="17" s="1"/>
  <c r="F27" i="17"/>
  <c r="H27" i="17" s="1"/>
  <c r="F26" i="17"/>
  <c r="H26" i="17" s="1"/>
  <c r="F25" i="17"/>
  <c r="H25" i="17" s="1"/>
  <c r="F24" i="17"/>
  <c r="H24" i="17" s="1"/>
  <c r="F23" i="17"/>
  <c r="H23" i="17" s="1"/>
  <c r="F22" i="17"/>
  <c r="H22" i="17" s="1"/>
  <c r="F21" i="17"/>
  <c r="H21" i="17" s="1"/>
  <c r="F20" i="17"/>
  <c r="H20" i="17" s="1"/>
  <c r="F19" i="17"/>
  <c r="H19" i="17" s="1"/>
  <c r="F18" i="17"/>
  <c r="H18" i="17" s="1"/>
  <c r="F17" i="17"/>
  <c r="F29" i="17" s="1"/>
  <c r="G32" i="17" s="1"/>
  <c r="D12" i="17"/>
  <c r="D11" i="17"/>
  <c r="D10" i="17"/>
  <c r="D9" i="17"/>
  <c r="D8" i="17"/>
  <c r="M1" i="17"/>
  <c r="G29" i="16"/>
  <c r="G33" i="16" s="1"/>
  <c r="E29" i="16"/>
  <c r="D29" i="16"/>
  <c r="F28" i="16"/>
  <c r="H28" i="16" s="1"/>
  <c r="F27" i="16"/>
  <c r="H27" i="16" s="1"/>
  <c r="F26" i="16"/>
  <c r="H26" i="16" s="1"/>
  <c r="F25" i="16"/>
  <c r="H25" i="16" s="1"/>
  <c r="F24" i="16"/>
  <c r="H24" i="16" s="1"/>
  <c r="F23" i="16"/>
  <c r="H23" i="16" s="1"/>
  <c r="F22" i="16"/>
  <c r="H22" i="16" s="1"/>
  <c r="F21" i="16"/>
  <c r="H21" i="16" s="1"/>
  <c r="F20" i="16"/>
  <c r="H20" i="16" s="1"/>
  <c r="F19" i="16"/>
  <c r="H19" i="16" s="1"/>
  <c r="F18" i="16"/>
  <c r="H18" i="16" s="1"/>
  <c r="F17" i="16"/>
  <c r="D12" i="16"/>
  <c r="D11" i="16"/>
  <c r="D10" i="16"/>
  <c r="D9" i="16"/>
  <c r="D8" i="16"/>
  <c r="M1" i="16"/>
  <c r="G29" i="15"/>
  <c r="G33" i="15" s="1"/>
  <c r="E29" i="15"/>
  <c r="D29" i="15"/>
  <c r="F28" i="15"/>
  <c r="H28" i="15" s="1"/>
  <c r="F27" i="15"/>
  <c r="H27" i="15" s="1"/>
  <c r="F26" i="15"/>
  <c r="H26" i="15" s="1"/>
  <c r="F25" i="15"/>
  <c r="H25" i="15" s="1"/>
  <c r="F24" i="15"/>
  <c r="H24" i="15" s="1"/>
  <c r="F23" i="15"/>
  <c r="H23" i="15" s="1"/>
  <c r="F22" i="15"/>
  <c r="H22" i="15" s="1"/>
  <c r="F21" i="15"/>
  <c r="H21" i="15" s="1"/>
  <c r="F20" i="15"/>
  <c r="H20" i="15" s="1"/>
  <c r="F19" i="15"/>
  <c r="H19" i="15" s="1"/>
  <c r="F18" i="15"/>
  <c r="H18" i="15" s="1"/>
  <c r="F17" i="15"/>
  <c r="F29" i="15" s="1"/>
  <c r="G32" i="15" s="1"/>
  <c r="D12" i="15"/>
  <c r="D11" i="15"/>
  <c r="D10" i="15"/>
  <c r="D9" i="15"/>
  <c r="D8" i="15"/>
  <c r="M1" i="15"/>
  <c r="G29" i="14"/>
  <c r="G33" i="14" s="1"/>
  <c r="E29" i="14"/>
  <c r="D29" i="14"/>
  <c r="F28" i="14"/>
  <c r="H28" i="14" s="1"/>
  <c r="F27" i="14"/>
  <c r="H27" i="14" s="1"/>
  <c r="F26" i="14"/>
  <c r="H26" i="14" s="1"/>
  <c r="F25" i="14"/>
  <c r="H25" i="14" s="1"/>
  <c r="F24" i="14"/>
  <c r="H24" i="14" s="1"/>
  <c r="F23" i="14"/>
  <c r="H23" i="14" s="1"/>
  <c r="F22" i="14"/>
  <c r="H22" i="14" s="1"/>
  <c r="F21" i="14"/>
  <c r="H21" i="14" s="1"/>
  <c r="F20" i="14"/>
  <c r="H20" i="14" s="1"/>
  <c r="F19" i="14"/>
  <c r="H19" i="14" s="1"/>
  <c r="F18" i="14"/>
  <c r="H18" i="14" s="1"/>
  <c r="F17" i="14"/>
  <c r="D12" i="14"/>
  <c r="D11" i="14"/>
  <c r="D10" i="14"/>
  <c r="D9" i="14"/>
  <c r="D8" i="14"/>
  <c r="M1" i="14"/>
  <c r="G29" i="13"/>
  <c r="G33" i="13" s="1"/>
  <c r="E29" i="13"/>
  <c r="D29" i="13"/>
  <c r="F28" i="13"/>
  <c r="H28" i="13" s="1"/>
  <c r="F27" i="13"/>
  <c r="H27" i="13" s="1"/>
  <c r="F26" i="13"/>
  <c r="H26" i="13" s="1"/>
  <c r="F25" i="13"/>
  <c r="H25" i="13" s="1"/>
  <c r="F24" i="13"/>
  <c r="H24" i="13" s="1"/>
  <c r="F23" i="13"/>
  <c r="H23" i="13" s="1"/>
  <c r="F22" i="13"/>
  <c r="H22" i="13" s="1"/>
  <c r="F21" i="13"/>
  <c r="H21" i="13" s="1"/>
  <c r="F20" i="13"/>
  <c r="H20" i="13" s="1"/>
  <c r="F19" i="13"/>
  <c r="H19" i="13" s="1"/>
  <c r="F18" i="13"/>
  <c r="H18" i="13" s="1"/>
  <c r="F17" i="13"/>
  <c r="D12" i="13"/>
  <c r="D11" i="13"/>
  <c r="D10" i="13"/>
  <c r="D9" i="13"/>
  <c r="D8" i="13"/>
  <c r="M1" i="13"/>
  <c r="F29" i="18" l="1"/>
  <c r="G32" i="18" s="1"/>
  <c r="H17" i="17"/>
  <c r="H29" i="17" s="1"/>
  <c r="F29" i="16"/>
  <c r="G32" i="16" s="1"/>
  <c r="F29" i="14"/>
  <c r="G32" i="14" s="1"/>
  <c r="F29" i="13"/>
  <c r="G32" i="13" s="1"/>
  <c r="C13" i="13"/>
  <c r="C17" i="13" s="1"/>
  <c r="F29" i="57"/>
  <c r="G32" i="57" s="1"/>
  <c r="F29" i="56"/>
  <c r="G32" i="56" s="1"/>
  <c r="H29" i="55"/>
  <c r="F29" i="55"/>
  <c r="G32" i="55" s="1"/>
  <c r="F29" i="54"/>
  <c r="G32" i="54" s="1"/>
  <c r="F29" i="52"/>
  <c r="G32" i="52" s="1"/>
  <c r="F29" i="50"/>
  <c r="G32" i="50" s="1"/>
  <c r="F29" i="46"/>
  <c r="G32" i="46" s="1"/>
  <c r="F29" i="45"/>
  <c r="G32" i="45" s="1"/>
  <c r="F29" i="44"/>
  <c r="G32" i="44" s="1"/>
  <c r="F29" i="43"/>
  <c r="G32" i="43" s="1"/>
  <c r="F29" i="42"/>
  <c r="G32" i="42" s="1"/>
  <c r="F29" i="41"/>
  <c r="G32" i="41" s="1"/>
  <c r="F29" i="38"/>
  <c r="G32" i="38" s="1"/>
  <c r="F29" i="37"/>
  <c r="G32" i="37" s="1"/>
  <c r="F29" i="36"/>
  <c r="G32" i="36" s="1"/>
  <c r="F29" i="35"/>
  <c r="G32" i="35" s="1"/>
  <c r="F29" i="34"/>
  <c r="G32" i="34" s="1"/>
  <c r="F29" i="33"/>
  <c r="G32" i="33" s="1"/>
  <c r="F29" i="32"/>
  <c r="G32" i="32" s="1"/>
  <c r="F29" i="31"/>
  <c r="G32" i="31" s="1"/>
  <c r="H29" i="30"/>
  <c r="F29" i="30"/>
  <c r="G32" i="30" s="1"/>
  <c r="F29" i="29"/>
  <c r="G32" i="29" s="1"/>
  <c r="F29" i="27"/>
  <c r="G32" i="27" s="1"/>
  <c r="F29" i="26"/>
  <c r="G32" i="26" s="1"/>
  <c r="F29" i="25"/>
  <c r="G32" i="25" s="1"/>
  <c r="F29" i="24"/>
  <c r="G32" i="24" s="1"/>
  <c r="F29" i="23"/>
  <c r="G32" i="23" s="1"/>
  <c r="F29" i="22"/>
  <c r="G32" i="22" s="1"/>
  <c r="F29" i="21"/>
  <c r="G32" i="21" s="1"/>
  <c r="F29" i="20"/>
  <c r="G32" i="20" s="1"/>
  <c r="F29" i="19"/>
  <c r="G32" i="19" s="1"/>
  <c r="H17" i="18"/>
  <c r="H29" i="18" s="1"/>
  <c r="H17" i="16"/>
  <c r="H29" i="16" s="1"/>
  <c r="H17" i="15"/>
  <c r="H29" i="15" s="1"/>
  <c r="H17" i="14"/>
  <c r="H29" i="14" s="1"/>
  <c r="H17" i="13"/>
  <c r="H29" i="13" s="1"/>
  <c r="B18" i="13"/>
  <c r="C19" i="13"/>
  <c r="B20" i="13"/>
  <c r="C21" i="13"/>
  <c r="B22" i="13"/>
  <c r="C23" i="13"/>
  <c r="B24" i="13"/>
  <c r="C25" i="13"/>
  <c r="C27" i="13"/>
  <c r="D13" i="13"/>
  <c r="B17" i="13"/>
  <c r="C18" i="13"/>
  <c r="B19" i="13"/>
  <c r="C20" i="13"/>
  <c r="B21" i="13"/>
  <c r="C22" i="13"/>
  <c r="B23" i="13"/>
  <c r="C24" i="13"/>
  <c r="B25" i="13"/>
  <c r="C26" i="13"/>
  <c r="C13" i="14" l="1"/>
  <c r="C28" i="13"/>
  <c r="B27" i="13"/>
  <c r="B28" i="13"/>
  <c r="B26" i="13"/>
  <c r="B7" i="13"/>
  <c r="E57" i="5"/>
  <c r="F57" i="5" s="1"/>
  <c r="G57" i="5" s="1"/>
  <c r="H57" i="5" s="1"/>
  <c r="I57" i="5" s="1"/>
  <c r="J57" i="5" s="1"/>
  <c r="K57" i="5" s="1"/>
  <c r="L57" i="5" s="1"/>
  <c r="M57" i="5" s="1"/>
  <c r="N57" i="5" s="1"/>
  <c r="O57" i="5" s="1"/>
  <c r="E56" i="5"/>
  <c r="F56" i="5" s="1"/>
  <c r="G56" i="5" s="1"/>
  <c r="H56" i="5" s="1"/>
  <c r="I56" i="5" s="1"/>
  <c r="J56" i="5" s="1"/>
  <c r="K56" i="5" s="1"/>
  <c r="L56" i="5" s="1"/>
  <c r="M56" i="5" s="1"/>
  <c r="N56" i="5" s="1"/>
  <c r="O56" i="5" s="1"/>
  <c r="E55" i="5"/>
  <c r="F55" i="5" s="1"/>
  <c r="G55" i="5" s="1"/>
  <c r="H55" i="5" s="1"/>
  <c r="I55" i="5" s="1"/>
  <c r="J55" i="5" s="1"/>
  <c r="K55" i="5" s="1"/>
  <c r="L55" i="5" s="1"/>
  <c r="M55" i="5" s="1"/>
  <c r="N55" i="5" s="1"/>
  <c r="O55" i="5" s="1"/>
  <c r="E54" i="5"/>
  <c r="F54" i="5" s="1"/>
  <c r="G54" i="5" s="1"/>
  <c r="H54" i="5" s="1"/>
  <c r="I54" i="5" s="1"/>
  <c r="J54" i="5" s="1"/>
  <c r="K54" i="5" s="1"/>
  <c r="L54" i="5" s="1"/>
  <c r="N54" i="5" s="1"/>
  <c r="O54" i="5" s="1"/>
  <c r="E53" i="5"/>
  <c r="F53" i="5" s="1"/>
  <c r="G53" i="5" s="1"/>
  <c r="H53" i="5" s="1"/>
  <c r="I53" i="5" s="1"/>
  <c r="J53" i="5" s="1"/>
  <c r="K53" i="5" s="1"/>
  <c r="L53" i="5" s="1"/>
  <c r="M53" i="5" s="1"/>
  <c r="N53" i="5" s="1"/>
  <c r="O53" i="5" s="1"/>
  <c r="E52" i="5"/>
  <c r="F52" i="5" s="1"/>
  <c r="G52" i="5" s="1"/>
  <c r="H52" i="5" s="1"/>
  <c r="I52" i="5" s="1"/>
  <c r="J52" i="5" s="1"/>
  <c r="K52" i="5" s="1"/>
  <c r="L52" i="5" s="1"/>
  <c r="M52" i="5" s="1"/>
  <c r="N52" i="5" s="1"/>
  <c r="O52" i="5" s="1"/>
  <c r="E51" i="5"/>
  <c r="F51" i="5" s="1"/>
  <c r="G51" i="5" s="1"/>
  <c r="H51" i="5" s="1"/>
  <c r="I51" i="5" s="1"/>
  <c r="J51" i="5" s="1"/>
  <c r="K51" i="5" s="1"/>
  <c r="L51" i="5" s="1"/>
  <c r="M51" i="5" s="1"/>
  <c r="N51" i="5" s="1"/>
  <c r="O51" i="5" s="1"/>
  <c r="E50" i="5"/>
  <c r="F50" i="5" s="1"/>
  <c r="G50" i="5" s="1"/>
  <c r="H50" i="5" s="1"/>
  <c r="I50" i="5" s="1"/>
  <c r="J50" i="5" s="1"/>
  <c r="K50" i="5" s="1"/>
  <c r="L50" i="5" s="1"/>
  <c r="N50" i="5" s="1"/>
  <c r="O50" i="5" s="1"/>
  <c r="E49" i="5"/>
  <c r="F49" i="5" s="1"/>
  <c r="G49" i="5" s="1"/>
  <c r="H49" i="5" s="1"/>
  <c r="I49" i="5" s="1"/>
  <c r="J49" i="5" s="1"/>
  <c r="K49" i="5" s="1"/>
  <c r="L49" i="5" s="1"/>
  <c r="M49" i="5" s="1"/>
  <c r="N49" i="5" s="1"/>
  <c r="O49" i="5" s="1"/>
  <c r="E48" i="5"/>
  <c r="F48" i="5" s="1"/>
  <c r="G48" i="5" s="1"/>
  <c r="H48" i="5" s="1"/>
  <c r="I48" i="5" s="1"/>
  <c r="J48" i="5" s="1"/>
  <c r="K48" i="5" s="1"/>
  <c r="L48" i="5" s="1"/>
  <c r="M48" i="5" s="1"/>
  <c r="N48" i="5" s="1"/>
  <c r="O48" i="5" s="1"/>
  <c r="E47" i="5"/>
  <c r="F47" i="5" s="1"/>
  <c r="G47" i="5" s="1"/>
  <c r="H47" i="5" s="1"/>
  <c r="I47" i="5" s="1"/>
  <c r="J47" i="5" s="1"/>
  <c r="K47" i="5" s="1"/>
  <c r="L47" i="5" s="1"/>
  <c r="M47" i="5" s="1"/>
  <c r="N47" i="5" s="1"/>
  <c r="O47" i="5" s="1"/>
  <c r="E46" i="5"/>
  <c r="F46" i="5" s="1"/>
  <c r="G46" i="5" s="1"/>
  <c r="H46" i="5" s="1"/>
  <c r="I46" i="5" s="1"/>
  <c r="J46" i="5" s="1"/>
  <c r="K46" i="5" s="1"/>
  <c r="L46" i="5" s="1"/>
  <c r="M46" i="5" s="1"/>
  <c r="N46" i="5" s="1"/>
  <c r="O46" i="5" s="1"/>
  <c r="E45" i="5"/>
  <c r="F45" i="5" s="1"/>
  <c r="G45" i="5" s="1"/>
  <c r="H45" i="5" s="1"/>
  <c r="I45" i="5" s="1"/>
  <c r="J45" i="5" s="1"/>
  <c r="K45" i="5" s="1"/>
  <c r="L45" i="5" s="1"/>
  <c r="M45" i="5" s="1"/>
  <c r="N45" i="5" s="1"/>
  <c r="O45" i="5" s="1"/>
  <c r="E44" i="5"/>
  <c r="F44" i="5" s="1"/>
  <c r="G44" i="5" s="1"/>
  <c r="H44" i="5" s="1"/>
  <c r="I44" i="5" s="1"/>
  <c r="J44" i="5" s="1"/>
  <c r="K44" i="5" s="1"/>
  <c r="L44" i="5" s="1"/>
  <c r="M44" i="5" s="1"/>
  <c r="N44" i="5" s="1"/>
  <c r="O44" i="5" s="1"/>
  <c r="H43" i="5"/>
  <c r="I43" i="5" s="1"/>
  <c r="J43" i="5" s="1"/>
  <c r="K43" i="5" s="1"/>
  <c r="L43" i="5" s="1"/>
  <c r="M43" i="5" s="1"/>
  <c r="N43" i="5" s="1"/>
  <c r="O43" i="5" s="1"/>
  <c r="E43" i="5"/>
  <c r="F43" i="5" s="1"/>
  <c r="K42" i="5"/>
  <c r="L42" i="5" s="1"/>
  <c r="M42" i="5" s="1"/>
  <c r="N42" i="5" s="1"/>
  <c r="O42" i="5" s="1"/>
  <c r="E42" i="5"/>
  <c r="F42" i="5" s="1"/>
  <c r="G42" i="5" s="1"/>
  <c r="H42" i="5" s="1"/>
  <c r="I42" i="5" s="1"/>
  <c r="N41" i="5"/>
  <c r="O41" i="5" s="1"/>
  <c r="H41" i="5"/>
  <c r="I41" i="5" s="1"/>
  <c r="J41" i="5" s="1"/>
  <c r="K41" i="5" s="1"/>
  <c r="L41" i="5" s="1"/>
  <c r="E41" i="5"/>
  <c r="F41" i="5" s="1"/>
  <c r="K40" i="5"/>
  <c r="L40" i="5" s="1"/>
  <c r="M40" i="5" s="1"/>
  <c r="N40" i="5" s="1"/>
  <c r="O40" i="5" s="1"/>
  <c r="E40" i="5"/>
  <c r="F40" i="5" s="1"/>
  <c r="G40" i="5" s="1"/>
  <c r="H40" i="5" s="1"/>
  <c r="I40" i="5" s="1"/>
  <c r="E39" i="5"/>
  <c r="F39" i="5" s="1"/>
  <c r="G39" i="5" s="1"/>
  <c r="H39" i="5" s="1"/>
  <c r="I39" i="5" s="1"/>
  <c r="J39" i="5" s="1"/>
  <c r="K39" i="5" s="1"/>
  <c r="L39" i="5" s="1"/>
  <c r="M39" i="5" s="1"/>
  <c r="N39" i="5" s="1"/>
  <c r="O39" i="5" s="1"/>
  <c r="E38" i="5"/>
  <c r="F38" i="5" s="1"/>
  <c r="G38" i="5" s="1"/>
  <c r="H38" i="5" s="1"/>
  <c r="I38" i="5" s="1"/>
  <c r="J38" i="5" s="1"/>
  <c r="K38" i="5" s="1"/>
  <c r="L38" i="5" s="1"/>
  <c r="M38" i="5" s="1"/>
  <c r="N38" i="5" s="1"/>
  <c r="O38" i="5" s="1"/>
  <c r="E37" i="5"/>
  <c r="F37" i="5" s="1"/>
  <c r="G37" i="5" s="1"/>
  <c r="H37" i="5" s="1"/>
  <c r="I37" i="5" s="1"/>
  <c r="J37" i="5" s="1"/>
  <c r="K37" i="5" s="1"/>
  <c r="L37" i="5" s="1"/>
  <c r="M37" i="5" s="1"/>
  <c r="N37" i="5" s="1"/>
  <c r="O37" i="5" s="1"/>
  <c r="E36" i="5"/>
  <c r="F36" i="5" s="1"/>
  <c r="G36" i="5" s="1"/>
  <c r="H36" i="5" s="1"/>
  <c r="I36" i="5" s="1"/>
  <c r="K36" i="5" s="1"/>
  <c r="L36" i="5" s="1"/>
  <c r="M36" i="5" s="1"/>
  <c r="N36" i="5" s="1"/>
  <c r="O36" i="5" s="1"/>
  <c r="C14" i="1"/>
  <c r="D9" i="1"/>
  <c r="D10" i="1"/>
  <c r="D11" i="1"/>
  <c r="D12" i="1"/>
  <c r="D8" i="1"/>
  <c r="D12" i="4"/>
  <c r="C13" i="15" l="1"/>
  <c r="C28" i="14"/>
  <c r="C17" i="14"/>
  <c r="B18" i="14"/>
  <c r="B20" i="14"/>
  <c r="B22" i="14"/>
  <c r="B24" i="14"/>
  <c r="C27" i="14"/>
  <c r="B17" i="14"/>
  <c r="B19" i="14"/>
  <c r="B21" i="14"/>
  <c r="B23" i="14"/>
  <c r="B25" i="14"/>
  <c r="C19" i="14"/>
  <c r="C21" i="14"/>
  <c r="C23" i="14"/>
  <c r="C25" i="14"/>
  <c r="D13" i="14"/>
  <c r="C18" i="14"/>
  <c r="C20" i="14"/>
  <c r="C22" i="14"/>
  <c r="C24" i="14"/>
  <c r="C26" i="14"/>
  <c r="G29" i="1"/>
  <c r="G33" i="1" s="1"/>
  <c r="E29" i="1"/>
  <c r="D29" i="1"/>
  <c r="F28" i="1"/>
  <c r="F27" i="1"/>
  <c r="F26" i="1"/>
  <c r="F25" i="1"/>
  <c r="F24" i="1"/>
  <c r="F23" i="1"/>
  <c r="F22" i="1"/>
  <c r="F21" i="1"/>
  <c r="F20" i="1"/>
  <c r="F19" i="1"/>
  <c r="F18" i="1"/>
  <c r="F17" i="1"/>
  <c r="G31" i="1"/>
  <c r="B27" i="14" l="1"/>
  <c r="B26" i="14"/>
  <c r="B28" i="14"/>
  <c r="B7" i="14"/>
  <c r="C17" i="15"/>
  <c r="C13" i="16"/>
  <c r="C28" i="15"/>
  <c r="C19" i="15"/>
  <c r="C21" i="15"/>
  <c r="C23" i="15"/>
  <c r="C25" i="15"/>
  <c r="D13" i="15"/>
  <c r="C18" i="15"/>
  <c r="C20" i="15"/>
  <c r="C22" i="15"/>
  <c r="C24" i="15"/>
  <c r="C26" i="15"/>
  <c r="B18" i="15"/>
  <c r="B20" i="15"/>
  <c r="B22" i="15"/>
  <c r="B24" i="15"/>
  <c r="C27" i="15"/>
  <c r="B17" i="15"/>
  <c r="B19" i="15"/>
  <c r="B21" i="15"/>
  <c r="B23" i="15"/>
  <c r="B25" i="15"/>
  <c r="B7" i="15"/>
  <c r="H19" i="1"/>
  <c r="H23" i="1"/>
  <c r="H27" i="1"/>
  <c r="H21" i="1"/>
  <c r="H25" i="1"/>
  <c r="C28" i="1"/>
  <c r="C26" i="1"/>
  <c r="B25" i="1"/>
  <c r="C24" i="1"/>
  <c r="B23" i="1"/>
  <c r="C22" i="1"/>
  <c r="B21" i="1"/>
  <c r="C20" i="1"/>
  <c r="B19" i="1"/>
  <c r="C18" i="1"/>
  <c r="B17" i="1"/>
  <c r="C27" i="1"/>
  <c r="C25" i="1"/>
  <c r="B24" i="1"/>
  <c r="C23" i="1"/>
  <c r="B22" i="1"/>
  <c r="C21" i="1"/>
  <c r="B20" i="1"/>
  <c r="C19" i="1"/>
  <c r="B18" i="1"/>
  <c r="D13" i="1"/>
  <c r="B7" i="1" s="1"/>
  <c r="H17" i="1"/>
  <c r="I17" i="1"/>
  <c r="H18" i="1"/>
  <c r="H20" i="1"/>
  <c r="H22" i="1"/>
  <c r="H24" i="1"/>
  <c r="H26" i="1"/>
  <c r="H28" i="1"/>
  <c r="F29" i="1"/>
  <c r="G32" i="1" s="1"/>
  <c r="B27" i="15" l="1"/>
  <c r="B26" i="15"/>
  <c r="B28" i="15"/>
  <c r="C13" i="17"/>
  <c r="C17" i="16"/>
  <c r="I18" i="1"/>
  <c r="H29" i="1"/>
  <c r="B27" i="1"/>
  <c r="B28" i="1"/>
  <c r="B26" i="1"/>
  <c r="C17" i="17" l="1"/>
  <c r="C13" i="18"/>
  <c r="I19" i="1"/>
  <c r="J18" i="1"/>
  <c r="J17" i="1"/>
  <c r="C17" i="18" l="1"/>
  <c r="C13" i="19"/>
  <c r="C21" i="18"/>
  <c r="I20" i="1"/>
  <c r="J19" i="1"/>
  <c r="C17" i="19" l="1"/>
  <c r="C13" i="20"/>
  <c r="C28" i="19"/>
  <c r="B17" i="19"/>
  <c r="B19" i="19"/>
  <c r="B21" i="19"/>
  <c r="B23" i="19"/>
  <c r="B25" i="19"/>
  <c r="C18" i="19"/>
  <c r="C20" i="19"/>
  <c r="C22" i="19"/>
  <c r="C24" i="19"/>
  <c r="C26" i="19"/>
  <c r="D13" i="19"/>
  <c r="B18" i="19"/>
  <c r="B20" i="19"/>
  <c r="B22" i="19"/>
  <c r="B24" i="19"/>
  <c r="C19" i="19"/>
  <c r="C21" i="19"/>
  <c r="C23" i="19"/>
  <c r="C25" i="19"/>
  <c r="C27" i="19"/>
  <c r="B7" i="19"/>
  <c r="I21" i="1"/>
  <c r="J20" i="1"/>
  <c r="B27" i="19" l="1"/>
  <c r="B28" i="19"/>
  <c r="B26" i="19"/>
  <c r="C17" i="20"/>
  <c r="C13" i="21"/>
  <c r="C28" i="20"/>
  <c r="B17" i="20"/>
  <c r="B19" i="20"/>
  <c r="D13" i="20"/>
  <c r="B18" i="20"/>
  <c r="B20" i="20"/>
  <c r="B22" i="20"/>
  <c r="B24" i="20"/>
  <c r="C19" i="20"/>
  <c r="C21" i="20"/>
  <c r="C23" i="20"/>
  <c r="C25" i="20"/>
  <c r="C27" i="20"/>
  <c r="B21" i="20"/>
  <c r="B23" i="20"/>
  <c r="B25" i="20"/>
  <c r="C18" i="20"/>
  <c r="C20" i="20"/>
  <c r="C22" i="20"/>
  <c r="C24" i="20"/>
  <c r="C26" i="20"/>
  <c r="B7" i="20"/>
  <c r="I22" i="1"/>
  <c r="J21" i="1"/>
  <c r="B27" i="20" l="1"/>
  <c r="B28" i="20"/>
  <c r="B26" i="20"/>
  <c r="C17" i="21"/>
  <c r="C13" i="22"/>
  <c r="C28" i="21"/>
  <c r="D13" i="21"/>
  <c r="B18" i="21"/>
  <c r="B20" i="21"/>
  <c r="B22" i="21"/>
  <c r="B24" i="21"/>
  <c r="C19" i="21"/>
  <c r="C21" i="21"/>
  <c r="C23" i="21"/>
  <c r="C25" i="21"/>
  <c r="C27" i="21"/>
  <c r="B17" i="21"/>
  <c r="B19" i="21"/>
  <c r="B21" i="21"/>
  <c r="B23" i="21"/>
  <c r="B25" i="21"/>
  <c r="C18" i="21"/>
  <c r="C20" i="21"/>
  <c r="C22" i="21"/>
  <c r="C24" i="21"/>
  <c r="C26" i="21"/>
  <c r="B7" i="21"/>
  <c r="I23" i="1"/>
  <c r="J22" i="1"/>
  <c r="B27" i="21" l="1"/>
  <c r="B28" i="21"/>
  <c r="B26" i="21"/>
  <c r="C17" i="22"/>
  <c r="C13" i="23"/>
  <c r="C28" i="22"/>
  <c r="B17" i="22"/>
  <c r="B19" i="22"/>
  <c r="B21" i="22"/>
  <c r="B23" i="22"/>
  <c r="B25" i="22"/>
  <c r="C18" i="22"/>
  <c r="C20" i="22"/>
  <c r="C22" i="22"/>
  <c r="C24" i="22"/>
  <c r="C26" i="22"/>
  <c r="D13" i="22"/>
  <c r="B18" i="22"/>
  <c r="B20" i="22"/>
  <c r="B22" i="22"/>
  <c r="B24" i="22"/>
  <c r="C19" i="22"/>
  <c r="C21" i="22"/>
  <c r="C23" i="22"/>
  <c r="C25" i="22"/>
  <c r="C27" i="22"/>
  <c r="B7" i="22"/>
  <c r="I24" i="1"/>
  <c r="J23" i="1"/>
  <c r="B27" i="22" l="1"/>
  <c r="B28" i="22"/>
  <c r="B26" i="22"/>
  <c r="C17" i="23"/>
  <c r="C13" i="24"/>
  <c r="C28" i="23"/>
  <c r="D13" i="23"/>
  <c r="B18" i="23"/>
  <c r="B20" i="23"/>
  <c r="B22" i="23"/>
  <c r="B24" i="23"/>
  <c r="C19" i="23"/>
  <c r="C21" i="23"/>
  <c r="C23" i="23"/>
  <c r="C25" i="23"/>
  <c r="C27" i="23"/>
  <c r="B17" i="23"/>
  <c r="B19" i="23"/>
  <c r="B21" i="23"/>
  <c r="B23" i="23"/>
  <c r="B25" i="23"/>
  <c r="C18" i="23"/>
  <c r="C20" i="23"/>
  <c r="C22" i="23"/>
  <c r="C24" i="23"/>
  <c r="C26" i="23"/>
  <c r="B7" i="23"/>
  <c r="I25" i="1"/>
  <c r="J24" i="1"/>
  <c r="B27" i="23" l="1"/>
  <c r="B28" i="23"/>
  <c r="B26" i="23"/>
  <c r="C17" i="24"/>
  <c r="C13" i="25"/>
  <c r="C28" i="24"/>
  <c r="B17" i="24"/>
  <c r="B19" i="24"/>
  <c r="B21" i="24"/>
  <c r="B23" i="24"/>
  <c r="B25" i="24"/>
  <c r="C18" i="24"/>
  <c r="C20" i="24"/>
  <c r="C22" i="24"/>
  <c r="C24" i="24"/>
  <c r="C26" i="24"/>
  <c r="D13" i="24"/>
  <c r="B18" i="24"/>
  <c r="B20" i="24"/>
  <c r="B22" i="24"/>
  <c r="B24" i="24"/>
  <c r="C19" i="24"/>
  <c r="C21" i="24"/>
  <c r="C23" i="24"/>
  <c r="C25" i="24"/>
  <c r="C27" i="24"/>
  <c r="B7" i="24"/>
  <c r="I26" i="1"/>
  <c r="J25" i="1"/>
  <c r="B27" i="24" l="1"/>
  <c r="B28" i="24"/>
  <c r="B26" i="24"/>
  <c r="C13" i="26"/>
  <c r="C17" i="25"/>
  <c r="C28" i="25"/>
  <c r="D13" i="25"/>
  <c r="B18" i="25"/>
  <c r="B20" i="25"/>
  <c r="B22" i="25"/>
  <c r="B24" i="25"/>
  <c r="C19" i="25"/>
  <c r="C21" i="25"/>
  <c r="C23" i="25"/>
  <c r="C25" i="25"/>
  <c r="C27" i="25"/>
  <c r="B17" i="25"/>
  <c r="B19" i="25"/>
  <c r="B21" i="25"/>
  <c r="B23" i="25"/>
  <c r="B25" i="25"/>
  <c r="C18" i="25"/>
  <c r="C20" i="25"/>
  <c r="C22" i="25"/>
  <c r="C24" i="25"/>
  <c r="C26" i="25"/>
  <c r="B7" i="25"/>
  <c r="I27" i="1"/>
  <c r="J26" i="1"/>
  <c r="C17" i="26" l="1"/>
  <c r="C13" i="27"/>
  <c r="C28" i="26"/>
  <c r="B17" i="26"/>
  <c r="B19" i="26"/>
  <c r="B21" i="26"/>
  <c r="B23" i="26"/>
  <c r="B25" i="26"/>
  <c r="C18" i="26"/>
  <c r="C20" i="26"/>
  <c r="C22" i="26"/>
  <c r="C24" i="26"/>
  <c r="C26" i="26"/>
  <c r="D13" i="26"/>
  <c r="B18" i="26"/>
  <c r="B20" i="26"/>
  <c r="B22" i="26"/>
  <c r="B24" i="26"/>
  <c r="C19" i="26"/>
  <c r="C21" i="26"/>
  <c r="C23" i="26"/>
  <c r="C25" i="26"/>
  <c r="C27" i="26"/>
  <c r="B7" i="26"/>
  <c r="B27" i="25"/>
  <c r="B28" i="25"/>
  <c r="B26" i="25"/>
  <c r="I28" i="1"/>
  <c r="J27" i="1"/>
  <c r="B27" i="26" l="1"/>
  <c r="B28" i="26"/>
  <c r="B26" i="26"/>
  <c r="C17" i="27"/>
  <c r="C28" i="27"/>
  <c r="D13" i="27"/>
  <c r="B7" i="27" s="1"/>
  <c r="B18" i="27"/>
  <c r="B20" i="27"/>
  <c r="B22" i="27"/>
  <c r="B24" i="27"/>
  <c r="C19" i="27"/>
  <c r="C21" i="27"/>
  <c r="C23" i="27"/>
  <c r="C25" i="27"/>
  <c r="C27" i="27"/>
  <c r="C13" i="29"/>
  <c r="B17" i="27"/>
  <c r="B19" i="27"/>
  <c r="B21" i="27"/>
  <c r="B23" i="27"/>
  <c r="B25" i="27"/>
  <c r="C18" i="27"/>
  <c r="C20" i="27"/>
  <c r="C22" i="27"/>
  <c r="C24" i="27"/>
  <c r="C26" i="27"/>
  <c r="J28" i="1"/>
  <c r="J29" i="1" s="1"/>
  <c r="G34" i="1" s="1"/>
  <c r="I29" i="1"/>
  <c r="B17" i="29" l="1"/>
  <c r="B19" i="29"/>
  <c r="B21" i="29"/>
  <c r="B23" i="29"/>
  <c r="B25" i="29"/>
  <c r="C18" i="29"/>
  <c r="C20" i="29"/>
  <c r="C22" i="29"/>
  <c r="C24" i="29"/>
  <c r="C26" i="29"/>
  <c r="D13" i="29"/>
  <c r="B18" i="29"/>
  <c r="B20" i="29"/>
  <c r="B22" i="29"/>
  <c r="B24" i="29"/>
  <c r="C19" i="29"/>
  <c r="C21" i="29"/>
  <c r="C23" i="29"/>
  <c r="C25" i="29"/>
  <c r="C27" i="29"/>
  <c r="C13" i="30"/>
  <c r="B7" i="29"/>
  <c r="C17" i="29"/>
  <c r="C28" i="29"/>
  <c r="B27" i="27"/>
  <c r="B28" i="27"/>
  <c r="B26" i="27"/>
  <c r="G35" i="1"/>
  <c r="C14" i="13" s="1"/>
  <c r="C17" i="30" l="1"/>
  <c r="B17" i="30"/>
  <c r="C13" i="31"/>
  <c r="C28" i="30"/>
  <c r="B19" i="30"/>
  <c r="B23" i="30"/>
  <c r="D13" i="30"/>
  <c r="B20" i="30"/>
  <c r="B24" i="30"/>
  <c r="C21" i="30"/>
  <c r="C25" i="30"/>
  <c r="C18" i="30"/>
  <c r="C22" i="30"/>
  <c r="C26" i="30"/>
  <c r="B21" i="30"/>
  <c r="B25" i="30"/>
  <c r="B18" i="30"/>
  <c r="B22" i="30"/>
  <c r="C19" i="30"/>
  <c r="C23" i="30"/>
  <c r="C27" i="30"/>
  <c r="C20" i="30"/>
  <c r="C24" i="30"/>
  <c r="B7" i="30"/>
  <c r="B27" i="29"/>
  <c r="B28" i="29"/>
  <c r="B26" i="29"/>
  <c r="I17" i="13"/>
  <c r="G31" i="13"/>
  <c r="B26" i="30" l="1"/>
  <c r="B27" i="30"/>
  <c r="B28" i="30"/>
  <c r="C17" i="31"/>
  <c r="C28" i="31"/>
  <c r="B19" i="31"/>
  <c r="B23" i="31"/>
  <c r="C18" i="31"/>
  <c r="C22" i="31"/>
  <c r="C26" i="31"/>
  <c r="B18" i="31"/>
  <c r="B22" i="31"/>
  <c r="C19" i="31"/>
  <c r="C23" i="31"/>
  <c r="C27" i="31"/>
  <c r="C13" i="32"/>
  <c r="B17" i="31"/>
  <c r="B21" i="31"/>
  <c r="B25" i="31"/>
  <c r="C20" i="31"/>
  <c r="C24" i="31"/>
  <c r="D13" i="31"/>
  <c r="B7" i="31" s="1"/>
  <c r="B20" i="31"/>
  <c r="B24" i="31"/>
  <c r="C21" i="31"/>
  <c r="C25" i="31"/>
  <c r="I18" i="13"/>
  <c r="J17" i="13"/>
  <c r="B26" i="31" l="1"/>
  <c r="B28" i="31"/>
  <c r="B27" i="31"/>
  <c r="C17" i="32"/>
  <c r="C13" i="33"/>
  <c r="J18" i="13"/>
  <c r="I19" i="13"/>
  <c r="C17" i="33" l="1"/>
  <c r="C28" i="33"/>
  <c r="B19" i="33"/>
  <c r="B23" i="33"/>
  <c r="C18" i="33"/>
  <c r="C22" i="33"/>
  <c r="C26" i="33"/>
  <c r="B18" i="33"/>
  <c r="B22" i="33"/>
  <c r="C19" i="33"/>
  <c r="C23" i="33"/>
  <c r="C27" i="33"/>
  <c r="C13" i="34"/>
  <c r="B17" i="33"/>
  <c r="B21" i="33"/>
  <c r="B25" i="33"/>
  <c r="C20" i="33"/>
  <c r="C24" i="33"/>
  <c r="D13" i="33"/>
  <c r="B20" i="33"/>
  <c r="B24" i="33"/>
  <c r="C21" i="33"/>
  <c r="C25" i="33"/>
  <c r="B7" i="33"/>
  <c r="J19" i="13"/>
  <c r="I20" i="13"/>
  <c r="B26" i="33" l="1"/>
  <c r="B28" i="33"/>
  <c r="B27" i="33"/>
  <c r="C17" i="34"/>
  <c r="C28" i="34"/>
  <c r="B19" i="34"/>
  <c r="B23" i="34"/>
  <c r="C18" i="34"/>
  <c r="C22" i="34"/>
  <c r="D13" i="34"/>
  <c r="B7" i="34" s="1"/>
  <c r="B20" i="34"/>
  <c r="B24" i="34"/>
  <c r="C21" i="34"/>
  <c r="C25" i="34"/>
  <c r="C26" i="34"/>
  <c r="C13" i="35"/>
  <c r="B17" i="34"/>
  <c r="B21" i="34"/>
  <c r="B25" i="34"/>
  <c r="C20" i="34"/>
  <c r="C24" i="34"/>
  <c r="B18" i="34"/>
  <c r="B22" i="34"/>
  <c r="C19" i="34"/>
  <c r="C23" i="34"/>
  <c r="C27" i="34"/>
  <c r="J20" i="13"/>
  <c r="I21" i="13"/>
  <c r="C13" i="36" l="1"/>
  <c r="C17" i="35"/>
  <c r="B28" i="34"/>
  <c r="B27" i="34"/>
  <c r="B26" i="34"/>
  <c r="J21" i="13"/>
  <c r="I22" i="13"/>
  <c r="C13" i="37" l="1"/>
  <c r="B17" i="36"/>
  <c r="B21" i="36"/>
  <c r="B25" i="36"/>
  <c r="C20" i="36"/>
  <c r="C24" i="36"/>
  <c r="D13" i="36"/>
  <c r="B20" i="36"/>
  <c r="B24" i="36"/>
  <c r="C21" i="36"/>
  <c r="C25" i="36"/>
  <c r="B7" i="36"/>
  <c r="C17" i="36"/>
  <c r="C28" i="36"/>
  <c r="B19" i="36"/>
  <c r="B23" i="36"/>
  <c r="C18" i="36"/>
  <c r="C22" i="36"/>
  <c r="C26" i="36"/>
  <c r="B18" i="36"/>
  <c r="B22" i="36"/>
  <c r="C19" i="36"/>
  <c r="C23" i="36"/>
  <c r="C27" i="36"/>
  <c r="J22" i="13"/>
  <c r="I23" i="13"/>
  <c r="B26" i="36" l="1"/>
  <c r="B28" i="36"/>
  <c r="B27" i="36"/>
  <c r="C17" i="37"/>
  <c r="B24" i="37"/>
  <c r="B22" i="37"/>
  <c r="B20" i="37"/>
  <c r="B18" i="37"/>
  <c r="C28" i="37"/>
  <c r="B25" i="37"/>
  <c r="C21" i="37"/>
  <c r="C25" i="37"/>
  <c r="C18" i="37"/>
  <c r="C22" i="37"/>
  <c r="C26" i="37"/>
  <c r="C13" i="38"/>
  <c r="B23" i="37"/>
  <c r="B21" i="37"/>
  <c r="B19" i="37"/>
  <c r="B17" i="37"/>
  <c r="D13" i="37"/>
  <c r="C19" i="37"/>
  <c r="C23" i="37"/>
  <c r="C27" i="37"/>
  <c r="C20" i="37"/>
  <c r="C24" i="37"/>
  <c r="B7" i="37"/>
  <c r="J23" i="13"/>
  <c r="I24" i="13"/>
  <c r="C13" i="39" l="1"/>
  <c r="D13" i="38"/>
  <c r="B20" i="38"/>
  <c r="B24" i="38"/>
  <c r="C21" i="38"/>
  <c r="C25" i="38"/>
  <c r="B17" i="38"/>
  <c r="B21" i="38"/>
  <c r="B25" i="38"/>
  <c r="C20" i="38"/>
  <c r="C24" i="38"/>
  <c r="B7" i="38"/>
  <c r="C17" i="38"/>
  <c r="C28" i="38"/>
  <c r="B18" i="38"/>
  <c r="B22" i="38"/>
  <c r="C19" i="38"/>
  <c r="C23" i="38"/>
  <c r="C27" i="38"/>
  <c r="B19" i="38"/>
  <c r="B23" i="38"/>
  <c r="C18" i="38"/>
  <c r="C22" i="38"/>
  <c r="C26" i="38"/>
  <c r="B27" i="37"/>
  <c r="B28" i="37"/>
  <c r="B26" i="37"/>
  <c r="J24" i="13"/>
  <c r="I25" i="13"/>
  <c r="B26" i="38" l="1"/>
  <c r="B28" i="38"/>
  <c r="B27" i="38"/>
  <c r="C13" i="40"/>
  <c r="C28" i="39"/>
  <c r="B18" i="39"/>
  <c r="B22" i="39"/>
  <c r="C18" i="39"/>
  <c r="C22" i="39"/>
  <c r="C26" i="39"/>
  <c r="B19" i="39"/>
  <c r="B23" i="39"/>
  <c r="C19" i="39"/>
  <c r="C23" i="39"/>
  <c r="C27" i="39"/>
  <c r="C17" i="39"/>
  <c r="D13" i="39"/>
  <c r="B20" i="39"/>
  <c r="B24" i="39"/>
  <c r="C20" i="39"/>
  <c r="C24" i="39"/>
  <c r="B17" i="39"/>
  <c r="B21" i="39"/>
  <c r="B25" i="39"/>
  <c r="C21" i="39"/>
  <c r="C25" i="39"/>
  <c r="B7" i="39"/>
  <c r="J25" i="13"/>
  <c r="I26" i="13"/>
  <c r="C13" i="41" l="1"/>
  <c r="D13" i="40"/>
  <c r="B20" i="40"/>
  <c r="B24" i="40"/>
  <c r="C20" i="40"/>
  <c r="C24" i="40"/>
  <c r="B17" i="40"/>
  <c r="B21" i="40"/>
  <c r="B25" i="40"/>
  <c r="C21" i="40"/>
  <c r="C25" i="40"/>
  <c r="B7" i="40"/>
  <c r="C17" i="40"/>
  <c r="C28" i="40"/>
  <c r="B18" i="40"/>
  <c r="B22" i="40"/>
  <c r="C18" i="40"/>
  <c r="C22" i="40"/>
  <c r="C26" i="40"/>
  <c r="B19" i="40"/>
  <c r="B23" i="40"/>
  <c r="C19" i="40"/>
  <c r="C23" i="40"/>
  <c r="C27" i="40"/>
  <c r="B26" i="39"/>
  <c r="B28" i="39"/>
  <c r="B27" i="39"/>
  <c r="J26" i="13"/>
  <c r="I27" i="13"/>
  <c r="B26" i="40" l="1"/>
  <c r="B28" i="40"/>
  <c r="B27" i="40"/>
  <c r="C17" i="41"/>
  <c r="C13" i="42"/>
  <c r="J27" i="13"/>
  <c r="I28" i="13"/>
  <c r="C13" i="43" l="1"/>
  <c r="D13" i="42"/>
  <c r="B20" i="42"/>
  <c r="B24" i="42"/>
  <c r="C21" i="42"/>
  <c r="C25" i="42"/>
  <c r="B17" i="42"/>
  <c r="B21" i="42"/>
  <c r="B25" i="42"/>
  <c r="C20" i="42"/>
  <c r="C24" i="42"/>
  <c r="B7" i="42"/>
  <c r="C17" i="42"/>
  <c r="C28" i="42"/>
  <c r="B18" i="42"/>
  <c r="B22" i="42"/>
  <c r="C19" i="42"/>
  <c r="C23" i="42"/>
  <c r="C27" i="42"/>
  <c r="B19" i="42"/>
  <c r="B23" i="42"/>
  <c r="C18" i="42"/>
  <c r="C22" i="42"/>
  <c r="C26" i="42"/>
  <c r="J28" i="13"/>
  <c r="J29" i="13" s="1"/>
  <c r="G34" i="13" s="1"/>
  <c r="G35" i="13" s="1"/>
  <c r="C14" i="14" s="1"/>
  <c r="I29" i="13"/>
  <c r="B26" i="42" l="1"/>
  <c r="B28" i="42"/>
  <c r="B27" i="42"/>
  <c r="C13" i="44"/>
  <c r="C28" i="43"/>
  <c r="B19" i="43"/>
  <c r="B23" i="43"/>
  <c r="C18" i="43"/>
  <c r="C22" i="43"/>
  <c r="C26" i="43"/>
  <c r="B18" i="43"/>
  <c r="B22" i="43"/>
  <c r="C19" i="43"/>
  <c r="C23" i="43"/>
  <c r="C27" i="43"/>
  <c r="C17" i="43"/>
  <c r="B17" i="43"/>
  <c r="B21" i="43"/>
  <c r="B25" i="43"/>
  <c r="C20" i="43"/>
  <c r="C24" i="43"/>
  <c r="D13" i="43"/>
  <c r="B7" i="43" s="1"/>
  <c r="B20" i="43"/>
  <c r="B24" i="43"/>
  <c r="C21" i="43"/>
  <c r="C25" i="43"/>
  <c r="I17" i="14"/>
  <c r="G31" i="14"/>
  <c r="B26" i="43" l="1"/>
  <c r="B28" i="43"/>
  <c r="B27" i="43"/>
  <c r="C13" i="45"/>
  <c r="D13" i="44"/>
  <c r="B20" i="44"/>
  <c r="B24" i="44"/>
  <c r="C21" i="44"/>
  <c r="C25" i="44"/>
  <c r="B17" i="44"/>
  <c r="B21" i="44"/>
  <c r="B25" i="44"/>
  <c r="C20" i="44"/>
  <c r="C24" i="44"/>
  <c r="B7" i="44"/>
  <c r="C17" i="44"/>
  <c r="C28" i="44"/>
  <c r="B18" i="44"/>
  <c r="B22" i="44"/>
  <c r="C19" i="44"/>
  <c r="C23" i="44"/>
  <c r="C27" i="44"/>
  <c r="B19" i="44"/>
  <c r="B23" i="44"/>
  <c r="C18" i="44"/>
  <c r="C22" i="44"/>
  <c r="C26" i="44"/>
  <c r="I18" i="14"/>
  <c r="J17" i="14"/>
  <c r="C17" i="45" l="1"/>
  <c r="C28" i="45"/>
  <c r="B19" i="45"/>
  <c r="B23" i="45"/>
  <c r="C18" i="45"/>
  <c r="C22" i="45"/>
  <c r="C26" i="45"/>
  <c r="B18" i="45"/>
  <c r="B22" i="45"/>
  <c r="C19" i="45"/>
  <c r="C23" i="45"/>
  <c r="C27" i="45"/>
  <c r="C13" i="46"/>
  <c r="B17" i="45"/>
  <c r="B21" i="45"/>
  <c r="B25" i="45"/>
  <c r="C20" i="45"/>
  <c r="C24" i="45"/>
  <c r="D13" i="45"/>
  <c r="B20" i="45"/>
  <c r="B24" i="45"/>
  <c r="C21" i="45"/>
  <c r="C25" i="45"/>
  <c r="B7" i="45"/>
  <c r="B26" i="44"/>
  <c r="B28" i="44"/>
  <c r="B27" i="44"/>
  <c r="J18" i="14"/>
  <c r="I19" i="14"/>
  <c r="B26" i="45" l="1"/>
  <c r="B28" i="45"/>
  <c r="B27" i="45"/>
  <c r="C17" i="46"/>
  <c r="C28" i="46"/>
  <c r="B18" i="46"/>
  <c r="B22" i="46"/>
  <c r="C19" i="46"/>
  <c r="C23" i="46"/>
  <c r="C27" i="46"/>
  <c r="B19" i="46"/>
  <c r="B23" i="46"/>
  <c r="C18" i="46"/>
  <c r="C22" i="46"/>
  <c r="C26" i="46"/>
  <c r="C13" i="52"/>
  <c r="D13" i="46"/>
  <c r="B20" i="46"/>
  <c r="B24" i="46"/>
  <c r="C21" i="46"/>
  <c r="C25" i="46"/>
  <c r="B17" i="46"/>
  <c r="B21" i="46"/>
  <c r="B25" i="46"/>
  <c r="C20" i="46"/>
  <c r="C24" i="46"/>
  <c r="B7" i="46"/>
  <c r="I20" i="14"/>
  <c r="J19" i="14"/>
  <c r="C13" i="50" l="1"/>
  <c r="C28" i="52"/>
  <c r="B18" i="52"/>
  <c r="B22" i="52"/>
  <c r="C19" i="52"/>
  <c r="C23" i="52"/>
  <c r="C27" i="52"/>
  <c r="B19" i="52"/>
  <c r="B23" i="52"/>
  <c r="C18" i="52"/>
  <c r="C22" i="52"/>
  <c r="C26" i="52"/>
  <c r="C17" i="52"/>
  <c r="D13" i="52"/>
  <c r="B20" i="52"/>
  <c r="B24" i="52"/>
  <c r="C21" i="52"/>
  <c r="C25" i="52"/>
  <c r="B17" i="52"/>
  <c r="B21" i="52"/>
  <c r="B25" i="52"/>
  <c r="C20" i="52"/>
  <c r="C24" i="52"/>
  <c r="B7" i="52"/>
  <c r="B26" i="46"/>
  <c r="B28" i="46"/>
  <c r="B27" i="46"/>
  <c r="I21" i="14"/>
  <c r="J20" i="14"/>
  <c r="B28" i="52" l="1"/>
  <c r="B27" i="52"/>
  <c r="B26" i="52"/>
  <c r="C17" i="50"/>
  <c r="C28" i="50"/>
  <c r="B19" i="50"/>
  <c r="B23" i="50"/>
  <c r="C18" i="50"/>
  <c r="C22" i="50"/>
  <c r="C26" i="50"/>
  <c r="B18" i="50"/>
  <c r="B22" i="50"/>
  <c r="C19" i="50"/>
  <c r="C23" i="50"/>
  <c r="C27" i="50"/>
  <c r="C13" i="54"/>
  <c r="B17" i="50"/>
  <c r="B21" i="50"/>
  <c r="B25" i="50"/>
  <c r="C20" i="50"/>
  <c r="C24" i="50"/>
  <c r="D13" i="50"/>
  <c r="B7" i="50" s="1"/>
  <c r="B20" i="50"/>
  <c r="B24" i="50"/>
  <c r="C21" i="50"/>
  <c r="C25" i="50"/>
  <c r="I22" i="14"/>
  <c r="J21" i="14"/>
  <c r="B26" i="50" l="1"/>
  <c r="B28" i="50"/>
  <c r="B27" i="50"/>
  <c r="C17" i="54"/>
  <c r="C28" i="54"/>
  <c r="B19" i="54"/>
  <c r="B23" i="54"/>
  <c r="C18" i="54"/>
  <c r="C22" i="54"/>
  <c r="C26" i="54"/>
  <c r="B18" i="54"/>
  <c r="B22" i="54"/>
  <c r="C19" i="54"/>
  <c r="C23" i="54"/>
  <c r="C27" i="54"/>
  <c r="C13" i="55"/>
  <c r="B17" i="54"/>
  <c r="B21" i="54"/>
  <c r="B25" i="54"/>
  <c r="C20" i="54"/>
  <c r="C24" i="54"/>
  <c r="D13" i="54"/>
  <c r="B7" i="54" s="1"/>
  <c r="B20" i="54"/>
  <c r="B24" i="54"/>
  <c r="C21" i="54"/>
  <c r="C25" i="54"/>
  <c r="I23" i="14"/>
  <c r="J22" i="14"/>
  <c r="B26" i="54" l="1"/>
  <c r="B28" i="54"/>
  <c r="B27" i="54"/>
  <c r="C17" i="55"/>
  <c r="C28" i="55"/>
  <c r="B18" i="55"/>
  <c r="B22" i="55"/>
  <c r="C19" i="55"/>
  <c r="C23" i="55"/>
  <c r="C27" i="55"/>
  <c r="B19" i="55"/>
  <c r="B23" i="55"/>
  <c r="C18" i="55"/>
  <c r="C22" i="55"/>
  <c r="C26" i="55"/>
  <c r="C13" i="56"/>
  <c r="D13" i="55"/>
  <c r="B20" i="55"/>
  <c r="B24" i="55"/>
  <c r="C21" i="55"/>
  <c r="C25" i="55"/>
  <c r="B17" i="55"/>
  <c r="B21" i="55"/>
  <c r="B25" i="55"/>
  <c r="C20" i="55"/>
  <c r="C24" i="55"/>
  <c r="B7" i="55"/>
  <c r="I24" i="14"/>
  <c r="J23" i="14"/>
  <c r="C17" i="56" l="1"/>
  <c r="D13" i="56"/>
  <c r="B20" i="56"/>
  <c r="B24" i="56"/>
  <c r="C21" i="56"/>
  <c r="C25" i="56"/>
  <c r="B17" i="56"/>
  <c r="B21" i="56"/>
  <c r="B25" i="56"/>
  <c r="C20" i="56"/>
  <c r="C24" i="56"/>
  <c r="B7" i="56"/>
  <c r="C13" i="57"/>
  <c r="C28" i="56"/>
  <c r="B18" i="56"/>
  <c r="B22" i="56"/>
  <c r="C19" i="56"/>
  <c r="C23" i="56"/>
  <c r="C27" i="56"/>
  <c r="B19" i="56"/>
  <c r="B23" i="56"/>
  <c r="C18" i="56"/>
  <c r="C22" i="56"/>
  <c r="C26" i="56"/>
  <c r="B28" i="55"/>
  <c r="B27" i="55"/>
  <c r="B26" i="55"/>
  <c r="I25" i="14"/>
  <c r="J24" i="14"/>
  <c r="B28" i="56" l="1"/>
  <c r="B27" i="56"/>
  <c r="B26" i="56"/>
  <c r="C28" i="57"/>
  <c r="B19" i="57"/>
  <c r="B23" i="57"/>
  <c r="C18" i="57"/>
  <c r="C22" i="57"/>
  <c r="C26" i="57"/>
  <c r="B18" i="57"/>
  <c r="B22" i="57"/>
  <c r="C19" i="57"/>
  <c r="C23" i="57"/>
  <c r="C27" i="57"/>
  <c r="C17" i="57"/>
  <c r="B17" i="57"/>
  <c r="B21" i="57"/>
  <c r="B25" i="57"/>
  <c r="C20" i="57"/>
  <c r="C24" i="57"/>
  <c r="D13" i="57"/>
  <c r="B7" i="57" s="1"/>
  <c r="B20" i="57"/>
  <c r="B24" i="57"/>
  <c r="C21" i="57"/>
  <c r="C25" i="57"/>
  <c r="I26" i="14"/>
  <c r="J25" i="14"/>
  <c r="B26" i="57" l="1"/>
  <c r="B28" i="57"/>
  <c r="B27" i="57"/>
  <c r="J26" i="14"/>
  <c r="I27" i="14"/>
  <c r="I28" i="14" l="1"/>
  <c r="J27" i="14"/>
  <c r="J28" i="14" l="1"/>
  <c r="J29" i="14" s="1"/>
  <c r="G34" i="14" s="1"/>
  <c r="G35" i="14" s="1"/>
  <c r="C14" i="15" s="1"/>
  <c r="I29" i="14"/>
  <c r="I17" i="15" l="1"/>
  <c r="G31" i="15"/>
  <c r="I18" i="15" l="1"/>
  <c r="J17" i="15"/>
  <c r="J18" i="15" l="1"/>
  <c r="I19" i="15"/>
  <c r="I20" i="15" l="1"/>
  <c r="J19" i="15"/>
  <c r="J20" i="15" l="1"/>
  <c r="I21" i="15"/>
  <c r="J21" i="15" l="1"/>
  <c r="I22" i="15"/>
  <c r="J22" i="15" l="1"/>
  <c r="I23" i="15"/>
  <c r="J23" i="15" l="1"/>
  <c r="I24" i="15"/>
  <c r="J24" i="15" l="1"/>
  <c r="I25" i="15"/>
  <c r="J25" i="15" l="1"/>
  <c r="I26" i="15"/>
  <c r="J26" i="15" l="1"/>
  <c r="I27" i="15"/>
  <c r="J27" i="15" l="1"/>
  <c r="I28" i="15"/>
  <c r="J28" i="15" l="1"/>
  <c r="J29" i="15" s="1"/>
  <c r="G34" i="15" s="1"/>
  <c r="G35" i="15" s="1"/>
  <c r="C14" i="16" s="1"/>
  <c r="I29" i="15"/>
  <c r="I17" i="16" l="1"/>
  <c r="G31" i="16"/>
  <c r="C28" i="16"/>
  <c r="B18" i="16"/>
  <c r="B20" i="16"/>
  <c r="B22" i="16"/>
  <c r="B24" i="16"/>
  <c r="C27" i="16"/>
  <c r="D13" i="16"/>
  <c r="C18" i="16"/>
  <c r="C20" i="16"/>
  <c r="C22" i="16"/>
  <c r="C24" i="16"/>
  <c r="C26" i="16"/>
  <c r="C19" i="16"/>
  <c r="C21" i="16"/>
  <c r="C23" i="16"/>
  <c r="C25" i="16"/>
  <c r="B17" i="16"/>
  <c r="J17" i="16" s="1"/>
  <c r="B19" i="16"/>
  <c r="B21" i="16"/>
  <c r="B23" i="16"/>
  <c r="B25" i="16"/>
  <c r="I18" i="16" l="1"/>
  <c r="I19" i="16" s="1"/>
  <c r="I20" i="16" s="1"/>
  <c r="I21" i="16" s="1"/>
  <c r="I22" i="16" s="1"/>
  <c r="I23" i="16" s="1"/>
  <c r="I24" i="16" s="1"/>
  <c r="I25" i="16" s="1"/>
  <c r="I26" i="16" s="1"/>
  <c r="I27" i="16" s="1"/>
  <c r="I28" i="16" s="1"/>
  <c r="J28" i="16" s="1"/>
  <c r="B27" i="16"/>
  <c r="B26" i="16"/>
  <c r="B28" i="16"/>
  <c r="B7" i="16"/>
  <c r="J20" i="16" l="1"/>
  <c r="J19" i="16"/>
  <c r="J27" i="16"/>
  <c r="J22" i="16"/>
  <c r="J21" i="16"/>
  <c r="I29" i="16"/>
  <c r="J24" i="16"/>
  <c r="J23" i="16"/>
  <c r="J18" i="16"/>
  <c r="J26" i="16"/>
  <c r="J25" i="16"/>
  <c r="J29" i="16" l="1"/>
  <c r="G34" i="16" s="1"/>
  <c r="G35" i="16" s="1"/>
  <c r="C14" i="17" l="1"/>
  <c r="G31" i="17" s="1"/>
  <c r="C28" i="18" l="1"/>
  <c r="B18" i="18"/>
  <c r="B20" i="18"/>
  <c r="B22" i="18"/>
  <c r="B24" i="18"/>
  <c r="C27" i="18"/>
  <c r="B17" i="18"/>
  <c r="B19" i="18"/>
  <c r="B21" i="18"/>
  <c r="B23" i="18"/>
  <c r="B25" i="18"/>
  <c r="C19" i="18"/>
  <c r="C23" i="18"/>
  <c r="C25" i="18"/>
  <c r="C18" i="18"/>
  <c r="C20" i="18"/>
  <c r="C22" i="18"/>
  <c r="C24" i="18"/>
  <c r="C26" i="18"/>
  <c r="B7" i="18"/>
  <c r="I17" i="17"/>
  <c r="I18" i="17" s="1"/>
  <c r="C28" i="17"/>
  <c r="C19" i="17"/>
  <c r="C21" i="17"/>
  <c r="C23" i="17"/>
  <c r="C25" i="17"/>
  <c r="C18" i="17"/>
  <c r="C20" i="17"/>
  <c r="C22" i="17"/>
  <c r="C24" i="17"/>
  <c r="C26" i="17"/>
  <c r="B18" i="17"/>
  <c r="B20" i="17"/>
  <c r="B22" i="17"/>
  <c r="B24" i="17"/>
  <c r="C27" i="17"/>
  <c r="B17" i="17"/>
  <c r="B19" i="17"/>
  <c r="B21" i="17"/>
  <c r="B23" i="17"/>
  <c r="B25" i="17"/>
  <c r="B7" i="17"/>
  <c r="J17" i="17" l="1"/>
  <c r="B27" i="18"/>
  <c r="B26" i="18"/>
  <c r="B28" i="18"/>
  <c r="B28" i="17"/>
  <c r="B27" i="17"/>
  <c r="B26" i="17"/>
  <c r="I19" i="17"/>
  <c r="J18" i="17"/>
  <c r="I20" i="17" l="1"/>
  <c r="J19" i="17"/>
  <c r="I21" i="17" l="1"/>
  <c r="J20" i="17"/>
  <c r="I22" i="17" l="1"/>
  <c r="J21" i="17"/>
  <c r="I23" i="17" l="1"/>
  <c r="J22" i="17"/>
  <c r="I24" i="17" l="1"/>
  <c r="J23" i="17"/>
  <c r="I25" i="17" l="1"/>
  <c r="J24" i="17"/>
  <c r="I26" i="17" l="1"/>
  <c r="J25" i="17"/>
  <c r="I27" i="17" l="1"/>
  <c r="J26" i="17"/>
  <c r="I28" i="17" l="1"/>
  <c r="J27" i="17"/>
  <c r="J28" i="17" l="1"/>
  <c r="J29" i="17" s="1"/>
  <c r="G34" i="17" s="1"/>
  <c r="G35" i="17" s="1"/>
  <c r="C14" i="18" s="1"/>
  <c r="I29" i="17"/>
  <c r="I17" i="18" l="1"/>
  <c r="G31" i="18"/>
  <c r="I18" i="18" l="1"/>
  <c r="J17" i="18"/>
  <c r="I19" i="18" l="1"/>
  <c r="J18" i="18"/>
  <c r="I20" i="18" l="1"/>
  <c r="J19" i="18"/>
  <c r="I21" i="18" l="1"/>
  <c r="J20" i="18"/>
  <c r="I22" i="18" l="1"/>
  <c r="J21" i="18"/>
  <c r="I23" i="18" l="1"/>
  <c r="J22" i="18"/>
  <c r="I24" i="18" l="1"/>
  <c r="J23" i="18"/>
  <c r="I25" i="18" l="1"/>
  <c r="J24" i="18"/>
  <c r="I26" i="18" l="1"/>
  <c r="J25" i="18"/>
  <c r="I27" i="18" l="1"/>
  <c r="J26" i="18"/>
  <c r="I28" i="18" l="1"/>
  <c r="J27" i="18"/>
  <c r="J28" i="18" l="1"/>
  <c r="J29" i="18" s="1"/>
  <c r="I29" i="18"/>
  <c r="G34" i="18" l="1"/>
  <c r="G35" i="18" s="1"/>
  <c r="C14" i="19" s="1"/>
  <c r="I17" i="19" s="1"/>
  <c r="G31" i="19" l="1"/>
  <c r="I18" i="19"/>
  <c r="J17" i="19"/>
  <c r="I19" i="19" l="1"/>
  <c r="J18" i="19"/>
  <c r="I20" i="19" l="1"/>
  <c r="J19" i="19"/>
  <c r="I21" i="19" l="1"/>
  <c r="J20" i="19"/>
  <c r="I22" i="19" l="1"/>
  <c r="J21" i="19"/>
  <c r="I23" i="19" l="1"/>
  <c r="J22" i="19"/>
  <c r="I24" i="19" l="1"/>
  <c r="J23" i="19"/>
  <c r="I25" i="19" l="1"/>
  <c r="J24" i="19"/>
  <c r="I26" i="19" l="1"/>
  <c r="J25" i="19"/>
  <c r="I27" i="19" l="1"/>
  <c r="J26" i="19"/>
  <c r="I28" i="19" l="1"/>
  <c r="J27" i="19"/>
  <c r="J28" i="19" l="1"/>
  <c r="J29" i="19" s="1"/>
  <c r="G34" i="19" s="1"/>
  <c r="G35" i="19" s="1"/>
  <c r="C14" i="20" s="1"/>
  <c r="I29" i="19"/>
  <c r="G31" i="20" l="1"/>
  <c r="I17" i="20"/>
  <c r="I18" i="20" l="1"/>
  <c r="J17" i="20"/>
  <c r="I19" i="20" l="1"/>
  <c r="J18" i="20"/>
  <c r="I20" i="20" l="1"/>
  <c r="J19" i="20"/>
  <c r="I21" i="20" l="1"/>
  <c r="J20" i="20"/>
  <c r="I22" i="20" l="1"/>
  <c r="J21" i="20"/>
  <c r="I23" i="20" l="1"/>
  <c r="J22" i="20"/>
  <c r="I24" i="20" l="1"/>
  <c r="J23" i="20"/>
  <c r="I25" i="20" l="1"/>
  <c r="J24" i="20"/>
  <c r="I26" i="20" l="1"/>
  <c r="J25" i="20"/>
  <c r="I27" i="20" l="1"/>
  <c r="J26" i="20"/>
  <c r="I28" i="20" l="1"/>
  <c r="J27" i="20"/>
  <c r="J28" i="20" l="1"/>
  <c r="J29" i="20" s="1"/>
  <c r="G34" i="20" s="1"/>
  <c r="G35" i="20" s="1"/>
  <c r="C14" i="21" s="1"/>
  <c r="I29" i="20"/>
  <c r="G31" i="21" l="1"/>
  <c r="I17" i="21"/>
  <c r="I18" i="21" l="1"/>
  <c r="J17" i="21"/>
  <c r="I19" i="21" l="1"/>
  <c r="J18" i="21"/>
  <c r="I20" i="21" l="1"/>
  <c r="J19" i="21"/>
  <c r="I21" i="21" l="1"/>
  <c r="J20" i="21"/>
  <c r="I22" i="21" l="1"/>
  <c r="J21" i="21"/>
  <c r="I23" i="21" l="1"/>
  <c r="J22" i="21"/>
  <c r="I24" i="21" l="1"/>
  <c r="J23" i="21"/>
  <c r="I25" i="21" l="1"/>
  <c r="J24" i="21"/>
  <c r="I26" i="21" l="1"/>
  <c r="J25" i="21"/>
  <c r="I27" i="21" l="1"/>
  <c r="J26" i="21"/>
  <c r="I28" i="21" l="1"/>
  <c r="J27" i="21"/>
  <c r="J28" i="21" l="1"/>
  <c r="J29" i="21" s="1"/>
  <c r="G34" i="21" s="1"/>
  <c r="G35" i="21" s="1"/>
  <c r="C14" i="22" s="1"/>
  <c r="I29" i="21"/>
  <c r="G31" i="22" l="1"/>
  <c r="I17" i="22"/>
  <c r="I18" i="22" l="1"/>
  <c r="J17" i="22"/>
  <c r="I19" i="22" l="1"/>
  <c r="J18" i="22"/>
  <c r="I20" i="22" l="1"/>
  <c r="J19" i="22"/>
  <c r="I21" i="22" l="1"/>
  <c r="J20" i="22"/>
  <c r="I22" i="22" l="1"/>
  <c r="J21" i="22"/>
  <c r="I23" i="22" l="1"/>
  <c r="J22" i="22"/>
  <c r="I24" i="22" l="1"/>
  <c r="J23" i="22"/>
  <c r="I25" i="22" l="1"/>
  <c r="J24" i="22"/>
  <c r="I26" i="22" l="1"/>
  <c r="J25" i="22"/>
  <c r="I27" i="22" l="1"/>
  <c r="J26" i="22"/>
  <c r="I28" i="22" l="1"/>
  <c r="J27" i="22"/>
  <c r="J28" i="22" l="1"/>
  <c r="J29" i="22" s="1"/>
  <c r="G34" i="22" s="1"/>
  <c r="G35" i="22" s="1"/>
  <c r="C14" i="23" s="1"/>
  <c r="I29" i="22"/>
  <c r="G31" i="23" l="1"/>
  <c r="I17" i="23"/>
  <c r="I18" i="23" l="1"/>
  <c r="J17" i="23"/>
  <c r="I19" i="23" l="1"/>
  <c r="J18" i="23"/>
  <c r="I20" i="23" l="1"/>
  <c r="J19" i="23"/>
  <c r="I21" i="23" l="1"/>
  <c r="J20" i="23"/>
  <c r="I22" i="23" l="1"/>
  <c r="J21" i="23"/>
  <c r="I23" i="23" l="1"/>
  <c r="J22" i="23"/>
  <c r="I24" i="23" l="1"/>
  <c r="J23" i="23"/>
  <c r="I25" i="23" l="1"/>
  <c r="J24" i="23"/>
  <c r="I26" i="23" l="1"/>
  <c r="J25" i="23"/>
  <c r="I27" i="23" l="1"/>
  <c r="J26" i="23"/>
  <c r="I28" i="23" l="1"/>
  <c r="J27" i="23"/>
  <c r="J28" i="23" l="1"/>
  <c r="J29" i="23" s="1"/>
  <c r="G34" i="23" s="1"/>
  <c r="G35" i="23" s="1"/>
  <c r="C14" i="24" s="1"/>
  <c r="I29" i="23"/>
  <c r="G31" i="24" l="1"/>
  <c r="I17" i="24"/>
  <c r="J17" i="24" l="1"/>
  <c r="I18" i="24"/>
  <c r="J18" i="24" l="1"/>
  <c r="I19" i="24"/>
  <c r="J19" i="24" l="1"/>
  <c r="I20" i="24"/>
  <c r="J20" i="24" l="1"/>
  <c r="I21" i="24"/>
  <c r="J21" i="24" l="1"/>
  <c r="I22" i="24"/>
  <c r="J22" i="24" l="1"/>
  <c r="I23" i="24"/>
  <c r="J23" i="24" l="1"/>
  <c r="I24" i="24"/>
  <c r="J24" i="24" l="1"/>
  <c r="I25" i="24"/>
  <c r="J25" i="24" l="1"/>
  <c r="I26" i="24"/>
  <c r="J26" i="24" l="1"/>
  <c r="I27" i="24"/>
  <c r="J27" i="24" l="1"/>
  <c r="I28" i="24"/>
  <c r="J28" i="24" l="1"/>
  <c r="J29" i="24" s="1"/>
  <c r="G34" i="24" s="1"/>
  <c r="G35" i="24" s="1"/>
  <c r="C14" i="25" s="1"/>
  <c r="I29" i="24"/>
  <c r="G31" i="25" l="1"/>
  <c r="I17" i="25"/>
  <c r="I18" i="25" l="1"/>
  <c r="J17" i="25"/>
  <c r="I19" i="25" l="1"/>
  <c r="J18" i="25"/>
  <c r="I20" i="25" l="1"/>
  <c r="J19" i="25"/>
  <c r="I21" i="25" l="1"/>
  <c r="J20" i="25"/>
  <c r="I22" i="25" l="1"/>
  <c r="J21" i="25"/>
  <c r="I23" i="25" l="1"/>
  <c r="J22" i="25"/>
  <c r="I24" i="25" l="1"/>
  <c r="J23" i="25"/>
  <c r="I25" i="25" l="1"/>
  <c r="J24" i="25"/>
  <c r="I26" i="25" l="1"/>
  <c r="J25" i="25"/>
  <c r="I27" i="25" l="1"/>
  <c r="J26" i="25"/>
  <c r="I28" i="25" l="1"/>
  <c r="J27" i="25"/>
  <c r="J28" i="25" l="1"/>
  <c r="J29" i="25" s="1"/>
  <c r="G34" i="25" s="1"/>
  <c r="G35" i="25" s="1"/>
  <c r="C14" i="26" s="1"/>
  <c r="I29" i="25"/>
  <c r="G31" i="26" l="1"/>
  <c r="I17" i="26"/>
  <c r="I18" i="26" l="1"/>
  <c r="J17" i="26"/>
  <c r="I19" i="26" l="1"/>
  <c r="J18" i="26"/>
  <c r="I20" i="26" l="1"/>
  <c r="J19" i="26"/>
  <c r="I21" i="26" l="1"/>
  <c r="J20" i="26"/>
  <c r="I22" i="26" l="1"/>
  <c r="J21" i="26"/>
  <c r="I23" i="26" l="1"/>
  <c r="J22" i="26"/>
  <c r="I24" i="26" l="1"/>
  <c r="J23" i="26"/>
  <c r="I25" i="26" l="1"/>
  <c r="J24" i="26"/>
  <c r="I26" i="26" l="1"/>
  <c r="J25" i="26"/>
  <c r="I27" i="26" l="1"/>
  <c r="J26" i="26"/>
  <c r="I28" i="26" l="1"/>
  <c r="J27" i="26"/>
  <c r="J28" i="26" l="1"/>
  <c r="J29" i="26" s="1"/>
  <c r="G34" i="26" s="1"/>
  <c r="G35" i="26" s="1"/>
  <c r="C14" i="27" s="1"/>
  <c r="I29" i="26"/>
  <c r="G31" i="27" l="1"/>
  <c r="I17" i="27"/>
  <c r="I18" i="27" l="1"/>
  <c r="J17" i="27"/>
  <c r="I19" i="27" l="1"/>
  <c r="J18" i="27"/>
  <c r="I20" i="27" l="1"/>
  <c r="J19" i="27"/>
  <c r="I21" i="27" l="1"/>
  <c r="J20" i="27"/>
  <c r="I22" i="27" l="1"/>
  <c r="J21" i="27"/>
  <c r="I23" i="27" l="1"/>
  <c r="J22" i="27"/>
  <c r="I24" i="27" l="1"/>
  <c r="J23" i="27"/>
  <c r="I25" i="27" l="1"/>
  <c r="J24" i="27"/>
  <c r="I26" i="27" l="1"/>
  <c r="J25" i="27"/>
  <c r="I27" i="27" l="1"/>
  <c r="J26" i="27"/>
  <c r="I28" i="27" l="1"/>
  <c r="J27" i="27"/>
  <c r="J28" i="27" l="1"/>
  <c r="J29" i="27" s="1"/>
  <c r="G34" i="27" s="1"/>
  <c r="G35" i="27" s="1"/>
  <c r="C14" i="29" s="1"/>
  <c r="I29" i="27"/>
  <c r="G31" i="29" l="1"/>
  <c r="I17" i="29"/>
  <c r="I18" i="29" l="1"/>
  <c r="J17" i="29"/>
  <c r="I19" i="29" l="1"/>
  <c r="J18" i="29"/>
  <c r="I20" i="29" l="1"/>
  <c r="J19" i="29"/>
  <c r="I21" i="29" l="1"/>
  <c r="J20" i="29"/>
  <c r="I22" i="29" l="1"/>
  <c r="J21" i="29"/>
  <c r="I23" i="29" l="1"/>
  <c r="J22" i="29"/>
  <c r="I24" i="29" l="1"/>
  <c r="J23" i="29"/>
  <c r="I25" i="29" l="1"/>
  <c r="J24" i="29"/>
  <c r="I26" i="29" l="1"/>
  <c r="J25" i="29"/>
  <c r="I27" i="29" l="1"/>
  <c r="J26" i="29"/>
  <c r="I28" i="29" l="1"/>
  <c r="J27" i="29"/>
  <c r="J28" i="29" l="1"/>
  <c r="J29" i="29" s="1"/>
  <c r="G34" i="29" s="1"/>
  <c r="G35" i="29" s="1"/>
  <c r="I29" i="29"/>
  <c r="M7" i="46" l="1"/>
  <c r="C14" i="30"/>
  <c r="I17" i="30" s="1"/>
  <c r="G31" i="30" l="1"/>
  <c r="I18" i="30"/>
  <c r="J17" i="30"/>
  <c r="I19" i="30" l="1"/>
  <c r="J18" i="30"/>
  <c r="I20" i="30" l="1"/>
  <c r="J19" i="30"/>
  <c r="I21" i="30" l="1"/>
  <c r="J20" i="30"/>
  <c r="I22" i="30" l="1"/>
  <c r="J21" i="30"/>
  <c r="I23" i="30" l="1"/>
  <c r="J22" i="30"/>
  <c r="I24" i="30" l="1"/>
  <c r="J23" i="30"/>
  <c r="I25" i="30" l="1"/>
  <c r="J24" i="30"/>
  <c r="I26" i="30" l="1"/>
  <c r="J25" i="30"/>
  <c r="I27" i="30" l="1"/>
  <c r="J26" i="30"/>
  <c r="I28" i="30" l="1"/>
  <c r="J27" i="30"/>
  <c r="J28" i="30" l="1"/>
  <c r="J29" i="30" s="1"/>
  <c r="G34" i="30" s="1"/>
  <c r="G35" i="30" s="1"/>
  <c r="I29" i="30"/>
  <c r="C14" i="31" l="1"/>
  <c r="I17" i="31" s="1"/>
  <c r="G31" i="31" l="1"/>
  <c r="C28" i="32"/>
  <c r="D13" i="32"/>
  <c r="B18" i="32"/>
  <c r="B20" i="32"/>
  <c r="B22" i="32"/>
  <c r="B24" i="32"/>
  <c r="C19" i="32"/>
  <c r="C21" i="32"/>
  <c r="C23" i="32"/>
  <c r="C25" i="32"/>
  <c r="C27" i="32"/>
  <c r="B17" i="32"/>
  <c r="B19" i="32"/>
  <c r="B21" i="32"/>
  <c r="B23" i="32"/>
  <c r="B25" i="32"/>
  <c r="C18" i="32"/>
  <c r="C20" i="32"/>
  <c r="C22" i="32"/>
  <c r="C24" i="32"/>
  <c r="C26" i="32"/>
  <c r="B7" i="32"/>
  <c r="J17" i="31"/>
  <c r="I18" i="31"/>
  <c r="B27" i="32" l="1"/>
  <c r="B28" i="32"/>
  <c r="B26" i="32"/>
  <c r="J18" i="31"/>
  <c r="I19" i="31"/>
  <c r="J19" i="31" l="1"/>
  <c r="I20" i="31"/>
  <c r="J20" i="31" l="1"/>
  <c r="I21" i="31"/>
  <c r="J21" i="31" l="1"/>
  <c r="I22" i="31"/>
  <c r="J22" i="31" l="1"/>
  <c r="I23" i="31"/>
  <c r="J23" i="31" l="1"/>
  <c r="I24" i="31"/>
  <c r="J24" i="31" l="1"/>
  <c r="I25" i="31"/>
  <c r="J25" i="31" l="1"/>
  <c r="I26" i="31"/>
  <c r="J26" i="31" l="1"/>
  <c r="I27" i="31"/>
  <c r="J27" i="31" l="1"/>
  <c r="I28" i="31"/>
  <c r="J28" i="31" l="1"/>
  <c r="J29" i="31" s="1"/>
  <c r="G34" i="31" s="1"/>
  <c r="G35" i="31" s="1"/>
  <c r="C14" i="32" s="1"/>
  <c r="I29" i="31"/>
  <c r="I17" i="32" l="1"/>
  <c r="G31" i="32"/>
  <c r="I18" i="32" l="1"/>
  <c r="J17" i="32"/>
  <c r="I19" i="32" l="1"/>
  <c r="J18" i="32"/>
  <c r="J19" i="32" l="1"/>
  <c r="I20" i="32"/>
  <c r="I21" i="32" l="1"/>
  <c r="J20" i="32"/>
  <c r="J21" i="32" l="1"/>
  <c r="I22" i="32"/>
  <c r="I23" i="32" l="1"/>
  <c r="J22" i="32"/>
  <c r="J23" i="32" l="1"/>
  <c r="I24" i="32"/>
  <c r="J24" i="32" l="1"/>
  <c r="I25" i="32"/>
  <c r="J25" i="32" l="1"/>
  <c r="I26" i="32"/>
  <c r="J26" i="32" l="1"/>
  <c r="I27" i="32"/>
  <c r="I28" i="32" l="1"/>
  <c r="J27" i="32"/>
  <c r="J28" i="32" l="1"/>
  <c r="J29" i="32" s="1"/>
  <c r="G34" i="32" s="1"/>
  <c r="G35" i="32" s="1"/>
  <c r="C14" i="33" s="1"/>
  <c r="I29" i="32"/>
  <c r="G31" i="33" l="1"/>
  <c r="I17" i="33"/>
  <c r="I18" i="33" l="1"/>
  <c r="J17" i="33"/>
  <c r="I19" i="33" l="1"/>
  <c r="J18" i="33"/>
  <c r="I20" i="33" l="1"/>
  <c r="J19" i="33"/>
  <c r="I21" i="33" l="1"/>
  <c r="J20" i="33"/>
  <c r="I22" i="33" l="1"/>
  <c r="J21" i="33"/>
  <c r="I23" i="33" l="1"/>
  <c r="J22" i="33"/>
  <c r="I24" i="33" l="1"/>
  <c r="J23" i="33"/>
  <c r="I25" i="33" l="1"/>
  <c r="J24" i="33"/>
  <c r="I26" i="33" l="1"/>
  <c r="J25" i="33"/>
  <c r="J26" i="33" l="1"/>
  <c r="I27" i="33"/>
  <c r="I28" i="33" l="1"/>
  <c r="J27" i="33"/>
  <c r="J28" i="33" l="1"/>
  <c r="J29" i="33" s="1"/>
  <c r="G34" i="33" s="1"/>
  <c r="G35" i="33" s="1"/>
  <c r="I29" i="33"/>
  <c r="C14" i="34" l="1"/>
  <c r="G31" i="34" s="1"/>
  <c r="I17" i="34" l="1"/>
  <c r="J17" i="34" s="1"/>
  <c r="C28" i="35"/>
  <c r="B17" i="35"/>
  <c r="B19" i="35"/>
  <c r="B21" i="35"/>
  <c r="B23" i="35"/>
  <c r="B25" i="35"/>
  <c r="C18" i="35"/>
  <c r="C20" i="35"/>
  <c r="C22" i="35"/>
  <c r="C24" i="35"/>
  <c r="C26" i="35"/>
  <c r="D13" i="35"/>
  <c r="B18" i="35"/>
  <c r="B20" i="35"/>
  <c r="B22" i="35"/>
  <c r="B24" i="35"/>
  <c r="C19" i="35"/>
  <c r="C21" i="35"/>
  <c r="C23" i="35"/>
  <c r="C25" i="35"/>
  <c r="C27" i="35"/>
  <c r="B7" i="35"/>
  <c r="I18" i="34" l="1"/>
  <c r="J18" i="34" s="1"/>
  <c r="B27" i="35"/>
  <c r="B28" i="35"/>
  <c r="B26" i="35"/>
  <c r="I19" i="34" l="1"/>
  <c r="J19" i="34" s="1"/>
  <c r="I20" i="34" l="1"/>
  <c r="I21" i="34" s="1"/>
  <c r="J20" i="34" l="1"/>
  <c r="J21" i="34"/>
  <c r="I22" i="34"/>
  <c r="I23" i="34" l="1"/>
  <c r="J22" i="34"/>
  <c r="J23" i="34" l="1"/>
  <c r="I24" i="34"/>
  <c r="I25" i="34" l="1"/>
  <c r="J24" i="34"/>
  <c r="I26" i="34" l="1"/>
  <c r="J25" i="34"/>
  <c r="I27" i="34" l="1"/>
  <c r="J26" i="34"/>
  <c r="J27" i="34" l="1"/>
  <c r="I28" i="34"/>
  <c r="J28" i="34" l="1"/>
  <c r="J29" i="34" s="1"/>
  <c r="G34" i="34" s="1"/>
  <c r="G35" i="34" s="1"/>
  <c r="C14" i="35" s="1"/>
  <c r="I29" i="34"/>
  <c r="G31" i="35" l="1"/>
  <c r="I17" i="35"/>
  <c r="J17" i="35" l="1"/>
  <c r="I18" i="35"/>
  <c r="I19" i="35" l="1"/>
  <c r="J18" i="35"/>
  <c r="I20" i="35" l="1"/>
  <c r="J19" i="35"/>
  <c r="I21" i="35" l="1"/>
  <c r="J20" i="35"/>
  <c r="I22" i="35" l="1"/>
  <c r="J21" i="35"/>
  <c r="I23" i="35" l="1"/>
  <c r="J22" i="35"/>
  <c r="I24" i="35" l="1"/>
  <c r="J23" i="35"/>
  <c r="I25" i="35" l="1"/>
  <c r="J24" i="35"/>
  <c r="J25" i="35" l="1"/>
  <c r="I26" i="35"/>
  <c r="I27" i="35" l="1"/>
  <c r="J26" i="35"/>
  <c r="J27" i="35" l="1"/>
  <c r="I28" i="35"/>
  <c r="J28" i="35" l="1"/>
  <c r="J29" i="35" s="1"/>
  <c r="G34" i="35" s="1"/>
  <c r="G35" i="35" s="1"/>
  <c r="C14" i="36" s="1"/>
  <c r="I29" i="35"/>
  <c r="I17" i="36" l="1"/>
  <c r="G31" i="36"/>
  <c r="J17" i="36" l="1"/>
  <c r="I18" i="36"/>
  <c r="I19" i="36" l="1"/>
  <c r="J18" i="36"/>
  <c r="J19" i="36" l="1"/>
  <c r="I20" i="36"/>
  <c r="I21" i="36" l="1"/>
  <c r="J20" i="36"/>
  <c r="J21" i="36" l="1"/>
  <c r="I22" i="36"/>
  <c r="I23" i="36" l="1"/>
  <c r="J22" i="36"/>
  <c r="J23" i="36" l="1"/>
  <c r="I24" i="36"/>
  <c r="I25" i="36" l="1"/>
  <c r="J24" i="36"/>
  <c r="I26" i="36" l="1"/>
  <c r="J25" i="36"/>
  <c r="J26" i="36" l="1"/>
  <c r="I27" i="36"/>
  <c r="I28" i="36" l="1"/>
  <c r="J27" i="36"/>
  <c r="J28" i="36" l="1"/>
  <c r="J29" i="36" s="1"/>
  <c r="G34" i="36" s="1"/>
  <c r="G35" i="36" s="1"/>
  <c r="C14" i="37" s="1"/>
  <c r="I29" i="36"/>
  <c r="I17" i="37" l="1"/>
  <c r="G31" i="37"/>
  <c r="I18" i="37" l="1"/>
  <c r="J17" i="37"/>
  <c r="J18" i="37" l="1"/>
  <c r="I19" i="37"/>
  <c r="J19" i="37" l="1"/>
  <c r="I20" i="37"/>
  <c r="J20" i="37" l="1"/>
  <c r="I21" i="37"/>
  <c r="I22" i="37" l="1"/>
  <c r="J21" i="37"/>
  <c r="I23" i="37" l="1"/>
  <c r="J22" i="37"/>
  <c r="J23" i="37" l="1"/>
  <c r="I24" i="37"/>
  <c r="I25" i="37" l="1"/>
  <c r="J24" i="37"/>
  <c r="I26" i="37" l="1"/>
  <c r="J25" i="37"/>
  <c r="J26" i="37" l="1"/>
  <c r="I27" i="37"/>
  <c r="I28" i="37" l="1"/>
  <c r="J27" i="37"/>
  <c r="J28" i="37" l="1"/>
  <c r="J29" i="37" s="1"/>
  <c r="G34" i="37" s="1"/>
  <c r="G35" i="37" s="1"/>
  <c r="C14" i="38" s="1"/>
  <c r="I29" i="37"/>
  <c r="I17" i="38" l="1"/>
  <c r="G31" i="38"/>
  <c r="J17" i="38" l="1"/>
  <c r="I18" i="38"/>
  <c r="I19" i="38" l="1"/>
  <c r="J18" i="38"/>
  <c r="I20" i="38" l="1"/>
  <c r="J19" i="38"/>
  <c r="J20" i="38" l="1"/>
  <c r="I21" i="38"/>
  <c r="J21" i="38" l="1"/>
  <c r="I22" i="38"/>
  <c r="J22" i="38" l="1"/>
  <c r="I23" i="38"/>
  <c r="J23" i="38" l="1"/>
  <c r="I24" i="38"/>
  <c r="J24" i="38" l="1"/>
  <c r="I25" i="38"/>
  <c r="I26" i="38" l="1"/>
  <c r="J25" i="38"/>
  <c r="I27" i="38" l="1"/>
  <c r="J26" i="38"/>
  <c r="I28" i="38" l="1"/>
  <c r="J27" i="38"/>
  <c r="J28" i="38" l="1"/>
  <c r="J29" i="38" s="1"/>
  <c r="G34" i="38" s="1"/>
  <c r="G35" i="38" s="1"/>
  <c r="C14" i="39" s="1"/>
  <c r="I29" i="38"/>
  <c r="G31" i="39" l="1"/>
  <c r="I17" i="39"/>
  <c r="I18" i="39" l="1"/>
  <c r="J17" i="39"/>
  <c r="J18" i="39" l="1"/>
  <c r="I19" i="39"/>
  <c r="J19" i="39" l="1"/>
  <c r="I20" i="39"/>
  <c r="J20" i="39" l="1"/>
  <c r="I21" i="39"/>
  <c r="J21" i="39" l="1"/>
  <c r="I22" i="39"/>
  <c r="J22" i="39" l="1"/>
  <c r="I23" i="39"/>
  <c r="J23" i="39" l="1"/>
  <c r="I24" i="39"/>
  <c r="I25" i="39" l="1"/>
  <c r="J24" i="39"/>
  <c r="I26" i="39" l="1"/>
  <c r="J25" i="39"/>
  <c r="J26" i="39" l="1"/>
  <c r="I27" i="39"/>
  <c r="J27" i="39" l="1"/>
  <c r="I28" i="39"/>
  <c r="J28" i="39" l="1"/>
  <c r="J29" i="39" s="1"/>
  <c r="G34" i="39" s="1"/>
  <c r="G35" i="39" s="1"/>
  <c r="I29" i="39"/>
  <c r="C14" i="40" l="1"/>
  <c r="G31" i="40" s="1"/>
  <c r="I17" i="40" l="1"/>
  <c r="I18" i="40" s="1"/>
  <c r="J17" i="40" l="1"/>
  <c r="J18" i="40"/>
  <c r="I19" i="40"/>
  <c r="I20" i="40" l="1"/>
  <c r="J19" i="40"/>
  <c r="J20" i="40" l="1"/>
  <c r="I21" i="40"/>
  <c r="J21" i="40" l="1"/>
  <c r="I22" i="40"/>
  <c r="J22" i="40" l="1"/>
  <c r="I23" i="40"/>
  <c r="I24" i="40" l="1"/>
  <c r="J23" i="40"/>
  <c r="J24" i="40" l="1"/>
  <c r="I25" i="40"/>
  <c r="I26" i="40" l="1"/>
  <c r="J25" i="40"/>
  <c r="J26" i="40" l="1"/>
  <c r="I27" i="40"/>
  <c r="J27" i="40" l="1"/>
  <c r="I28" i="40"/>
  <c r="J28" i="40" l="1"/>
  <c r="J29" i="40" s="1"/>
  <c r="G34" i="40" s="1"/>
  <c r="G35" i="40" s="1"/>
  <c r="I29" i="40"/>
  <c r="C14" i="41" l="1"/>
  <c r="G31" i="41" s="1"/>
  <c r="I17" i="41" l="1"/>
  <c r="I18" i="41" s="1"/>
  <c r="C28" i="41"/>
  <c r="B18" i="41"/>
  <c r="B22" i="41"/>
  <c r="C19" i="41"/>
  <c r="C23" i="41"/>
  <c r="C27" i="41"/>
  <c r="B19" i="41"/>
  <c r="B23" i="41"/>
  <c r="C18" i="41"/>
  <c r="C22" i="41"/>
  <c r="C26" i="41"/>
  <c r="D13" i="41"/>
  <c r="B20" i="41"/>
  <c r="B24" i="41"/>
  <c r="C21" i="41"/>
  <c r="C25" i="41"/>
  <c r="B17" i="41"/>
  <c r="B21" i="41"/>
  <c r="B25" i="41"/>
  <c r="C20" i="41"/>
  <c r="C24" i="41"/>
  <c r="B7" i="41"/>
  <c r="J17" i="41" l="1"/>
  <c r="B27" i="41"/>
  <c r="B26" i="41"/>
  <c r="B28" i="41"/>
  <c r="J18" i="41"/>
  <c r="I19" i="41"/>
  <c r="J19" i="41" l="1"/>
  <c r="I20" i="41"/>
  <c r="J20" i="41" l="1"/>
  <c r="I21" i="41"/>
  <c r="I22" i="41" l="1"/>
  <c r="J21" i="41"/>
  <c r="I23" i="41" l="1"/>
  <c r="J22" i="41"/>
  <c r="I24" i="41" l="1"/>
  <c r="J23" i="41"/>
  <c r="I25" i="41" l="1"/>
  <c r="J24" i="41"/>
  <c r="I26" i="41" l="1"/>
  <c r="J25" i="41"/>
  <c r="I27" i="41" l="1"/>
  <c r="J26" i="41"/>
  <c r="I28" i="41" l="1"/>
  <c r="J27" i="41"/>
  <c r="J28" i="41" l="1"/>
  <c r="J29" i="41" s="1"/>
  <c r="G34" i="41" s="1"/>
  <c r="G35" i="41" s="1"/>
  <c r="C14" i="42" s="1"/>
  <c r="I29" i="41"/>
  <c r="I17" i="42" l="1"/>
  <c r="G31" i="42"/>
  <c r="J17" i="42" l="1"/>
  <c r="I18" i="42"/>
  <c r="I19" i="42" l="1"/>
  <c r="J18" i="42"/>
  <c r="J19" i="42" l="1"/>
  <c r="I20" i="42"/>
  <c r="I21" i="42" l="1"/>
  <c r="J20" i="42"/>
  <c r="J21" i="42" l="1"/>
  <c r="I22" i="42"/>
  <c r="I23" i="42" l="1"/>
  <c r="J22" i="42"/>
  <c r="J23" i="42" l="1"/>
  <c r="I24" i="42"/>
  <c r="I25" i="42" l="1"/>
  <c r="J24" i="42"/>
  <c r="J25" i="42" l="1"/>
  <c r="I26" i="42"/>
  <c r="J26" i="42" l="1"/>
  <c r="I27" i="42"/>
  <c r="I28" i="42" l="1"/>
  <c r="J27" i="42"/>
  <c r="J28" i="42" l="1"/>
  <c r="J29" i="42" s="1"/>
  <c r="G34" i="42" s="1"/>
  <c r="G35" i="42" s="1"/>
  <c r="C14" i="43" s="1"/>
  <c r="I29" i="42"/>
  <c r="G31" i="43" l="1"/>
  <c r="I17" i="43"/>
  <c r="I18" i="43" l="1"/>
  <c r="J17" i="43"/>
  <c r="J18" i="43" l="1"/>
  <c r="I19" i="43"/>
  <c r="I20" i="43" l="1"/>
  <c r="J19" i="43"/>
  <c r="I21" i="43" l="1"/>
  <c r="J20" i="43"/>
  <c r="I22" i="43" l="1"/>
  <c r="J21" i="43"/>
  <c r="I23" i="43" l="1"/>
  <c r="J22" i="43"/>
  <c r="J23" i="43" l="1"/>
  <c r="I24" i="43"/>
  <c r="J24" i="43" l="1"/>
  <c r="I25" i="43"/>
  <c r="I26" i="43" l="1"/>
  <c r="J25" i="43"/>
  <c r="I27" i="43" l="1"/>
  <c r="J26" i="43"/>
  <c r="I28" i="43" l="1"/>
  <c r="J27" i="43"/>
  <c r="J28" i="43" l="1"/>
  <c r="J29" i="43" s="1"/>
  <c r="G34" i="43" s="1"/>
  <c r="G35" i="43" s="1"/>
  <c r="C14" i="44" s="1"/>
  <c r="I29" i="43"/>
  <c r="I17" i="44" l="1"/>
  <c r="G31" i="44"/>
  <c r="J17" i="44" l="1"/>
  <c r="I18" i="44"/>
  <c r="J18" i="44" l="1"/>
  <c r="I19" i="44"/>
  <c r="J19" i="44" l="1"/>
  <c r="I20" i="44"/>
  <c r="I21" i="44" l="1"/>
  <c r="J20" i="44"/>
  <c r="J21" i="44" l="1"/>
  <c r="I22" i="44"/>
  <c r="J22" i="44" l="1"/>
  <c r="I23" i="44"/>
  <c r="J23" i="44" l="1"/>
  <c r="I24" i="44"/>
  <c r="I25" i="44" l="1"/>
  <c r="J24" i="44"/>
  <c r="J25" i="44" l="1"/>
  <c r="I26" i="44"/>
  <c r="J26" i="44" l="1"/>
  <c r="I27" i="44"/>
  <c r="J27" i="44" l="1"/>
  <c r="I28" i="44"/>
  <c r="J28" i="44" l="1"/>
  <c r="J29" i="44" s="1"/>
  <c r="G34" i="44" s="1"/>
  <c r="G35" i="44" s="1"/>
  <c r="C14" i="45" s="1"/>
  <c r="I29" i="44"/>
  <c r="I17" i="45" l="1"/>
  <c r="G31" i="45"/>
  <c r="I18" i="45" l="1"/>
  <c r="J17" i="45"/>
  <c r="J18" i="45" l="1"/>
  <c r="I19" i="45"/>
  <c r="J19" i="45" l="1"/>
  <c r="I20" i="45"/>
  <c r="J20" i="45" l="1"/>
  <c r="I21" i="45"/>
  <c r="I22" i="45" l="1"/>
  <c r="J21" i="45"/>
  <c r="J22" i="45" l="1"/>
  <c r="I23" i="45"/>
  <c r="J23" i="45" l="1"/>
  <c r="I24" i="45"/>
  <c r="J24" i="45" l="1"/>
  <c r="I25" i="45"/>
  <c r="I26" i="45" l="1"/>
  <c r="J25" i="45"/>
  <c r="J26" i="45" l="1"/>
  <c r="I27" i="45"/>
  <c r="J27" i="45" l="1"/>
  <c r="I28" i="45"/>
  <c r="J28" i="45" l="1"/>
  <c r="J29" i="45" s="1"/>
  <c r="G34" i="45" s="1"/>
  <c r="G35" i="45" s="1"/>
  <c r="C14" i="46" s="1"/>
  <c r="I29" i="45"/>
  <c r="I17" i="46" l="1"/>
  <c r="G31" i="46"/>
  <c r="I18" i="46" l="1"/>
  <c r="J17" i="46"/>
  <c r="J18" i="46" l="1"/>
  <c r="I19" i="46"/>
  <c r="J19" i="46" l="1"/>
  <c r="I20" i="46"/>
  <c r="J20" i="46" l="1"/>
  <c r="I21" i="46"/>
  <c r="I22" i="46" l="1"/>
  <c r="J21" i="46"/>
  <c r="J22" i="46" l="1"/>
  <c r="I23" i="46"/>
  <c r="J23" i="46" l="1"/>
  <c r="I24" i="46"/>
  <c r="J24" i="46" l="1"/>
  <c r="I25" i="46"/>
  <c r="I26" i="46" l="1"/>
  <c r="J25" i="46"/>
  <c r="J26" i="46" l="1"/>
  <c r="I27" i="46"/>
  <c r="J27" i="46" l="1"/>
  <c r="I28" i="46"/>
  <c r="J28" i="46" l="1"/>
  <c r="J29" i="46" s="1"/>
  <c r="G34" i="46" s="1"/>
  <c r="G35" i="46" s="1"/>
  <c r="C14" i="52" s="1"/>
  <c r="I29" i="46"/>
  <c r="I17" i="52" l="1"/>
  <c r="G31" i="52"/>
  <c r="J17" i="52" l="1"/>
  <c r="I18" i="52"/>
  <c r="J18" i="52" l="1"/>
  <c r="I19" i="52"/>
  <c r="J19" i="52" l="1"/>
  <c r="I20" i="52"/>
  <c r="I21" i="52" l="1"/>
  <c r="J20" i="52"/>
  <c r="J21" i="52" l="1"/>
  <c r="I22" i="52"/>
  <c r="J22" i="52" l="1"/>
  <c r="I23" i="52"/>
  <c r="J23" i="52" l="1"/>
  <c r="I24" i="52"/>
  <c r="I25" i="52" l="1"/>
  <c r="J24" i="52"/>
  <c r="J25" i="52" l="1"/>
  <c r="I26" i="52"/>
  <c r="J26" i="52" l="1"/>
  <c r="I27" i="52"/>
  <c r="J27" i="52" l="1"/>
  <c r="I28" i="52"/>
  <c r="J28" i="52" l="1"/>
  <c r="J29" i="52" s="1"/>
  <c r="G34" i="52" s="1"/>
  <c r="G35" i="52" s="1"/>
  <c r="C14" i="50" s="1"/>
  <c r="I29" i="52"/>
  <c r="I17" i="50" l="1"/>
  <c r="G31" i="50"/>
  <c r="I18" i="50" l="1"/>
  <c r="J17" i="50"/>
  <c r="J18" i="50" l="1"/>
  <c r="I19" i="50"/>
  <c r="J19" i="50" l="1"/>
  <c r="I20" i="50"/>
  <c r="I21" i="50" l="1"/>
  <c r="J20" i="50"/>
  <c r="J21" i="50" l="1"/>
  <c r="I22" i="50"/>
  <c r="J22" i="50" l="1"/>
  <c r="I23" i="50"/>
  <c r="J23" i="50" l="1"/>
  <c r="I24" i="50"/>
  <c r="I25" i="50" l="1"/>
  <c r="J24" i="50"/>
  <c r="J25" i="50" l="1"/>
  <c r="I26" i="50"/>
  <c r="J26" i="50" l="1"/>
  <c r="I27" i="50"/>
  <c r="J27" i="50" l="1"/>
  <c r="I28" i="50"/>
  <c r="J28" i="50" l="1"/>
  <c r="J29" i="50" s="1"/>
  <c r="G34" i="50" s="1"/>
  <c r="G35" i="50" s="1"/>
  <c r="C14" i="54" s="1"/>
  <c r="I29" i="50"/>
  <c r="I17" i="54" l="1"/>
  <c r="G31" i="54"/>
  <c r="I18" i="54" l="1"/>
  <c r="J17" i="54"/>
  <c r="J18" i="54" l="1"/>
  <c r="I19" i="54"/>
  <c r="J19" i="54" l="1"/>
  <c r="I20" i="54"/>
  <c r="J20" i="54" l="1"/>
  <c r="I21" i="54"/>
  <c r="I22" i="54" l="1"/>
  <c r="J21" i="54"/>
  <c r="J22" i="54" l="1"/>
  <c r="I23" i="54"/>
  <c r="J23" i="54" l="1"/>
  <c r="I24" i="54"/>
  <c r="J24" i="54" l="1"/>
  <c r="I25" i="54"/>
  <c r="I26" i="54" l="1"/>
  <c r="J25" i="54"/>
  <c r="J26" i="54" l="1"/>
  <c r="I27" i="54"/>
  <c r="J27" i="54" l="1"/>
  <c r="I28" i="54"/>
  <c r="J28" i="54" l="1"/>
  <c r="J29" i="54" s="1"/>
  <c r="G34" i="54" s="1"/>
  <c r="G35" i="54" s="1"/>
  <c r="C14" i="55" s="1"/>
  <c r="I29" i="54"/>
  <c r="G31" i="55" l="1"/>
  <c r="I17" i="55"/>
  <c r="J17" i="55" l="1"/>
  <c r="I18" i="55"/>
  <c r="J18" i="55" l="1"/>
  <c r="I19" i="55"/>
  <c r="J19" i="55" l="1"/>
  <c r="I20" i="55"/>
  <c r="J20" i="55" l="1"/>
  <c r="I21" i="55"/>
  <c r="J21" i="55" l="1"/>
  <c r="I22" i="55"/>
  <c r="J22" i="55" l="1"/>
  <c r="I23" i="55"/>
  <c r="J23" i="55" l="1"/>
  <c r="I24" i="55"/>
  <c r="J24" i="55" l="1"/>
  <c r="I25" i="55"/>
  <c r="J25" i="55" l="1"/>
  <c r="I26" i="55"/>
  <c r="J26" i="55" l="1"/>
  <c r="I27" i="55"/>
  <c r="J27" i="55" l="1"/>
  <c r="I28" i="55"/>
  <c r="J28" i="55" l="1"/>
  <c r="J29" i="55" s="1"/>
  <c r="G34" i="55" s="1"/>
  <c r="G35" i="55" s="1"/>
  <c r="C14" i="56" s="1"/>
  <c r="I29" i="55"/>
  <c r="I17" i="56" l="1"/>
  <c r="G31" i="56"/>
  <c r="J17" i="56" l="1"/>
  <c r="I18" i="56"/>
  <c r="I19" i="56" l="1"/>
  <c r="J18" i="56"/>
  <c r="J19" i="56" l="1"/>
  <c r="I20" i="56"/>
  <c r="J20" i="56" l="1"/>
  <c r="I21" i="56"/>
  <c r="J21" i="56" l="1"/>
  <c r="I22" i="56"/>
  <c r="I23" i="56" l="1"/>
  <c r="J22" i="56"/>
  <c r="J23" i="56" l="1"/>
  <c r="I24" i="56"/>
  <c r="J24" i="56" l="1"/>
  <c r="I25" i="56"/>
  <c r="J25" i="56" l="1"/>
  <c r="I26" i="56"/>
  <c r="I27" i="56" l="1"/>
  <c r="J26" i="56"/>
  <c r="J27" i="56" l="1"/>
  <c r="I28" i="56"/>
  <c r="J28" i="56" l="1"/>
  <c r="J29" i="56" s="1"/>
  <c r="G34" i="56" s="1"/>
  <c r="G35" i="56" s="1"/>
  <c r="C14" i="57" s="1"/>
  <c r="I29" i="56"/>
  <c r="G31" i="57" l="1"/>
  <c r="I17" i="57"/>
  <c r="J17" i="57" l="1"/>
  <c r="I18" i="57"/>
  <c r="I19" i="57" l="1"/>
  <c r="J18" i="57"/>
  <c r="J19" i="57" l="1"/>
  <c r="I20" i="57"/>
  <c r="J20" i="57" l="1"/>
  <c r="I21" i="57"/>
  <c r="J21" i="57" l="1"/>
  <c r="I22" i="57"/>
  <c r="I23" i="57" l="1"/>
  <c r="J22" i="57"/>
  <c r="J23" i="57" l="1"/>
  <c r="I24" i="57"/>
  <c r="J24" i="57" l="1"/>
  <c r="I25" i="57"/>
  <c r="J25" i="57" l="1"/>
  <c r="I26" i="57"/>
  <c r="J26" i="57" l="1"/>
  <c r="I27" i="57"/>
  <c r="J27" i="57" l="1"/>
  <c r="I28" i="57"/>
  <c r="J28" i="57" l="1"/>
  <c r="J29" i="57" s="1"/>
  <c r="G34" i="57" s="1"/>
  <c r="G35" i="57" s="1"/>
  <c r="I29" i="57"/>
</calcChain>
</file>

<file path=xl/comments1.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 xml:space="preserve">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BY BHAGIRATH MAL
Fill any withdrawal amount from GPF account</t>
        </r>
      </text>
    </comment>
  </commentList>
</comments>
</file>

<file path=xl/comments10.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BHAGIRATH 
Fill any withdrawal amount from GPF account</t>
        </r>
      </text>
    </comment>
  </commentList>
</comments>
</file>

<file path=xl/comments11.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Fill any withdrawal amount from GPF account</t>
        </r>
      </text>
    </comment>
  </commentList>
</comments>
</file>

<file path=xl/comments12.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3.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4.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5.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6.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7.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8.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19.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0.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1.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2.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3.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4.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5.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6.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7.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8.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29.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0.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1.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2.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3.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4.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5.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6.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7.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8.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39.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4.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40.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5.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6.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7.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comments8.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14"/>
            <rFont val="Arial"/>
            <family val="2"/>
          </rPr>
          <t>MADE BY:BHAGIRATH MAL</t>
        </r>
        <r>
          <rPr>
            <sz val="11"/>
            <color indexed="8"/>
            <rFont val="Arial"/>
            <family val="2"/>
          </rPr>
          <t xml:space="preserve">
Fill any withdrawal amount from GPF account</t>
        </r>
      </text>
    </comment>
  </commentList>
</comments>
</file>

<file path=xl/comments9.xml><?xml version="1.0" encoding="utf-8"?>
<comments xmlns="http://schemas.openxmlformats.org/spreadsheetml/2006/main">
  <authors>
    <author/>
  </authors>
  <commentList>
    <comment ref="C13" authorId="0">
      <text>
        <r>
          <rPr>
            <sz val="11"/>
            <color indexed="8"/>
            <rFont val="Arial"/>
            <family val="2"/>
          </rPr>
          <t>MADE BY:</t>
        </r>
        <r>
          <rPr>
            <sz val="11"/>
            <color indexed="10"/>
            <rFont val="Arial"/>
            <family val="2"/>
          </rPr>
          <t xml:space="preserve">भागीरथ मल </t>
        </r>
        <r>
          <rPr>
            <sz val="11"/>
            <color indexed="8"/>
            <rFont val="Arial"/>
            <family val="2"/>
          </rPr>
          <t xml:space="preserve">
Fill starting year of Finanicial Year</t>
        </r>
      </text>
    </comment>
    <comment ref="C14" authorId="0">
      <text>
        <r>
          <rPr>
            <sz val="11"/>
            <color indexed="8"/>
            <rFont val="Arial"/>
            <family val="2"/>
          </rPr>
          <t>User:
fill opening balance for the financial year</t>
        </r>
      </text>
    </comment>
    <comment ref="D15" authorId="0">
      <text>
        <r>
          <rPr>
            <sz val="11"/>
            <color indexed="8"/>
            <rFont val="Arial"/>
            <family val="2"/>
          </rPr>
          <t>fill montly subsciption</t>
        </r>
      </text>
    </comment>
    <comment ref="E15" authorId="0">
      <text>
        <r>
          <rPr>
            <sz val="11"/>
            <color indexed="8"/>
            <rFont val="Arial"/>
            <family val="2"/>
          </rPr>
          <t>Fill any other amount deposit in GPF arrears/loan repayment etc</t>
        </r>
      </text>
    </comment>
    <comment ref="G15" authorId="0">
      <text>
        <r>
          <rPr>
            <sz val="11"/>
            <color indexed="8"/>
            <rFont val="Arial"/>
            <family val="2"/>
          </rPr>
          <t>User:
Fill any withdrawal amount from GPF account</t>
        </r>
      </text>
    </comment>
  </commentList>
</comments>
</file>

<file path=xl/sharedStrings.xml><?xml version="1.0" encoding="utf-8"?>
<sst xmlns="http://schemas.openxmlformats.org/spreadsheetml/2006/main" count="1700" uniqueCount="138">
  <si>
    <t xml:space="preserve">GENERAL PROVIDENT FUND ACCOUNT </t>
  </si>
  <si>
    <t>interest calculator</t>
  </si>
  <si>
    <t>निर्माणकर्ता :---भागीरथ मल अध्या.ले.-1 कोलिया(डीडवाना) नागौर</t>
  </si>
  <si>
    <t>PLEASE FILL THE GREEN CELLS ONLY</t>
  </si>
  <si>
    <t>Month</t>
  </si>
  <si>
    <t>RATE OF INTEREST (%)</t>
  </si>
  <si>
    <t>SUBSCRIPTION</t>
  </si>
  <si>
    <t>Arrear / others</t>
  </si>
  <si>
    <t>Total</t>
  </si>
  <si>
    <t>WITHDRAWAL</t>
  </si>
  <si>
    <t xml:space="preserve"> BALANCE</t>
  </si>
  <si>
    <t>Progressive balance</t>
  </si>
  <si>
    <t>interest</t>
  </si>
  <si>
    <t>April</t>
  </si>
  <si>
    <t>May</t>
  </si>
  <si>
    <t>June</t>
  </si>
  <si>
    <t>July</t>
  </si>
  <si>
    <t>August</t>
  </si>
  <si>
    <t>September</t>
  </si>
  <si>
    <t>October</t>
  </si>
  <si>
    <t>November</t>
  </si>
  <si>
    <t>December</t>
  </si>
  <si>
    <t>January</t>
  </si>
  <si>
    <t>February</t>
  </si>
  <si>
    <t>March</t>
  </si>
  <si>
    <t>TOTAL</t>
  </si>
  <si>
    <t>A/C NO:</t>
  </si>
  <si>
    <t>निर्माणकर्ता;---भागीरथ मल अध्या.ले.-1 कोलिया(डीडवाना) नागौर</t>
  </si>
  <si>
    <t>GENERAL INFORMATION</t>
  </si>
  <si>
    <t>PLEASE FILL THE WHITE CELLS ONLY</t>
  </si>
  <si>
    <t xml:space="preserve">भागीरथ मल </t>
  </si>
  <si>
    <t xml:space="preserve">अध्यापक ले. 1 </t>
  </si>
  <si>
    <t>GPF A/C NO:</t>
  </si>
  <si>
    <t xml:space="preserve">महत्वपूर्ण सुचना </t>
  </si>
  <si>
    <t xml:space="preserve"> इस GPF INTEREST CALCULATOR को तैयार करने में पूर्ण सावधानी बरती गई है फिर भी किसी भूल चूक के लिए तैयार कर्ता उत्तरदायी नहीं है । किसी भी गणना के लिए त्रुटि पाए जाने पर राज्य बीमा एवं प्रावदायी निधि  विभाग के नियम मान्य होंगे" I</t>
  </si>
  <si>
    <t>NAME OF THE OFFICE</t>
  </si>
  <si>
    <t>DISTRICT</t>
  </si>
  <si>
    <t>NAME OF THE EMPLOYEE</t>
  </si>
  <si>
    <t xml:space="preserve">DESIGNATION </t>
  </si>
  <si>
    <t xml:space="preserve">डीडवाना -कुचामन </t>
  </si>
  <si>
    <t>INTREST CALCULATOR</t>
  </si>
  <si>
    <t>FINANCIAL YEAR</t>
  </si>
  <si>
    <t>OPENING BALANCE</t>
  </si>
  <si>
    <t xml:space="preserve">रा.उ-मा.वि.डसाणा खुर्द </t>
  </si>
  <si>
    <t>प्रारम्भिक शेष लिखे अगर है तो</t>
  </si>
  <si>
    <t xml:space="preserve">कार्यालय का नाम </t>
  </si>
  <si>
    <t>जिला</t>
  </si>
  <si>
    <t>कार्मिक का नाम</t>
  </si>
  <si>
    <t>पद</t>
  </si>
  <si>
    <t>प्रथम वितीय वर्ष</t>
  </si>
  <si>
    <t>प्रारम्भिक शेष</t>
  </si>
  <si>
    <t>प्रारम्भिक शेष वितीय वर्ष</t>
  </si>
  <si>
    <t xml:space="preserve">वितीय वर्ष में जमा </t>
  </si>
  <si>
    <t xml:space="preserve">वितीय वर्ष में आहरण </t>
  </si>
  <si>
    <t xml:space="preserve">वितीय वर्ष का ब्याज </t>
  </si>
  <si>
    <t xml:space="preserve">वितीय वर्ष का अन्तिम शेष </t>
  </si>
  <si>
    <t>DATA ENTRY</t>
  </si>
  <si>
    <t>YEAR</t>
  </si>
  <si>
    <t>APRIL</t>
  </si>
  <si>
    <t>MAY</t>
  </si>
  <si>
    <t>JUNE</t>
  </si>
  <si>
    <t>JULY</t>
  </si>
  <si>
    <t>AUGUST</t>
  </si>
  <si>
    <t>SEPTEMBER</t>
  </si>
  <si>
    <t>OCTOBER</t>
  </si>
  <si>
    <t>NOVEMBER</t>
  </si>
  <si>
    <t>DECEMBER</t>
  </si>
  <si>
    <t>JANUARY</t>
  </si>
  <si>
    <t>FEBRUARY</t>
  </si>
  <si>
    <t>MARCH</t>
  </si>
  <si>
    <t>1980-1981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</si>
  <si>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</si>
  <si>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</si>
  <si>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</si>
  <si>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</si>
  <si>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</si>
  <si>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</si>
  <si>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</si>
  <si>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</si>
  <si>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</si>
  <si>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</si>
  <si>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</si>
  <si>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</si>
  <si>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</si>
  <si>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</si>
  <si>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</si>
  <si>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</si>
  <si>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</si>
  <si>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</si>
  <si>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</si>
  <si>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</si>
  <si>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</si>
  <si>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</si>
  <si>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</si>
  <si>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</si>
  <si>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</si>
  <si>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</si>
  <si>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</si>
  <si>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</si>
  <si>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</si>
  <si>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</si>
  <si>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</si>
  <si>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</si>
  <si>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</si>
  <si>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</si>
  <si>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</si>
  <si>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2016-2017</t>
  </si>
  <si>
    <t>2017-2018</t>
  </si>
  <si>
    <t>2018-2019</t>
  </si>
  <si>
    <t>2019-2020</t>
  </si>
  <si>
    <t>2020-2021</t>
  </si>
  <si>
    <t>2021-2022</t>
  </si>
  <si>
    <t>2022-2023</t>
  </si>
  <si>
    <t>2023-2024</t>
  </si>
  <si>
    <t>2024-2025</t>
  </si>
  <si>
    <t>2025-2026</t>
  </si>
  <si>
    <t>2026-2027</t>
  </si>
  <si>
    <t>2027-2028</t>
  </si>
  <si>
    <t>2028-2029</t>
  </si>
  <si>
    <t>2029-2030</t>
  </si>
  <si>
    <t>2030-2031</t>
  </si>
  <si>
    <t>2031-2032</t>
  </si>
  <si>
    <t>2032-2033</t>
  </si>
  <si>
    <t>2033-2034</t>
  </si>
  <si>
    <t xml:space="preserve"> OF</t>
  </si>
  <si>
    <t>IF REQUIRED  FOR  EDIT OPENING BALANCE FILL</t>
  </si>
  <si>
    <r>
      <rPr>
        <u/>
        <sz val="11"/>
        <color indexed="14"/>
        <rFont val="Calibri"/>
        <family val="2"/>
      </rPr>
      <t xml:space="preserve">जय श्री श्याम
</t>
    </r>
    <r>
      <rPr>
        <b/>
        <u/>
        <sz val="11"/>
        <color indexed="36"/>
        <rFont val="Calibri"/>
        <family val="2"/>
      </rPr>
      <t>निर्माणकर्ता;---भागीरथ मल अध्या.ले.-1 कोलिया(डीडवाना) नागौर</t>
    </r>
    <r>
      <rPr>
        <u/>
        <sz val="11"/>
        <color indexed="10"/>
        <rFont val="Calibri"/>
        <family val="2"/>
      </rPr>
      <t xml:space="preserve">
</t>
    </r>
    <r>
      <rPr>
        <u/>
        <sz val="11"/>
        <color indexed="56"/>
        <rFont val="Calibri"/>
        <family val="2"/>
      </rPr>
      <t xml:space="preserve">सुधार हेतु सुझाव </t>
    </r>
    <r>
      <rPr>
        <u/>
        <sz val="11"/>
        <color indexed="12"/>
        <rFont val="Calibri"/>
        <family val="2"/>
      </rPr>
      <t xml:space="preserve">
</t>
    </r>
    <r>
      <rPr>
        <b/>
        <u/>
        <sz val="16"/>
        <color indexed="14"/>
        <rFont val="Calibri"/>
        <family val="2"/>
      </rPr>
      <t>bhagirathmalkalwania@gmail.com</t>
    </r>
  </si>
  <si>
    <t>GENERAL PROVIDENT FUND INTEREST CALCULATOR</t>
  </si>
  <si>
    <t xml:space="preserve">HOW TO USE   </t>
  </si>
  <si>
    <t>राजस्थान राज्य कर्मचारियों के  लिए GPF LEDGER CHEKING ब्याज की गणना हेतु प्रोग्रामका प्रयोग किया जा सकता है । FILE को SAVE करने के लिए अपनी सुविधा से नाम देकर  Save कर सकते है|यह  एक्सेल प्रोग्राम केवल मात्र राज्य कार्मिको के GPF LEDGER CHEKING ब्याज की गणनाके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राज्य बीमा एवं प्रावदायी निधि  विभाग के नियम मान्य होंगे  किसी प्रकार की तकनीकी कमी पाए जाने पर नीचे दिये गए EMAIL द्वारा अवगत कराने का श्रम करावे।</t>
  </si>
  <si>
    <t>1 इस PROGRAM से STARTING FINANCIAL YEAR से 40 वर्षो का LEDGER तैयार की जा सकती है। Gen Info शीट मे STARTING YEAR जहां से बनाना है उसमे नियुक्ति वर्ष भरे और OPENING BALANCE में 00 भरे| इससे  अधिक की आवश्यकता होने पर नई SHEET का प्रयोग करे और Gen Info शीट मे STARTING YEAR जहां से बकाया LEDGER चाहिए वो भरे और OPENING BALANCE में पूर्व के वर्ष का CLOSING BALANCE भरे</t>
  </si>
  <si>
    <t>1.ROI :-</t>
  </si>
  <si>
    <t>2 Gen Info</t>
  </si>
  <si>
    <t>इस शीट में कार्मिक की सामान्य सूचना और जीपीएफ़ कटौती का STARTING FINACIAL YEAR और OPENING BALANCE भरना है।</t>
  </si>
  <si>
    <t>3.Ledger(L-1 to L-40)</t>
  </si>
  <si>
    <t>मासिक Subsciption ,Arrear/others और Withdrawal कॉलम मे Data Entry करनी होगी।Subsciption ,Arrear/others और Withdrawal कॉलम मे जिस माह मे खाते मे जमा या WITHDRAWAL हुआ है उसी माह में भरे। L-1 से L-40  शीट का आवश्यकतानुसार प्रिंट लेकर रिकॉर्ड रखा जा सकता ह|प्रत्येक शीट पर एक प्रिंट का बटन है उस पर CLICK कर उस वर्ष का प्रिंट ले सकते है पेज सेटअप किया हुआ है | OPENING BALANCE को AUTOMATIC के स्थान पर स्वयं भरना चाहे तो I8 सेल मे भरें अन्यथा खाली छोड़े। प्रत्येक शीट पर एक निर्देश का बटन है जिस पर CLICK कर निर्देश शीट पर आ सकते है|और निर्देश शीट में सभी शीट के बटन है जिस शीट के बटन को CLICK करोगे तो DIRECT उस शीट पर जा सकते हो और प्रिंट के बटन पर CLICKकर उस वर्ष की ledger का प्रिंट भी ले सकते है|</t>
  </si>
  <si>
    <t>इस शीट में जीपीएफ़ RATE OF INTEREST है ।यदि आप इसमे कोई आवश्यक बदलाव चाहते है तो, D4 से D57 ,G4 से G57 ,J4 से J57 ,M4 से M57 इन सभी CELL के पासवर्ड GPF से UNLOCK करके कर सकते है।परंतु ध्यान रहे कॉलम रो घटाया बढ़ाया नहीं जावे।किसी सेल मे ROI गलत पाये जाने पर ही UNLOCK करे।</t>
  </si>
  <si>
    <t xml:space="preserve">                                                                       GENRAL PROVIDENT FUND INTREST RATE                                       CELL D,G,J,M  PASSWORD   GPF </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</si>
</sst>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1"/>
      <color theme="1"/>
      <name val="Calibri"/>
      <family val="2"/>
      <scheme val="minor"/>
    </font>
    <font>
      <sz val="11"/>
      <color theme="0"/>
      <name val="Calibri"/>
      <family val="2"/>
      <scheme val="minor"/>
    </font>
    <font>
      <sz val="11"/>
      <color theme="1"/>
      <name val="Calibri"/>
      <family val="2"/>
    </font>
    <font>
      <b/>
      <sz val="19"/>
      <color rgb="FFFF0000"/>
      <name val="Arial Black"/>
      <family val="2"/>
    </font>
    <font>
      <sz val="11"/>
      <color rgb="FF000000"/>
      <name val="Calibri"/>
      <family val="2"/>
      <scheme val="minor"/>
    </font>
    <font>
      <sz val="11"/>
      <color rgb="FFFF0000"/>
      <name val="Arial"/>
      <family val="2"/>
    </font>
    <font>
      <i/>
      <sz val="16"/>
      <color rgb="FFF20EE2"/>
      <name val="Cambria"/>
      <family val="1"/>
    </font>
    <font>
      <sz val="11"/>
      <color rgb="FFF20EE2"/>
      <name val="Arial"/>
      <family val="2"/>
    </font>
    <font>
      <sz val="11"/>
      <name val="Arial"/>
      <family val="2"/>
    </font>
    <font>
      <b/>
      <i/>
      <sz val="12"/>
      <color rgb="FF0070C0"/>
      <name val="Arial"/>
      <family val="2"/>
    </font>
    <font>
      <sz val="11"/>
      <color rgb="FF0070C0"/>
      <name val="Arial"/>
      <family val="2"/>
    </font>
    <font>
      <b/>
      <i/>
      <sz val="16"/>
      <color rgb="FFF20EE2"/>
      <name val="Calibri"/>
      <family val="2"/>
    </font>
    <font>
      <b/>
      <i/>
      <sz val="16"/>
      <color rgb="FFFF0000"/>
      <name val="Calibri"/>
      <family val="2"/>
    </font>
    <font>
      <b/>
      <i/>
      <sz val="10"/>
      <color theme="1"/>
      <name val="Cambria"/>
      <family val="1"/>
    </font>
    <font>
      <b/>
      <i/>
      <sz val="14"/>
      <color theme="1"/>
      <name val="Cambria"/>
      <family val="1"/>
    </font>
    <font>
      <b/>
      <sz val="10"/>
      <color rgb="FFF20EE2"/>
      <name val="Arial"/>
      <family val="2"/>
    </font>
    <font>
      <sz val="9"/>
      <color theme="1"/>
      <name val="Calibri"/>
      <family val="2"/>
    </font>
    <font>
      <sz val="9"/>
      <color rgb="FFFF0000"/>
      <name val="Arial"/>
      <family val="2"/>
    </font>
    <font>
      <b/>
      <i/>
      <sz val="11"/>
      <color theme="1"/>
      <name val="Cambria"/>
      <family val="1"/>
    </font>
    <font>
      <sz val="11"/>
      <name val="Calibri"/>
      <family val="2"/>
    </font>
    <font>
      <sz val="11"/>
      <color indexed="8"/>
      <name val="Arial"/>
      <family val="2"/>
    </font>
    <font>
      <sz val="11"/>
      <color rgb="FFFF0000"/>
      <name val="Calibri"/>
      <family val="2"/>
      <scheme val="minor"/>
    </font>
    <font>
      <b/>
      <i/>
      <sz val="16"/>
      <color rgb="FFFF0000"/>
      <name val="Cambria"/>
      <family val="1"/>
    </font>
    <font>
      <sz val="11"/>
      <color rgb="FFFF0000"/>
      <name val="Calibri"/>
      <family val="2"/>
    </font>
    <font>
      <b/>
      <i/>
      <sz val="12"/>
      <name val="Arial"/>
      <family val="2"/>
    </font>
    <font>
      <b/>
      <sz val="11"/>
      <name val="Arial"/>
      <family val="2"/>
    </font>
    <font>
      <b/>
      <sz val="11"/>
      <color rgb="FFFF0000"/>
      <name val="Calibri"/>
      <family val="2"/>
    </font>
    <font>
      <b/>
      <sz val="10"/>
      <name val="Arial"/>
      <family val="2"/>
    </font>
    <font>
      <b/>
      <sz val="9"/>
      <name val="Arial"/>
      <family val="2"/>
    </font>
    <font>
      <sz val="9"/>
      <name val="Calibri"/>
      <family val="2"/>
    </font>
    <font>
      <b/>
      <sz val="11"/>
      <name val="Cambria"/>
      <family val="1"/>
    </font>
    <font>
      <b/>
      <sz val="11"/>
      <color rgb="FFFF0000"/>
      <name val="Cambria"/>
      <family val="1"/>
    </font>
    <font>
      <sz val="11"/>
      <color indexed="10"/>
      <name val="Arial"/>
      <family val="2"/>
    </font>
    <font>
      <b/>
      <sz val="16"/>
      <color theme="1" tint="4.9989318521683403E-2"/>
      <name val="Arial"/>
      <family val="2"/>
    </font>
    <font>
      <b/>
      <sz val="16"/>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color theme="1"/>
      <name val="Arial"/>
      <family val="2"/>
    </font>
    <font>
      <b/>
      <sz val="10"/>
      <color rgb="FFFFFF00"/>
      <name val="Arial"/>
      <family val="2"/>
    </font>
    <font>
      <b/>
      <sz val="14"/>
      <color rgb="FFFF0000"/>
      <name val="Arial"/>
      <family val="2"/>
    </font>
    <font>
      <b/>
      <sz val="12"/>
      <color rgb="FF7030A0"/>
      <name val="Cambria"/>
      <family val="1"/>
    </font>
    <font>
      <u/>
      <sz val="11"/>
      <color theme="10"/>
      <name val="Calibri"/>
      <family val="2"/>
    </font>
    <font>
      <u/>
      <sz val="11"/>
      <color indexed="14"/>
      <name val="Calibri"/>
      <family val="2"/>
    </font>
    <font>
      <b/>
      <u/>
      <sz val="11"/>
      <color indexed="36"/>
      <name val="Calibri"/>
      <family val="2"/>
    </font>
    <font>
      <u/>
      <sz val="11"/>
      <color indexed="10"/>
      <name val="Calibri"/>
      <family val="2"/>
    </font>
    <font>
      <u/>
      <sz val="11"/>
      <color indexed="56"/>
      <name val="Calibri"/>
      <family val="2"/>
    </font>
    <font>
      <u/>
      <sz val="11"/>
      <color indexed="12"/>
      <name val="Calibri"/>
      <family val="2"/>
    </font>
    <font>
      <b/>
      <u/>
      <sz val="16"/>
      <color indexed="14"/>
      <name val="Calibri"/>
      <family val="2"/>
    </font>
    <font>
      <b/>
      <sz val="22"/>
      <color rgb="FFFF0000"/>
      <name val="Arial Black"/>
      <family val="2"/>
    </font>
    <font>
      <sz val="11"/>
      <color rgb="FFFF0000"/>
      <name val="Arial Black"/>
      <family val="2"/>
    </font>
    <font>
      <b/>
      <sz val="14"/>
      <color rgb="FFF20EE2"/>
      <name val="Times New Roman"/>
      <family val="1"/>
    </font>
    <font>
      <sz val="12"/>
      <name val="Calibri"/>
      <family val="2"/>
    </font>
    <font>
      <sz val="16"/>
      <color rgb="FFFFFF00"/>
      <name val="Arial"/>
      <family val="2"/>
    </font>
    <font>
      <sz val="11"/>
      <color rgb="FFF20EE2"/>
      <name val="Calibri"/>
      <family val="2"/>
      <scheme val="minor"/>
    </font>
    <font>
      <sz val="10"/>
      <color theme="0"/>
      <name val="Arial"/>
      <family val="2"/>
    </font>
    <font>
      <sz val="11"/>
      <color theme="0"/>
      <name val="Arial"/>
      <family val="2"/>
    </font>
    <font>
      <sz val="12"/>
      <name val="Arial"/>
      <family val="2"/>
    </font>
    <font>
      <b/>
      <sz val="11"/>
      <color theme="0"/>
      <name val="Calibri"/>
      <family val="2"/>
      <scheme val="minor"/>
    </font>
    <font>
      <b/>
      <i/>
      <sz val="16"/>
      <color rgb="FFF20EE2"/>
      <name val="Calibri"/>
      <family val="2"/>
      <scheme val="minor"/>
    </font>
    <font>
      <b/>
      <i/>
      <sz val="14"/>
      <color theme="1"/>
      <name val="Calibri"/>
      <family val="2"/>
      <scheme val="minor"/>
    </font>
    <font>
      <b/>
      <sz val="12"/>
      <color rgb="FFFF0000"/>
      <name val="Calibri"/>
      <family val="2"/>
      <scheme val="minor"/>
    </font>
    <font>
      <sz val="12"/>
      <color rgb="FFFF0000"/>
      <name val="Calibri"/>
      <family val="2"/>
      <scheme val="minor"/>
    </font>
    <font>
      <sz val="16"/>
      <color rgb="FFFF0000"/>
      <name val="Calibri"/>
      <family val="2"/>
      <scheme val="minor"/>
    </font>
    <font>
      <i/>
      <sz val="16"/>
      <color rgb="FFFFFF00"/>
      <name val="Calibri"/>
      <family val="2"/>
      <scheme val="minor"/>
    </font>
    <font>
      <i/>
      <sz val="11"/>
      <color rgb="FFFFFF00"/>
      <name val="Calibri"/>
      <family val="2"/>
      <scheme val="minor"/>
    </font>
    <font>
      <b/>
      <sz val="19"/>
      <color rgb="FFFFFFFF"/>
      <name val="Calibri"/>
      <family val="2"/>
      <scheme val="minor"/>
    </font>
    <font>
      <b/>
      <sz val="20"/>
      <color rgb="FFFFFFFF"/>
      <name val="Calibri"/>
      <family val="2"/>
      <scheme val="minor"/>
    </font>
    <font>
      <b/>
      <sz val="14"/>
      <color theme="0"/>
      <name val="Calibri"/>
      <family val="2"/>
      <scheme val="minor"/>
    </font>
    <font>
      <sz val="14"/>
      <name val="Calibri"/>
      <family val="2"/>
      <scheme val="minor"/>
    </font>
    <font>
      <sz val="14"/>
      <color rgb="FFFFFF00"/>
      <name val="Calibri"/>
      <family val="2"/>
      <scheme val="minor"/>
    </font>
    <font>
      <sz val="11"/>
      <color indexed="14"/>
      <name val="Arial"/>
      <family val="2"/>
    </font>
  </fonts>
  <fills count="62">
    <fill>
      <patternFill patternType="none"/>
    </fill>
    <fill>
      <patternFill patternType="gray125"/>
    </fill>
    <fill>
      <patternFill patternType="solid">
        <fgColor rgb="FFFFC000"/>
        <bgColor rgb="FFFFFF00"/>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00B0F0"/>
        <bgColor indexed="64"/>
      </patternFill>
    </fill>
    <fill>
      <patternFill patternType="solid">
        <fgColor theme="0"/>
        <bgColor rgb="FF000000"/>
      </patternFill>
    </fill>
    <fill>
      <patternFill patternType="solid">
        <fgColor rgb="FFFFFF00"/>
        <bgColor theme="1"/>
      </patternFill>
    </fill>
    <fill>
      <patternFill patternType="solid">
        <fgColor rgb="FF92D050"/>
        <bgColor rgb="FFD6E3BC"/>
      </patternFill>
    </fill>
    <fill>
      <patternFill patternType="solid">
        <fgColor rgb="FFFDE9D9"/>
        <bgColor rgb="FFFDE9D9"/>
      </patternFill>
    </fill>
    <fill>
      <patternFill patternType="solid">
        <fgColor theme="9" tint="0.79998168889431442"/>
        <bgColor rgb="FFD6E3BC"/>
      </patternFill>
    </fill>
    <fill>
      <patternFill patternType="solid">
        <fgColor theme="9" tint="0.79998168889431442"/>
        <bgColor indexed="64"/>
      </patternFill>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theme="9" tint="0.39997558519241921"/>
        <bgColor rgb="FFFFFF00"/>
      </patternFill>
    </fill>
    <fill>
      <patternFill patternType="solid">
        <fgColor theme="9" tint="0.39997558519241921"/>
        <bgColor indexed="64"/>
      </patternFill>
    </fill>
    <fill>
      <patternFill patternType="solid">
        <fgColor rgb="FFFF0000"/>
        <bgColor rgb="FFFF0000"/>
      </patternFill>
    </fill>
    <fill>
      <patternFill patternType="solid">
        <fgColor theme="8"/>
        <bgColor rgb="FFFF0000"/>
      </patternFill>
    </fill>
    <fill>
      <patternFill patternType="solid">
        <fgColor theme="8"/>
        <bgColor indexed="64"/>
      </patternFill>
    </fill>
    <fill>
      <patternFill patternType="solid">
        <fgColor rgb="FF00B050"/>
        <bgColor rgb="FF00B050"/>
      </patternFill>
    </fill>
    <fill>
      <patternFill patternType="solid">
        <fgColor rgb="FF0070C0"/>
        <bgColor rgb="FFFFFF00"/>
      </patternFill>
    </fill>
    <fill>
      <patternFill patternType="solid">
        <fgColor theme="9" tint="0.39997558519241921"/>
        <bgColor rgb="FFFF0000"/>
      </patternFill>
    </fill>
    <fill>
      <patternFill patternType="solid">
        <fgColor rgb="FFFFFF00"/>
        <bgColor rgb="FFDAEEF3"/>
      </patternFill>
    </fill>
    <fill>
      <patternFill patternType="solid">
        <fgColor theme="0"/>
        <bgColor rgb="FFFF0000"/>
      </patternFill>
    </fill>
    <fill>
      <patternFill patternType="solid">
        <fgColor theme="6" tint="0.79998168889431442"/>
        <bgColor theme="1"/>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EFEFE1"/>
        <bgColor indexed="64"/>
      </patternFill>
    </fill>
    <fill>
      <patternFill patternType="solid">
        <fgColor theme="0"/>
        <bgColor rgb="FF7030A0"/>
      </patternFill>
    </fill>
    <fill>
      <patternFill patternType="solid">
        <fgColor theme="9" tint="0.79998168889431442"/>
        <bgColor rgb="FF7030A0"/>
      </patternFill>
    </fill>
    <fill>
      <patternFill patternType="solid">
        <fgColor theme="9" tint="0.79998168889431442"/>
        <bgColor rgb="FFFF0000"/>
      </patternFill>
    </fill>
    <fill>
      <patternFill patternType="solid">
        <fgColor theme="0"/>
        <bgColor rgb="FFFDE9D9"/>
      </patternFill>
    </fill>
    <fill>
      <patternFill patternType="solid">
        <fgColor theme="8" tint="0.79998168889431442"/>
        <bgColor rgb="FFFDE9D9"/>
      </patternFill>
    </fill>
    <fill>
      <patternFill patternType="solid">
        <fgColor theme="3" tint="-0.249977111117893"/>
        <bgColor rgb="FF7030A0"/>
      </patternFill>
    </fill>
    <fill>
      <patternFill patternType="solid">
        <fgColor theme="3" tint="-0.249977111117893"/>
        <bgColor rgb="FFFDE9D9"/>
      </patternFill>
    </fill>
    <fill>
      <patternFill patternType="solid">
        <fgColor theme="6" tint="0.59999389629810485"/>
        <bgColor rgb="FFD6E3BC"/>
      </patternFill>
    </fill>
    <fill>
      <patternFill patternType="solid">
        <fgColor rgb="FFFF0000"/>
        <bgColor rgb="FFFFFF00"/>
      </patternFill>
    </fill>
    <fill>
      <patternFill patternType="solid">
        <fgColor theme="2" tint="-9.9978637043366805E-2"/>
        <bgColor rgb="FFFFFF00"/>
      </patternFill>
    </fill>
    <fill>
      <patternFill patternType="solid">
        <fgColor rgb="FFFF0000"/>
        <bgColor indexed="64"/>
      </patternFill>
    </fill>
    <fill>
      <patternFill patternType="solid">
        <fgColor rgb="FF00B0F0"/>
        <bgColor rgb="FFFFC000"/>
      </patternFill>
    </fill>
    <fill>
      <patternFill patternType="solid">
        <fgColor rgb="FF00B0F0"/>
        <bgColor rgb="FFFFFF00"/>
      </patternFill>
    </fill>
    <fill>
      <patternFill patternType="solid">
        <fgColor theme="0"/>
        <bgColor rgb="FFFFFF00"/>
      </patternFill>
    </fill>
    <fill>
      <patternFill patternType="solid">
        <fgColor theme="0"/>
        <bgColor rgb="FFE5B8B7"/>
      </patternFill>
    </fill>
    <fill>
      <patternFill patternType="solid">
        <fgColor theme="0"/>
        <bgColor rgb="FF92D050"/>
      </patternFill>
    </fill>
    <fill>
      <patternFill patternType="solid">
        <fgColor theme="6" tint="0.79998168889431442"/>
        <bgColor rgb="FFFF0000"/>
      </patternFill>
    </fill>
    <fill>
      <patternFill patternType="solid">
        <fgColor theme="6" tint="0.79998168889431442"/>
        <bgColor indexed="64"/>
      </patternFill>
    </fill>
    <fill>
      <patternFill patternType="solid">
        <fgColor theme="8" tint="0.79998168889431442"/>
        <bgColor theme="1"/>
      </patternFill>
    </fill>
    <fill>
      <patternFill patternType="solid">
        <fgColor theme="8" tint="0.79998168889431442"/>
        <bgColor rgb="FF7030A0"/>
      </patternFill>
    </fill>
    <fill>
      <patternFill patternType="solid">
        <fgColor rgb="FFFFFF00"/>
        <bgColor rgb="FF99FFCC"/>
      </patternFill>
    </fill>
    <fill>
      <patternFill patternType="solid">
        <fgColor rgb="FFFFFF00"/>
        <bgColor rgb="FFFFFFCC"/>
      </patternFill>
    </fill>
    <fill>
      <patternFill patternType="solid">
        <fgColor theme="0"/>
        <bgColor rgb="FFFBD4B4"/>
      </patternFill>
    </fill>
    <fill>
      <patternFill patternType="solid">
        <fgColor rgb="FF0070C0"/>
        <bgColor rgb="FF00FF99"/>
      </patternFill>
    </fill>
    <fill>
      <patternFill patternType="solid">
        <fgColor rgb="FF00B050"/>
        <bgColor rgb="FF00FF99"/>
      </patternFill>
    </fill>
    <fill>
      <patternFill patternType="solid">
        <fgColor theme="5" tint="0.59999389629810485"/>
        <bgColor indexed="64"/>
      </patternFill>
    </fill>
    <fill>
      <patternFill patternType="solid">
        <fgColor rgb="FFFF0000"/>
        <bgColor theme="1"/>
      </patternFill>
    </fill>
    <fill>
      <patternFill patternType="solid">
        <fgColor theme="9" tint="0.59999389629810485"/>
        <bgColor indexed="64"/>
      </patternFill>
    </fill>
    <fill>
      <patternFill patternType="solid">
        <fgColor rgb="FFF87CEF"/>
        <bgColor indexed="64"/>
      </patternFill>
    </fill>
    <fill>
      <patternFill patternType="solid">
        <fgColor theme="9" tint="0.59999389629810485"/>
        <bgColor rgb="FF00FF99"/>
      </patternFill>
    </fill>
    <fill>
      <patternFill patternType="solid">
        <fgColor theme="8" tint="-0.499984740745262"/>
        <bgColor indexed="64"/>
      </patternFill>
    </fill>
  </fills>
  <borders count="49">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000000"/>
      </left>
      <right/>
      <top/>
      <bottom style="thin">
        <color rgb="FF000000"/>
      </bottom>
      <diagonal/>
    </border>
    <border>
      <left/>
      <right/>
      <top/>
      <bottom style="double">
        <color rgb="FFFF0000"/>
      </bottom>
      <diagonal/>
    </border>
  </borders>
  <cellStyleXfs count="4">
    <xf numFmtId="0" fontId="0" fillId="0" borderId="0"/>
    <xf numFmtId="0" fontId="38" fillId="0" borderId="0"/>
    <xf numFmtId="0" fontId="38" fillId="0" borderId="0"/>
    <xf numFmtId="0" fontId="42" fillId="0" borderId="0" applyNumberFormat="0" applyFill="0" applyBorder="0" applyAlignment="0" applyProtection="0">
      <alignment vertical="top"/>
      <protection locked="0"/>
    </xf>
  </cellStyleXfs>
  <cellXfs count="163">
    <xf numFmtId="0" fontId="0" fillId="0" borderId="0" xfId="0"/>
    <xf numFmtId="0" fontId="2" fillId="2" borderId="0" xfId="0" applyFont="1" applyFill="1" applyBorder="1" applyProtection="1">
      <protection hidden="1"/>
    </xf>
    <xf numFmtId="0" fontId="0" fillId="3" borderId="0" xfId="0" applyFont="1" applyFill="1" applyAlignment="1" applyProtection="1">
      <protection hidden="1"/>
    </xf>
    <xf numFmtId="0" fontId="0" fillId="0" borderId="0" xfId="0" applyFont="1" applyAlignment="1" applyProtection="1">
      <protection hidden="1"/>
    </xf>
    <xf numFmtId="0" fontId="4" fillId="4" borderId="0" xfId="0" applyFont="1" applyFill="1" applyProtection="1">
      <protection hidden="1"/>
    </xf>
    <xf numFmtId="0" fontId="4" fillId="7" borderId="0" xfId="0" applyFont="1" applyFill="1" applyProtection="1">
      <protection hidden="1"/>
    </xf>
    <xf numFmtId="0" fontId="13" fillId="13" borderId="7" xfId="0" applyFont="1" applyFill="1" applyBorder="1" applyAlignment="1" applyProtection="1">
      <alignment horizontal="left" vertical="center" wrapText="1"/>
      <protection hidden="1"/>
    </xf>
    <xf numFmtId="0" fontId="2" fillId="15" borderId="0" xfId="0" applyFont="1" applyFill="1" applyBorder="1" applyProtection="1">
      <protection hidden="1"/>
    </xf>
    <xf numFmtId="0" fontId="1" fillId="3" borderId="0" xfId="0" applyFont="1" applyFill="1" applyAlignment="1" applyProtection="1">
      <protection hidden="1"/>
    </xf>
    <xf numFmtId="0" fontId="2" fillId="16" borderId="0" xfId="0" applyFont="1" applyFill="1" applyBorder="1" applyProtection="1"/>
    <xf numFmtId="0" fontId="0" fillId="0" borderId="0" xfId="0" applyFont="1" applyAlignment="1" applyProtection="1"/>
    <xf numFmtId="0" fontId="0" fillId="0" borderId="0" xfId="0" applyFont="1" applyAlignment="1"/>
    <xf numFmtId="0" fontId="2" fillId="21" borderId="0" xfId="0" applyFont="1" applyFill="1" applyBorder="1" applyProtection="1"/>
    <xf numFmtId="0" fontId="2" fillId="22" borderId="0" xfId="0" applyFont="1" applyFill="1" applyBorder="1" applyProtection="1"/>
    <xf numFmtId="0" fontId="2" fillId="14" borderId="0" xfId="0" applyFont="1" applyFill="1" applyBorder="1"/>
    <xf numFmtId="0" fontId="0" fillId="17" borderId="0" xfId="0" applyFont="1" applyFill="1" applyAlignment="1" applyProtection="1"/>
    <xf numFmtId="0" fontId="13" fillId="37" borderId="3" xfId="0" applyFont="1" applyFill="1" applyBorder="1" applyAlignment="1" applyProtection="1">
      <alignment horizontal="left" vertical="center" wrapText="1"/>
    </xf>
    <xf numFmtId="1" fontId="13" fillId="37" borderId="3" xfId="0" applyNumberFormat="1" applyFont="1" applyFill="1" applyBorder="1" applyAlignment="1" applyProtection="1">
      <alignment horizontal="left" vertical="center" wrapText="1"/>
    </xf>
    <xf numFmtId="0" fontId="18" fillId="36" borderId="3" xfId="0" applyFont="1" applyFill="1" applyBorder="1" applyAlignment="1" applyProtection="1">
      <alignment vertical="center" wrapText="1"/>
    </xf>
    <xf numFmtId="0" fontId="13" fillId="36" borderId="3" xfId="0" applyFont="1" applyFill="1" applyBorder="1" applyAlignment="1" applyProtection="1">
      <alignment horizontal="left" vertical="center" wrapText="1"/>
    </xf>
    <xf numFmtId="0" fontId="19" fillId="38" borderId="11" xfId="0" applyFont="1" applyFill="1" applyBorder="1" applyAlignment="1" applyProtection="1">
      <alignment horizontal="center" vertical="center"/>
      <protection hidden="1"/>
    </xf>
    <xf numFmtId="0" fontId="19" fillId="38" borderId="11" xfId="0" applyFont="1" applyFill="1" applyBorder="1" applyAlignment="1" applyProtection="1">
      <alignment horizontal="center" vertical="center" wrapText="1"/>
      <protection hidden="1"/>
    </xf>
    <xf numFmtId="0" fontId="19" fillId="38" borderId="8" xfId="0" applyFont="1" applyFill="1" applyBorder="1" applyAlignment="1" applyProtection="1">
      <alignment horizontal="center" vertical="center" wrapText="1"/>
      <protection hidden="1"/>
    </xf>
    <xf numFmtId="2" fontId="0" fillId="41" borderId="0" xfId="0" applyNumberFormat="1" applyFill="1" applyAlignment="1" applyProtection="1">
      <alignment horizontal="center" vertical="center"/>
      <protection hidden="1"/>
    </xf>
    <xf numFmtId="2" fontId="0" fillId="0" borderId="0" xfId="0" applyNumberFormat="1" applyAlignment="1" applyProtection="1">
      <alignment horizontal="center" vertical="center"/>
      <protection hidden="1"/>
    </xf>
    <xf numFmtId="2" fontId="2" fillId="39" borderId="0" xfId="1" applyNumberFormat="1" applyFont="1" applyFill="1" applyBorder="1" applyAlignment="1" applyProtection="1">
      <alignment horizontal="center" vertical="center"/>
      <protection hidden="1"/>
    </xf>
    <xf numFmtId="2" fontId="39" fillId="6" borderId="9" xfId="1" applyNumberFormat="1" applyFont="1" applyFill="1" applyBorder="1" applyAlignment="1" applyProtection="1">
      <alignment horizontal="center" vertical="center" wrapText="1"/>
      <protection hidden="1"/>
    </xf>
    <xf numFmtId="2" fontId="39" fillId="42" borderId="9" xfId="1" applyNumberFormat="1" applyFont="1" applyFill="1" applyBorder="1" applyAlignment="1" applyProtection="1">
      <alignment horizontal="center" vertical="center"/>
      <protection hidden="1"/>
    </xf>
    <xf numFmtId="2" fontId="39" fillId="43" borderId="9" xfId="1" applyNumberFormat="1" applyFont="1" applyFill="1" applyBorder="1" applyAlignment="1" applyProtection="1">
      <alignment horizontal="center" vertical="center"/>
      <protection hidden="1"/>
    </xf>
    <xf numFmtId="2" fontId="0" fillId="29" borderId="7" xfId="0" applyNumberFormat="1" applyFill="1" applyBorder="1" applyAlignment="1" applyProtection="1">
      <alignment horizontal="center" vertical="center"/>
      <protection hidden="1"/>
    </xf>
    <xf numFmtId="2" fontId="2" fillId="29" borderId="11" xfId="2" applyNumberFormat="1" applyFont="1" applyFill="1" applyBorder="1" applyAlignment="1" applyProtection="1">
      <alignment horizontal="center" vertical="center"/>
      <protection hidden="1"/>
    </xf>
    <xf numFmtId="2" fontId="2" fillId="29" borderId="11" xfId="2" applyNumberFormat="1" applyFont="1" applyFill="1" applyBorder="1" applyAlignment="1" applyProtection="1">
      <alignment horizontal="center" vertical="center"/>
    </xf>
    <xf numFmtId="2" fontId="0" fillId="29" borderId="7" xfId="0" applyNumberFormat="1" applyFill="1" applyBorder="1" applyAlignment="1" applyProtection="1">
      <alignment horizontal="center" vertical="center"/>
    </xf>
    <xf numFmtId="2" fontId="0" fillId="3" borderId="0" xfId="0" applyNumberFormat="1" applyFill="1" applyAlignment="1" applyProtection="1">
      <alignment horizontal="center" vertical="center"/>
      <protection hidden="1"/>
    </xf>
    <xf numFmtId="2" fontId="19" fillId="45" borderId="1" xfId="0" applyNumberFormat="1" applyFont="1" applyFill="1" applyBorder="1" applyAlignment="1" applyProtection="1">
      <alignment horizontal="center" vertical="center"/>
      <protection hidden="1"/>
    </xf>
    <xf numFmtId="2" fontId="19" fillId="45" borderId="2" xfId="0" applyNumberFormat="1" applyFont="1" applyFill="1" applyBorder="1" applyAlignment="1" applyProtection="1">
      <alignment horizontal="center" vertical="center"/>
      <protection hidden="1"/>
    </xf>
    <xf numFmtId="0" fontId="19" fillId="45" borderId="11" xfId="0" applyFont="1" applyFill="1" applyBorder="1" applyAlignment="1" applyProtection="1">
      <alignment horizontal="center" vertical="center" wrapText="1"/>
      <protection hidden="1"/>
    </xf>
    <xf numFmtId="0" fontId="19" fillId="45" borderId="8" xfId="0" applyFont="1" applyFill="1" applyBorder="1" applyAlignment="1" applyProtection="1">
      <alignment horizontal="center" vertical="center" wrapText="1"/>
      <protection hidden="1"/>
    </xf>
    <xf numFmtId="4" fontId="29" fillId="45" borderId="11" xfId="0" applyNumberFormat="1" applyFont="1" applyFill="1" applyBorder="1" applyAlignment="1" applyProtection="1">
      <alignment horizontal="center" vertical="center" wrapText="1"/>
      <protection hidden="1"/>
    </xf>
    <xf numFmtId="4" fontId="16" fillId="46" borderId="11" xfId="0" applyNumberFormat="1" applyFont="1" applyFill="1" applyBorder="1" applyAlignment="1" applyProtection="1">
      <alignment horizontal="center" vertical="center" wrapText="1"/>
      <protection hidden="1"/>
    </xf>
    <xf numFmtId="4" fontId="29" fillId="45" borderId="8" xfId="0" applyNumberFormat="1" applyFont="1" applyFill="1" applyBorder="1" applyAlignment="1" applyProtection="1">
      <alignment horizontal="center" vertical="center" wrapText="1"/>
      <protection hidden="1"/>
    </xf>
    <xf numFmtId="1" fontId="21" fillId="5" borderId="7" xfId="0" applyNumberFormat="1" applyFont="1" applyFill="1" applyBorder="1" applyAlignment="1" applyProtection="1">
      <alignment horizontal="center" vertical="center"/>
      <protection hidden="1"/>
    </xf>
    <xf numFmtId="0" fontId="11" fillId="9" borderId="14" xfId="0" applyFont="1" applyFill="1" applyBorder="1" applyAlignment="1" applyProtection="1">
      <alignment vertical="center"/>
      <protection hidden="1"/>
    </xf>
    <xf numFmtId="0" fontId="13" fillId="10" borderId="0" xfId="0" applyFont="1" applyFill="1" applyBorder="1" applyAlignment="1" applyProtection="1">
      <alignment horizontal="left" vertical="center" wrapText="1"/>
      <protection hidden="1"/>
    </xf>
    <xf numFmtId="0" fontId="0" fillId="3" borderId="0" xfId="0" applyFont="1" applyFill="1" applyBorder="1" applyAlignment="1" applyProtection="1">
      <protection hidden="1"/>
    </xf>
    <xf numFmtId="0" fontId="0" fillId="3" borderId="19" xfId="0" applyFont="1" applyFill="1" applyBorder="1" applyAlignment="1" applyProtection="1">
      <protection hidden="1"/>
    </xf>
    <xf numFmtId="0" fontId="0" fillId="3" borderId="20" xfId="0" applyFont="1" applyFill="1" applyBorder="1" applyAlignment="1" applyProtection="1">
      <protection hidden="1"/>
    </xf>
    <xf numFmtId="0" fontId="0" fillId="3" borderId="21" xfId="0" applyFont="1" applyFill="1" applyBorder="1" applyAlignment="1" applyProtection="1">
      <protection hidden="1"/>
    </xf>
    <xf numFmtId="0" fontId="26" fillId="31" borderId="22" xfId="0" applyFont="1" applyFill="1" applyBorder="1" applyAlignment="1" applyProtection="1">
      <alignment horizontal="left" vertical="center"/>
      <protection hidden="1"/>
    </xf>
    <xf numFmtId="0" fontId="26" fillId="32" borderId="23" xfId="0" applyFont="1" applyFill="1" applyBorder="1" applyAlignment="1" applyProtection="1">
      <alignment horizontal="left" vertical="center"/>
      <protection hidden="1"/>
    </xf>
    <xf numFmtId="2" fontId="19" fillId="31" borderId="26" xfId="0" applyNumberFormat="1" applyFont="1" applyFill="1" applyBorder="1" applyAlignment="1" applyProtection="1">
      <alignment horizontal="center" vertical="center" wrapText="1"/>
      <protection hidden="1"/>
    </xf>
    <xf numFmtId="0" fontId="2" fillId="3" borderId="19" xfId="0" applyFont="1" applyFill="1" applyBorder="1" applyProtection="1">
      <protection hidden="1"/>
    </xf>
    <xf numFmtId="2" fontId="19" fillId="31" borderId="24" xfId="0" applyNumberFormat="1" applyFont="1" applyFill="1" applyBorder="1" applyAlignment="1" applyProtection="1">
      <alignment horizontal="center" vertical="center" wrapText="1"/>
      <protection hidden="1"/>
    </xf>
    <xf numFmtId="2" fontId="31" fillId="31" borderId="27" xfId="0" applyNumberFormat="1" applyFont="1" applyFill="1" applyBorder="1" applyAlignment="1" applyProtection="1">
      <alignment horizontal="center" vertical="center" wrapText="1"/>
      <protection hidden="1"/>
    </xf>
    <xf numFmtId="0" fontId="30" fillId="31" borderId="28" xfId="0" applyFont="1" applyFill="1" applyBorder="1" applyAlignment="1" applyProtection="1">
      <alignment horizontal="center" vertical="center"/>
      <protection hidden="1"/>
    </xf>
    <xf numFmtId="0" fontId="31" fillId="32" borderId="28" xfId="0" applyFont="1" applyFill="1" applyBorder="1" applyAlignment="1" applyProtection="1">
      <alignment horizontal="center" vertical="center"/>
      <protection hidden="1"/>
    </xf>
    <xf numFmtId="0" fontId="31" fillId="31" borderId="28" xfId="0" applyFont="1" applyFill="1" applyBorder="1" applyAlignment="1" applyProtection="1">
      <alignment horizontal="center" vertical="center"/>
      <protection hidden="1"/>
    </xf>
    <xf numFmtId="2" fontId="31" fillId="31" borderId="28" xfId="0" applyNumberFormat="1" applyFont="1" applyFill="1" applyBorder="1" applyAlignment="1" applyProtection="1">
      <alignment horizontal="center" vertical="center"/>
      <protection hidden="1"/>
    </xf>
    <xf numFmtId="4" fontId="17" fillId="44" borderId="28" xfId="0" applyNumberFormat="1" applyFont="1" applyFill="1" applyBorder="1" applyAlignment="1" applyProtection="1">
      <alignment horizontal="center" vertical="center"/>
      <protection hidden="1"/>
    </xf>
    <xf numFmtId="2" fontId="19" fillId="31"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protection hidden="1"/>
    </xf>
    <xf numFmtId="0" fontId="13" fillId="13" borderId="7" xfId="0" applyNumberFormat="1" applyFont="1" applyFill="1" applyBorder="1" applyAlignment="1" applyProtection="1">
      <alignment horizontal="center" vertical="center" wrapText="1"/>
      <protection hidden="1"/>
    </xf>
    <xf numFmtId="0" fontId="12" fillId="10" borderId="14" xfId="0" applyFont="1" applyFill="1" applyBorder="1" applyAlignment="1" applyProtection="1">
      <alignment horizontal="right" vertical="center"/>
      <protection hidden="1"/>
    </xf>
    <xf numFmtId="0" fontId="53" fillId="54" borderId="10" xfId="0" applyFont="1" applyFill="1" applyBorder="1" applyAlignment="1">
      <alignment vertical="center"/>
    </xf>
    <xf numFmtId="0" fontId="54" fillId="48" borderId="11" xfId="0" applyFont="1" applyFill="1" applyBorder="1" applyAlignment="1">
      <alignment vertical="center" wrapText="1"/>
    </xf>
    <xf numFmtId="0" fontId="53" fillId="55" borderId="10" xfId="0" applyFont="1" applyFill="1" applyBorder="1" applyAlignment="1" applyProtection="1">
      <alignment vertical="center"/>
      <protection hidden="1"/>
    </xf>
    <xf numFmtId="0" fontId="0" fillId="56" borderId="47" xfId="0" applyFont="1" applyFill="1" applyBorder="1" applyAlignment="1" applyProtection="1">
      <alignment vertical="center" wrapText="1"/>
      <protection hidden="1"/>
    </xf>
    <xf numFmtId="0" fontId="55" fillId="57" borderId="0" xfId="0" applyFont="1" applyFill="1" applyBorder="1" applyAlignment="1" applyProtection="1">
      <alignment horizontal="center" vertical="top"/>
      <protection hidden="1"/>
    </xf>
    <xf numFmtId="0" fontId="56" fillId="41" borderId="0" xfId="0" applyFont="1" applyFill="1" applyBorder="1" applyAlignment="1" applyProtection="1">
      <alignment vertical="top" wrapText="1"/>
      <protection hidden="1"/>
    </xf>
    <xf numFmtId="0" fontId="2" fillId="51" borderId="0" xfId="0" applyFont="1" applyFill="1" applyBorder="1" applyAlignment="1" applyProtection="1">
      <alignment horizontal="center"/>
      <protection hidden="1"/>
    </xf>
    <xf numFmtId="0" fontId="8" fillId="29" borderId="0" xfId="0" applyFont="1" applyFill="1" applyBorder="1" applyProtection="1">
      <protection hidden="1"/>
    </xf>
    <xf numFmtId="0" fontId="8" fillId="5" borderId="0" xfId="0" applyFont="1" applyFill="1" applyBorder="1" applyProtection="1">
      <protection hidden="1"/>
    </xf>
    <xf numFmtId="0" fontId="0" fillId="58" borderId="0" xfId="0" applyFont="1" applyFill="1" applyAlignment="1" applyProtection="1">
      <protection hidden="1"/>
    </xf>
    <xf numFmtId="0" fontId="0" fillId="59" borderId="0" xfId="0" applyFont="1" applyFill="1" applyAlignment="1" applyProtection="1">
      <protection hidden="1"/>
    </xf>
    <xf numFmtId="0" fontId="2" fillId="59" borderId="0" xfId="0" applyFont="1" applyFill="1" applyBorder="1" applyProtection="1">
      <protection hidden="1"/>
    </xf>
    <xf numFmtId="0" fontId="21" fillId="5" borderId="47" xfId="0" applyFont="1" applyFill="1" applyBorder="1" applyAlignment="1" applyProtection="1">
      <alignment horizontal="left" vertical="center" wrapText="1"/>
      <protection hidden="1"/>
    </xf>
    <xf numFmtId="0" fontId="57" fillId="60" borderId="10" xfId="0" applyFont="1" applyFill="1" applyBorder="1" applyAlignment="1" applyProtection="1">
      <alignment vertical="center" wrapText="1"/>
      <protection hidden="1"/>
    </xf>
    <xf numFmtId="0" fontId="22" fillId="10" borderId="2" xfId="0" applyFont="1" applyFill="1" applyBorder="1" applyAlignment="1" applyProtection="1">
      <alignment horizontal="left" vertical="center"/>
    </xf>
    <xf numFmtId="0" fontId="59" fillId="10" borderId="2" xfId="0" applyFont="1" applyFill="1" applyBorder="1" applyAlignment="1" applyProtection="1">
      <alignment vertical="center"/>
      <protection locked="0" hidden="1"/>
    </xf>
    <xf numFmtId="0" fontId="68" fillId="36" borderId="1" xfId="0" applyFont="1" applyFill="1" applyBorder="1" applyAlignment="1" applyProtection="1">
      <alignment horizontal="left" vertical="center"/>
    </xf>
    <xf numFmtId="0" fontId="58" fillId="36" borderId="1" xfId="0" applyFont="1" applyFill="1" applyBorder="1" applyAlignment="1" applyProtection="1">
      <alignment horizontal="left" vertical="center"/>
    </xf>
    <xf numFmtId="0" fontId="42" fillId="17" borderId="0" xfId="3" applyFill="1" applyAlignment="1" applyProtection="1">
      <alignment horizontal="center" vertical="center" wrapText="1"/>
      <protection hidden="1"/>
    </xf>
    <xf numFmtId="0" fontId="2" fillId="51" borderId="0" xfId="0" applyFont="1" applyFill="1" applyBorder="1" applyAlignment="1" applyProtection="1">
      <alignment horizontal="center"/>
      <protection hidden="1"/>
    </xf>
    <xf numFmtId="0" fontId="8" fillId="5" borderId="0" xfId="0" applyFont="1" applyFill="1" applyBorder="1" applyProtection="1">
      <protection hidden="1"/>
    </xf>
    <xf numFmtId="0" fontId="19" fillId="51" borderId="0" xfId="0" applyFont="1" applyFill="1" applyBorder="1" applyAlignment="1" applyProtection="1">
      <alignment horizontal="center"/>
      <protection hidden="1"/>
    </xf>
    <xf numFmtId="0" fontId="49" fillId="0" borderId="43" xfId="0" applyFont="1" applyBorder="1" applyAlignment="1" applyProtection="1">
      <alignment horizontal="center" vertical="center"/>
      <protection hidden="1"/>
    </xf>
    <xf numFmtId="0" fontId="50" fillId="0" borderId="44" xfId="0" applyFont="1" applyBorder="1" applyProtection="1">
      <protection hidden="1"/>
    </xf>
    <xf numFmtId="0" fontId="51" fillId="52" borderId="0" xfId="0" applyFont="1" applyFill="1" applyBorder="1" applyAlignment="1" applyProtection="1">
      <alignment horizontal="center"/>
      <protection hidden="1"/>
    </xf>
    <xf numFmtId="0" fontId="7" fillId="5" borderId="0" xfId="0" applyFont="1" applyFill="1" applyBorder="1" applyProtection="1">
      <protection hidden="1"/>
    </xf>
    <xf numFmtId="0" fontId="52" fillId="12" borderId="45" xfId="0" applyFont="1" applyFill="1" applyBorder="1" applyAlignment="1">
      <alignment vertical="center" wrapText="1"/>
    </xf>
    <xf numFmtId="0" fontId="8" fillId="12" borderId="46" xfId="0" applyFont="1" applyFill="1" applyBorder="1" applyAlignment="1"/>
    <xf numFmtId="0" fontId="21" fillId="53" borderId="48" xfId="0" applyFont="1" applyFill="1" applyBorder="1" applyAlignment="1">
      <alignment vertical="top" wrapText="1"/>
    </xf>
    <xf numFmtId="0" fontId="63" fillId="23" borderId="0" xfId="0" applyFont="1" applyFill="1" applyBorder="1" applyAlignment="1" applyProtection="1">
      <alignment horizontal="center" vertical="center"/>
    </xf>
    <xf numFmtId="0" fontId="63" fillId="17" borderId="0" xfId="0" applyFont="1" applyFill="1" applyBorder="1" applyAlignment="1" applyProtection="1">
      <alignment vertical="center"/>
    </xf>
    <xf numFmtId="0" fontId="23" fillId="24" borderId="0" xfId="0" applyFont="1" applyFill="1" applyBorder="1" applyAlignment="1" applyProtection="1">
      <alignment horizontal="center" vertical="center" wrapText="1"/>
    </xf>
    <xf numFmtId="0" fontId="5" fillId="5" borderId="0" xfId="0" applyFont="1" applyFill="1" applyBorder="1" applyProtection="1"/>
    <xf numFmtId="0" fontId="37" fillId="35" borderId="1" xfId="0" applyFont="1" applyFill="1" applyBorder="1" applyAlignment="1" applyProtection="1">
      <alignment horizontal="center" vertical="center" wrapText="1"/>
      <protection locked="0" hidden="1"/>
    </xf>
    <xf numFmtId="0" fontId="37" fillId="35" borderId="3" xfId="0" applyFont="1" applyFill="1" applyBorder="1" applyAlignment="1" applyProtection="1">
      <alignment horizontal="center" vertical="center" wrapText="1"/>
      <protection locked="0" hidden="1"/>
    </xf>
    <xf numFmtId="2" fontId="60" fillId="10" borderId="4" xfId="0" applyNumberFormat="1" applyFont="1" applyFill="1" applyBorder="1" applyAlignment="1" applyProtection="1">
      <alignment horizontal="center" vertical="center"/>
      <protection locked="0" hidden="1"/>
    </xf>
    <xf numFmtId="2" fontId="36" fillId="0" borderId="5" xfId="0" applyNumberFormat="1" applyFont="1" applyBorder="1" applyProtection="1">
      <protection locked="0" hidden="1"/>
    </xf>
    <xf numFmtId="0" fontId="61" fillId="34" borderId="6" xfId="0" applyFont="1" applyFill="1" applyBorder="1" applyAlignment="1" applyProtection="1">
      <alignment horizontal="left" vertical="center" wrapText="1"/>
    </xf>
    <xf numFmtId="0" fontId="62" fillId="3" borderId="3" xfId="0" applyFont="1" applyFill="1" applyBorder="1" applyAlignment="1" applyProtection="1">
      <alignment horizontal="left"/>
    </xf>
    <xf numFmtId="0" fontId="66" fillId="18" borderId="0" xfId="0" applyFont="1" applyFill="1" applyBorder="1" applyAlignment="1" applyProtection="1">
      <alignment horizontal="center" vertical="center"/>
    </xf>
    <xf numFmtId="0" fontId="36" fillId="0" borderId="0" xfId="0" applyFont="1" applyBorder="1" applyProtection="1"/>
    <xf numFmtId="0" fontId="67" fillId="18" borderId="0" xfId="0" applyFont="1" applyFill="1" applyBorder="1" applyAlignment="1" applyProtection="1">
      <alignment horizontal="center" vertical="center"/>
    </xf>
    <xf numFmtId="0" fontId="64" fillId="19" borderId="0" xfId="0" applyFont="1" applyFill="1" applyBorder="1" applyAlignment="1" applyProtection="1">
      <alignment horizontal="center" vertical="center"/>
    </xf>
    <xf numFmtId="0" fontId="65" fillId="20" borderId="0" xfId="0" applyFont="1" applyFill="1" applyBorder="1" applyProtection="1"/>
    <xf numFmtId="0" fontId="63" fillId="14" borderId="0" xfId="0" applyFont="1" applyFill="1" applyBorder="1" applyAlignment="1" applyProtection="1">
      <alignment horizontal="center" vertical="center"/>
    </xf>
    <xf numFmtId="0" fontId="68" fillId="21" borderId="0" xfId="0" applyFont="1" applyFill="1" applyBorder="1" applyAlignment="1" applyProtection="1">
      <alignment horizontal="center" vertical="center"/>
    </xf>
    <xf numFmtId="0" fontId="69" fillId="0" borderId="0" xfId="0" applyFont="1" applyBorder="1" applyProtection="1"/>
    <xf numFmtId="2" fontId="70" fillId="61" borderId="0" xfId="0" applyNumberFormat="1" applyFont="1" applyFill="1" applyAlignment="1" applyProtection="1">
      <alignment horizontal="center" vertical="center"/>
      <protection hidden="1"/>
    </xf>
    <xf numFmtId="4" fontId="14" fillId="11" borderId="4" xfId="0" applyNumberFormat="1" applyFont="1" applyFill="1" applyBorder="1" applyAlignment="1" applyProtection="1">
      <alignment horizontal="center" vertical="center"/>
      <protection hidden="1"/>
    </xf>
    <xf numFmtId="0" fontId="8" fillId="12" borderId="5" xfId="0" applyFont="1" applyFill="1" applyBorder="1" applyProtection="1">
      <protection hidden="1"/>
    </xf>
    <xf numFmtId="0" fontId="24" fillId="26" borderId="7" xfId="0" applyFont="1" applyFill="1" applyBorder="1" applyAlignment="1" applyProtection="1">
      <alignment horizontal="left" vertical="center"/>
      <protection hidden="1"/>
    </xf>
    <xf numFmtId="0" fontId="25" fillId="30" borderId="7" xfId="0" applyFont="1" applyFill="1" applyBorder="1" applyAlignment="1" applyProtection="1">
      <alignment horizontal="center" vertical="center"/>
      <protection hidden="1"/>
    </xf>
    <xf numFmtId="0" fontId="41" fillId="50" borderId="16" xfId="0" applyFont="1" applyFill="1" applyBorder="1" applyAlignment="1" applyProtection="1">
      <alignment horizontal="center" vertical="center" wrapText="1"/>
      <protection hidden="1"/>
    </xf>
    <xf numFmtId="0" fontId="41" fillId="50" borderId="13" xfId="0" applyFont="1" applyFill="1" applyBorder="1" applyAlignment="1" applyProtection="1">
      <alignment horizontal="center" vertical="center" wrapText="1"/>
      <protection hidden="1"/>
    </xf>
    <xf numFmtId="0" fontId="6" fillId="33" borderId="0" xfId="0" applyFont="1" applyFill="1" applyBorder="1" applyAlignment="1" applyProtection="1">
      <alignment horizontal="center" vertical="center"/>
      <protection hidden="1"/>
    </xf>
    <xf numFmtId="0" fontId="7" fillId="12" borderId="0" xfId="0" applyFont="1" applyFill="1" applyBorder="1" applyProtection="1">
      <protection hidden="1"/>
    </xf>
    <xf numFmtId="0" fontId="34" fillId="40" borderId="0" xfId="0" applyFont="1" applyFill="1" applyBorder="1" applyAlignment="1" applyProtection="1">
      <alignment horizontal="center" vertical="center"/>
      <protection hidden="1"/>
    </xf>
    <xf numFmtId="0" fontId="35" fillId="27" borderId="0" xfId="0" applyFont="1" applyFill="1" applyBorder="1" applyProtection="1">
      <protection hidden="1"/>
    </xf>
    <xf numFmtId="0" fontId="9" fillId="8" borderId="0" xfId="0" applyFont="1" applyFill="1" applyBorder="1" applyAlignment="1" applyProtection="1">
      <alignment horizontal="center" vertical="center"/>
      <protection hidden="1"/>
    </xf>
    <xf numFmtId="0" fontId="10" fillId="5" borderId="0" xfId="0" applyFont="1" applyFill="1" applyBorder="1" applyProtection="1">
      <protection hidden="1"/>
    </xf>
    <xf numFmtId="0" fontId="4" fillId="0" borderId="23" xfId="0" applyFont="1" applyFill="1" applyBorder="1" applyAlignment="1" applyProtection="1">
      <alignment horizontal="center" vertical="center"/>
      <protection hidden="1"/>
    </xf>
    <xf numFmtId="0" fontId="36" fillId="0" borderId="3" xfId="0" applyFont="1" applyFill="1" applyBorder="1" applyProtection="1">
      <protection hidden="1"/>
    </xf>
    <xf numFmtId="0" fontId="36" fillId="0" borderId="12" xfId="0" applyFont="1" applyFill="1" applyBorder="1" applyProtection="1">
      <protection hidden="1"/>
    </xf>
    <xf numFmtId="2" fontId="27" fillId="25" borderId="24" xfId="0" applyNumberFormat="1" applyFont="1" applyFill="1" applyBorder="1" applyAlignment="1" applyProtection="1">
      <alignment horizontal="center" vertical="center" wrapText="1"/>
      <protection hidden="1"/>
    </xf>
    <xf numFmtId="0" fontId="8" fillId="3" borderId="25" xfId="0" applyFont="1" applyFill="1" applyBorder="1" applyProtection="1">
      <protection hidden="1"/>
    </xf>
    <xf numFmtId="0" fontId="27" fillId="25" borderId="9" xfId="0" applyFont="1" applyFill="1" applyBorder="1" applyAlignment="1" applyProtection="1">
      <alignment horizontal="center" vertical="center" wrapText="1"/>
      <protection hidden="1"/>
    </xf>
    <xf numFmtId="0" fontId="8" fillId="3" borderId="10" xfId="0" applyFont="1" applyFill="1" applyBorder="1" applyProtection="1">
      <protection hidden="1"/>
    </xf>
    <xf numFmtId="0" fontId="28" fillId="47" borderId="9" xfId="0" applyFont="1" applyFill="1" applyBorder="1" applyAlignment="1" applyProtection="1">
      <alignment horizontal="center" vertical="center" wrapText="1"/>
      <protection hidden="1"/>
    </xf>
    <xf numFmtId="0" fontId="8" fillId="48" borderId="10" xfId="0" applyFont="1" applyFill="1" applyBorder="1" applyProtection="1">
      <protection hidden="1"/>
    </xf>
    <xf numFmtId="0" fontId="27" fillId="47" borderId="8" xfId="0" applyFont="1" applyFill="1" applyBorder="1" applyAlignment="1" applyProtection="1">
      <alignment horizontal="center" vertical="center" wrapText="1"/>
      <protection hidden="1"/>
    </xf>
    <xf numFmtId="0" fontId="27" fillId="25" borderId="8" xfId="0" applyFont="1" applyFill="1" applyBorder="1" applyAlignment="1" applyProtection="1">
      <alignment horizontal="center" vertical="center" wrapText="1"/>
      <protection hidden="1"/>
    </xf>
    <xf numFmtId="0" fontId="40" fillId="49" borderId="18" xfId="0" applyFont="1" applyFill="1" applyBorder="1" applyAlignment="1" applyProtection="1">
      <alignment horizontal="center" vertical="center"/>
      <protection hidden="1"/>
    </xf>
    <xf numFmtId="0" fontId="40" fillId="49" borderId="0" xfId="0" applyFont="1" applyFill="1" applyBorder="1" applyAlignment="1" applyProtection="1">
      <alignment horizontal="center" vertical="center"/>
      <protection hidden="1"/>
    </xf>
    <xf numFmtId="0" fontId="33" fillId="28" borderId="18" xfId="0" applyFont="1" applyFill="1" applyBorder="1" applyAlignment="1" applyProtection="1">
      <alignment horizontal="center" vertical="center"/>
      <protection hidden="1"/>
    </xf>
    <xf numFmtId="0" fontId="33" fillId="28" borderId="0" xfId="0" applyFont="1" applyFill="1" applyBorder="1" applyAlignment="1" applyProtection="1">
      <alignment horizontal="center" vertical="center"/>
      <protection hidden="1"/>
    </xf>
    <xf numFmtId="0" fontId="3" fillId="25" borderId="15" xfId="0" applyFont="1" applyFill="1" applyBorder="1" applyAlignment="1" applyProtection="1">
      <alignment horizontal="center" vertical="center"/>
      <protection hidden="1"/>
    </xf>
    <xf numFmtId="0" fontId="3" fillId="25" borderId="16" xfId="0" applyFont="1" applyFill="1" applyBorder="1" applyAlignment="1" applyProtection="1">
      <alignment horizontal="center" vertical="center"/>
      <protection hidden="1"/>
    </xf>
    <xf numFmtId="0" fontId="3" fillId="25" borderId="17" xfId="0" applyFont="1" applyFill="1" applyBorder="1" applyAlignment="1" applyProtection="1">
      <alignment horizontal="center" vertical="center"/>
      <protection hidden="1"/>
    </xf>
    <xf numFmtId="0" fontId="15" fillId="25" borderId="8" xfId="0" applyFont="1" applyFill="1" applyBorder="1" applyAlignment="1" applyProtection="1">
      <alignment horizontal="center" vertical="center" wrapText="1"/>
      <protection hidden="1"/>
    </xf>
    <xf numFmtId="0" fontId="7" fillId="3" borderId="10" xfId="0" applyFont="1" applyFill="1" applyBorder="1" applyProtection="1">
      <protection hidden="1"/>
    </xf>
    <xf numFmtId="0" fontId="4" fillId="0" borderId="29" xfId="0" applyFont="1" applyFill="1" applyBorder="1" applyAlignment="1" applyProtection="1">
      <alignment horizontal="center" vertical="center"/>
      <protection hidden="1"/>
    </xf>
    <xf numFmtId="0" fontId="36" fillId="0" borderId="30" xfId="0" applyFont="1" applyFill="1" applyBorder="1" applyProtection="1">
      <protection hidden="1"/>
    </xf>
    <xf numFmtId="0" fontId="36" fillId="0" borderId="31" xfId="0" applyFont="1" applyFill="1" applyBorder="1" applyProtection="1">
      <protection hidden="1"/>
    </xf>
    <xf numFmtId="0" fontId="37" fillId="0" borderId="35" xfId="0" applyFont="1" applyFill="1" applyBorder="1" applyAlignment="1" applyProtection="1">
      <alignment horizontal="center" vertical="center"/>
      <protection hidden="1"/>
    </xf>
    <xf numFmtId="0" fontId="37" fillId="0" borderId="36" xfId="0" applyFont="1" applyFill="1" applyBorder="1" applyProtection="1">
      <protection hidden="1"/>
    </xf>
    <xf numFmtId="0" fontId="37" fillId="0" borderId="37" xfId="0" applyFont="1" applyFill="1" applyBorder="1" applyProtection="1">
      <protection hidden="1"/>
    </xf>
    <xf numFmtId="2" fontId="4" fillId="0" borderId="1" xfId="0" applyNumberFormat="1" applyFont="1" applyFill="1" applyBorder="1" applyAlignment="1" applyProtection="1">
      <alignment horizontal="center" vertical="center"/>
      <protection hidden="1"/>
    </xf>
    <xf numFmtId="2" fontId="4" fillId="0" borderId="3" xfId="0" applyNumberFormat="1" applyFont="1" applyFill="1" applyBorder="1" applyAlignment="1" applyProtection="1">
      <alignment horizontal="center" vertical="center"/>
      <protection hidden="1"/>
    </xf>
    <xf numFmtId="2" fontId="4" fillId="0" borderId="34" xfId="0" applyNumberFormat="1" applyFont="1" applyFill="1" applyBorder="1" applyAlignment="1" applyProtection="1">
      <alignment horizontal="center" vertical="center"/>
      <protection hidden="1"/>
    </xf>
    <xf numFmtId="2" fontId="37" fillId="0" borderId="38" xfId="0" applyNumberFormat="1" applyFont="1" applyFill="1" applyBorder="1" applyAlignment="1" applyProtection="1">
      <alignment horizontal="center" vertical="center"/>
      <protection hidden="1"/>
    </xf>
    <xf numFmtId="2" fontId="37" fillId="0" borderId="36" xfId="0" applyNumberFormat="1" applyFont="1" applyFill="1" applyBorder="1" applyAlignment="1" applyProtection="1">
      <alignment horizontal="center" vertical="center"/>
      <protection hidden="1"/>
    </xf>
    <xf numFmtId="2" fontId="37" fillId="0" borderId="39" xfId="0" applyNumberFormat="1" applyFont="1" applyFill="1" applyBorder="1" applyAlignment="1" applyProtection="1">
      <alignment horizontal="center" vertical="center"/>
      <protection hidden="1"/>
    </xf>
    <xf numFmtId="2" fontId="4" fillId="0" borderId="32" xfId="0" applyNumberFormat="1" applyFont="1" applyFill="1" applyBorder="1" applyAlignment="1" applyProtection="1">
      <alignment horizontal="center" vertical="center"/>
      <protection hidden="1"/>
    </xf>
    <xf numFmtId="2" fontId="4" fillId="0" borderId="30" xfId="0" applyNumberFormat="1" applyFont="1" applyFill="1" applyBorder="1" applyAlignment="1" applyProtection="1">
      <alignment horizontal="center" vertical="center"/>
      <protection hidden="1"/>
    </xf>
    <xf numFmtId="2" fontId="4" fillId="0" borderId="33" xfId="0" applyNumberFormat="1" applyFont="1" applyFill="1" applyBorder="1" applyAlignment="1" applyProtection="1">
      <alignment horizontal="center" vertical="center"/>
      <protection hidden="1"/>
    </xf>
    <xf numFmtId="0" fontId="25" fillId="30" borderId="40" xfId="0" applyFont="1" applyFill="1" applyBorder="1" applyAlignment="1" applyProtection="1">
      <alignment horizontal="center" vertical="center"/>
      <protection hidden="1"/>
    </xf>
    <xf numFmtId="0" fontId="25" fillId="30" borderId="41" xfId="0" applyFont="1" applyFill="1" applyBorder="1" applyAlignment="1" applyProtection="1">
      <alignment horizontal="center" vertical="center"/>
      <protection hidden="1"/>
    </xf>
    <xf numFmtId="0" fontId="25" fillId="30" borderId="42" xfId="0" applyFont="1" applyFill="1" applyBorder="1" applyAlignment="1" applyProtection="1">
      <alignment horizontal="center" vertical="center"/>
      <protection hidden="1"/>
    </xf>
    <xf numFmtId="4" fontId="14" fillId="11" borderId="5" xfId="0" applyNumberFormat="1" applyFont="1" applyFill="1" applyBorder="1" applyAlignment="1" applyProtection="1">
      <alignment horizontal="center" vertical="center"/>
      <protection hidden="1"/>
    </xf>
    <xf numFmtId="0" fontId="25" fillId="30" borderId="7" xfId="0" applyFont="1" applyFill="1" applyBorder="1" applyAlignment="1" applyProtection="1">
      <alignment horizontal="left" vertical="center"/>
      <protection hidden="1"/>
    </xf>
  </cellXfs>
  <cellStyles count="4">
    <cellStyle name="Hyperlink" xfId="3" builtinId="8"/>
    <cellStyle name="Normal" xfId="0" builtinId="0"/>
    <cellStyle name="Normal 2" xfId="1"/>
    <cellStyle name="Normal 4" xfId="2"/>
  </cellStyles>
  <dxfs count="18">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strike val="0"/>
        <outline val="0"/>
        <shadow val="0"/>
        <u val="none"/>
        <vertAlign val="baseline"/>
        <sz val="11"/>
        <color rgb="FFFF0000"/>
        <name val="Calibri"/>
        <scheme val="minor"/>
      </font>
      <numFmt numFmtId="1" formatCode="0"/>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numFmt numFmtId="2" formatCode="0.00"/>
      <fill>
        <patternFill patternType="solid">
          <fgColor indexed="64"/>
          <bgColor theme="6"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rgb="FF000000"/>
        </top>
      </border>
    </dxf>
    <dxf>
      <numFmt numFmtId="2" formatCode="0.00"/>
      <alignment horizontal="center" vertical="center" textRotation="0" indent="0" justifyLastLine="0" shrinkToFit="0" readingOrder="0"/>
      <border diagonalUp="0" diagonalDown="0">
        <left style="thin">
          <color rgb="FF000000"/>
        </left>
        <right style="thin">
          <color rgb="FF000000"/>
        </right>
        <top/>
        <bottom/>
      </border>
      <protection locked="1" hidden="1"/>
    </dxf>
    <dxf>
      <border outline="0">
        <bottom style="thin">
          <color rgb="FF000000"/>
        </bottom>
      </border>
    </dxf>
    <dxf>
      <font>
        <b/>
        <i val="0"/>
        <strike val="0"/>
        <condense val="0"/>
        <extend val="0"/>
        <outline val="0"/>
        <shadow val="0"/>
        <u val="none"/>
        <vertAlign val="baseline"/>
        <sz val="10"/>
        <color rgb="FFFFFF00"/>
        <name val="Arial"/>
        <scheme val="none"/>
      </font>
      <numFmt numFmtId="2" formatCode="0.00"/>
      <fill>
        <patternFill patternType="solid">
          <fgColor rgb="FFFFFF00"/>
          <bgColor rgb="FF00B0F0"/>
        </patternFill>
      </fill>
      <alignment horizontal="center" vertical="center" textRotation="0" wrapText="0" indent="0" justifyLastLine="0" shrinkToFit="0" readingOrder="0"/>
      <border diagonalUp="0" diagonalDown="0">
        <left style="thin">
          <color rgb="FF000000"/>
        </left>
        <right style="thin">
          <color rgb="FF000000"/>
        </right>
        <top/>
        <bottom/>
      </border>
      <protection locked="1" hidden="1"/>
    </dxf>
  </dxfs>
  <tableStyles count="0" defaultTableStyle="TableStyleMedium2" defaultPivotStyle="PivotStyleLight16"/>
  <colors>
    <mruColors>
      <color rgb="FFEFEFE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3" Type="http://schemas.openxmlformats.org/officeDocument/2006/relationships/hyperlink" Target="#'FY  (9)'!A1"/><Relationship Id="rId18" Type="http://schemas.openxmlformats.org/officeDocument/2006/relationships/hyperlink" Target="#'FY  (15)'!A1"/><Relationship Id="rId26" Type="http://schemas.openxmlformats.org/officeDocument/2006/relationships/hyperlink" Target="#'FY  (23)'!A1"/><Relationship Id="rId39" Type="http://schemas.openxmlformats.org/officeDocument/2006/relationships/hyperlink" Target="#'FY (36)'!A1"/><Relationship Id="rId21" Type="http://schemas.openxmlformats.org/officeDocument/2006/relationships/hyperlink" Target="#'FY (17)'!A1"/><Relationship Id="rId34" Type="http://schemas.openxmlformats.org/officeDocument/2006/relationships/hyperlink" Target="#'FY (31)'!A1"/><Relationship Id="rId42" Type="http://schemas.openxmlformats.org/officeDocument/2006/relationships/hyperlink" Target="#'FY (39)'!A1"/><Relationship Id="rId7" Type="http://schemas.openxmlformats.org/officeDocument/2006/relationships/hyperlink" Target="#'FY 4'!A1"/><Relationship Id="rId2" Type="http://schemas.openxmlformats.org/officeDocument/2006/relationships/image" Target="../media/image2.jpeg"/><Relationship Id="rId16" Type="http://schemas.openxmlformats.org/officeDocument/2006/relationships/hyperlink" Target="#'FY  (13)'!A1"/><Relationship Id="rId29" Type="http://schemas.openxmlformats.org/officeDocument/2006/relationships/hyperlink" Target="#'FY (25)'!A1"/><Relationship Id="rId1" Type="http://schemas.openxmlformats.org/officeDocument/2006/relationships/hyperlink" Target="#'Gen Info'!A1"/><Relationship Id="rId6" Type="http://schemas.openxmlformats.org/officeDocument/2006/relationships/hyperlink" Target="#'FY 3'!A1"/><Relationship Id="rId11" Type="http://schemas.openxmlformats.org/officeDocument/2006/relationships/hyperlink" Target="#'FY (8)'!A1"/><Relationship Id="rId24" Type="http://schemas.openxmlformats.org/officeDocument/2006/relationships/hyperlink" Target="#'FY (21)'!A1"/><Relationship Id="rId32" Type="http://schemas.openxmlformats.org/officeDocument/2006/relationships/hyperlink" Target="#'FY  (29)'!A1"/><Relationship Id="rId37" Type="http://schemas.openxmlformats.org/officeDocument/2006/relationships/hyperlink" Target="#'FY (33)'!A1"/><Relationship Id="rId40" Type="http://schemas.openxmlformats.org/officeDocument/2006/relationships/hyperlink" Target="#'FY  (37)'!A1"/><Relationship Id="rId45" Type="http://schemas.openxmlformats.org/officeDocument/2006/relationships/hyperlink" Target="#'RATE.OF INT.'!A1"/><Relationship Id="rId5" Type="http://schemas.openxmlformats.org/officeDocument/2006/relationships/hyperlink" Target="#'FY 1'!A1"/><Relationship Id="rId15" Type="http://schemas.openxmlformats.org/officeDocument/2006/relationships/hyperlink" Target="#'FY (12)'!A1"/><Relationship Id="rId23" Type="http://schemas.openxmlformats.org/officeDocument/2006/relationships/hyperlink" Target="#'FY (20)'!A1"/><Relationship Id="rId28" Type="http://schemas.openxmlformats.org/officeDocument/2006/relationships/hyperlink" Target="#'FY(18)'!A1"/><Relationship Id="rId36" Type="http://schemas.openxmlformats.org/officeDocument/2006/relationships/hyperlink" Target="#'FY (26)'!A1"/><Relationship Id="rId10" Type="http://schemas.openxmlformats.org/officeDocument/2006/relationships/hyperlink" Target="#'FY 7'!A1"/><Relationship Id="rId19" Type="http://schemas.openxmlformats.org/officeDocument/2006/relationships/hyperlink" Target="#'FY  (16)'!A1"/><Relationship Id="rId31" Type="http://schemas.openxmlformats.org/officeDocument/2006/relationships/hyperlink" Target="#'FY (28)'!A1"/><Relationship Id="rId44" Type="http://schemas.openxmlformats.org/officeDocument/2006/relationships/hyperlink" Target="#'FY (35)'!A1"/><Relationship Id="rId4" Type="http://schemas.openxmlformats.org/officeDocument/2006/relationships/image" Target="../media/image4.jpeg"/><Relationship Id="rId9" Type="http://schemas.openxmlformats.org/officeDocument/2006/relationships/hyperlink" Target="#'FY 6'!A1"/><Relationship Id="rId14" Type="http://schemas.openxmlformats.org/officeDocument/2006/relationships/hyperlink" Target="#'FY (11)'!A1"/><Relationship Id="rId22" Type="http://schemas.openxmlformats.org/officeDocument/2006/relationships/hyperlink" Target="#'FY (19)'!A1"/><Relationship Id="rId27" Type="http://schemas.openxmlformats.org/officeDocument/2006/relationships/hyperlink" Target="#'FY (24)'!A1"/><Relationship Id="rId30" Type="http://schemas.openxmlformats.org/officeDocument/2006/relationships/hyperlink" Target="#'FY (27)'!A1"/><Relationship Id="rId35" Type="http://schemas.openxmlformats.org/officeDocument/2006/relationships/hyperlink" Target="#'FY (32)'!A1"/><Relationship Id="rId43" Type="http://schemas.openxmlformats.org/officeDocument/2006/relationships/hyperlink" Target="#'FY  (40)'!A1"/><Relationship Id="rId8" Type="http://schemas.openxmlformats.org/officeDocument/2006/relationships/hyperlink" Target="#'FY 5'!A1"/><Relationship Id="rId3" Type="http://schemas.openxmlformats.org/officeDocument/2006/relationships/image" Target="../media/image3.jpeg"/><Relationship Id="rId12" Type="http://schemas.openxmlformats.org/officeDocument/2006/relationships/hyperlink" Target="#'FY 2'!A1"/><Relationship Id="rId17" Type="http://schemas.openxmlformats.org/officeDocument/2006/relationships/hyperlink" Target="#'FY  14)'!A1"/><Relationship Id="rId25" Type="http://schemas.openxmlformats.org/officeDocument/2006/relationships/hyperlink" Target="#'FY (22)'!A1"/><Relationship Id="rId33" Type="http://schemas.openxmlformats.org/officeDocument/2006/relationships/hyperlink" Target="#'FY (30)'!A1"/><Relationship Id="rId38" Type="http://schemas.openxmlformats.org/officeDocument/2006/relationships/hyperlink" Target="#'FY (34)'!A1"/><Relationship Id="rId46" Type="http://schemas.openxmlformats.org/officeDocument/2006/relationships/hyperlink" Target="#'GEN INFO'!A1"/><Relationship Id="rId20" Type="http://schemas.openxmlformats.org/officeDocument/2006/relationships/hyperlink" Target="#'FY  (10)'!A1"/><Relationship Id="rId41" Type="http://schemas.openxmlformats.org/officeDocument/2006/relationships/hyperlink" Target="#'FY  (38)'!A1"/></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xml.rels><?xml version="1.0" encoding="UTF-8" standalone="yes"?>
<Relationships xmlns="http://schemas.openxmlformats.org/package/2006/relationships"><Relationship Id="rId1" Type="http://schemas.openxmlformats.org/officeDocument/2006/relationships/hyperlink" Target="#&#2344;&#2367;&#2352;&#2381;&#2342;&#2375;&#2358;!A1"/></Relationships>
</file>

<file path=xl/drawings/_rels/drawing2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2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3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4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4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4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2344;&#2367;&#2352;&#2381;&#2342;&#2375;&#2358;!A1"/></Relationships>
</file>

<file path=xl/drawings/drawing1.xml><?xml version="1.0" encoding="utf-8"?>
<xdr:wsDr xmlns:xdr="http://schemas.openxmlformats.org/drawingml/2006/spreadsheetDrawing" xmlns:a="http://schemas.openxmlformats.org/drawingml/2006/main">
  <xdr:twoCellAnchor editAs="oneCell">
    <xdr:from>
      <xdr:col>2</xdr:col>
      <xdr:colOff>3581400</xdr:colOff>
      <xdr:row>14</xdr:row>
      <xdr:rowOff>180975</xdr:rowOff>
    </xdr:from>
    <xdr:to>
      <xdr:col>2</xdr:col>
      <xdr:colOff>3581400</xdr:colOff>
      <xdr:row>17</xdr:row>
      <xdr:rowOff>161925</xdr:rowOff>
    </xdr:to>
    <xdr:pic>
      <xdr:nvPicPr>
        <xdr:cNvPr id="2" name="Picture 48" descr="IMG_20191028_092707.jpg">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00675" y="6457950"/>
          <a:ext cx="16764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0</xdr:row>
      <xdr:rowOff>57150</xdr:rowOff>
    </xdr:from>
    <xdr:to>
      <xdr:col>1</xdr:col>
      <xdr:colOff>1057275</xdr:colOff>
      <xdr:row>5</xdr:row>
      <xdr:rowOff>133350</xdr:rowOff>
    </xdr:to>
    <xdr:pic>
      <xdr:nvPicPr>
        <xdr:cNvPr id="3" name="Picture 2" descr="IMG-20201016-WA0014.jpg"/>
        <xdr:cNvPicPr>
          <a:picLocks noChangeAspect="1"/>
        </xdr:cNvPicPr>
      </xdr:nvPicPr>
      <xdr:blipFill>
        <a:blip xmlns:r="http://schemas.openxmlformats.org/officeDocument/2006/relationships" r:embed="rId3"/>
        <a:stretch>
          <a:fillRect/>
        </a:stretch>
      </xdr:blipFill>
      <xdr:spPr>
        <a:xfrm>
          <a:off x="323850" y="57150"/>
          <a:ext cx="952500" cy="1028700"/>
        </a:xfrm>
        <a:prstGeom prst="rect">
          <a:avLst/>
        </a:prstGeom>
        <a:gradFill>
          <a:gsLst>
            <a:gs pos="0">
              <a:srgbClr val="F20EE2"/>
            </a:gs>
            <a:gs pos="50000">
              <a:schemeClr val="accent1">
                <a:tint val="44500"/>
                <a:satMod val="160000"/>
              </a:schemeClr>
            </a:gs>
            <a:gs pos="100000">
              <a:schemeClr val="accent1">
                <a:tint val="23500"/>
                <a:satMod val="160000"/>
              </a:schemeClr>
            </a:gs>
          </a:gsLst>
          <a:lin ang="5400000" scaled="0"/>
        </a:gradFill>
      </xdr:spPr>
    </xdr:pic>
    <xdr:clientData/>
  </xdr:twoCellAnchor>
  <xdr:twoCellAnchor editAs="oneCell">
    <xdr:from>
      <xdr:col>2</xdr:col>
      <xdr:colOff>8015962</xdr:colOff>
      <xdr:row>0</xdr:row>
      <xdr:rowOff>0</xdr:rowOff>
    </xdr:from>
    <xdr:to>
      <xdr:col>2</xdr:col>
      <xdr:colOff>8020050</xdr:colOff>
      <xdr:row>6</xdr:row>
      <xdr:rowOff>0</xdr:rowOff>
    </xdr:to>
    <xdr:pic>
      <xdr:nvPicPr>
        <xdr:cNvPr id="4" name="Picture 3" descr="IMG-20201016-WA0014.jpg"/>
        <xdr:cNvPicPr>
          <a:picLocks noChangeAspect="1"/>
        </xdr:cNvPicPr>
      </xdr:nvPicPr>
      <xdr:blipFill>
        <a:blip xmlns:r="http://schemas.openxmlformats.org/officeDocument/2006/relationships" r:embed="rId4"/>
        <a:stretch>
          <a:fillRect/>
        </a:stretch>
      </xdr:blipFill>
      <xdr:spPr>
        <a:xfrm>
          <a:off x="9835237" y="0"/>
          <a:ext cx="1328063" cy="1581150"/>
        </a:xfrm>
        <a:prstGeom prst="rect">
          <a:avLst/>
        </a:prstGeom>
        <a:gradFill>
          <a:gsLst>
            <a:gs pos="0">
              <a:srgbClr val="F20EE2"/>
            </a:gs>
            <a:gs pos="50000">
              <a:schemeClr val="accent1">
                <a:tint val="44500"/>
                <a:satMod val="160000"/>
              </a:schemeClr>
            </a:gs>
            <a:gs pos="100000">
              <a:schemeClr val="accent1">
                <a:tint val="23500"/>
                <a:satMod val="160000"/>
              </a:schemeClr>
            </a:gs>
          </a:gsLst>
          <a:lin ang="5400000" scaled="0"/>
        </a:gradFill>
      </xdr:spPr>
    </xdr:pic>
    <xdr:clientData/>
  </xdr:twoCellAnchor>
  <xdr:twoCellAnchor>
    <xdr:from>
      <xdr:col>0</xdr:col>
      <xdr:colOff>247650</xdr:colOff>
      <xdr:row>18</xdr:row>
      <xdr:rowOff>133350</xdr:rowOff>
    </xdr:from>
    <xdr:to>
      <xdr:col>1</xdr:col>
      <xdr:colOff>968883</xdr:colOff>
      <xdr:row>19</xdr:row>
      <xdr:rowOff>133350</xdr:rowOff>
    </xdr:to>
    <xdr:sp macro="" textlink="">
      <xdr:nvSpPr>
        <xdr:cNvPr id="5" name="Right Arrow 4">
          <a:hlinkClick xmlns:r="http://schemas.openxmlformats.org/officeDocument/2006/relationships" r:id="rId5"/>
        </xdr:cNvPr>
        <xdr:cNvSpPr/>
      </xdr:nvSpPr>
      <xdr:spPr>
        <a:xfrm>
          <a:off x="247650" y="74009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a:t>
          </a:r>
        </a:p>
      </xdr:txBody>
    </xdr:sp>
    <xdr:clientData/>
  </xdr:twoCellAnchor>
  <xdr:twoCellAnchor>
    <xdr:from>
      <xdr:col>2</xdr:col>
      <xdr:colOff>809625</xdr:colOff>
      <xdr:row>18</xdr:row>
      <xdr:rowOff>114300</xdr:rowOff>
    </xdr:from>
    <xdr:to>
      <xdr:col>2</xdr:col>
      <xdr:colOff>1788033</xdr:colOff>
      <xdr:row>19</xdr:row>
      <xdr:rowOff>114300</xdr:rowOff>
    </xdr:to>
    <xdr:sp macro="" textlink="">
      <xdr:nvSpPr>
        <xdr:cNvPr id="6" name="Right Arrow 5">
          <a:hlinkClick xmlns:r="http://schemas.openxmlformats.org/officeDocument/2006/relationships" r:id="rId6"/>
        </xdr:cNvPr>
        <xdr:cNvSpPr/>
      </xdr:nvSpPr>
      <xdr:spPr>
        <a:xfrm>
          <a:off x="2628900" y="73818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a:t>
          </a:r>
        </a:p>
      </xdr:txBody>
    </xdr:sp>
    <xdr:clientData/>
  </xdr:twoCellAnchor>
  <xdr:twoCellAnchor>
    <xdr:from>
      <xdr:col>2</xdr:col>
      <xdr:colOff>1895475</xdr:colOff>
      <xdr:row>18</xdr:row>
      <xdr:rowOff>133350</xdr:rowOff>
    </xdr:from>
    <xdr:to>
      <xdr:col>2</xdr:col>
      <xdr:colOff>2873883</xdr:colOff>
      <xdr:row>19</xdr:row>
      <xdr:rowOff>133350</xdr:rowOff>
    </xdr:to>
    <xdr:sp macro="" textlink="">
      <xdr:nvSpPr>
        <xdr:cNvPr id="7" name="Right Arrow 6">
          <a:hlinkClick xmlns:r="http://schemas.openxmlformats.org/officeDocument/2006/relationships" r:id="rId7"/>
        </xdr:cNvPr>
        <xdr:cNvSpPr/>
      </xdr:nvSpPr>
      <xdr:spPr>
        <a:xfrm>
          <a:off x="3714750" y="74009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L-4</a:t>
          </a:r>
        </a:p>
      </xdr:txBody>
    </xdr:sp>
    <xdr:clientData/>
  </xdr:twoCellAnchor>
  <xdr:twoCellAnchor>
    <xdr:from>
      <xdr:col>2</xdr:col>
      <xdr:colOff>3067050</xdr:colOff>
      <xdr:row>18</xdr:row>
      <xdr:rowOff>95250</xdr:rowOff>
    </xdr:from>
    <xdr:to>
      <xdr:col>2</xdr:col>
      <xdr:colOff>4045458</xdr:colOff>
      <xdr:row>19</xdr:row>
      <xdr:rowOff>95250</xdr:rowOff>
    </xdr:to>
    <xdr:sp macro="" textlink="">
      <xdr:nvSpPr>
        <xdr:cNvPr id="8" name="Right Arrow 7">
          <a:hlinkClick xmlns:r="http://schemas.openxmlformats.org/officeDocument/2006/relationships" r:id="rId8"/>
        </xdr:cNvPr>
        <xdr:cNvSpPr/>
      </xdr:nvSpPr>
      <xdr:spPr>
        <a:xfrm>
          <a:off x="4886325" y="73628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L-5</a:t>
          </a:r>
        </a:p>
      </xdr:txBody>
    </xdr:sp>
    <xdr:clientData/>
  </xdr:twoCellAnchor>
  <xdr:twoCellAnchor>
    <xdr:from>
      <xdr:col>2</xdr:col>
      <xdr:colOff>4286250</xdr:colOff>
      <xdr:row>18</xdr:row>
      <xdr:rowOff>95250</xdr:rowOff>
    </xdr:from>
    <xdr:to>
      <xdr:col>2</xdr:col>
      <xdr:colOff>5264658</xdr:colOff>
      <xdr:row>19</xdr:row>
      <xdr:rowOff>95250</xdr:rowOff>
    </xdr:to>
    <xdr:sp macro="" textlink="">
      <xdr:nvSpPr>
        <xdr:cNvPr id="9" name="Right Arrow 8">
          <a:hlinkClick xmlns:r="http://schemas.openxmlformats.org/officeDocument/2006/relationships" r:id="rId9"/>
        </xdr:cNvPr>
        <xdr:cNvSpPr/>
      </xdr:nvSpPr>
      <xdr:spPr>
        <a:xfrm>
          <a:off x="6105525" y="73628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L-6</a:t>
          </a:r>
        </a:p>
      </xdr:txBody>
    </xdr:sp>
    <xdr:clientData/>
  </xdr:twoCellAnchor>
  <xdr:twoCellAnchor>
    <xdr:from>
      <xdr:col>2</xdr:col>
      <xdr:colOff>5543550</xdr:colOff>
      <xdr:row>18</xdr:row>
      <xdr:rowOff>85725</xdr:rowOff>
    </xdr:from>
    <xdr:to>
      <xdr:col>2</xdr:col>
      <xdr:colOff>6521958</xdr:colOff>
      <xdr:row>19</xdr:row>
      <xdr:rowOff>85725</xdr:rowOff>
    </xdr:to>
    <xdr:sp macro="" textlink="">
      <xdr:nvSpPr>
        <xdr:cNvPr id="10" name="Right Arrow 9">
          <a:hlinkClick xmlns:r="http://schemas.openxmlformats.org/officeDocument/2006/relationships" r:id="rId10"/>
        </xdr:cNvPr>
        <xdr:cNvSpPr/>
      </xdr:nvSpPr>
      <xdr:spPr>
        <a:xfrm>
          <a:off x="7362825" y="735330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L-7</a:t>
          </a:r>
        </a:p>
      </xdr:txBody>
    </xdr:sp>
    <xdr:clientData/>
  </xdr:twoCellAnchor>
  <xdr:twoCellAnchor>
    <xdr:from>
      <xdr:col>2</xdr:col>
      <xdr:colOff>6877050</xdr:colOff>
      <xdr:row>18</xdr:row>
      <xdr:rowOff>38100</xdr:rowOff>
    </xdr:from>
    <xdr:to>
      <xdr:col>2</xdr:col>
      <xdr:colOff>7855458</xdr:colOff>
      <xdr:row>19</xdr:row>
      <xdr:rowOff>38100</xdr:rowOff>
    </xdr:to>
    <xdr:sp macro="" textlink="">
      <xdr:nvSpPr>
        <xdr:cNvPr id="11" name="Right Arrow 10">
          <a:hlinkClick xmlns:r="http://schemas.openxmlformats.org/officeDocument/2006/relationships" r:id="rId11"/>
        </xdr:cNvPr>
        <xdr:cNvSpPr/>
      </xdr:nvSpPr>
      <xdr:spPr>
        <a:xfrm>
          <a:off x="8696325" y="73056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L-8</a:t>
          </a:r>
        </a:p>
      </xdr:txBody>
    </xdr:sp>
    <xdr:clientData/>
  </xdr:twoCellAnchor>
  <xdr:twoCellAnchor>
    <xdr:from>
      <xdr:col>1</xdr:col>
      <xdr:colOff>1171575</xdr:colOff>
      <xdr:row>18</xdr:row>
      <xdr:rowOff>133351</xdr:rowOff>
    </xdr:from>
    <xdr:to>
      <xdr:col>2</xdr:col>
      <xdr:colOff>587883</xdr:colOff>
      <xdr:row>19</xdr:row>
      <xdr:rowOff>133351</xdr:rowOff>
    </xdr:to>
    <xdr:sp macro="" textlink="">
      <xdr:nvSpPr>
        <xdr:cNvPr id="12" name="Right Arrow 11">
          <a:hlinkClick xmlns:r="http://schemas.openxmlformats.org/officeDocument/2006/relationships" r:id="rId12"/>
        </xdr:cNvPr>
        <xdr:cNvSpPr/>
      </xdr:nvSpPr>
      <xdr:spPr>
        <a:xfrm>
          <a:off x="1428750" y="7400926"/>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a:t>
          </a:r>
        </a:p>
      </xdr:txBody>
    </xdr:sp>
    <xdr:clientData/>
  </xdr:twoCellAnchor>
  <xdr:twoCellAnchor>
    <xdr:from>
      <xdr:col>1</xdr:col>
      <xdr:colOff>57150</xdr:colOff>
      <xdr:row>20</xdr:row>
      <xdr:rowOff>0</xdr:rowOff>
    </xdr:from>
    <xdr:to>
      <xdr:col>2</xdr:col>
      <xdr:colOff>0</xdr:colOff>
      <xdr:row>21</xdr:row>
      <xdr:rowOff>0</xdr:rowOff>
    </xdr:to>
    <xdr:sp macro="" textlink="">
      <xdr:nvSpPr>
        <xdr:cNvPr id="13" name="Right Arrow 12">
          <a:hlinkClick xmlns:r="http://schemas.openxmlformats.org/officeDocument/2006/relationships" r:id="rId13"/>
        </xdr:cNvPr>
        <xdr:cNvSpPr/>
      </xdr:nvSpPr>
      <xdr:spPr>
        <a:xfrm>
          <a:off x="171450" y="6886575"/>
          <a:ext cx="1038225" cy="3429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L-9</a:t>
          </a:r>
        </a:p>
      </xdr:txBody>
    </xdr:sp>
    <xdr:clientData/>
  </xdr:twoCellAnchor>
  <xdr:twoCellAnchor>
    <xdr:from>
      <xdr:col>2</xdr:col>
      <xdr:colOff>1402842</xdr:colOff>
      <xdr:row>19</xdr:row>
      <xdr:rowOff>257175</xdr:rowOff>
    </xdr:from>
    <xdr:to>
      <xdr:col>2</xdr:col>
      <xdr:colOff>2381250</xdr:colOff>
      <xdr:row>20</xdr:row>
      <xdr:rowOff>314325</xdr:rowOff>
    </xdr:to>
    <xdr:sp macro="" textlink="">
      <xdr:nvSpPr>
        <xdr:cNvPr id="14" name="Right Arrow 13">
          <a:hlinkClick xmlns:r="http://schemas.openxmlformats.org/officeDocument/2006/relationships" r:id="rId14"/>
        </xdr:cNvPr>
        <xdr:cNvSpPr/>
      </xdr:nvSpPr>
      <xdr:spPr>
        <a:xfrm>
          <a:off x="3222117" y="792480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L-11</a:t>
          </a:r>
        </a:p>
      </xdr:txBody>
    </xdr:sp>
    <xdr:clientData/>
  </xdr:twoCellAnchor>
  <xdr:twoCellAnchor>
    <xdr:from>
      <xdr:col>2</xdr:col>
      <xdr:colOff>2488692</xdr:colOff>
      <xdr:row>19</xdr:row>
      <xdr:rowOff>276225</xdr:rowOff>
    </xdr:from>
    <xdr:to>
      <xdr:col>2</xdr:col>
      <xdr:colOff>3467100</xdr:colOff>
      <xdr:row>21</xdr:row>
      <xdr:rowOff>0</xdr:rowOff>
    </xdr:to>
    <xdr:sp macro="" textlink="">
      <xdr:nvSpPr>
        <xdr:cNvPr id="15" name="Right Arrow 14">
          <a:hlinkClick xmlns:r="http://schemas.openxmlformats.org/officeDocument/2006/relationships" r:id="rId15"/>
        </xdr:cNvPr>
        <xdr:cNvSpPr/>
      </xdr:nvSpPr>
      <xdr:spPr>
        <a:xfrm>
          <a:off x="4307967" y="79438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L-12</a:t>
          </a:r>
        </a:p>
      </xdr:txBody>
    </xdr:sp>
    <xdr:clientData/>
  </xdr:twoCellAnchor>
  <xdr:twoCellAnchor>
    <xdr:from>
      <xdr:col>2</xdr:col>
      <xdr:colOff>3660267</xdr:colOff>
      <xdr:row>19</xdr:row>
      <xdr:rowOff>238125</xdr:rowOff>
    </xdr:from>
    <xdr:to>
      <xdr:col>2</xdr:col>
      <xdr:colOff>4638675</xdr:colOff>
      <xdr:row>20</xdr:row>
      <xdr:rowOff>295275</xdr:rowOff>
    </xdr:to>
    <xdr:sp macro="" textlink="">
      <xdr:nvSpPr>
        <xdr:cNvPr id="16" name="Right Arrow 15">
          <a:hlinkClick xmlns:r="http://schemas.openxmlformats.org/officeDocument/2006/relationships" r:id="rId16"/>
        </xdr:cNvPr>
        <xdr:cNvSpPr/>
      </xdr:nvSpPr>
      <xdr:spPr>
        <a:xfrm>
          <a:off x="5479542" y="79057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L-13</a:t>
          </a:r>
        </a:p>
      </xdr:txBody>
    </xdr:sp>
    <xdr:clientData/>
  </xdr:twoCellAnchor>
  <xdr:twoCellAnchor>
    <xdr:from>
      <xdr:col>2</xdr:col>
      <xdr:colOff>4879467</xdr:colOff>
      <xdr:row>19</xdr:row>
      <xdr:rowOff>238125</xdr:rowOff>
    </xdr:from>
    <xdr:to>
      <xdr:col>2</xdr:col>
      <xdr:colOff>5857875</xdr:colOff>
      <xdr:row>20</xdr:row>
      <xdr:rowOff>295275</xdr:rowOff>
    </xdr:to>
    <xdr:sp macro="" textlink="">
      <xdr:nvSpPr>
        <xdr:cNvPr id="17" name="Right Arrow 16">
          <a:hlinkClick xmlns:r="http://schemas.openxmlformats.org/officeDocument/2006/relationships" r:id="rId17"/>
        </xdr:cNvPr>
        <xdr:cNvSpPr/>
      </xdr:nvSpPr>
      <xdr:spPr>
        <a:xfrm>
          <a:off x="6698742" y="79057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L-14</a:t>
          </a:r>
        </a:p>
      </xdr:txBody>
    </xdr:sp>
    <xdr:clientData/>
  </xdr:twoCellAnchor>
  <xdr:twoCellAnchor>
    <xdr:from>
      <xdr:col>2</xdr:col>
      <xdr:colOff>6136767</xdr:colOff>
      <xdr:row>19</xdr:row>
      <xdr:rowOff>228600</xdr:rowOff>
    </xdr:from>
    <xdr:to>
      <xdr:col>2</xdr:col>
      <xdr:colOff>7115175</xdr:colOff>
      <xdr:row>20</xdr:row>
      <xdr:rowOff>285750</xdr:rowOff>
    </xdr:to>
    <xdr:sp macro="" textlink="">
      <xdr:nvSpPr>
        <xdr:cNvPr id="18" name="Right Arrow 17">
          <a:hlinkClick xmlns:r="http://schemas.openxmlformats.org/officeDocument/2006/relationships" r:id="rId18"/>
        </xdr:cNvPr>
        <xdr:cNvSpPr/>
      </xdr:nvSpPr>
      <xdr:spPr>
        <a:xfrm>
          <a:off x="7956042" y="78962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L-15</a:t>
          </a:r>
        </a:p>
      </xdr:txBody>
    </xdr:sp>
    <xdr:clientData/>
  </xdr:twoCellAnchor>
  <xdr:twoCellAnchor>
    <xdr:from>
      <xdr:col>2</xdr:col>
      <xdr:colOff>7470267</xdr:colOff>
      <xdr:row>19</xdr:row>
      <xdr:rowOff>180975</xdr:rowOff>
    </xdr:from>
    <xdr:to>
      <xdr:col>2</xdr:col>
      <xdr:colOff>8448675</xdr:colOff>
      <xdr:row>20</xdr:row>
      <xdr:rowOff>238125</xdr:rowOff>
    </xdr:to>
    <xdr:sp macro="" textlink="">
      <xdr:nvSpPr>
        <xdr:cNvPr id="19" name="Right Arrow 18">
          <a:hlinkClick xmlns:r="http://schemas.openxmlformats.org/officeDocument/2006/relationships" r:id="rId19"/>
        </xdr:cNvPr>
        <xdr:cNvSpPr/>
      </xdr:nvSpPr>
      <xdr:spPr>
        <a:xfrm>
          <a:off x="9289542" y="784860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L-16</a:t>
          </a:r>
        </a:p>
      </xdr:txBody>
    </xdr:sp>
    <xdr:clientData/>
  </xdr:twoCellAnchor>
  <xdr:twoCellAnchor>
    <xdr:from>
      <xdr:col>2</xdr:col>
      <xdr:colOff>202692</xdr:colOff>
      <xdr:row>19</xdr:row>
      <xdr:rowOff>276226</xdr:rowOff>
    </xdr:from>
    <xdr:to>
      <xdr:col>2</xdr:col>
      <xdr:colOff>1181100</xdr:colOff>
      <xdr:row>21</xdr:row>
      <xdr:rowOff>1</xdr:rowOff>
    </xdr:to>
    <xdr:sp macro="" textlink="">
      <xdr:nvSpPr>
        <xdr:cNvPr id="20" name="Right Arrow 19">
          <a:hlinkClick xmlns:r="http://schemas.openxmlformats.org/officeDocument/2006/relationships" r:id="rId20"/>
        </xdr:cNvPr>
        <xdr:cNvSpPr/>
      </xdr:nvSpPr>
      <xdr:spPr>
        <a:xfrm>
          <a:off x="2021967" y="7943851"/>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L-10</a:t>
          </a:r>
        </a:p>
      </xdr:txBody>
    </xdr:sp>
    <xdr:clientData/>
  </xdr:twoCellAnchor>
  <xdr:twoCellAnchor>
    <xdr:from>
      <xdr:col>1</xdr:col>
      <xdr:colOff>0</xdr:colOff>
      <xdr:row>21</xdr:row>
      <xdr:rowOff>95250</xdr:rowOff>
    </xdr:from>
    <xdr:to>
      <xdr:col>1</xdr:col>
      <xdr:colOff>978408</xdr:colOff>
      <xdr:row>22</xdr:row>
      <xdr:rowOff>161925</xdr:rowOff>
    </xdr:to>
    <xdr:sp macro="" textlink="">
      <xdr:nvSpPr>
        <xdr:cNvPr id="21" name="Right Arrow 20">
          <a:hlinkClick xmlns:r="http://schemas.openxmlformats.org/officeDocument/2006/relationships" r:id="rId21"/>
        </xdr:cNvPr>
        <xdr:cNvSpPr/>
      </xdr:nvSpPr>
      <xdr:spPr>
        <a:xfrm>
          <a:off x="257175" y="84391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L-17</a:t>
          </a:r>
        </a:p>
      </xdr:txBody>
    </xdr:sp>
    <xdr:clientData/>
  </xdr:twoCellAnchor>
  <xdr:twoCellAnchor>
    <xdr:from>
      <xdr:col>2</xdr:col>
      <xdr:colOff>819150</xdr:colOff>
      <xdr:row>21</xdr:row>
      <xdr:rowOff>76200</xdr:rowOff>
    </xdr:from>
    <xdr:to>
      <xdr:col>2</xdr:col>
      <xdr:colOff>1797558</xdr:colOff>
      <xdr:row>22</xdr:row>
      <xdr:rowOff>142875</xdr:rowOff>
    </xdr:to>
    <xdr:sp macro="" textlink="">
      <xdr:nvSpPr>
        <xdr:cNvPr id="22" name="Right Arrow 21">
          <a:hlinkClick xmlns:r="http://schemas.openxmlformats.org/officeDocument/2006/relationships" r:id="rId22"/>
        </xdr:cNvPr>
        <xdr:cNvSpPr/>
      </xdr:nvSpPr>
      <xdr:spPr>
        <a:xfrm>
          <a:off x="2638425" y="842010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L-19</a:t>
          </a:r>
        </a:p>
      </xdr:txBody>
    </xdr:sp>
    <xdr:clientData/>
  </xdr:twoCellAnchor>
  <xdr:twoCellAnchor>
    <xdr:from>
      <xdr:col>2</xdr:col>
      <xdr:colOff>1905000</xdr:colOff>
      <xdr:row>21</xdr:row>
      <xdr:rowOff>95250</xdr:rowOff>
    </xdr:from>
    <xdr:to>
      <xdr:col>2</xdr:col>
      <xdr:colOff>2883408</xdr:colOff>
      <xdr:row>22</xdr:row>
      <xdr:rowOff>161925</xdr:rowOff>
    </xdr:to>
    <xdr:sp macro="" textlink="">
      <xdr:nvSpPr>
        <xdr:cNvPr id="23" name="Right Arrow 22">
          <a:hlinkClick xmlns:r="http://schemas.openxmlformats.org/officeDocument/2006/relationships" r:id="rId23"/>
        </xdr:cNvPr>
        <xdr:cNvSpPr/>
      </xdr:nvSpPr>
      <xdr:spPr>
        <a:xfrm>
          <a:off x="3724275" y="84391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L-20</a:t>
          </a:r>
        </a:p>
      </xdr:txBody>
    </xdr:sp>
    <xdr:clientData/>
  </xdr:twoCellAnchor>
  <xdr:twoCellAnchor>
    <xdr:from>
      <xdr:col>2</xdr:col>
      <xdr:colOff>3076575</xdr:colOff>
      <xdr:row>21</xdr:row>
      <xdr:rowOff>57150</xdr:rowOff>
    </xdr:from>
    <xdr:to>
      <xdr:col>2</xdr:col>
      <xdr:colOff>4054983</xdr:colOff>
      <xdr:row>22</xdr:row>
      <xdr:rowOff>123825</xdr:rowOff>
    </xdr:to>
    <xdr:sp macro="" textlink="">
      <xdr:nvSpPr>
        <xdr:cNvPr id="24" name="Right Arrow 23">
          <a:hlinkClick xmlns:r="http://schemas.openxmlformats.org/officeDocument/2006/relationships" r:id="rId24"/>
        </xdr:cNvPr>
        <xdr:cNvSpPr/>
      </xdr:nvSpPr>
      <xdr:spPr>
        <a:xfrm>
          <a:off x="4895850" y="84010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L-21</a:t>
          </a:r>
        </a:p>
      </xdr:txBody>
    </xdr:sp>
    <xdr:clientData/>
  </xdr:twoCellAnchor>
  <xdr:twoCellAnchor>
    <xdr:from>
      <xdr:col>2</xdr:col>
      <xdr:colOff>4295775</xdr:colOff>
      <xdr:row>21</xdr:row>
      <xdr:rowOff>57150</xdr:rowOff>
    </xdr:from>
    <xdr:to>
      <xdr:col>2</xdr:col>
      <xdr:colOff>5274183</xdr:colOff>
      <xdr:row>22</xdr:row>
      <xdr:rowOff>123825</xdr:rowOff>
    </xdr:to>
    <xdr:sp macro="" textlink="">
      <xdr:nvSpPr>
        <xdr:cNvPr id="25" name="Right Arrow 24">
          <a:hlinkClick xmlns:r="http://schemas.openxmlformats.org/officeDocument/2006/relationships" r:id="rId25"/>
        </xdr:cNvPr>
        <xdr:cNvSpPr/>
      </xdr:nvSpPr>
      <xdr:spPr>
        <a:xfrm>
          <a:off x="6115050" y="84010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L-22</a:t>
          </a:r>
        </a:p>
      </xdr:txBody>
    </xdr:sp>
    <xdr:clientData/>
  </xdr:twoCellAnchor>
  <xdr:twoCellAnchor>
    <xdr:from>
      <xdr:col>2</xdr:col>
      <xdr:colOff>5553075</xdr:colOff>
      <xdr:row>21</xdr:row>
      <xdr:rowOff>47625</xdr:rowOff>
    </xdr:from>
    <xdr:to>
      <xdr:col>2</xdr:col>
      <xdr:colOff>6531483</xdr:colOff>
      <xdr:row>22</xdr:row>
      <xdr:rowOff>114300</xdr:rowOff>
    </xdr:to>
    <xdr:sp macro="" textlink="">
      <xdr:nvSpPr>
        <xdr:cNvPr id="26" name="Right Arrow 25">
          <a:hlinkClick xmlns:r="http://schemas.openxmlformats.org/officeDocument/2006/relationships" r:id="rId26"/>
        </xdr:cNvPr>
        <xdr:cNvSpPr/>
      </xdr:nvSpPr>
      <xdr:spPr>
        <a:xfrm>
          <a:off x="7372350" y="83915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L-23</a:t>
          </a:r>
        </a:p>
      </xdr:txBody>
    </xdr:sp>
    <xdr:clientData/>
  </xdr:twoCellAnchor>
  <xdr:twoCellAnchor>
    <xdr:from>
      <xdr:col>2</xdr:col>
      <xdr:colOff>6886575</xdr:colOff>
      <xdr:row>21</xdr:row>
      <xdr:rowOff>0</xdr:rowOff>
    </xdr:from>
    <xdr:to>
      <xdr:col>2</xdr:col>
      <xdr:colOff>7864983</xdr:colOff>
      <xdr:row>22</xdr:row>
      <xdr:rowOff>66675</xdr:rowOff>
    </xdr:to>
    <xdr:sp macro="" textlink="">
      <xdr:nvSpPr>
        <xdr:cNvPr id="27" name="Right Arrow 26">
          <a:hlinkClick xmlns:r="http://schemas.openxmlformats.org/officeDocument/2006/relationships" r:id="rId27"/>
        </xdr:cNvPr>
        <xdr:cNvSpPr/>
      </xdr:nvSpPr>
      <xdr:spPr>
        <a:xfrm>
          <a:off x="8705850" y="834390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L-24</a:t>
          </a:r>
        </a:p>
      </xdr:txBody>
    </xdr:sp>
    <xdr:clientData/>
  </xdr:twoCellAnchor>
  <xdr:twoCellAnchor>
    <xdr:from>
      <xdr:col>2</xdr:col>
      <xdr:colOff>0</xdr:colOff>
      <xdr:row>21</xdr:row>
      <xdr:rowOff>95251</xdr:rowOff>
    </xdr:from>
    <xdr:to>
      <xdr:col>2</xdr:col>
      <xdr:colOff>742950</xdr:colOff>
      <xdr:row>22</xdr:row>
      <xdr:rowOff>161926</xdr:rowOff>
    </xdr:to>
    <xdr:sp macro="" textlink="">
      <xdr:nvSpPr>
        <xdr:cNvPr id="28" name="Right Arrow 27">
          <a:hlinkClick xmlns:r="http://schemas.openxmlformats.org/officeDocument/2006/relationships" r:id="rId28"/>
        </xdr:cNvPr>
        <xdr:cNvSpPr/>
      </xdr:nvSpPr>
      <xdr:spPr>
        <a:xfrm>
          <a:off x="1209675" y="7324726"/>
          <a:ext cx="742950" cy="3619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L-18</a:t>
          </a:r>
        </a:p>
      </xdr:txBody>
    </xdr:sp>
    <xdr:clientData/>
  </xdr:twoCellAnchor>
  <xdr:twoCellAnchor>
    <xdr:from>
      <xdr:col>1</xdr:col>
      <xdr:colOff>95250</xdr:colOff>
      <xdr:row>22</xdr:row>
      <xdr:rowOff>190499</xdr:rowOff>
    </xdr:from>
    <xdr:to>
      <xdr:col>1</xdr:col>
      <xdr:colOff>1092708</xdr:colOff>
      <xdr:row>23</xdr:row>
      <xdr:rowOff>285749</xdr:rowOff>
    </xdr:to>
    <xdr:sp macro="" textlink="">
      <xdr:nvSpPr>
        <xdr:cNvPr id="29" name="Right Arrow 28">
          <a:hlinkClick xmlns:r="http://schemas.openxmlformats.org/officeDocument/2006/relationships" r:id="rId29"/>
        </xdr:cNvPr>
        <xdr:cNvSpPr/>
      </xdr:nvSpPr>
      <xdr:spPr>
        <a:xfrm>
          <a:off x="209550" y="7715249"/>
          <a:ext cx="997458" cy="38100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L-25</a:t>
          </a:r>
        </a:p>
      </xdr:txBody>
    </xdr:sp>
    <xdr:clientData/>
  </xdr:twoCellAnchor>
  <xdr:twoCellAnchor>
    <xdr:from>
      <xdr:col>2</xdr:col>
      <xdr:colOff>1200150</xdr:colOff>
      <xdr:row>22</xdr:row>
      <xdr:rowOff>171449</xdr:rowOff>
    </xdr:from>
    <xdr:to>
      <xdr:col>2</xdr:col>
      <xdr:colOff>2178558</xdr:colOff>
      <xdr:row>23</xdr:row>
      <xdr:rowOff>266699</xdr:rowOff>
    </xdr:to>
    <xdr:sp macro="" textlink="">
      <xdr:nvSpPr>
        <xdr:cNvPr id="30" name="Right Arrow 29">
          <a:hlinkClick xmlns:r="http://schemas.openxmlformats.org/officeDocument/2006/relationships" r:id="rId30"/>
        </xdr:cNvPr>
        <xdr:cNvSpPr/>
      </xdr:nvSpPr>
      <xdr:spPr>
        <a:xfrm>
          <a:off x="3019425" y="8848724"/>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L-27</a:t>
          </a:r>
        </a:p>
      </xdr:txBody>
    </xdr:sp>
    <xdr:clientData/>
  </xdr:twoCellAnchor>
  <xdr:twoCellAnchor>
    <xdr:from>
      <xdr:col>2</xdr:col>
      <xdr:colOff>2286000</xdr:colOff>
      <xdr:row>22</xdr:row>
      <xdr:rowOff>190499</xdr:rowOff>
    </xdr:from>
    <xdr:to>
      <xdr:col>2</xdr:col>
      <xdr:colOff>3264408</xdr:colOff>
      <xdr:row>23</xdr:row>
      <xdr:rowOff>285749</xdr:rowOff>
    </xdr:to>
    <xdr:sp macro="" textlink="">
      <xdr:nvSpPr>
        <xdr:cNvPr id="31" name="Right Arrow 30">
          <a:hlinkClick xmlns:r="http://schemas.openxmlformats.org/officeDocument/2006/relationships" r:id="rId31"/>
        </xdr:cNvPr>
        <xdr:cNvSpPr/>
      </xdr:nvSpPr>
      <xdr:spPr>
        <a:xfrm>
          <a:off x="4105275" y="8867774"/>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L-28</a:t>
          </a:r>
        </a:p>
      </xdr:txBody>
    </xdr:sp>
    <xdr:clientData/>
  </xdr:twoCellAnchor>
  <xdr:twoCellAnchor>
    <xdr:from>
      <xdr:col>2</xdr:col>
      <xdr:colOff>3457575</xdr:colOff>
      <xdr:row>22</xdr:row>
      <xdr:rowOff>152399</xdr:rowOff>
    </xdr:from>
    <xdr:to>
      <xdr:col>2</xdr:col>
      <xdr:colOff>4435983</xdr:colOff>
      <xdr:row>23</xdr:row>
      <xdr:rowOff>247649</xdr:rowOff>
    </xdr:to>
    <xdr:sp macro="" textlink="">
      <xdr:nvSpPr>
        <xdr:cNvPr id="32" name="Right Arrow 31">
          <a:hlinkClick xmlns:r="http://schemas.openxmlformats.org/officeDocument/2006/relationships" r:id="rId32"/>
        </xdr:cNvPr>
        <xdr:cNvSpPr/>
      </xdr:nvSpPr>
      <xdr:spPr>
        <a:xfrm>
          <a:off x="5276850" y="8829674"/>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L-29</a:t>
          </a:r>
        </a:p>
      </xdr:txBody>
    </xdr:sp>
    <xdr:clientData/>
  </xdr:twoCellAnchor>
  <xdr:twoCellAnchor>
    <xdr:from>
      <xdr:col>2</xdr:col>
      <xdr:colOff>4676775</xdr:colOff>
      <xdr:row>22</xdr:row>
      <xdr:rowOff>152399</xdr:rowOff>
    </xdr:from>
    <xdr:to>
      <xdr:col>2</xdr:col>
      <xdr:colOff>5655183</xdr:colOff>
      <xdr:row>23</xdr:row>
      <xdr:rowOff>247649</xdr:rowOff>
    </xdr:to>
    <xdr:sp macro="" textlink="">
      <xdr:nvSpPr>
        <xdr:cNvPr id="33" name="Right Arrow 32">
          <a:hlinkClick xmlns:r="http://schemas.openxmlformats.org/officeDocument/2006/relationships" r:id="rId33"/>
        </xdr:cNvPr>
        <xdr:cNvSpPr/>
      </xdr:nvSpPr>
      <xdr:spPr>
        <a:xfrm>
          <a:off x="6496050" y="8829674"/>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L-30</a:t>
          </a:r>
        </a:p>
      </xdr:txBody>
    </xdr:sp>
    <xdr:clientData/>
  </xdr:twoCellAnchor>
  <xdr:twoCellAnchor>
    <xdr:from>
      <xdr:col>2</xdr:col>
      <xdr:colOff>5934075</xdr:colOff>
      <xdr:row>22</xdr:row>
      <xdr:rowOff>142874</xdr:rowOff>
    </xdr:from>
    <xdr:to>
      <xdr:col>2</xdr:col>
      <xdr:colOff>6912483</xdr:colOff>
      <xdr:row>23</xdr:row>
      <xdr:rowOff>238124</xdr:rowOff>
    </xdr:to>
    <xdr:sp macro="" textlink="">
      <xdr:nvSpPr>
        <xdr:cNvPr id="34" name="Right Arrow 33">
          <a:hlinkClick xmlns:r="http://schemas.openxmlformats.org/officeDocument/2006/relationships" r:id="rId34"/>
        </xdr:cNvPr>
        <xdr:cNvSpPr/>
      </xdr:nvSpPr>
      <xdr:spPr>
        <a:xfrm>
          <a:off x="7753350" y="8820149"/>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L-31</a:t>
          </a:r>
        </a:p>
      </xdr:txBody>
    </xdr:sp>
    <xdr:clientData/>
  </xdr:twoCellAnchor>
  <xdr:twoCellAnchor>
    <xdr:from>
      <xdr:col>2</xdr:col>
      <xdr:colOff>7267575</xdr:colOff>
      <xdr:row>22</xdr:row>
      <xdr:rowOff>95249</xdr:rowOff>
    </xdr:from>
    <xdr:to>
      <xdr:col>2</xdr:col>
      <xdr:colOff>8245983</xdr:colOff>
      <xdr:row>23</xdr:row>
      <xdr:rowOff>190499</xdr:rowOff>
    </xdr:to>
    <xdr:sp macro="" textlink="">
      <xdr:nvSpPr>
        <xdr:cNvPr id="35" name="Right Arrow 34">
          <a:hlinkClick xmlns:r="http://schemas.openxmlformats.org/officeDocument/2006/relationships" r:id="rId35"/>
        </xdr:cNvPr>
        <xdr:cNvSpPr/>
      </xdr:nvSpPr>
      <xdr:spPr>
        <a:xfrm>
          <a:off x="9086850" y="8772524"/>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L-32</a:t>
          </a:r>
        </a:p>
      </xdr:txBody>
    </xdr:sp>
    <xdr:clientData/>
  </xdr:twoCellAnchor>
  <xdr:twoCellAnchor>
    <xdr:from>
      <xdr:col>2</xdr:col>
      <xdr:colOff>0</xdr:colOff>
      <xdr:row>22</xdr:row>
      <xdr:rowOff>190500</xdr:rowOff>
    </xdr:from>
    <xdr:to>
      <xdr:col>2</xdr:col>
      <xdr:colOff>978408</xdr:colOff>
      <xdr:row>24</xdr:row>
      <xdr:rowOff>0</xdr:rowOff>
    </xdr:to>
    <xdr:sp macro="" textlink="">
      <xdr:nvSpPr>
        <xdr:cNvPr id="36" name="Right Arrow 35">
          <a:hlinkClick xmlns:r="http://schemas.openxmlformats.org/officeDocument/2006/relationships" r:id="rId36"/>
        </xdr:cNvPr>
        <xdr:cNvSpPr/>
      </xdr:nvSpPr>
      <xdr:spPr>
        <a:xfrm>
          <a:off x="1819275" y="88677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L-26</a:t>
          </a:r>
        </a:p>
      </xdr:txBody>
    </xdr:sp>
    <xdr:clientData/>
  </xdr:twoCellAnchor>
  <xdr:twoCellAnchor>
    <xdr:from>
      <xdr:col>1</xdr:col>
      <xdr:colOff>0</xdr:colOff>
      <xdr:row>24</xdr:row>
      <xdr:rowOff>95250</xdr:rowOff>
    </xdr:from>
    <xdr:to>
      <xdr:col>1</xdr:col>
      <xdr:colOff>978408</xdr:colOff>
      <xdr:row>26</xdr:row>
      <xdr:rowOff>114300</xdr:rowOff>
    </xdr:to>
    <xdr:sp macro="" textlink="">
      <xdr:nvSpPr>
        <xdr:cNvPr id="37" name="Right Arrow 36">
          <a:hlinkClick xmlns:r="http://schemas.openxmlformats.org/officeDocument/2006/relationships" r:id="rId37"/>
        </xdr:cNvPr>
        <xdr:cNvSpPr/>
      </xdr:nvSpPr>
      <xdr:spPr>
        <a:xfrm>
          <a:off x="257175" y="93630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L-33</a:t>
          </a:r>
        </a:p>
      </xdr:txBody>
    </xdr:sp>
    <xdr:clientData/>
  </xdr:twoCellAnchor>
  <xdr:twoCellAnchor>
    <xdr:from>
      <xdr:col>1</xdr:col>
      <xdr:colOff>1276350</xdr:colOff>
      <xdr:row>24</xdr:row>
      <xdr:rowOff>104775</xdr:rowOff>
    </xdr:from>
    <xdr:to>
      <xdr:col>2</xdr:col>
      <xdr:colOff>692658</xdr:colOff>
      <xdr:row>26</xdr:row>
      <xdr:rowOff>152400</xdr:rowOff>
    </xdr:to>
    <xdr:sp macro="" textlink="">
      <xdr:nvSpPr>
        <xdr:cNvPr id="38" name="Right Arrow 37">
          <a:hlinkClick xmlns:r="http://schemas.openxmlformats.org/officeDocument/2006/relationships" r:id="rId38"/>
        </xdr:cNvPr>
        <xdr:cNvSpPr/>
      </xdr:nvSpPr>
      <xdr:spPr>
        <a:xfrm>
          <a:off x="1533525" y="9372600"/>
          <a:ext cx="978408" cy="428625"/>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L-34</a:t>
          </a:r>
        </a:p>
      </xdr:txBody>
    </xdr:sp>
    <xdr:clientData/>
  </xdr:twoCellAnchor>
  <xdr:twoCellAnchor>
    <xdr:from>
      <xdr:col>2</xdr:col>
      <xdr:colOff>1905000</xdr:colOff>
      <xdr:row>24</xdr:row>
      <xdr:rowOff>95250</xdr:rowOff>
    </xdr:from>
    <xdr:to>
      <xdr:col>2</xdr:col>
      <xdr:colOff>2883408</xdr:colOff>
      <xdr:row>26</xdr:row>
      <xdr:rowOff>114300</xdr:rowOff>
    </xdr:to>
    <xdr:sp macro="" textlink="">
      <xdr:nvSpPr>
        <xdr:cNvPr id="39" name="Right Arrow 38">
          <a:hlinkClick xmlns:r="http://schemas.openxmlformats.org/officeDocument/2006/relationships" r:id="rId39"/>
        </xdr:cNvPr>
        <xdr:cNvSpPr/>
      </xdr:nvSpPr>
      <xdr:spPr>
        <a:xfrm>
          <a:off x="3724275" y="93630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L-36</a:t>
          </a:r>
        </a:p>
      </xdr:txBody>
    </xdr:sp>
    <xdr:clientData/>
  </xdr:twoCellAnchor>
  <xdr:twoCellAnchor>
    <xdr:from>
      <xdr:col>2</xdr:col>
      <xdr:colOff>3076575</xdr:colOff>
      <xdr:row>24</xdr:row>
      <xdr:rowOff>57150</xdr:rowOff>
    </xdr:from>
    <xdr:to>
      <xdr:col>2</xdr:col>
      <xdr:colOff>4054983</xdr:colOff>
      <xdr:row>26</xdr:row>
      <xdr:rowOff>76200</xdr:rowOff>
    </xdr:to>
    <xdr:sp macro="" textlink="">
      <xdr:nvSpPr>
        <xdr:cNvPr id="40" name="Right Arrow 39">
          <a:hlinkClick xmlns:r="http://schemas.openxmlformats.org/officeDocument/2006/relationships" r:id="rId40"/>
        </xdr:cNvPr>
        <xdr:cNvSpPr/>
      </xdr:nvSpPr>
      <xdr:spPr>
        <a:xfrm>
          <a:off x="4895850" y="93249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L-37</a:t>
          </a:r>
        </a:p>
      </xdr:txBody>
    </xdr:sp>
    <xdr:clientData/>
  </xdr:twoCellAnchor>
  <xdr:twoCellAnchor>
    <xdr:from>
      <xdr:col>2</xdr:col>
      <xdr:colOff>4295775</xdr:colOff>
      <xdr:row>24</xdr:row>
      <xdr:rowOff>57150</xdr:rowOff>
    </xdr:from>
    <xdr:to>
      <xdr:col>2</xdr:col>
      <xdr:colOff>5274183</xdr:colOff>
      <xdr:row>26</xdr:row>
      <xdr:rowOff>76200</xdr:rowOff>
    </xdr:to>
    <xdr:sp macro="" textlink="">
      <xdr:nvSpPr>
        <xdr:cNvPr id="41" name="Right Arrow 40">
          <a:hlinkClick xmlns:r="http://schemas.openxmlformats.org/officeDocument/2006/relationships" r:id="rId41"/>
        </xdr:cNvPr>
        <xdr:cNvSpPr/>
      </xdr:nvSpPr>
      <xdr:spPr>
        <a:xfrm>
          <a:off x="6115050" y="932497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L-38</a:t>
          </a:r>
        </a:p>
      </xdr:txBody>
    </xdr:sp>
    <xdr:clientData/>
  </xdr:twoCellAnchor>
  <xdr:twoCellAnchor>
    <xdr:from>
      <xdr:col>2</xdr:col>
      <xdr:colOff>5553075</xdr:colOff>
      <xdr:row>24</xdr:row>
      <xdr:rowOff>47625</xdr:rowOff>
    </xdr:from>
    <xdr:to>
      <xdr:col>2</xdr:col>
      <xdr:colOff>6531483</xdr:colOff>
      <xdr:row>26</xdr:row>
      <xdr:rowOff>66675</xdr:rowOff>
    </xdr:to>
    <xdr:sp macro="" textlink="">
      <xdr:nvSpPr>
        <xdr:cNvPr id="42" name="Right Arrow 41">
          <a:hlinkClick xmlns:r="http://schemas.openxmlformats.org/officeDocument/2006/relationships" r:id="rId42"/>
        </xdr:cNvPr>
        <xdr:cNvSpPr/>
      </xdr:nvSpPr>
      <xdr:spPr>
        <a:xfrm>
          <a:off x="7372350" y="9315450"/>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L-39</a:t>
          </a:r>
        </a:p>
      </xdr:txBody>
    </xdr:sp>
    <xdr:clientData/>
  </xdr:twoCellAnchor>
  <xdr:twoCellAnchor>
    <xdr:from>
      <xdr:col>2</xdr:col>
      <xdr:colOff>6886575</xdr:colOff>
      <xdr:row>24</xdr:row>
      <xdr:rowOff>0</xdr:rowOff>
    </xdr:from>
    <xdr:to>
      <xdr:col>2</xdr:col>
      <xdr:colOff>7864983</xdr:colOff>
      <xdr:row>26</xdr:row>
      <xdr:rowOff>19050</xdr:rowOff>
    </xdr:to>
    <xdr:sp macro="" textlink="">
      <xdr:nvSpPr>
        <xdr:cNvPr id="43" name="Right Arrow 42">
          <a:hlinkClick xmlns:r="http://schemas.openxmlformats.org/officeDocument/2006/relationships" r:id="rId43"/>
        </xdr:cNvPr>
        <xdr:cNvSpPr/>
      </xdr:nvSpPr>
      <xdr:spPr>
        <a:xfrm>
          <a:off x="8705850" y="9267825"/>
          <a:ext cx="978408" cy="400050"/>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L-40</a:t>
          </a:r>
        </a:p>
      </xdr:txBody>
    </xdr:sp>
    <xdr:clientData/>
  </xdr:twoCellAnchor>
  <xdr:twoCellAnchor>
    <xdr:from>
      <xdr:col>2</xdr:col>
      <xdr:colOff>819150</xdr:colOff>
      <xdr:row>24</xdr:row>
      <xdr:rowOff>85725</xdr:rowOff>
    </xdr:from>
    <xdr:to>
      <xdr:col>2</xdr:col>
      <xdr:colOff>1797558</xdr:colOff>
      <xdr:row>26</xdr:row>
      <xdr:rowOff>133350</xdr:rowOff>
    </xdr:to>
    <xdr:sp macro="" textlink="">
      <xdr:nvSpPr>
        <xdr:cNvPr id="44" name="Right Arrow 43">
          <a:hlinkClick xmlns:r="http://schemas.openxmlformats.org/officeDocument/2006/relationships" r:id="rId44"/>
        </xdr:cNvPr>
        <xdr:cNvSpPr/>
      </xdr:nvSpPr>
      <xdr:spPr>
        <a:xfrm>
          <a:off x="2638425" y="9353550"/>
          <a:ext cx="978408" cy="428625"/>
        </a:xfrm>
        <a:prstGeom prst="right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600" b="1" cap="none" spc="0">
              <a:ln w="12700">
                <a:solidFill>
                  <a:schemeClr val="tx2">
                    <a:satMod val="155000"/>
                  </a:schemeClr>
                </a:solidFill>
                <a:prstDash val="solid"/>
              </a:ln>
              <a:solidFill>
                <a:srgbClr val="F87CEF"/>
              </a:solidFill>
              <a:effectLst>
                <a:outerShdw blurRad="41275" dist="20320" dir="1800000" algn="tl" rotWithShape="0">
                  <a:srgbClr val="000000">
                    <a:alpha val="40000"/>
                  </a:srgbClr>
                </a:outerShdw>
              </a:effectLst>
            </a:rPr>
            <a:t>L-35</a:t>
          </a:r>
        </a:p>
      </xdr:txBody>
    </xdr:sp>
    <xdr:clientData/>
  </xdr:twoCellAnchor>
  <xdr:twoCellAnchor>
    <xdr:from>
      <xdr:col>2</xdr:col>
      <xdr:colOff>1600200</xdr:colOff>
      <xdr:row>14</xdr:row>
      <xdr:rowOff>142875</xdr:rowOff>
    </xdr:from>
    <xdr:to>
      <xdr:col>2</xdr:col>
      <xdr:colOff>2428875</xdr:colOff>
      <xdr:row>18</xdr:row>
      <xdr:rowOff>19050</xdr:rowOff>
    </xdr:to>
    <xdr:sp macro="" textlink="">
      <xdr:nvSpPr>
        <xdr:cNvPr id="45" name="Oval 44">
          <a:hlinkClick xmlns:r="http://schemas.openxmlformats.org/officeDocument/2006/relationships" r:id="rId45"/>
        </xdr:cNvPr>
        <xdr:cNvSpPr/>
      </xdr:nvSpPr>
      <xdr:spPr>
        <a:xfrm>
          <a:off x="3419475" y="6419850"/>
          <a:ext cx="828675" cy="866775"/>
        </a:xfrm>
        <a:prstGeom prst="ellipse">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000">
              <a:solidFill>
                <a:srgbClr val="F20EE2"/>
              </a:solidFill>
            </a:rPr>
            <a:t>ROI</a:t>
          </a:r>
        </a:p>
      </xdr:txBody>
    </xdr:sp>
    <xdr:clientData/>
  </xdr:twoCellAnchor>
  <xdr:twoCellAnchor>
    <xdr:from>
      <xdr:col>2</xdr:col>
      <xdr:colOff>3762376</xdr:colOff>
      <xdr:row>15</xdr:row>
      <xdr:rowOff>38100</xdr:rowOff>
    </xdr:from>
    <xdr:to>
      <xdr:col>2</xdr:col>
      <xdr:colOff>4600576</xdr:colOff>
      <xdr:row>17</xdr:row>
      <xdr:rowOff>257176</xdr:rowOff>
    </xdr:to>
    <xdr:sp macro="" textlink="">
      <xdr:nvSpPr>
        <xdr:cNvPr id="46" name="Diamond 45">
          <a:hlinkClick xmlns:r="http://schemas.openxmlformats.org/officeDocument/2006/relationships" r:id="rId46"/>
        </xdr:cNvPr>
        <xdr:cNvSpPr/>
      </xdr:nvSpPr>
      <xdr:spPr>
        <a:xfrm>
          <a:off x="5076826" y="5819775"/>
          <a:ext cx="838200" cy="590551"/>
        </a:xfrm>
        <a:prstGeom prst="diamond">
          <a:avLst/>
        </a:prstGeom>
      </xdr:spPr>
      <xdr:style>
        <a:lnRef idx="2">
          <a:schemeClr val="accent6"/>
        </a:lnRef>
        <a:fillRef idx="1">
          <a:schemeClr val="lt1"/>
        </a:fillRef>
        <a:effectRef idx="0">
          <a:schemeClr val="accent6"/>
        </a:effectRef>
        <a:fontRef idx="minor">
          <a:schemeClr val="dk1"/>
        </a:fontRef>
      </xdr:style>
      <xdr:txBody>
        <a:bodyPr rtlCol="0" anchor="ctr"/>
        <a:lstStyle/>
        <a:p>
          <a:pPr algn="ctr"/>
          <a:r>
            <a:rPr lang="en-US" sz="800" b="1">
              <a:solidFill>
                <a:srgbClr val="F20EE2"/>
              </a:solidFill>
            </a:rPr>
            <a:t>GEN INFO</a:t>
          </a:r>
        </a:p>
      </xdr:txBody>
    </xdr:sp>
    <xdr:clientData/>
  </xdr:twoCellAnchor>
  <xdr:twoCellAnchor editAs="oneCell">
    <xdr:from>
      <xdr:col>2</xdr:col>
      <xdr:colOff>7019924</xdr:colOff>
      <xdr:row>0</xdr:row>
      <xdr:rowOff>57151</xdr:rowOff>
    </xdr:from>
    <xdr:to>
      <xdr:col>2</xdr:col>
      <xdr:colOff>8172449</xdr:colOff>
      <xdr:row>5</xdr:row>
      <xdr:rowOff>114301</xdr:rowOff>
    </xdr:to>
    <xdr:pic>
      <xdr:nvPicPr>
        <xdr:cNvPr id="47" name="Picture 46" descr="IMG-20201016-WA0014.jpg"/>
        <xdr:cNvPicPr>
          <a:picLocks noChangeAspect="1"/>
        </xdr:cNvPicPr>
      </xdr:nvPicPr>
      <xdr:blipFill>
        <a:blip xmlns:r="http://schemas.openxmlformats.org/officeDocument/2006/relationships" r:embed="rId3"/>
        <a:stretch>
          <a:fillRect/>
        </a:stretch>
      </xdr:blipFill>
      <xdr:spPr>
        <a:xfrm>
          <a:off x="8334374" y="57151"/>
          <a:ext cx="1152525" cy="1009650"/>
        </a:xfrm>
        <a:prstGeom prst="rect">
          <a:avLst/>
        </a:prstGeom>
        <a:gradFill>
          <a:gsLst>
            <a:gs pos="0">
              <a:srgbClr val="F20EE2"/>
            </a:gs>
            <a:gs pos="50000">
              <a:schemeClr val="accent1">
                <a:tint val="44500"/>
                <a:satMod val="160000"/>
              </a:schemeClr>
            </a:gs>
            <a:gs pos="100000">
              <a:schemeClr val="accent1">
                <a:tint val="23500"/>
                <a:satMod val="160000"/>
              </a:schemeClr>
            </a:gs>
          </a:gsLst>
          <a:lin ang="5400000" scaled="0"/>
        </a:grad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426893</xdr:colOff>
      <xdr:row>7</xdr:row>
      <xdr:rowOff>47626</xdr:rowOff>
    </xdr:from>
    <xdr:ext cx="1487632" cy="1573358"/>
    <xdr:sp macro="" textlink="">
      <xdr:nvSpPr>
        <xdr:cNvPr id="5" name="Shape 9"/>
        <xdr:cNvSpPr/>
      </xdr:nvSpPr>
      <xdr:spPr>
        <a:xfrm>
          <a:off x="7465868" y="2038351"/>
          <a:ext cx="1487632" cy="157335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6</xdr:row>
      <xdr:rowOff>9526</xdr:rowOff>
    </xdr:from>
    <xdr:ext cx="1620983" cy="1935308"/>
    <xdr:sp macro="" textlink="">
      <xdr:nvSpPr>
        <xdr:cNvPr id="5" name="Shape 9"/>
        <xdr:cNvSpPr/>
      </xdr:nvSpPr>
      <xdr:spPr>
        <a:xfrm>
          <a:off x="7408717" y="1666876"/>
          <a:ext cx="1620983" cy="193530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485774</xdr:colOff>
      <xdr:row>6</xdr:row>
      <xdr:rowOff>123826</xdr:rowOff>
    </xdr:from>
    <xdr:ext cx="1800225" cy="1859108"/>
    <xdr:sp macro="" textlink="">
      <xdr:nvSpPr>
        <xdr:cNvPr id="5" name="Shape 9"/>
        <xdr:cNvSpPr/>
      </xdr:nvSpPr>
      <xdr:spPr>
        <a:xfrm>
          <a:off x="7524749" y="1781176"/>
          <a:ext cx="1800225" cy="185910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400050</xdr:colOff>
      <xdr:row>6</xdr:row>
      <xdr:rowOff>304801</xdr:rowOff>
    </xdr:from>
    <xdr:ext cx="1771650" cy="1657349"/>
    <xdr:sp macro="" textlink="">
      <xdr:nvSpPr>
        <xdr:cNvPr id="5" name="Shape 9"/>
        <xdr:cNvSpPr/>
      </xdr:nvSpPr>
      <xdr:spPr>
        <a:xfrm>
          <a:off x="7439025" y="1962151"/>
          <a:ext cx="1771650" cy="1657349"/>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533400</xdr:colOff>
      <xdr:row>7</xdr:row>
      <xdr:rowOff>28576</xdr:rowOff>
    </xdr:from>
    <xdr:ext cx="1790700" cy="1516208"/>
    <xdr:sp macro="" textlink="">
      <xdr:nvSpPr>
        <xdr:cNvPr id="5" name="Shape 9"/>
        <xdr:cNvSpPr/>
      </xdr:nvSpPr>
      <xdr:spPr>
        <a:xfrm>
          <a:off x="7572375" y="2019301"/>
          <a:ext cx="1790700" cy="151620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428624</xdr:colOff>
      <xdr:row>7</xdr:row>
      <xdr:rowOff>1</xdr:rowOff>
    </xdr:from>
    <xdr:ext cx="1685925" cy="1668608"/>
    <xdr:sp macro="" textlink="">
      <xdr:nvSpPr>
        <xdr:cNvPr id="5" name="Shape 9"/>
        <xdr:cNvSpPr/>
      </xdr:nvSpPr>
      <xdr:spPr>
        <a:xfrm>
          <a:off x="7467599" y="1990726"/>
          <a:ext cx="1685925" cy="166860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457199</xdr:colOff>
      <xdr:row>6</xdr:row>
      <xdr:rowOff>114300</xdr:rowOff>
    </xdr:from>
    <xdr:ext cx="1743075" cy="1868633"/>
    <xdr:sp macro="" textlink="">
      <xdr:nvSpPr>
        <xdr:cNvPr id="5" name="Shape 9"/>
        <xdr:cNvSpPr/>
      </xdr:nvSpPr>
      <xdr:spPr>
        <a:xfrm>
          <a:off x="7496174" y="1771650"/>
          <a:ext cx="1743075" cy="18686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371475</xdr:colOff>
      <xdr:row>5</xdr:row>
      <xdr:rowOff>76200</xdr:rowOff>
    </xdr:from>
    <xdr:ext cx="1952625" cy="1952625"/>
    <xdr:sp macro="" textlink="">
      <xdr:nvSpPr>
        <xdr:cNvPr id="5" name="Shape 9"/>
        <xdr:cNvSpPr/>
      </xdr:nvSpPr>
      <xdr:spPr>
        <a:xfrm>
          <a:off x="7410450" y="1466850"/>
          <a:ext cx="1952625" cy="1952625"/>
        </a:xfrm>
        <a:prstGeom prst="wedgeEllipseCallout">
          <a:avLst>
            <a:gd name="adj1" fmla="val -81791"/>
            <a:gd name="adj2" fmla="val 59616"/>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6</xdr:row>
      <xdr:rowOff>295276</xdr:rowOff>
    </xdr:from>
    <xdr:ext cx="1573358" cy="1573358"/>
    <xdr:sp macro="" textlink="">
      <xdr:nvSpPr>
        <xdr:cNvPr id="5" name="Shape 9"/>
        <xdr:cNvSpPr/>
      </xdr:nvSpPr>
      <xdr:spPr>
        <a:xfrm>
          <a:off x="7408717" y="1952626"/>
          <a:ext cx="1573358" cy="157335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7</xdr:row>
      <xdr:rowOff>142875</xdr:rowOff>
    </xdr:from>
    <xdr:ext cx="1630508" cy="1392383"/>
    <xdr:sp macro="" textlink="">
      <xdr:nvSpPr>
        <xdr:cNvPr id="5" name="Shape 9"/>
        <xdr:cNvSpPr/>
      </xdr:nvSpPr>
      <xdr:spPr>
        <a:xfrm>
          <a:off x="7408717" y="2133600"/>
          <a:ext cx="1630508" cy="1392383"/>
        </a:xfrm>
        <a:prstGeom prst="wedgeEllipseCallout">
          <a:avLst>
            <a:gd name="adj1" fmla="val -84630"/>
            <a:gd name="adj2" fmla="val 56876"/>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38100</xdr:colOff>
      <xdr:row>0</xdr:row>
      <xdr:rowOff>19050</xdr:rowOff>
    </xdr:from>
    <xdr:to>
      <xdr:col>13</xdr:col>
      <xdr:colOff>435483</xdr:colOff>
      <xdr:row>2</xdr:row>
      <xdr:rowOff>84582</xdr:rowOff>
    </xdr:to>
    <xdr:sp macro="" textlink="">
      <xdr:nvSpPr>
        <xdr:cNvPr id="2" name="Left Arrow 1">
          <a:hlinkClick xmlns:r="http://schemas.openxmlformats.org/officeDocument/2006/relationships" r:id="rId1"/>
        </xdr:cNvPr>
        <xdr:cNvSpPr/>
      </xdr:nvSpPr>
      <xdr:spPr>
        <a:xfrm>
          <a:off x="8515350" y="19050"/>
          <a:ext cx="978408" cy="484632"/>
        </a:xfrm>
        <a:prstGeom prst="leftArrow">
          <a:avLst/>
        </a:prstGeom>
      </xdr:spPr>
      <xdr:style>
        <a:lnRef idx="2">
          <a:schemeClr val="accent6"/>
        </a:lnRef>
        <a:fillRef idx="1">
          <a:schemeClr val="lt1"/>
        </a:fillRef>
        <a:effectRef idx="0">
          <a:schemeClr val="accent6"/>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438150</xdr:colOff>
      <xdr:row>6</xdr:row>
      <xdr:rowOff>276226</xdr:rowOff>
    </xdr:from>
    <xdr:ext cx="1544782" cy="1611458"/>
    <xdr:sp macro="" textlink="">
      <xdr:nvSpPr>
        <xdr:cNvPr id="5" name="Shape 9"/>
        <xdr:cNvSpPr/>
      </xdr:nvSpPr>
      <xdr:spPr>
        <a:xfrm>
          <a:off x="7477125" y="1933576"/>
          <a:ext cx="1544782" cy="161145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493568</xdr:colOff>
      <xdr:row>8</xdr:row>
      <xdr:rowOff>9526</xdr:rowOff>
    </xdr:from>
    <xdr:ext cx="1782907" cy="1401908"/>
    <xdr:sp macro="" textlink="">
      <xdr:nvSpPr>
        <xdr:cNvPr id="5" name="Shape 9"/>
        <xdr:cNvSpPr/>
      </xdr:nvSpPr>
      <xdr:spPr>
        <a:xfrm>
          <a:off x="7532543" y="2247901"/>
          <a:ext cx="1782907" cy="1401908"/>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6</xdr:row>
      <xdr:rowOff>314325</xdr:rowOff>
    </xdr:from>
    <xdr:ext cx="1725758" cy="1525733"/>
    <xdr:sp macro="" textlink="">
      <xdr:nvSpPr>
        <xdr:cNvPr id="5" name="Shape 9"/>
        <xdr:cNvSpPr/>
      </xdr:nvSpPr>
      <xdr:spPr>
        <a:xfrm>
          <a:off x="7408717" y="1971675"/>
          <a:ext cx="1725758" cy="1525733"/>
        </a:xfrm>
        <a:prstGeom prst="wedgeEllipseCallout">
          <a:avLst>
            <a:gd name="adj1" fmla="val -80505"/>
            <a:gd name="adj2" fmla="val 58151"/>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200025</xdr:rowOff>
    </xdr:from>
    <xdr:ext cx="1954358" cy="1106633"/>
    <xdr:sp macro="" textlink="">
      <xdr:nvSpPr>
        <xdr:cNvPr id="5" name="Shape 9"/>
        <xdr:cNvSpPr/>
      </xdr:nvSpPr>
      <xdr:spPr>
        <a:xfrm>
          <a:off x="7408717" y="2438400"/>
          <a:ext cx="1954358" cy="1106633"/>
        </a:xfrm>
        <a:prstGeom prst="wedgeEllipseCallout">
          <a:avLst>
            <a:gd name="adj1" fmla="val -80628"/>
            <a:gd name="adj2" fmla="val 53478"/>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fLocksWithSheet="0"/>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7</xdr:row>
      <xdr:rowOff>95251</xdr:rowOff>
    </xdr:from>
    <xdr:ext cx="1954358" cy="1440008"/>
    <xdr:sp macro="" textlink="">
      <xdr:nvSpPr>
        <xdr:cNvPr id="5" name="Shape 9"/>
        <xdr:cNvSpPr/>
      </xdr:nvSpPr>
      <xdr:spPr>
        <a:xfrm>
          <a:off x="7408717" y="2085976"/>
          <a:ext cx="1954358" cy="1440008"/>
        </a:xfrm>
        <a:prstGeom prst="wedgeEllipseCallout">
          <a:avLst>
            <a:gd name="adj1" fmla="val -79653"/>
            <a:gd name="adj2" fmla="val 48712"/>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twoCellAnchor>
    <xdr:from>
      <xdr:col>13</xdr:col>
      <xdr:colOff>350693</xdr:colOff>
      <xdr:row>9</xdr:row>
      <xdr:rowOff>104775</xdr:rowOff>
    </xdr:from>
    <xdr:to>
      <xdr:col>16</xdr:col>
      <xdr:colOff>561976</xdr:colOff>
      <xdr:row>13</xdr:row>
      <xdr:rowOff>220808</xdr:rowOff>
    </xdr:to>
    <xdr:sp macro="" textlink="">
      <xdr:nvSpPr>
        <xdr:cNvPr id="5" name="Shape 9"/>
        <xdr:cNvSpPr/>
      </xdr:nvSpPr>
      <xdr:spPr>
        <a:xfrm>
          <a:off x="7389668" y="2590800"/>
          <a:ext cx="1954358" cy="1106633"/>
        </a:xfrm>
        <a:prstGeom prst="wedgeEllipseCallout">
          <a:avLst>
            <a:gd name="adj1" fmla="val -65519"/>
            <a:gd name="adj2" fmla="val 34542"/>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two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264968</xdr:colOff>
      <xdr:row>1</xdr:row>
      <xdr:rowOff>152400</xdr:rowOff>
    </xdr:from>
    <xdr:ext cx="1954358" cy="1106633"/>
    <xdr:sp macro="" textlink="">
      <xdr:nvSpPr>
        <xdr:cNvPr id="5" name="Shape 9"/>
        <xdr:cNvSpPr/>
      </xdr:nvSpPr>
      <xdr:spPr>
        <a:xfrm>
          <a:off x="8208818" y="333375"/>
          <a:ext cx="1954358" cy="11066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fLocksWithSheet="0"/>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114300</xdr:rowOff>
    </xdr:from>
    <xdr:ext cx="1954358" cy="1373333"/>
    <xdr:sp macro="" textlink="">
      <xdr:nvSpPr>
        <xdr:cNvPr id="5" name="Shape 9"/>
        <xdr:cNvSpPr/>
      </xdr:nvSpPr>
      <xdr:spPr>
        <a:xfrm>
          <a:off x="7408717" y="2352675"/>
          <a:ext cx="1954358" cy="1373333"/>
        </a:xfrm>
        <a:prstGeom prst="wedgeEllipseCallout">
          <a:avLst>
            <a:gd name="adj1" fmla="val -79166"/>
            <a:gd name="adj2" fmla="val 45180"/>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180975</xdr:rowOff>
    </xdr:from>
    <xdr:ext cx="1954358" cy="1106633"/>
    <xdr:sp macro="" textlink="">
      <xdr:nvSpPr>
        <xdr:cNvPr id="5" name="Shape 9"/>
        <xdr:cNvSpPr/>
      </xdr:nvSpPr>
      <xdr:spPr>
        <a:xfrm>
          <a:off x="7408717" y="2419350"/>
          <a:ext cx="1954358" cy="1106633"/>
        </a:xfrm>
        <a:prstGeom prst="wedgeEllipseCallout">
          <a:avLst>
            <a:gd name="adj1" fmla="val -78678"/>
            <a:gd name="adj2" fmla="val 46592"/>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9</xdr:row>
      <xdr:rowOff>142875</xdr:rowOff>
    </xdr:from>
    <xdr:ext cx="1954358" cy="1106633"/>
    <xdr:sp macro="" textlink="">
      <xdr:nvSpPr>
        <xdr:cNvPr id="5" name="Shape 9"/>
        <xdr:cNvSpPr/>
      </xdr:nvSpPr>
      <xdr:spPr>
        <a:xfrm>
          <a:off x="7408717" y="2628900"/>
          <a:ext cx="1954358" cy="1106633"/>
        </a:xfrm>
        <a:prstGeom prst="wedgeEllipseCallout">
          <a:avLst>
            <a:gd name="adj1" fmla="val -81115"/>
            <a:gd name="adj2" fmla="val 44871"/>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128737</xdr:colOff>
      <xdr:row>14</xdr:row>
      <xdr:rowOff>63668</xdr:rowOff>
    </xdr:from>
    <xdr:to>
      <xdr:col>15</xdr:col>
      <xdr:colOff>462420</xdr:colOff>
      <xdr:row>24</xdr:row>
      <xdr:rowOff>154518</xdr:rowOff>
    </xdr:to>
    <xdr:sp macro="" textlink="">
      <xdr:nvSpPr>
        <xdr:cNvPr id="2" name="Teardrop 1"/>
        <xdr:cNvSpPr/>
      </xdr:nvSpPr>
      <xdr:spPr>
        <a:xfrm rot="21439366">
          <a:off x="7558237" y="2082968"/>
          <a:ext cx="2076758" cy="227207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13</xdr:col>
      <xdr:colOff>555048</xdr:colOff>
      <xdr:row>0</xdr:row>
      <xdr:rowOff>0</xdr:rowOff>
    </xdr:from>
    <xdr:to>
      <xdr:col>15</xdr:col>
      <xdr:colOff>123825</xdr:colOff>
      <xdr:row>1</xdr:row>
      <xdr:rowOff>173182</xdr:rowOff>
    </xdr:to>
    <xdr:sp macro="" textlink="">
      <xdr:nvSpPr>
        <xdr:cNvPr id="3" name="Left Arrow 2">
          <a:hlinkClick xmlns:r="http://schemas.openxmlformats.org/officeDocument/2006/relationships" r:id="rId1"/>
        </xdr:cNvPr>
        <xdr:cNvSpPr/>
      </xdr:nvSpPr>
      <xdr:spPr>
        <a:xfrm>
          <a:off x="856557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12</xdr:col>
      <xdr:colOff>85725</xdr:colOff>
      <xdr:row>0</xdr:row>
      <xdr:rowOff>41564</xdr:rowOff>
    </xdr:from>
    <xdr:to>
      <xdr:col>13</xdr:col>
      <xdr:colOff>123825</xdr:colOff>
      <xdr:row>1</xdr:row>
      <xdr:rowOff>76200</xdr:rowOff>
    </xdr:to>
    <xdr:sp macro="[1]!RoundedRectangle5_Click" textlink="">
      <xdr:nvSpPr>
        <xdr:cNvPr id="4" name="Rounded Rectangle 3"/>
        <xdr:cNvSpPr/>
      </xdr:nvSpPr>
      <xdr:spPr>
        <a:xfrm>
          <a:off x="751522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12</xdr:col>
      <xdr:colOff>369742</xdr:colOff>
      <xdr:row>9</xdr:row>
      <xdr:rowOff>171450</xdr:rowOff>
    </xdr:from>
    <xdr:ext cx="1954358" cy="1106633"/>
    <xdr:sp macro="" textlink="">
      <xdr:nvSpPr>
        <xdr:cNvPr id="5" name="Shape 9"/>
        <xdr:cNvSpPr/>
      </xdr:nvSpPr>
      <xdr:spPr>
        <a:xfrm>
          <a:off x="7408717" y="2657475"/>
          <a:ext cx="1954358" cy="1106633"/>
        </a:xfrm>
        <a:prstGeom prst="wedgeEllipseCallout">
          <a:avLst>
            <a:gd name="adj1" fmla="val -73317"/>
            <a:gd name="adj2" fmla="val 39706"/>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190499</xdr:colOff>
      <xdr:row>13</xdr:row>
      <xdr:rowOff>114300</xdr:rowOff>
    </xdr:from>
    <xdr:to>
      <xdr:col>7</xdr:col>
      <xdr:colOff>695324</xdr:colOff>
      <xdr:row>13</xdr:row>
      <xdr:rowOff>266700</xdr:rowOff>
    </xdr:to>
    <xdr:sp macro="" textlink="">
      <xdr:nvSpPr>
        <xdr:cNvPr id="21" name="Right Arrow 20"/>
        <xdr:cNvSpPr/>
      </xdr:nvSpPr>
      <xdr:spPr>
        <a:xfrm>
          <a:off x="5372099" y="35909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476250</xdr:colOff>
      <xdr:row>8</xdr:row>
      <xdr:rowOff>209550</xdr:rowOff>
    </xdr:from>
    <xdr:ext cx="1847850" cy="1106633"/>
    <xdr:sp macro="" textlink="">
      <xdr:nvSpPr>
        <xdr:cNvPr id="5" name="Shape 9"/>
        <xdr:cNvSpPr/>
      </xdr:nvSpPr>
      <xdr:spPr>
        <a:xfrm>
          <a:off x="7515225" y="2447925"/>
          <a:ext cx="1847850" cy="11066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9</xdr:row>
      <xdr:rowOff>38100</xdr:rowOff>
    </xdr:from>
    <xdr:ext cx="1954358" cy="1106633"/>
    <xdr:sp macro="" textlink="">
      <xdr:nvSpPr>
        <xdr:cNvPr id="5" name="Shape 9"/>
        <xdr:cNvSpPr/>
      </xdr:nvSpPr>
      <xdr:spPr>
        <a:xfrm>
          <a:off x="8313592" y="2524125"/>
          <a:ext cx="1954358" cy="11066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9</xdr:row>
      <xdr:rowOff>19050</xdr:rowOff>
    </xdr:from>
    <xdr:ext cx="1954358" cy="1106633"/>
    <xdr:sp macro="" textlink="">
      <xdr:nvSpPr>
        <xdr:cNvPr id="5" name="Shape 9"/>
        <xdr:cNvSpPr/>
      </xdr:nvSpPr>
      <xdr:spPr>
        <a:xfrm>
          <a:off x="7408717" y="2505075"/>
          <a:ext cx="1954358" cy="1106633"/>
        </a:xfrm>
        <a:prstGeom prst="wedgeEllipseCallout">
          <a:avLst>
            <a:gd name="adj1" fmla="val -79166"/>
            <a:gd name="adj2" fmla="val 47453"/>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264968</xdr:colOff>
      <xdr:row>1</xdr:row>
      <xdr:rowOff>152400</xdr:rowOff>
    </xdr:from>
    <xdr:ext cx="1954358" cy="1106633"/>
    <xdr:sp macro="" textlink="">
      <xdr:nvSpPr>
        <xdr:cNvPr id="5" name="Shape 9"/>
        <xdr:cNvSpPr/>
      </xdr:nvSpPr>
      <xdr:spPr>
        <a:xfrm>
          <a:off x="8208818" y="333375"/>
          <a:ext cx="1954358" cy="11066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fLocksWithSheet="0"/>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209550</xdr:rowOff>
    </xdr:from>
    <xdr:ext cx="1954358" cy="1106633"/>
    <xdr:sp macro="" textlink="">
      <xdr:nvSpPr>
        <xdr:cNvPr id="5" name="Shape 9"/>
        <xdr:cNvSpPr/>
      </xdr:nvSpPr>
      <xdr:spPr>
        <a:xfrm>
          <a:off x="7408717" y="2447925"/>
          <a:ext cx="1954358" cy="1106633"/>
        </a:xfrm>
        <a:prstGeom prst="wedgeEllipseCallout">
          <a:avLst>
            <a:gd name="adj1" fmla="val -77704"/>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228600</xdr:rowOff>
    </xdr:from>
    <xdr:ext cx="1954358" cy="1106633"/>
    <xdr:sp macro="" textlink="">
      <xdr:nvSpPr>
        <xdr:cNvPr id="5" name="Shape 9"/>
        <xdr:cNvSpPr/>
      </xdr:nvSpPr>
      <xdr:spPr>
        <a:xfrm>
          <a:off x="7408717" y="2466975"/>
          <a:ext cx="1954358" cy="1106633"/>
        </a:xfrm>
        <a:prstGeom prst="wedgeEllipseCallout">
          <a:avLst>
            <a:gd name="adj1" fmla="val -74779"/>
            <a:gd name="adj2" fmla="val 46592"/>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7" name="Right Arrow 6"/>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7</xdr:row>
      <xdr:rowOff>171451</xdr:rowOff>
    </xdr:from>
    <xdr:ext cx="1954358" cy="1401908"/>
    <xdr:sp macro="" textlink="">
      <xdr:nvSpPr>
        <xdr:cNvPr id="5" name="Shape 9"/>
        <xdr:cNvSpPr/>
      </xdr:nvSpPr>
      <xdr:spPr>
        <a:xfrm>
          <a:off x="7408717" y="2162176"/>
          <a:ext cx="1954358" cy="1401908"/>
        </a:xfrm>
        <a:prstGeom prst="wedgeEllipseCallout">
          <a:avLst>
            <a:gd name="adj1" fmla="val -77704"/>
            <a:gd name="adj2" fmla="val 49356"/>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9</xdr:row>
      <xdr:rowOff>19050</xdr:rowOff>
    </xdr:from>
    <xdr:ext cx="1954358" cy="1106633"/>
    <xdr:sp macro="" textlink="">
      <xdr:nvSpPr>
        <xdr:cNvPr id="5" name="Shape 9"/>
        <xdr:cNvSpPr/>
      </xdr:nvSpPr>
      <xdr:spPr>
        <a:xfrm>
          <a:off x="8313592" y="2505075"/>
          <a:ext cx="1954358" cy="1106633"/>
        </a:xfrm>
        <a:prstGeom prst="wedgeEllipseCallout">
          <a:avLst>
            <a:gd name="adj1" fmla="val -79166"/>
            <a:gd name="adj2" fmla="val 48314"/>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228600</xdr:rowOff>
    </xdr:from>
    <xdr:ext cx="1954358" cy="1106633"/>
    <xdr:sp macro="" textlink="">
      <xdr:nvSpPr>
        <xdr:cNvPr id="5" name="Shape 9"/>
        <xdr:cNvSpPr/>
      </xdr:nvSpPr>
      <xdr:spPr>
        <a:xfrm>
          <a:off x="7408717" y="2466975"/>
          <a:ext cx="1954358" cy="1106633"/>
        </a:xfrm>
        <a:prstGeom prst="wedgeEllipseCallout">
          <a:avLst>
            <a:gd name="adj1" fmla="val -80628"/>
            <a:gd name="adj2" fmla="val 50896"/>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7</xdr:row>
      <xdr:rowOff>190500</xdr:rowOff>
    </xdr:from>
    <xdr:ext cx="1954358" cy="1106633"/>
    <xdr:sp macro="" textlink="">
      <xdr:nvSpPr>
        <xdr:cNvPr id="5" name="Shape 9"/>
        <xdr:cNvSpPr/>
      </xdr:nvSpPr>
      <xdr:spPr>
        <a:xfrm>
          <a:off x="7408717" y="2181225"/>
          <a:ext cx="1954358" cy="1106633"/>
        </a:xfrm>
        <a:prstGeom prst="wedgeEllipseCallout">
          <a:avLst>
            <a:gd name="adj1" fmla="val -77704"/>
            <a:gd name="adj2" fmla="val 78439"/>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twoCellAnchor editAs="oneCell">
    <xdr:from>
      <xdr:col>13</xdr:col>
      <xdr:colOff>436417</xdr:colOff>
      <xdr:row>8</xdr:row>
      <xdr:rowOff>9525</xdr:rowOff>
    </xdr:from>
    <xdr:to>
      <xdr:col>16</xdr:col>
      <xdr:colOff>457200</xdr:colOff>
      <xdr:row>13</xdr:row>
      <xdr:rowOff>49358</xdr:rowOff>
    </xdr:to>
    <xdr:sp macro="" textlink="">
      <xdr:nvSpPr>
        <xdr:cNvPr id="5" name="Shape 9"/>
        <xdr:cNvSpPr/>
      </xdr:nvSpPr>
      <xdr:spPr>
        <a:xfrm>
          <a:off x="7475392" y="2247900"/>
          <a:ext cx="1763858" cy="127808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fPrintsWithSheet="0"/>
  </xdr:twoCellAnchor>
  <xdr:twoCellAnchor>
    <xdr:from>
      <xdr:col>7</xdr:col>
      <xdr:colOff>219074</xdr:colOff>
      <xdr:row>13</xdr:row>
      <xdr:rowOff>47625</xdr:rowOff>
    </xdr:from>
    <xdr:to>
      <xdr:col>7</xdr:col>
      <xdr:colOff>723899</xdr:colOff>
      <xdr:row>13</xdr:row>
      <xdr:rowOff>180975</xdr:rowOff>
    </xdr:to>
    <xdr:sp macro="" textlink="">
      <xdr:nvSpPr>
        <xdr:cNvPr id="7" name="Right Arrow 6"/>
        <xdr:cNvSpPr/>
      </xdr:nvSpPr>
      <xdr:spPr>
        <a:xfrm>
          <a:off x="5400674" y="3524250"/>
          <a:ext cx="504825" cy="13335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284018</xdr:colOff>
      <xdr:row>8</xdr:row>
      <xdr:rowOff>180975</xdr:rowOff>
    </xdr:from>
    <xdr:ext cx="1954358" cy="1106633"/>
    <xdr:sp macro="" textlink="">
      <xdr:nvSpPr>
        <xdr:cNvPr id="5" name="Shape 9"/>
        <xdr:cNvSpPr/>
      </xdr:nvSpPr>
      <xdr:spPr>
        <a:xfrm>
          <a:off x="8227868" y="2419350"/>
          <a:ext cx="1954358" cy="1106633"/>
        </a:xfrm>
        <a:prstGeom prst="wedgeEllipseCallout">
          <a:avLst>
            <a:gd name="adj1" fmla="val -73805"/>
            <a:gd name="adj2" fmla="val 46592"/>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9</xdr:row>
      <xdr:rowOff>95250</xdr:rowOff>
    </xdr:from>
    <xdr:ext cx="1954358" cy="1106633"/>
    <xdr:sp macro="" textlink="">
      <xdr:nvSpPr>
        <xdr:cNvPr id="5" name="Shape 9"/>
        <xdr:cNvSpPr/>
      </xdr:nvSpPr>
      <xdr:spPr>
        <a:xfrm>
          <a:off x="7408717" y="2581275"/>
          <a:ext cx="1954358" cy="1106633"/>
        </a:xfrm>
        <a:prstGeom prst="wedgeEllipseCallout">
          <a:avLst>
            <a:gd name="adj1" fmla="val -71368"/>
            <a:gd name="adj2" fmla="val 39706"/>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a:t>
          </a:r>
          <a:r>
            <a:rPr lang="en-IN" sz="1100">
              <a:solidFill>
                <a:srgbClr val="FF0000"/>
              </a:solidFill>
            </a:rPr>
            <a:t>SIPF</a:t>
          </a:r>
          <a:r>
            <a:rPr lang="hi-IN" sz="1100">
              <a:solidFill>
                <a:srgbClr val="FF0000"/>
              </a:solidFill>
            </a:rPr>
            <a:t>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7</xdr:row>
      <xdr:rowOff>219075</xdr:rowOff>
    </xdr:from>
    <xdr:ext cx="1954358" cy="1106633"/>
    <xdr:sp macro="" textlink="">
      <xdr:nvSpPr>
        <xdr:cNvPr id="5" name="Shape 9"/>
        <xdr:cNvSpPr/>
      </xdr:nvSpPr>
      <xdr:spPr>
        <a:xfrm>
          <a:off x="7408717" y="2209800"/>
          <a:ext cx="1954358" cy="1106633"/>
        </a:xfrm>
        <a:prstGeom prst="wedgeEllipseCallout">
          <a:avLst>
            <a:gd name="adj1" fmla="val -76729"/>
            <a:gd name="adj2" fmla="val 741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228599</xdr:colOff>
      <xdr:row>13</xdr:row>
      <xdr:rowOff>76200</xdr:rowOff>
    </xdr:from>
    <xdr:to>
      <xdr:col>7</xdr:col>
      <xdr:colOff>733424</xdr:colOff>
      <xdr:row>13</xdr:row>
      <xdr:rowOff>228600</xdr:rowOff>
    </xdr:to>
    <xdr:sp macro="" textlink="">
      <xdr:nvSpPr>
        <xdr:cNvPr id="6" name="Right Arrow 5"/>
        <xdr:cNvSpPr/>
      </xdr:nvSpPr>
      <xdr:spPr>
        <a:xfrm>
          <a:off x="5410199" y="3552825"/>
          <a:ext cx="504825" cy="15240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369742</xdr:colOff>
      <xdr:row>8</xdr:row>
      <xdr:rowOff>228600</xdr:rowOff>
    </xdr:from>
    <xdr:ext cx="1954358" cy="1106633"/>
    <xdr:sp macro="" textlink="">
      <xdr:nvSpPr>
        <xdr:cNvPr id="5" name="Shape 9"/>
        <xdr:cNvSpPr/>
      </xdr:nvSpPr>
      <xdr:spPr>
        <a:xfrm>
          <a:off x="7408717" y="2466975"/>
          <a:ext cx="1954358" cy="1106633"/>
        </a:xfrm>
        <a:prstGeom prst="wedgeEllipseCallout">
          <a:avLst>
            <a:gd name="adj1" fmla="val -79166"/>
            <a:gd name="adj2" fmla="val 48314"/>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180974</xdr:colOff>
      <xdr:row>13</xdr:row>
      <xdr:rowOff>85725</xdr:rowOff>
    </xdr:from>
    <xdr:to>
      <xdr:col>7</xdr:col>
      <xdr:colOff>685799</xdr:colOff>
      <xdr:row>13</xdr:row>
      <xdr:rowOff>219075</xdr:rowOff>
    </xdr:to>
    <xdr:sp macro="" textlink="">
      <xdr:nvSpPr>
        <xdr:cNvPr id="9" name="Right Arrow 8"/>
        <xdr:cNvSpPr/>
      </xdr:nvSpPr>
      <xdr:spPr>
        <a:xfrm>
          <a:off x="5362574" y="3562350"/>
          <a:ext cx="504825" cy="13335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569768</xdr:colOff>
      <xdr:row>8</xdr:row>
      <xdr:rowOff>219075</xdr:rowOff>
    </xdr:from>
    <xdr:ext cx="1601932" cy="1106633"/>
    <xdr:sp macro="" textlink="">
      <xdr:nvSpPr>
        <xdr:cNvPr id="5" name="Shape 9"/>
        <xdr:cNvSpPr/>
      </xdr:nvSpPr>
      <xdr:spPr>
        <a:xfrm>
          <a:off x="7608743" y="2457450"/>
          <a:ext cx="1601932" cy="11066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219074</xdr:colOff>
      <xdr:row>13</xdr:row>
      <xdr:rowOff>76200</xdr:rowOff>
    </xdr:from>
    <xdr:to>
      <xdr:col>7</xdr:col>
      <xdr:colOff>723899</xdr:colOff>
      <xdr:row>13</xdr:row>
      <xdr:rowOff>209550</xdr:rowOff>
    </xdr:to>
    <xdr:sp macro="" textlink="">
      <xdr:nvSpPr>
        <xdr:cNvPr id="8" name="Right Arrow 7"/>
        <xdr:cNvSpPr/>
      </xdr:nvSpPr>
      <xdr:spPr>
        <a:xfrm>
          <a:off x="5400674" y="3552825"/>
          <a:ext cx="504825" cy="13335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398317</xdr:colOff>
      <xdr:row>8</xdr:row>
      <xdr:rowOff>47625</xdr:rowOff>
    </xdr:from>
    <xdr:ext cx="1640033" cy="1106633"/>
    <xdr:sp macro="" textlink="">
      <xdr:nvSpPr>
        <xdr:cNvPr id="5" name="Shape 9"/>
        <xdr:cNvSpPr/>
      </xdr:nvSpPr>
      <xdr:spPr>
        <a:xfrm>
          <a:off x="7437292" y="2286000"/>
          <a:ext cx="1640033" cy="1106633"/>
        </a:xfrm>
        <a:prstGeom prst="wedgeEllipseCallout">
          <a:avLst>
            <a:gd name="adj1" fmla="val -90469"/>
            <a:gd name="adj2" fmla="val 68110"/>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fLocksWithSheet="0"/>
  </xdr:oneCellAnchor>
  <xdr:twoCellAnchor>
    <xdr:from>
      <xdr:col>7</xdr:col>
      <xdr:colOff>219074</xdr:colOff>
      <xdr:row>13</xdr:row>
      <xdr:rowOff>76200</xdr:rowOff>
    </xdr:from>
    <xdr:to>
      <xdr:col>7</xdr:col>
      <xdr:colOff>723899</xdr:colOff>
      <xdr:row>13</xdr:row>
      <xdr:rowOff>209550</xdr:rowOff>
    </xdr:to>
    <xdr:sp macro="" textlink="">
      <xdr:nvSpPr>
        <xdr:cNvPr id="8" name="Right Arrow 7"/>
        <xdr:cNvSpPr/>
      </xdr:nvSpPr>
      <xdr:spPr>
        <a:xfrm>
          <a:off x="5400674" y="3552825"/>
          <a:ext cx="504825" cy="13335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476250</xdr:colOff>
      <xdr:row>6</xdr:row>
      <xdr:rowOff>257175</xdr:rowOff>
    </xdr:from>
    <xdr:ext cx="1847850" cy="1678133"/>
    <xdr:sp macro="" textlink="">
      <xdr:nvSpPr>
        <xdr:cNvPr id="5" name="Shape 9"/>
        <xdr:cNvSpPr/>
      </xdr:nvSpPr>
      <xdr:spPr>
        <a:xfrm>
          <a:off x="7515225" y="1914525"/>
          <a:ext cx="1847850" cy="1678133"/>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fLocksWithSheet="0"/>
  </xdr:oneCellAnchor>
  <xdr:twoCellAnchor>
    <xdr:from>
      <xdr:col>7</xdr:col>
      <xdr:colOff>228599</xdr:colOff>
      <xdr:row>13</xdr:row>
      <xdr:rowOff>38100</xdr:rowOff>
    </xdr:from>
    <xdr:to>
      <xdr:col>7</xdr:col>
      <xdr:colOff>733424</xdr:colOff>
      <xdr:row>13</xdr:row>
      <xdr:rowOff>171450</xdr:rowOff>
    </xdr:to>
    <xdr:sp macro="" textlink="">
      <xdr:nvSpPr>
        <xdr:cNvPr id="8" name="Right Arrow 7"/>
        <xdr:cNvSpPr/>
      </xdr:nvSpPr>
      <xdr:spPr>
        <a:xfrm>
          <a:off x="5410199" y="3514725"/>
          <a:ext cx="504825" cy="13335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128737</xdr:colOff>
      <xdr:row>14</xdr:row>
      <xdr:rowOff>63668</xdr:rowOff>
    </xdr:from>
    <xdr:to>
      <xdr:col>16</xdr:col>
      <xdr:colOff>462420</xdr:colOff>
      <xdr:row>24</xdr:row>
      <xdr:rowOff>154518</xdr:rowOff>
    </xdr:to>
    <xdr:sp macro="" textlink="">
      <xdr:nvSpPr>
        <xdr:cNvPr id="2" name="Teardrop 1"/>
        <xdr:cNvSpPr/>
      </xdr:nvSpPr>
      <xdr:spPr>
        <a:xfrm rot="21439366">
          <a:off x="8072587" y="3787943"/>
          <a:ext cx="2076758" cy="2557825"/>
        </a:xfrm>
        <a:prstGeom prst="teardrop">
          <a:avLst>
            <a:gd name="adj" fmla="val 84192"/>
          </a:avLst>
        </a:prstGeom>
        <a:solidFill>
          <a:srgbClr val="FFFF00"/>
        </a:solidFill>
      </xdr:spPr>
      <xdr:style>
        <a:lnRef idx="2">
          <a:schemeClr val="accent6">
            <a:shade val="50000"/>
          </a:schemeClr>
        </a:lnRef>
        <a:fillRef idx="1">
          <a:schemeClr val="accent6"/>
        </a:fillRef>
        <a:effectRef idx="0">
          <a:schemeClr val="accent6"/>
        </a:effectRef>
        <a:fontRef idx="minor">
          <a:schemeClr val="lt1"/>
        </a:fontRef>
      </xdr:style>
      <xdr:txBody>
        <a:bodyPr rtlCol="0" anchor="ctr"/>
        <a:lstStyle/>
        <a:p>
          <a:pPr algn="ctr"/>
          <a:r>
            <a:rPr lang="hi-IN" sz="1100">
              <a:solidFill>
                <a:srgbClr val="FF0000"/>
              </a:solidFill>
            </a:rPr>
            <a:t>अपने अंशदान एरियर,आहरण का जिस माह में जमा हुआ है उसी माह में प्रविष्ठी करे जिससे गणना सही हो |इसके लिये आप अपने सिप्फ़ से OLD और NEW GPF LEDGER डाउनलोड कर सकते है| </a:t>
          </a:r>
          <a:endParaRPr lang="en-US" sz="1100">
            <a:solidFill>
              <a:srgbClr val="FF0000"/>
            </a:solidFill>
          </a:endParaRPr>
        </a:p>
      </xdr:txBody>
    </xdr:sp>
    <xdr:clientData/>
  </xdr:twoCellAnchor>
  <xdr:twoCellAnchor editAs="oneCell">
    <xdr:from>
      <xdr:col>14</xdr:col>
      <xdr:colOff>555048</xdr:colOff>
      <xdr:row>0</xdr:row>
      <xdr:rowOff>0</xdr:rowOff>
    </xdr:from>
    <xdr:to>
      <xdr:col>16</xdr:col>
      <xdr:colOff>123825</xdr:colOff>
      <xdr:row>1</xdr:row>
      <xdr:rowOff>173182</xdr:rowOff>
    </xdr:to>
    <xdr:sp macro="" textlink="">
      <xdr:nvSpPr>
        <xdr:cNvPr id="3" name="Left Arrow 2">
          <a:hlinkClick xmlns:r="http://schemas.openxmlformats.org/officeDocument/2006/relationships" r:id="rId1"/>
        </xdr:cNvPr>
        <xdr:cNvSpPr/>
      </xdr:nvSpPr>
      <xdr:spPr>
        <a:xfrm>
          <a:off x="9079923" y="0"/>
          <a:ext cx="730827" cy="354157"/>
        </a:xfrm>
        <a:prstGeom prst="leftArrow">
          <a:avLst/>
        </a:prstGeom>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hi-IN" sz="1100">
              <a:solidFill>
                <a:srgbClr val="F20EE2"/>
              </a:solidFill>
            </a:rPr>
            <a:t>निर्देश</a:t>
          </a:r>
          <a:endParaRPr lang="en-US" sz="1100">
            <a:solidFill>
              <a:srgbClr val="F20EE2"/>
            </a:solidFill>
          </a:endParaRPr>
        </a:p>
      </xdr:txBody>
    </xdr:sp>
    <xdr:clientData/>
  </xdr:twoCellAnchor>
  <xdr:twoCellAnchor>
    <xdr:from>
      <xdr:col>13</xdr:col>
      <xdr:colOff>85725</xdr:colOff>
      <xdr:row>0</xdr:row>
      <xdr:rowOff>41564</xdr:rowOff>
    </xdr:from>
    <xdr:to>
      <xdr:col>14</xdr:col>
      <xdr:colOff>123825</xdr:colOff>
      <xdr:row>1</xdr:row>
      <xdr:rowOff>76200</xdr:rowOff>
    </xdr:to>
    <xdr:sp macro="[1]!RoundedRectangle5_Click" textlink="">
      <xdr:nvSpPr>
        <xdr:cNvPr id="4" name="Rounded Rectangle 3"/>
        <xdr:cNvSpPr/>
      </xdr:nvSpPr>
      <xdr:spPr>
        <a:xfrm>
          <a:off x="8029575" y="41564"/>
          <a:ext cx="619125" cy="215611"/>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solidFill>
                <a:srgbClr val="F87CEF"/>
              </a:solidFill>
            </a:rPr>
            <a:t>PRINT</a:t>
          </a:r>
        </a:p>
      </xdr:txBody>
    </xdr:sp>
    <xdr:clientData/>
  </xdr:twoCellAnchor>
  <xdr:oneCellAnchor>
    <xdr:from>
      <xdr:col>13</xdr:col>
      <xdr:colOff>484042</xdr:colOff>
      <xdr:row>6</xdr:row>
      <xdr:rowOff>190500</xdr:rowOff>
    </xdr:from>
    <xdr:ext cx="1840058" cy="1801959"/>
    <xdr:sp macro="" textlink="">
      <xdr:nvSpPr>
        <xdr:cNvPr id="5" name="Shape 9"/>
        <xdr:cNvSpPr/>
      </xdr:nvSpPr>
      <xdr:spPr>
        <a:xfrm>
          <a:off x="7523017" y="1847850"/>
          <a:ext cx="1840058" cy="1801959"/>
        </a:xfrm>
        <a:prstGeom prst="wedgeEllipseCallout">
          <a:avLst>
            <a:gd name="adj1" fmla="val -89888"/>
            <a:gd name="adj2" fmla="val 50035"/>
          </a:avLst>
        </a:prstGeom>
        <a:blipFill>
          <a:blip xmlns:r="http://schemas.openxmlformats.org/officeDocument/2006/relationships" r:embed="rId2"/>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xdr:spPr>
      <xdr:txBody>
        <a:bodyPr spcFirstLastPara="1" wrap="square" lIns="91425" tIns="45700" rIns="91425" bIns="45700" anchor="ctr" anchorCtr="0">
          <a:noAutofit/>
        </a:bodyPr>
        <a:lstStyle/>
        <a:p>
          <a:pPr marL="0" lvl="0" indent="0" algn="ctr" rtl="0">
            <a:spcBef>
              <a:spcPts val="0"/>
            </a:spcBef>
            <a:spcAft>
              <a:spcPts val="0"/>
            </a:spcAft>
            <a:buNone/>
          </a:pPr>
          <a:r>
            <a:rPr lang="hi-IN" sz="1000"/>
            <a:t>यदि प्रारम्भिक शेष को आप बदलना चाहते हो तो WHITE COLOUR सेल में भरे नहीं तो खाली छोडे </a:t>
          </a:r>
          <a:endParaRPr sz="1000"/>
        </a:p>
      </xdr:txBody>
    </xdr:sp>
    <xdr:clientData/>
  </xdr:oneCellAnchor>
  <xdr:twoCellAnchor>
    <xdr:from>
      <xdr:col>7</xdr:col>
      <xdr:colOff>152399</xdr:colOff>
      <xdr:row>13</xdr:row>
      <xdr:rowOff>76200</xdr:rowOff>
    </xdr:from>
    <xdr:to>
      <xdr:col>7</xdr:col>
      <xdr:colOff>657224</xdr:colOff>
      <xdr:row>13</xdr:row>
      <xdr:rowOff>209550</xdr:rowOff>
    </xdr:to>
    <xdr:sp macro="" textlink="">
      <xdr:nvSpPr>
        <xdr:cNvPr id="7" name="Right Arrow 6"/>
        <xdr:cNvSpPr/>
      </xdr:nvSpPr>
      <xdr:spPr>
        <a:xfrm>
          <a:off x="5333999" y="3552825"/>
          <a:ext cx="504825" cy="133350"/>
        </a:xfrm>
        <a:prstGeom prst="rightArrow">
          <a:avLst/>
        </a:prstGeom>
        <a:pattFill prst="pct5">
          <a:fgClr>
            <a:srgbClr val="FF0000"/>
          </a:fgClr>
          <a:bgClr>
            <a:srgbClr val="FF0000"/>
          </a:bgClr>
        </a:patt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IN"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Local%20Disk\excell%20programme\Downloads\GPF%20CALCULATER%20BY%20BHAGIRATH%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rdesh"/>
      <sheetName val="ROI"/>
      <sheetName val="Gen Info"/>
      <sheetName val="L-1"/>
      <sheetName val="l-2"/>
      <sheetName val="l-3"/>
      <sheetName val="L-4"/>
      <sheetName val="L-5"/>
      <sheetName val="L-6"/>
      <sheetName val="L-7"/>
      <sheetName val="L-8"/>
      <sheetName val="L-9"/>
      <sheetName val="L-10"/>
      <sheetName val="L-11"/>
      <sheetName val="L-12"/>
      <sheetName val="L-13"/>
      <sheetName val="L-14"/>
      <sheetName val="L-15"/>
      <sheetName val="L-16"/>
      <sheetName val="L-17"/>
      <sheetName val="L-18"/>
      <sheetName val="L-19"/>
      <sheetName val="L-20"/>
      <sheetName val="L-21"/>
      <sheetName val="L-22"/>
      <sheetName val="L-23"/>
      <sheetName val="L-24"/>
      <sheetName val="L-25"/>
      <sheetName val="L-26"/>
      <sheetName val="L-27"/>
      <sheetName val="L-28"/>
      <sheetName val="L-29"/>
      <sheetName val="L-30"/>
      <sheetName val="L-31"/>
      <sheetName val="L-32"/>
      <sheetName val="L-33"/>
      <sheetName val="L-34"/>
      <sheetName val="L-35"/>
      <sheetName val="L-36"/>
      <sheetName val="L-37"/>
      <sheetName val="L-38"/>
      <sheetName val="L-39"/>
      <sheetName val="L-40"/>
      <sheetName val="GPF CALCULATER BY BHAGIRATH 3"/>
    </sheetNames>
    <definedNames>
      <definedName name="RoundedRectangle5_Cli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Set>
  </externalBook>
</externalLink>
</file>

<file path=xl/tables/table1.xml><?xml version="1.0" encoding="utf-8"?>
<table xmlns="http://schemas.openxmlformats.org/spreadsheetml/2006/main" id="1" name="Table3" displayName="Table3" ref="B3:O57" totalsRowShown="0" headerRowDxfId="17" dataDxfId="15" headerRowBorderDxfId="16" tableBorderDxfId="14" headerRowCellStyle="Normal 2">
  <tableColumns count="14">
    <tableColumn id="1" name="FINANCIAL YEAR" dataDxfId="13">
      <calculatedColumnFormula>C4&amp;"-"&amp;C4+1</calculatedColumnFormula>
    </tableColumn>
    <tableColumn id="2" name="YEAR" dataDxfId="12">
      <calculatedColumnFormula>C3+1</calculatedColumnFormula>
    </tableColumn>
    <tableColumn id="3" name="APRIL" dataDxfId="11"/>
    <tableColumn id="4" name="MAY" dataDxfId="10"/>
    <tableColumn id="5" name="JUNE" dataDxfId="9"/>
    <tableColumn id="6" name="JULY" dataDxfId="8"/>
    <tableColumn id="7" name="AUGUST" dataDxfId="7"/>
    <tableColumn id="8" name="SEPTEMBER" dataDxfId="6"/>
    <tableColumn id="9" name="OCTOBER" dataDxfId="5"/>
    <tableColumn id="10" name="NOVEMBER" dataDxfId="4"/>
    <tableColumn id="11" name="DECEMBER" dataDxfId="3"/>
    <tableColumn id="12" name="JANUARY" dataDxfId="2"/>
    <tableColumn id="13" name="FEBRUARY" dataDxfId="1"/>
    <tableColumn id="14" name="MARCH" dataDxfId="0"/>
  </tableColumns>
  <tableStyleInfo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a:blip xmlns:r="http://schemas.openxmlformats.org/officeDocument/2006/relationships" r:embed="rId1"/>
          <a:tile tx="0" ty="0" sx="100000" sy="100000" flip="none" algn="tl"/>
        </a:blipFill>
        <a:ln w="9525" cap="rnd" cmpd="dbl">
          <a:solidFill>
            <a:srgbClr val="F20EE2"/>
          </a:solidFill>
          <a:prstDash val="solid"/>
          <a:bevel/>
          <a:headEnd type="none" w="sm" len="sm"/>
          <a:tailEnd type="none" w="sm" len="sm"/>
        </a:ln>
        <a:effectLst>
          <a:outerShdw blurRad="635000" dist="50800" dir="5220000" algn="ctr" rotWithShape="0">
            <a:srgbClr val="FFC000"/>
          </a:outerShdw>
        </a:effectLst>
      </a:spPr>
      <a:bodyPr spcFirstLastPara="1" wrap="square" lIns="91425" tIns="45700" rIns="91425" bIns="45700" anchor="ctr" anchorCtr="0">
        <a:noAutofit/>
      </a:bodyPr>
      <a:lstStyle>
        <a:defPPr marL="0" indent="0" algn="ctr" rtl="0">
          <a:spcBef>
            <a:spcPts val="0"/>
          </a:spcBef>
          <a:spcAft>
            <a:spcPts val="0"/>
          </a:spcAft>
          <a:buNone/>
          <a:defRPr sz="10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bhagirathmalkalwania@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7.bin"/><Relationship Id="rId4" Type="http://schemas.openxmlformats.org/officeDocument/2006/relationships/comments" Target="../comments26.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4.bin"/><Relationship Id="rId4" Type="http://schemas.openxmlformats.org/officeDocument/2006/relationships/comments" Target="../comments33.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5.bin"/><Relationship Id="rId4" Type="http://schemas.openxmlformats.org/officeDocument/2006/relationships/comments" Target="../comments3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6.bin"/><Relationship Id="rId4" Type="http://schemas.openxmlformats.org/officeDocument/2006/relationships/comments" Target="../comments3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7.bin"/><Relationship Id="rId4" Type="http://schemas.openxmlformats.org/officeDocument/2006/relationships/comments" Target="../comments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8.bin"/><Relationship Id="rId4" Type="http://schemas.openxmlformats.org/officeDocument/2006/relationships/comments" Target="../comments37.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9.bin"/><Relationship Id="rId4" Type="http://schemas.openxmlformats.org/officeDocument/2006/relationships/comments" Target="../comments38.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40.bin"/><Relationship Id="rId4" Type="http://schemas.openxmlformats.org/officeDocument/2006/relationships/comments" Target="../comments39.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1.bin"/><Relationship Id="rId4" Type="http://schemas.openxmlformats.org/officeDocument/2006/relationships/comments" Target="../comments4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opLeftCell="A7" workbookViewId="0">
      <selection activeCell="H18" sqref="H18"/>
    </sheetView>
  </sheetViews>
  <sheetFormatPr defaultColWidth="0" defaultRowHeight="15" zeroHeight="1" x14ac:dyDescent="0.25"/>
  <cols>
    <col min="1" max="1" width="1.7109375" customWidth="1"/>
    <col min="2" max="2" width="16.42578125" customWidth="1"/>
    <col min="3" max="3" width="126.42578125" customWidth="1"/>
    <col min="4" max="4" width="2" customWidth="1"/>
    <col min="5" max="16384" width="9.140625" hidden="1"/>
  </cols>
  <sheetData>
    <row r="1" spans="1:4" x14ac:dyDescent="0.25">
      <c r="A1" s="81" t="s">
        <v>126</v>
      </c>
      <c r="B1" s="81"/>
      <c r="C1" s="81"/>
      <c r="D1" s="81"/>
    </row>
    <row r="2" spans="1:4" x14ac:dyDescent="0.25">
      <c r="A2" s="81"/>
      <c r="B2" s="81"/>
      <c r="C2" s="81"/>
      <c r="D2" s="81"/>
    </row>
    <row r="3" spans="1:4" x14ac:dyDescent="0.25">
      <c r="A3" s="81"/>
      <c r="B3" s="81"/>
      <c r="C3" s="81"/>
      <c r="D3" s="81"/>
    </row>
    <row r="4" spans="1:4" x14ac:dyDescent="0.25">
      <c r="A4" s="81"/>
      <c r="B4" s="81"/>
      <c r="C4" s="81"/>
      <c r="D4" s="81"/>
    </row>
    <row r="5" spans="1:4" x14ac:dyDescent="0.25">
      <c r="A5" s="81"/>
      <c r="B5" s="81"/>
      <c r="C5" s="81"/>
      <c r="D5" s="81"/>
    </row>
    <row r="6" spans="1:4" x14ac:dyDescent="0.25">
      <c r="A6" s="81"/>
      <c r="B6" s="81"/>
      <c r="C6" s="81"/>
      <c r="D6" s="81"/>
    </row>
    <row r="7" spans="1:4" ht="15.75" thickBot="1" x14ac:dyDescent="0.3">
      <c r="A7" s="82"/>
      <c r="B7" s="84"/>
      <c r="C7" s="83"/>
      <c r="D7" s="83"/>
    </row>
    <row r="8" spans="1:4" ht="34.5" thickTop="1" x14ac:dyDescent="0.4">
      <c r="A8" s="83"/>
      <c r="B8" s="85" t="s">
        <v>127</v>
      </c>
      <c r="C8" s="86"/>
      <c r="D8" s="82"/>
    </row>
    <row r="9" spans="1:4" ht="18.75" x14ac:dyDescent="0.3">
      <c r="A9" s="83"/>
      <c r="B9" s="87" t="s">
        <v>128</v>
      </c>
      <c r="C9" s="88"/>
      <c r="D9" s="83"/>
    </row>
    <row r="10" spans="1:4" ht="62.25" customHeight="1" thickBot="1" x14ac:dyDescent="0.3">
      <c r="A10" s="83"/>
      <c r="B10" s="91" t="s">
        <v>129</v>
      </c>
      <c r="C10" s="91"/>
      <c r="D10" s="83"/>
    </row>
    <row r="11" spans="1:4" ht="60.75" customHeight="1" thickTop="1" thickBot="1" x14ac:dyDescent="0.3">
      <c r="A11" s="83"/>
      <c r="B11" s="89" t="s">
        <v>130</v>
      </c>
      <c r="C11" s="90"/>
      <c r="D11" s="83"/>
    </row>
    <row r="12" spans="1:4" ht="45.75" thickTop="1" x14ac:dyDescent="0.25">
      <c r="A12" s="83"/>
      <c r="B12" s="63" t="s">
        <v>131</v>
      </c>
      <c r="C12" s="64" t="s">
        <v>136</v>
      </c>
      <c r="D12" s="83"/>
    </row>
    <row r="13" spans="1:4" ht="24" customHeight="1" x14ac:dyDescent="0.25">
      <c r="A13" s="83"/>
      <c r="B13" s="65" t="s">
        <v>132</v>
      </c>
      <c r="C13" s="66" t="s">
        <v>133</v>
      </c>
      <c r="D13" s="83"/>
    </row>
    <row r="14" spans="1:4" ht="100.5" customHeight="1" x14ac:dyDescent="0.25">
      <c r="A14" s="83"/>
      <c r="B14" s="76" t="s">
        <v>134</v>
      </c>
      <c r="C14" s="75" t="s">
        <v>135</v>
      </c>
      <c r="D14" s="83"/>
    </row>
    <row r="15" spans="1:4" ht="18" customHeight="1" x14ac:dyDescent="0.25">
      <c r="A15" s="83"/>
      <c r="B15" s="67"/>
      <c r="C15" s="68"/>
      <c r="D15" s="83"/>
    </row>
    <row r="16" spans="1:4" ht="14.25" customHeight="1" x14ac:dyDescent="0.25">
      <c r="A16" s="82"/>
      <c r="B16" s="83"/>
      <c r="C16" s="83"/>
      <c r="D16" s="83"/>
    </row>
    <row r="17" spans="1:4" x14ac:dyDescent="0.25">
      <c r="A17" s="69"/>
      <c r="B17" s="70"/>
      <c r="C17" s="70"/>
      <c r="D17" s="71"/>
    </row>
    <row r="18" spans="1:4" ht="15" customHeight="1" x14ac:dyDescent="0.25">
      <c r="A18" s="69"/>
      <c r="B18" s="70"/>
      <c r="C18" s="70"/>
      <c r="D18" s="71"/>
    </row>
    <row r="19" spans="1:4" ht="27" customHeight="1" x14ac:dyDescent="0.25">
      <c r="A19" s="72"/>
      <c r="B19" s="73"/>
      <c r="C19" s="73"/>
      <c r="D19" s="72"/>
    </row>
    <row r="20" spans="1:4" ht="15.75" customHeight="1" x14ac:dyDescent="0.25">
      <c r="A20" s="72"/>
      <c r="B20" s="74"/>
      <c r="C20" s="74"/>
      <c r="D20" s="72"/>
    </row>
    <row r="21" spans="1:4" ht="27" customHeight="1" x14ac:dyDescent="0.25">
      <c r="A21" s="72"/>
      <c r="B21" s="73"/>
      <c r="C21" s="73"/>
      <c r="D21" s="72"/>
    </row>
    <row r="22" spans="1:4" ht="23.25" customHeight="1" x14ac:dyDescent="0.25">
      <c r="A22" s="72"/>
      <c r="B22" s="73"/>
      <c r="C22" s="73"/>
      <c r="D22" s="72"/>
    </row>
    <row r="23" spans="1:4" ht="22.5" customHeight="1" x14ac:dyDescent="0.25">
      <c r="A23" s="72"/>
      <c r="B23" s="73"/>
      <c r="C23" s="73"/>
      <c r="D23" s="72"/>
    </row>
    <row r="24" spans="1:4" ht="23.25" customHeight="1" x14ac:dyDescent="0.25">
      <c r="A24" s="72"/>
      <c r="B24" s="73"/>
      <c r="C24" s="73"/>
      <c r="D24" s="72"/>
    </row>
    <row r="25" spans="1:4" x14ac:dyDescent="0.25">
      <c r="A25" s="72"/>
      <c r="B25" s="73"/>
      <c r="C25" s="73"/>
      <c r="D25" s="72"/>
    </row>
    <row r="26" spans="1:4" x14ac:dyDescent="0.25">
      <c r="A26" s="72"/>
      <c r="B26" s="73"/>
      <c r="C26" s="73"/>
      <c r="D26" s="72"/>
    </row>
    <row r="27" spans="1:4" x14ac:dyDescent="0.25">
      <c r="A27" s="72"/>
      <c r="B27" s="73"/>
      <c r="C27" s="73"/>
      <c r="D27" s="72"/>
    </row>
    <row r="28" spans="1:4" x14ac:dyDescent="0.25">
      <c r="A28" s="72"/>
      <c r="B28" s="72"/>
      <c r="C28" s="72"/>
      <c r="D28" s="72"/>
    </row>
  </sheetData>
  <sheetProtection password="CDA0" sheet="1" objects="1" scenarios="1"/>
  <mergeCells count="9">
    <mergeCell ref="A1:D6"/>
    <mergeCell ref="A7:A15"/>
    <mergeCell ref="B7:D7"/>
    <mergeCell ref="B8:C8"/>
    <mergeCell ref="D8:D16"/>
    <mergeCell ref="B9:C9"/>
    <mergeCell ref="B11:C11"/>
    <mergeCell ref="A16:C16"/>
    <mergeCell ref="B10:C10"/>
  </mergeCells>
  <hyperlinks>
    <hyperlink ref="A1" r:id="rId1" display="bhagirathmalkalwania@gmail.com"/>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topLeftCell="C7" zoomScaleNormal="100" zoomScaleSheetLayoutView="100" workbookViewId="0">
      <selection activeCell="D17" sqref="D17"/>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7.42578125" style="3" hidden="1" customWidth="1"/>
    <col min="11" max="11" width="5.5703125" style="3" hidden="1" customWidth="1"/>
    <col min="12" max="12" width="4.140625" style="3" customWidth="1"/>
    <col min="13" max="13" width="13.5703125" style="3" hidden="1" customWidth="1"/>
    <col min="14" max="17" width="8.7109375" style="3" customWidth="1"/>
    <col min="18" max="256" width="14.42578125" style="3" hidden="1"/>
    <col min="257"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1999 -    2000</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6'!C13+1</f>
        <v>1999</v>
      </c>
      <c r="D13" s="62" t="str">
        <f>IFERROR("-    "&amp;C13+1,"")</f>
        <v>-    2000</v>
      </c>
      <c r="E13" s="115" t="s">
        <v>125</v>
      </c>
      <c r="F13" s="115"/>
      <c r="G13" s="115"/>
      <c r="H13" s="115"/>
      <c r="I13" s="43"/>
      <c r="J13" s="44"/>
      <c r="K13" s="45"/>
      <c r="L13" s="1"/>
      <c r="M13" s="2"/>
      <c r="N13" s="2"/>
      <c r="O13" s="2"/>
      <c r="P13" s="2"/>
      <c r="Q13" s="2"/>
    </row>
    <row r="14" spans="1:17" ht="19.5" customHeight="1" thickBot="1" x14ac:dyDescent="0.3">
      <c r="A14" s="1"/>
      <c r="B14" s="49" t="s">
        <v>42</v>
      </c>
      <c r="C14" s="111">
        <f>IF(I14="",'FY 6'!G35,I14)</f>
        <v>664.4978561720319</v>
      </c>
      <c r="D14" s="161"/>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April,1999</v>
      </c>
      <c r="C17" s="34">
        <f>IFERROR(VLOOKUP($C$13,GPF_Rate,2,0),"")</f>
        <v>12</v>
      </c>
      <c r="D17" s="20">
        <v>1</v>
      </c>
      <c r="E17" s="21"/>
      <c r="F17" s="36">
        <f>SUM(D17:E17)</f>
        <v>1</v>
      </c>
      <c r="G17" s="21"/>
      <c r="H17" s="36">
        <f>F17-G17</f>
        <v>1</v>
      </c>
      <c r="I17" s="38">
        <f>C14+F17-G17</f>
        <v>665.4978561720319</v>
      </c>
      <c r="J17" s="39">
        <f t="shared" ref="J17:J28" si="0">I17*C17/1200</f>
        <v>6.654978561720319</v>
      </c>
      <c r="K17" s="51" t="s">
        <v>13</v>
      </c>
      <c r="L17" s="1"/>
      <c r="M17" s="59"/>
      <c r="O17" s="2"/>
      <c r="P17" s="2"/>
      <c r="Q17" s="2"/>
    </row>
    <row r="18" spans="1:17" ht="18.75" customHeight="1" x14ac:dyDescent="0.25">
      <c r="A18" s="1"/>
      <c r="B18" s="50" t="str">
        <f t="shared" ref="B18:B25" si="1">K18&amp;","&amp;$C$13</f>
        <v>May,1999</v>
      </c>
      <c r="C18" s="34">
        <f>IFERROR(VLOOKUP($C$13,GPF_Rate,3,0),"")</f>
        <v>12</v>
      </c>
      <c r="D18" s="20">
        <v>2</v>
      </c>
      <c r="E18" s="21"/>
      <c r="F18" s="36">
        <f t="shared" ref="F18:F28" si="2">SUM(D18:E18)</f>
        <v>2</v>
      </c>
      <c r="G18" s="21"/>
      <c r="H18" s="36">
        <f t="shared" ref="H18:H28" si="3">F18-G18</f>
        <v>2</v>
      </c>
      <c r="I18" s="38">
        <f t="shared" ref="I18:I28" si="4">I17+F18-G18</f>
        <v>667.4978561720319</v>
      </c>
      <c r="J18" s="39">
        <f t="shared" si="0"/>
        <v>6.6749785617203194</v>
      </c>
      <c r="K18" s="51" t="s">
        <v>14</v>
      </c>
      <c r="L18" s="1"/>
      <c r="M18" s="59"/>
      <c r="N18" s="2"/>
      <c r="O18" s="2"/>
      <c r="P18" s="2"/>
      <c r="Q18" s="2"/>
    </row>
    <row r="19" spans="1:17" ht="18.75" customHeight="1" x14ac:dyDescent="0.25">
      <c r="A19" s="1"/>
      <c r="B19" s="50" t="str">
        <f t="shared" si="1"/>
        <v>June,1999</v>
      </c>
      <c r="C19" s="34">
        <f>IFERROR(VLOOKUP($C$13,GPF_Rate,4,0),"")</f>
        <v>12</v>
      </c>
      <c r="D19" s="20">
        <v>3</v>
      </c>
      <c r="E19" s="21"/>
      <c r="F19" s="36">
        <f t="shared" si="2"/>
        <v>3</v>
      </c>
      <c r="G19" s="21"/>
      <c r="H19" s="36">
        <f t="shared" si="3"/>
        <v>3</v>
      </c>
      <c r="I19" s="38">
        <f t="shared" si="4"/>
        <v>670.4978561720319</v>
      </c>
      <c r="J19" s="39">
        <f t="shared" si="0"/>
        <v>6.7049785617203197</v>
      </c>
      <c r="K19" s="51" t="s">
        <v>15</v>
      </c>
      <c r="L19" s="1"/>
      <c r="M19" s="59"/>
      <c r="N19" s="2"/>
      <c r="O19" s="2"/>
      <c r="P19" s="2"/>
      <c r="Q19" s="2"/>
    </row>
    <row r="20" spans="1:17" ht="18.75" customHeight="1" x14ac:dyDescent="0.25">
      <c r="A20" s="1"/>
      <c r="B20" s="50" t="str">
        <f t="shared" si="1"/>
        <v>July,1999</v>
      </c>
      <c r="C20" s="34">
        <f>IFERROR(VLOOKUP($C$13,GPF_Rate,5,0),"")</f>
        <v>12</v>
      </c>
      <c r="D20" s="20">
        <v>4</v>
      </c>
      <c r="E20" s="21"/>
      <c r="F20" s="36">
        <f t="shared" si="2"/>
        <v>4</v>
      </c>
      <c r="G20" s="21"/>
      <c r="H20" s="36">
        <f>F20-G20</f>
        <v>4</v>
      </c>
      <c r="I20" s="38">
        <f t="shared" si="4"/>
        <v>674.4978561720319</v>
      </c>
      <c r="J20" s="39">
        <f t="shared" si="0"/>
        <v>6.7449785617203197</v>
      </c>
      <c r="K20" s="51" t="s">
        <v>16</v>
      </c>
      <c r="L20" s="1"/>
      <c r="M20" s="59"/>
      <c r="N20" s="2"/>
      <c r="O20" s="2"/>
      <c r="P20" s="2"/>
      <c r="Q20" s="2"/>
    </row>
    <row r="21" spans="1:17" ht="18.75" customHeight="1" x14ac:dyDescent="0.25">
      <c r="A21" s="1"/>
      <c r="B21" s="50" t="str">
        <f t="shared" si="1"/>
        <v>August,1999</v>
      </c>
      <c r="C21" s="34">
        <f>IFERROR(VLOOKUP($C$13,GPF_Rate,5,0),"")</f>
        <v>12</v>
      </c>
      <c r="D21" s="20">
        <v>5</v>
      </c>
      <c r="E21" s="21"/>
      <c r="F21" s="36">
        <f t="shared" si="2"/>
        <v>5</v>
      </c>
      <c r="G21" s="21"/>
      <c r="H21" s="36">
        <f t="shared" si="3"/>
        <v>5</v>
      </c>
      <c r="I21" s="38">
        <f t="shared" si="4"/>
        <v>679.4978561720319</v>
      </c>
      <c r="J21" s="39">
        <f t="shared" si="0"/>
        <v>6.7949785617203196</v>
      </c>
      <c r="K21" s="51" t="s">
        <v>17</v>
      </c>
      <c r="L21" s="1"/>
      <c r="M21" s="59"/>
      <c r="N21" s="2"/>
      <c r="O21" s="2"/>
      <c r="P21" s="2"/>
      <c r="Q21" s="2"/>
    </row>
    <row r="22" spans="1:17" ht="18.75" customHeight="1" x14ac:dyDescent="0.25">
      <c r="A22" s="1"/>
      <c r="B22" s="50" t="str">
        <f t="shared" si="1"/>
        <v>September,1999</v>
      </c>
      <c r="C22" s="34">
        <f>IFERROR(VLOOKUP($C$13,GPF_Rate,7,0),"")</f>
        <v>12</v>
      </c>
      <c r="D22" s="20">
        <v>6</v>
      </c>
      <c r="E22" s="21"/>
      <c r="F22" s="36">
        <f t="shared" si="2"/>
        <v>6</v>
      </c>
      <c r="G22" s="21"/>
      <c r="H22" s="36">
        <f t="shared" si="3"/>
        <v>6</v>
      </c>
      <c r="I22" s="38">
        <f t="shared" si="4"/>
        <v>685.4978561720319</v>
      </c>
      <c r="J22" s="39">
        <f t="shared" si="0"/>
        <v>6.8549785617203192</v>
      </c>
      <c r="K22" s="51" t="s">
        <v>18</v>
      </c>
      <c r="L22" s="1"/>
      <c r="M22" s="59"/>
      <c r="N22" s="2"/>
      <c r="O22" s="2"/>
      <c r="P22" s="2"/>
      <c r="Q22" s="2"/>
    </row>
    <row r="23" spans="1:17" ht="18.75" customHeight="1" x14ac:dyDescent="0.25">
      <c r="A23" s="1"/>
      <c r="B23" s="50" t="str">
        <f t="shared" si="1"/>
        <v>October,1999</v>
      </c>
      <c r="C23" s="34">
        <f>IFERROR(VLOOKUP($C$13,GPF_Rate,8,0),"")</f>
        <v>12</v>
      </c>
      <c r="D23" s="20">
        <v>7</v>
      </c>
      <c r="E23" s="21"/>
      <c r="F23" s="36">
        <f t="shared" si="2"/>
        <v>7</v>
      </c>
      <c r="G23" s="21"/>
      <c r="H23" s="36">
        <f t="shared" si="3"/>
        <v>7</v>
      </c>
      <c r="I23" s="38">
        <f t="shared" si="4"/>
        <v>692.4978561720319</v>
      </c>
      <c r="J23" s="39">
        <f t="shared" si="0"/>
        <v>6.9249785617203194</v>
      </c>
      <c r="K23" s="51" t="s">
        <v>19</v>
      </c>
      <c r="L23" s="1"/>
      <c r="M23" s="59"/>
      <c r="N23" s="2"/>
      <c r="O23" s="2"/>
      <c r="P23" s="2"/>
      <c r="Q23" s="2"/>
    </row>
    <row r="24" spans="1:17" ht="18.75" customHeight="1" x14ac:dyDescent="0.25">
      <c r="A24" s="1"/>
      <c r="B24" s="50" t="str">
        <f t="shared" si="1"/>
        <v>November,1999</v>
      </c>
      <c r="C24" s="34">
        <f>IFERROR(VLOOKUP($C$13,GPF_Rate,9,0),"")</f>
        <v>12</v>
      </c>
      <c r="D24" s="20">
        <v>8</v>
      </c>
      <c r="E24" s="21"/>
      <c r="F24" s="36">
        <f t="shared" si="2"/>
        <v>8</v>
      </c>
      <c r="G24" s="21"/>
      <c r="H24" s="36">
        <f t="shared" si="3"/>
        <v>8</v>
      </c>
      <c r="I24" s="38">
        <f t="shared" si="4"/>
        <v>700.4978561720319</v>
      </c>
      <c r="J24" s="39">
        <f t="shared" si="0"/>
        <v>7.0049785617203195</v>
      </c>
      <c r="K24" s="51" t="s">
        <v>20</v>
      </c>
      <c r="L24" s="1"/>
      <c r="M24" s="59"/>
      <c r="N24" s="2"/>
      <c r="O24" s="2"/>
      <c r="P24" s="2"/>
      <c r="Q24" s="2"/>
    </row>
    <row r="25" spans="1:17" ht="18.75" customHeight="1" x14ac:dyDescent="0.25">
      <c r="A25" s="1"/>
      <c r="B25" s="50" t="str">
        <f t="shared" si="1"/>
        <v>December,1999</v>
      </c>
      <c r="C25" s="34">
        <f>IFERROR(VLOOKUP($C$13,GPF_Rate,10,0),"")</f>
        <v>12</v>
      </c>
      <c r="D25" s="20">
        <v>9</v>
      </c>
      <c r="E25" s="21"/>
      <c r="F25" s="36">
        <f t="shared" si="2"/>
        <v>9</v>
      </c>
      <c r="G25" s="21"/>
      <c r="H25" s="36">
        <f t="shared" si="3"/>
        <v>9</v>
      </c>
      <c r="I25" s="38">
        <f t="shared" si="4"/>
        <v>709.4978561720319</v>
      </c>
      <c r="J25" s="39">
        <f t="shared" si="0"/>
        <v>7.0949785617203194</v>
      </c>
      <c r="K25" s="51" t="s">
        <v>21</v>
      </c>
      <c r="L25" s="1"/>
      <c r="M25" s="59"/>
      <c r="N25" s="2"/>
      <c r="O25" s="2"/>
      <c r="P25" s="2"/>
      <c r="Q25" s="2"/>
    </row>
    <row r="26" spans="1:17" ht="18.75" customHeight="1" x14ac:dyDescent="0.25">
      <c r="A26" s="1"/>
      <c r="B26" s="50" t="str">
        <f>K26&amp;","&amp;RIGHT($D$13,4)</f>
        <v>January,2000</v>
      </c>
      <c r="C26" s="34">
        <f>IFERROR(VLOOKUP($C$13,GPF_Rate,11,0),"")</f>
        <v>12</v>
      </c>
      <c r="D26" s="20">
        <v>10</v>
      </c>
      <c r="E26" s="21"/>
      <c r="F26" s="36">
        <f t="shared" si="2"/>
        <v>10</v>
      </c>
      <c r="G26" s="21"/>
      <c r="H26" s="36">
        <f t="shared" si="3"/>
        <v>10</v>
      </c>
      <c r="I26" s="38">
        <f t="shared" si="4"/>
        <v>719.4978561720319</v>
      </c>
      <c r="J26" s="39">
        <f t="shared" si="0"/>
        <v>7.194978561720319</v>
      </c>
      <c r="K26" s="51" t="s">
        <v>22</v>
      </c>
      <c r="L26" s="1"/>
      <c r="M26" s="59"/>
      <c r="N26" s="2"/>
      <c r="O26" s="2"/>
      <c r="P26" s="2"/>
      <c r="Q26" s="2"/>
    </row>
    <row r="27" spans="1:17" ht="18.75" customHeight="1" x14ac:dyDescent="0.25">
      <c r="A27" s="1"/>
      <c r="B27" s="50" t="str">
        <f>K27&amp;","&amp;RIGHT($D$13,4)</f>
        <v>February,2000</v>
      </c>
      <c r="C27" s="34">
        <f>IFERROR(VLOOKUP($C$13,GPF_Rate,12,0),"")</f>
        <v>12</v>
      </c>
      <c r="D27" s="20">
        <v>11</v>
      </c>
      <c r="E27" s="21"/>
      <c r="F27" s="36">
        <f t="shared" si="2"/>
        <v>11</v>
      </c>
      <c r="G27" s="21"/>
      <c r="H27" s="36">
        <f t="shared" si="3"/>
        <v>11</v>
      </c>
      <c r="I27" s="38">
        <f t="shared" si="4"/>
        <v>730.4978561720319</v>
      </c>
      <c r="J27" s="39">
        <f t="shared" si="0"/>
        <v>7.3049785617203193</v>
      </c>
      <c r="K27" s="51" t="s">
        <v>23</v>
      </c>
      <c r="L27" s="1"/>
      <c r="M27" s="59"/>
      <c r="N27" s="2"/>
      <c r="O27" s="2"/>
      <c r="P27" s="2"/>
      <c r="Q27" s="2"/>
    </row>
    <row r="28" spans="1:17" ht="18.75" customHeight="1" x14ac:dyDescent="0.25">
      <c r="A28" s="1"/>
      <c r="B28" s="52" t="str">
        <f>K28&amp;","&amp;RIGHT($D$13,4)</f>
        <v>March,2000</v>
      </c>
      <c r="C28" s="35">
        <f>IFERROR(VLOOKUP($C$13,GPF_Rate,13,0),"")</f>
        <v>12</v>
      </c>
      <c r="D28" s="20">
        <v>12</v>
      </c>
      <c r="E28" s="22"/>
      <c r="F28" s="37">
        <f t="shared" si="2"/>
        <v>12</v>
      </c>
      <c r="G28" s="22"/>
      <c r="H28" s="37">
        <f t="shared" si="3"/>
        <v>12</v>
      </c>
      <c r="I28" s="40">
        <f t="shared" si="4"/>
        <v>742.4978561720319</v>
      </c>
      <c r="J28" s="39">
        <f t="shared" si="0"/>
        <v>7.4249785617203194</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8337.9742740643833</v>
      </c>
      <c r="J29" s="58">
        <f t="shared" si="5"/>
        <v>83.379742740643849</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664.4978561720319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83.379742740643849</v>
      </c>
      <c r="H34" s="150"/>
      <c r="I34" s="151"/>
      <c r="L34" s="1"/>
      <c r="M34" s="2"/>
      <c r="N34" s="2"/>
      <c r="O34" s="2"/>
      <c r="P34" s="2"/>
      <c r="Q34" s="2"/>
    </row>
    <row r="35" spans="1:17" ht="18.75" customHeight="1" x14ac:dyDescent="0.25">
      <c r="A35" s="1"/>
      <c r="B35" s="146" t="s">
        <v>55</v>
      </c>
      <c r="C35" s="147"/>
      <c r="D35" s="147"/>
      <c r="E35" s="147"/>
      <c r="F35" s="148"/>
      <c r="G35" s="152">
        <f>G31+G32-G33+G34</f>
        <v>825.87759891267569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E17:I28 D18 D20 D22 D24 D26 D28 C17:C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colBreaks count="1" manualBreakCount="1">
    <brk id="9" min="4" max="34"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zoomScaleNormal="100" zoomScaleSheetLayoutView="100" workbookViewId="0">
      <selection activeCell="D13" sqref="D13"/>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6.28515625" style="3" hidden="1" customWidth="1"/>
    <col min="11" max="11" width="5.5703125" style="3" hidden="1" customWidth="1"/>
    <col min="12" max="12" width="4.140625" style="3" customWidth="1"/>
    <col min="13" max="13" width="13.5703125" style="3" hidden="1" customWidth="1"/>
    <col min="14" max="17" width="8.7109375" style="3" customWidth="1"/>
    <col min="18"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2000 -    2001</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7'!C13+1</f>
        <v>2000</v>
      </c>
      <c r="D13" s="62" t="str">
        <f>IFERROR("-    "&amp;C13+1,"")</f>
        <v>-    2001</v>
      </c>
      <c r="E13" s="115" t="s">
        <v>125</v>
      </c>
      <c r="F13" s="115"/>
      <c r="G13" s="115"/>
      <c r="H13" s="115"/>
      <c r="I13" s="43"/>
      <c r="J13" s="44"/>
      <c r="K13" s="45"/>
      <c r="L13" s="1"/>
      <c r="M13" s="2"/>
      <c r="N13" s="2"/>
      <c r="O13" s="2"/>
      <c r="P13" s="2"/>
      <c r="Q13" s="2"/>
    </row>
    <row r="14" spans="1:17" ht="19.5" customHeight="1" thickBot="1" x14ac:dyDescent="0.3">
      <c r="A14" s="1"/>
      <c r="B14" s="49" t="s">
        <v>42</v>
      </c>
      <c r="C14" s="111">
        <f>IF(I14="",'FY 7'!G35,I14)</f>
        <v>825.87759891267569</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April,2000</v>
      </c>
      <c r="C17" s="34">
        <f>IFERROR(VLOOKUP($C$13,GPF_Rate,2,0),"")</f>
        <v>11</v>
      </c>
      <c r="D17" s="20">
        <v>1</v>
      </c>
      <c r="E17" s="21"/>
      <c r="F17" s="36">
        <f>SUM(D17:E17)</f>
        <v>1</v>
      </c>
      <c r="G17" s="21"/>
      <c r="H17" s="36">
        <f>F17-G17</f>
        <v>1</v>
      </c>
      <c r="I17" s="38">
        <f>C14+F17-G17</f>
        <v>826.87759891267569</v>
      </c>
      <c r="J17" s="39">
        <f t="shared" ref="J17:J28" si="0">I17*C17/1200</f>
        <v>7.5797113233661939</v>
      </c>
      <c r="K17" s="51" t="s">
        <v>13</v>
      </c>
      <c r="L17" s="1"/>
      <c r="M17" s="59"/>
      <c r="O17" s="2"/>
      <c r="P17" s="2"/>
      <c r="Q17" s="2"/>
    </row>
    <row r="18" spans="1:17" ht="18.75" customHeight="1" x14ac:dyDescent="0.25">
      <c r="A18" s="1"/>
      <c r="B18" s="50" t="str">
        <f t="shared" ref="B18:B25" si="1">K18&amp;","&amp;$C$13</f>
        <v>May,2000</v>
      </c>
      <c r="C18" s="34">
        <f>IFERROR(VLOOKUP($C$13,GPF_Rate,3,0),"")</f>
        <v>11</v>
      </c>
      <c r="D18" s="20">
        <v>2</v>
      </c>
      <c r="E18" s="21"/>
      <c r="F18" s="36">
        <f t="shared" ref="F18:F28" si="2">SUM(D18:E18)</f>
        <v>2</v>
      </c>
      <c r="G18" s="21"/>
      <c r="H18" s="36">
        <f t="shared" ref="H18:H28" si="3">F18-G18</f>
        <v>2</v>
      </c>
      <c r="I18" s="38">
        <f t="shared" ref="I18:I28" si="4">I17+F18-G18</f>
        <v>828.87759891267569</v>
      </c>
      <c r="J18" s="39">
        <f t="shared" si="0"/>
        <v>7.5980446566995274</v>
      </c>
      <c r="K18" s="51" t="s">
        <v>14</v>
      </c>
      <c r="L18" s="1"/>
      <c r="M18" s="59"/>
      <c r="N18" s="2"/>
      <c r="O18" s="2"/>
      <c r="P18" s="2"/>
      <c r="Q18" s="2"/>
    </row>
    <row r="19" spans="1:17" ht="18.75" customHeight="1" x14ac:dyDescent="0.25">
      <c r="A19" s="1"/>
      <c r="B19" s="50" t="str">
        <f t="shared" si="1"/>
        <v>June,2000</v>
      </c>
      <c r="C19" s="34">
        <f>IFERROR(VLOOKUP($C$13,GPF_Rate,4,0),"")</f>
        <v>11</v>
      </c>
      <c r="D19" s="20">
        <v>3</v>
      </c>
      <c r="E19" s="21"/>
      <c r="F19" s="36">
        <f t="shared" si="2"/>
        <v>3</v>
      </c>
      <c r="G19" s="21"/>
      <c r="H19" s="36">
        <f t="shared" si="3"/>
        <v>3</v>
      </c>
      <c r="I19" s="38">
        <f t="shared" si="4"/>
        <v>831.87759891267569</v>
      </c>
      <c r="J19" s="39">
        <f t="shared" si="0"/>
        <v>7.6255446566995273</v>
      </c>
      <c r="K19" s="51" t="s">
        <v>15</v>
      </c>
      <c r="L19" s="1"/>
      <c r="M19" s="59"/>
      <c r="N19" s="2"/>
      <c r="O19" s="2"/>
      <c r="P19" s="2"/>
      <c r="Q19" s="2"/>
    </row>
    <row r="20" spans="1:17" ht="18.75" customHeight="1" x14ac:dyDescent="0.25">
      <c r="A20" s="1"/>
      <c r="B20" s="50" t="str">
        <f t="shared" si="1"/>
        <v>July,2000</v>
      </c>
      <c r="C20" s="34">
        <f>IFERROR(VLOOKUP($C$13,GPF_Rate,5,0),"")</f>
        <v>11</v>
      </c>
      <c r="D20" s="20">
        <v>4</v>
      </c>
      <c r="E20" s="21"/>
      <c r="F20" s="36">
        <f t="shared" si="2"/>
        <v>4</v>
      </c>
      <c r="G20" s="21"/>
      <c r="H20" s="36">
        <f>F20-G20</f>
        <v>4</v>
      </c>
      <c r="I20" s="38">
        <f t="shared" si="4"/>
        <v>835.87759891267569</v>
      </c>
      <c r="J20" s="39">
        <f t="shared" si="0"/>
        <v>7.6622113233661944</v>
      </c>
      <c r="K20" s="51" t="s">
        <v>16</v>
      </c>
      <c r="L20" s="1"/>
      <c r="M20" s="59"/>
      <c r="N20" s="2"/>
      <c r="O20" s="2"/>
      <c r="P20" s="2"/>
      <c r="Q20" s="2"/>
    </row>
    <row r="21" spans="1:17" ht="18.75" customHeight="1" x14ac:dyDescent="0.25">
      <c r="A21" s="1"/>
      <c r="B21" s="50" t="str">
        <f t="shared" si="1"/>
        <v>August,2000</v>
      </c>
      <c r="C21" s="34">
        <f>IFERROR(VLOOKUP($C$13,GPF_Rate,6,0),"")</f>
        <v>11</v>
      </c>
      <c r="D21" s="20">
        <v>5</v>
      </c>
      <c r="E21" s="21"/>
      <c r="F21" s="36">
        <f t="shared" si="2"/>
        <v>5</v>
      </c>
      <c r="G21" s="21"/>
      <c r="H21" s="36">
        <f t="shared" si="3"/>
        <v>5</v>
      </c>
      <c r="I21" s="38">
        <f t="shared" si="4"/>
        <v>840.87759891267569</v>
      </c>
      <c r="J21" s="39">
        <f t="shared" si="0"/>
        <v>7.7080446566995278</v>
      </c>
      <c r="K21" s="51" t="s">
        <v>17</v>
      </c>
      <c r="L21" s="1"/>
      <c r="M21" s="59"/>
      <c r="N21" s="2"/>
      <c r="O21" s="2"/>
      <c r="P21" s="2"/>
      <c r="Q21" s="2"/>
    </row>
    <row r="22" spans="1:17" ht="18.75" customHeight="1" x14ac:dyDescent="0.25">
      <c r="A22" s="1"/>
      <c r="B22" s="50" t="str">
        <f t="shared" si="1"/>
        <v>September,2000</v>
      </c>
      <c r="C22" s="34">
        <f>IFERROR(VLOOKUP($C$13,GPF_Rate,7,0),"")</f>
        <v>11</v>
      </c>
      <c r="D22" s="20">
        <v>6</v>
      </c>
      <c r="E22" s="21"/>
      <c r="F22" s="36">
        <f t="shared" si="2"/>
        <v>6</v>
      </c>
      <c r="G22" s="21"/>
      <c r="H22" s="36">
        <f t="shared" si="3"/>
        <v>6</v>
      </c>
      <c r="I22" s="38">
        <f t="shared" si="4"/>
        <v>846.87759891267569</v>
      </c>
      <c r="J22" s="39">
        <f t="shared" si="0"/>
        <v>7.7630446566995275</v>
      </c>
      <c r="K22" s="51" t="s">
        <v>18</v>
      </c>
      <c r="L22" s="1"/>
      <c r="M22" s="59"/>
      <c r="N22" s="2"/>
      <c r="O22" s="2"/>
      <c r="P22" s="2"/>
      <c r="Q22" s="2"/>
    </row>
    <row r="23" spans="1:17" ht="18.75" customHeight="1" x14ac:dyDescent="0.25">
      <c r="A23" s="1"/>
      <c r="B23" s="50" t="str">
        <f t="shared" si="1"/>
        <v>October,2000</v>
      </c>
      <c r="C23" s="34">
        <f>IFERROR(VLOOKUP($C$13,GPF_Rate,8,0),"")</f>
        <v>11</v>
      </c>
      <c r="D23" s="20">
        <v>7</v>
      </c>
      <c r="E23" s="21"/>
      <c r="F23" s="36">
        <f t="shared" si="2"/>
        <v>7</v>
      </c>
      <c r="G23" s="21"/>
      <c r="H23" s="36">
        <f t="shared" si="3"/>
        <v>7</v>
      </c>
      <c r="I23" s="38">
        <f t="shared" si="4"/>
        <v>853.87759891267569</v>
      </c>
      <c r="J23" s="39">
        <f t="shared" si="0"/>
        <v>7.8272113233661944</v>
      </c>
      <c r="K23" s="51" t="s">
        <v>19</v>
      </c>
      <c r="L23" s="1"/>
      <c r="M23" s="59"/>
      <c r="N23" s="2"/>
      <c r="O23" s="2"/>
      <c r="P23" s="2"/>
      <c r="Q23" s="2"/>
    </row>
    <row r="24" spans="1:17" ht="18.75" customHeight="1" x14ac:dyDescent="0.25">
      <c r="A24" s="1"/>
      <c r="B24" s="50" t="str">
        <f t="shared" si="1"/>
        <v>November,2000</v>
      </c>
      <c r="C24" s="34">
        <f>IFERROR(VLOOKUP($C$13,GPF_Rate,9,0),"")</f>
        <v>11</v>
      </c>
      <c r="D24" s="20">
        <v>8</v>
      </c>
      <c r="E24" s="21"/>
      <c r="F24" s="36">
        <f t="shared" si="2"/>
        <v>8</v>
      </c>
      <c r="G24" s="21"/>
      <c r="H24" s="36">
        <f t="shared" si="3"/>
        <v>8</v>
      </c>
      <c r="I24" s="38">
        <f t="shared" si="4"/>
        <v>861.87759891267569</v>
      </c>
      <c r="J24" s="39">
        <f t="shared" si="0"/>
        <v>7.9005446566995277</v>
      </c>
      <c r="K24" s="51" t="s">
        <v>20</v>
      </c>
      <c r="L24" s="1"/>
      <c r="M24" s="59"/>
      <c r="N24" s="2"/>
      <c r="O24" s="2"/>
      <c r="P24" s="2"/>
      <c r="Q24" s="2"/>
    </row>
    <row r="25" spans="1:17" ht="18.75" customHeight="1" x14ac:dyDescent="0.25">
      <c r="A25" s="1"/>
      <c r="B25" s="50" t="str">
        <f t="shared" si="1"/>
        <v>December,2000</v>
      </c>
      <c r="C25" s="34">
        <f>IFERROR(VLOOKUP($C$13,GPF_Rate,10,0),"")</f>
        <v>11</v>
      </c>
      <c r="D25" s="20">
        <v>9</v>
      </c>
      <c r="E25" s="21"/>
      <c r="F25" s="36">
        <f t="shared" si="2"/>
        <v>9</v>
      </c>
      <c r="G25" s="21"/>
      <c r="H25" s="36">
        <f t="shared" si="3"/>
        <v>9</v>
      </c>
      <c r="I25" s="38">
        <f t="shared" si="4"/>
        <v>870.87759891267569</v>
      </c>
      <c r="J25" s="39">
        <f t="shared" si="0"/>
        <v>7.9830446566995272</v>
      </c>
      <c r="K25" s="51" t="s">
        <v>21</v>
      </c>
      <c r="L25" s="1"/>
      <c r="M25" s="59"/>
      <c r="N25" s="2"/>
      <c r="O25" s="2"/>
      <c r="P25" s="2"/>
      <c r="Q25" s="2"/>
    </row>
    <row r="26" spans="1:17" ht="18.75" customHeight="1" x14ac:dyDescent="0.25">
      <c r="A26" s="1"/>
      <c r="B26" s="50" t="str">
        <f>K26&amp;","&amp;RIGHT($D$13,4)</f>
        <v>January,2001</v>
      </c>
      <c r="C26" s="34">
        <f>IFERROR(VLOOKUP($C$13,GPF_Rate,11,0),"")</f>
        <v>11</v>
      </c>
      <c r="D26" s="20">
        <v>10</v>
      </c>
      <c r="E26" s="21"/>
      <c r="F26" s="36">
        <f t="shared" si="2"/>
        <v>10</v>
      </c>
      <c r="G26" s="21"/>
      <c r="H26" s="36">
        <f t="shared" si="3"/>
        <v>10</v>
      </c>
      <c r="I26" s="38">
        <f t="shared" si="4"/>
        <v>880.87759891267569</v>
      </c>
      <c r="J26" s="39">
        <f t="shared" si="0"/>
        <v>8.0747113233661949</v>
      </c>
      <c r="K26" s="51" t="s">
        <v>22</v>
      </c>
      <c r="L26" s="1"/>
      <c r="M26" s="59"/>
      <c r="N26" s="2"/>
      <c r="O26" s="2"/>
      <c r="P26" s="2"/>
      <c r="Q26" s="2"/>
    </row>
    <row r="27" spans="1:17" ht="18.75" customHeight="1" x14ac:dyDescent="0.25">
      <c r="A27" s="1"/>
      <c r="B27" s="50" t="str">
        <f>K27&amp;","&amp;RIGHT($D$13,4)</f>
        <v>February,2001</v>
      </c>
      <c r="C27" s="34">
        <f>IFERROR(VLOOKUP($C$13,GPF_Rate,12,0),"")</f>
        <v>11</v>
      </c>
      <c r="D27" s="20">
        <v>11</v>
      </c>
      <c r="E27" s="21"/>
      <c r="F27" s="36">
        <f t="shared" si="2"/>
        <v>11</v>
      </c>
      <c r="G27" s="21"/>
      <c r="H27" s="36">
        <f t="shared" si="3"/>
        <v>11</v>
      </c>
      <c r="I27" s="38">
        <f t="shared" si="4"/>
        <v>891.87759891267569</v>
      </c>
      <c r="J27" s="39">
        <f t="shared" si="0"/>
        <v>8.1755446566995271</v>
      </c>
      <c r="K27" s="51" t="s">
        <v>23</v>
      </c>
      <c r="L27" s="1"/>
      <c r="M27" s="59"/>
      <c r="N27" s="2"/>
      <c r="O27" s="2"/>
      <c r="P27" s="2"/>
      <c r="Q27" s="2"/>
    </row>
    <row r="28" spans="1:17" ht="18.75" customHeight="1" x14ac:dyDescent="0.25">
      <c r="A28" s="1"/>
      <c r="B28" s="52" t="str">
        <f>K28&amp;","&amp;RIGHT($D$13,4)</f>
        <v>March,2001</v>
      </c>
      <c r="C28" s="35">
        <f>IFERROR(VLOOKUP($C$13,GPF_Rate,13,0),"")</f>
        <v>11</v>
      </c>
      <c r="D28" s="20">
        <v>12</v>
      </c>
      <c r="E28" s="22"/>
      <c r="F28" s="37">
        <f t="shared" si="2"/>
        <v>12</v>
      </c>
      <c r="G28" s="22"/>
      <c r="H28" s="37">
        <f t="shared" si="3"/>
        <v>12</v>
      </c>
      <c r="I28" s="40">
        <f t="shared" si="4"/>
        <v>903.87759891267569</v>
      </c>
      <c r="J28" s="39">
        <f t="shared" si="0"/>
        <v>8.2855446566995283</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10274.531186952105</v>
      </c>
      <c r="J29" s="58">
        <f t="shared" si="5"/>
        <v>94.183202547061015</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825.87759891267569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94.183202547061015</v>
      </c>
      <c r="H34" s="150"/>
      <c r="I34" s="151"/>
      <c r="L34" s="1"/>
      <c r="M34" s="2"/>
      <c r="N34" s="2"/>
      <c r="O34" s="2"/>
      <c r="P34" s="2"/>
      <c r="Q34" s="2"/>
    </row>
    <row r="35" spans="1:17" ht="18.75" customHeight="1" x14ac:dyDescent="0.25">
      <c r="A35" s="1"/>
      <c r="B35" s="146" t="s">
        <v>55</v>
      </c>
      <c r="C35" s="147"/>
      <c r="D35" s="147"/>
      <c r="E35" s="147"/>
      <c r="F35" s="148"/>
      <c r="G35" s="152">
        <f>G31+G32-G33+G34</f>
        <v>998.06080145973669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3" zoomScaleNormal="100" zoomScaleSheetLayoutView="100" workbookViewId="0">
      <selection activeCell="H18" sqref="H1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5.7109375" style="3" hidden="1" customWidth="1"/>
    <col min="11" max="11" width="4.140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2001 -    2002</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(8)'!C13+1</f>
        <v>2001</v>
      </c>
      <c r="D13" s="62" t="str">
        <f>IFERROR("-    "&amp;C13+1,"")</f>
        <v>-    2002</v>
      </c>
      <c r="E13" s="115" t="s">
        <v>125</v>
      </c>
      <c r="F13" s="115"/>
      <c r="G13" s="115"/>
      <c r="H13" s="115"/>
      <c r="I13" s="43"/>
      <c r="J13" s="44"/>
      <c r="K13" s="45"/>
      <c r="L13" s="1"/>
      <c r="M13" s="2"/>
      <c r="N13" s="2"/>
      <c r="O13" s="2"/>
      <c r="P13" s="2"/>
      <c r="Q13" s="2"/>
    </row>
    <row r="14" spans="1:17" ht="19.5" customHeight="1" thickBot="1" x14ac:dyDescent="0.3">
      <c r="A14" s="1"/>
      <c r="B14" s="49" t="s">
        <v>42</v>
      </c>
      <c r="C14" s="111">
        <f>IF(I14="",'FY (8)'!G35,I14)</f>
        <v>998.06080145973669</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April,2001</v>
      </c>
      <c r="C17" s="34">
        <f>IFERROR(VLOOKUP($C$13,GPF_Rate,2,0),"")</f>
        <v>9.5</v>
      </c>
      <c r="D17" s="20">
        <v>1</v>
      </c>
      <c r="E17" s="21"/>
      <c r="F17" s="36">
        <f>SUM(D17:E17)</f>
        <v>1</v>
      </c>
      <c r="G17" s="21"/>
      <c r="H17" s="36">
        <f>F17-G17</f>
        <v>1</v>
      </c>
      <c r="I17" s="38">
        <f>C14+F17-G17</f>
        <v>999.06080145973669</v>
      </c>
      <c r="J17" s="39">
        <f t="shared" ref="J17:J28" si="0">I17*C17/1200</f>
        <v>7.9092313448895828</v>
      </c>
      <c r="K17" s="51" t="s">
        <v>13</v>
      </c>
      <c r="L17" s="1"/>
      <c r="M17" s="59"/>
      <c r="O17" s="2"/>
      <c r="P17" s="2"/>
      <c r="Q17" s="2"/>
    </row>
    <row r="18" spans="1:17" ht="18.75" customHeight="1" x14ac:dyDescent="0.25">
      <c r="A18" s="1"/>
      <c r="B18" s="50" t="str">
        <f t="shared" ref="B18:B25" si="1">K18&amp;","&amp;$C$13</f>
        <v>May,2001</v>
      </c>
      <c r="C18" s="34">
        <f>IFERROR(VLOOKUP($C$13,GPF_Rate,3,0),"")</f>
        <v>9.5</v>
      </c>
      <c r="D18" s="20">
        <v>2</v>
      </c>
      <c r="E18" s="21"/>
      <c r="F18" s="36">
        <f t="shared" ref="F18:F28" si="2">SUM(D18:E18)</f>
        <v>2</v>
      </c>
      <c r="G18" s="21"/>
      <c r="H18" s="36">
        <f t="shared" ref="H18:H28" si="3">F18-G18</f>
        <v>2</v>
      </c>
      <c r="I18" s="38">
        <f t="shared" ref="I18:I28" si="4">I17+F18-G18</f>
        <v>1001.0608014597367</v>
      </c>
      <c r="J18" s="39">
        <f t="shared" si="0"/>
        <v>7.9250646782229159</v>
      </c>
      <c r="K18" s="51" t="s">
        <v>14</v>
      </c>
      <c r="L18" s="1"/>
      <c r="M18" s="59"/>
      <c r="N18" s="2"/>
      <c r="O18" s="2"/>
      <c r="P18" s="2"/>
      <c r="Q18" s="2"/>
    </row>
    <row r="19" spans="1:17" ht="18.75" customHeight="1" x14ac:dyDescent="0.25">
      <c r="A19" s="1"/>
      <c r="B19" s="50" t="str">
        <f t="shared" si="1"/>
        <v>June,2001</v>
      </c>
      <c r="C19" s="34">
        <f>IFERROR(VLOOKUP($C$13,GPF_Rate,4,0),"")</f>
        <v>9.5</v>
      </c>
      <c r="D19" s="20">
        <v>3</v>
      </c>
      <c r="E19" s="21"/>
      <c r="F19" s="36">
        <f t="shared" si="2"/>
        <v>3</v>
      </c>
      <c r="G19" s="21"/>
      <c r="H19" s="36">
        <f t="shared" si="3"/>
        <v>3</v>
      </c>
      <c r="I19" s="38">
        <f t="shared" si="4"/>
        <v>1004.0608014597367</v>
      </c>
      <c r="J19" s="39">
        <f t="shared" si="0"/>
        <v>7.9488146782229157</v>
      </c>
      <c r="K19" s="51" t="s">
        <v>15</v>
      </c>
      <c r="L19" s="1"/>
      <c r="M19" s="59"/>
      <c r="N19" s="2"/>
      <c r="O19" s="2"/>
      <c r="P19" s="2"/>
      <c r="Q19" s="2"/>
    </row>
    <row r="20" spans="1:17" ht="18.75" customHeight="1" x14ac:dyDescent="0.25">
      <c r="A20" s="1"/>
      <c r="B20" s="50" t="str">
        <f t="shared" si="1"/>
        <v>July,2001</v>
      </c>
      <c r="C20" s="34">
        <f>IFERROR(VLOOKUP($C$13,GPF_Rate,5,0),"")</f>
        <v>9.5</v>
      </c>
      <c r="D20" s="20">
        <v>4</v>
      </c>
      <c r="E20" s="21"/>
      <c r="F20" s="36">
        <f t="shared" si="2"/>
        <v>4</v>
      </c>
      <c r="G20" s="21"/>
      <c r="H20" s="36">
        <f>F20-G20</f>
        <v>4</v>
      </c>
      <c r="I20" s="38">
        <f t="shared" si="4"/>
        <v>1008.0608014597367</v>
      </c>
      <c r="J20" s="39">
        <f t="shared" si="0"/>
        <v>7.9804813448895828</v>
      </c>
      <c r="K20" s="51" t="s">
        <v>16</v>
      </c>
      <c r="L20" s="1"/>
      <c r="M20" s="59"/>
      <c r="N20" s="2"/>
      <c r="O20" s="2"/>
      <c r="P20" s="2"/>
      <c r="Q20" s="2"/>
    </row>
    <row r="21" spans="1:17" ht="18.75" customHeight="1" x14ac:dyDescent="0.25">
      <c r="A21" s="1"/>
      <c r="B21" s="50" t="str">
        <f t="shared" si="1"/>
        <v>August,2001</v>
      </c>
      <c r="C21" s="34">
        <f>IFERROR(VLOOKUP($C$13,GPF_Rate,6,0),"")</f>
        <v>9.5</v>
      </c>
      <c r="D21" s="20">
        <v>5</v>
      </c>
      <c r="E21" s="21"/>
      <c r="F21" s="36">
        <f t="shared" si="2"/>
        <v>5</v>
      </c>
      <c r="G21" s="21"/>
      <c r="H21" s="36">
        <f t="shared" si="3"/>
        <v>5</v>
      </c>
      <c r="I21" s="38">
        <f t="shared" si="4"/>
        <v>1013.0608014597367</v>
      </c>
      <c r="J21" s="39">
        <f t="shared" si="0"/>
        <v>8.0200646782229157</v>
      </c>
      <c r="K21" s="51" t="s">
        <v>17</v>
      </c>
      <c r="L21" s="1"/>
      <c r="M21" s="59"/>
      <c r="N21" s="2"/>
      <c r="O21" s="2"/>
      <c r="P21" s="2"/>
      <c r="Q21" s="2"/>
    </row>
    <row r="22" spans="1:17" ht="18.75" customHeight="1" x14ac:dyDescent="0.25">
      <c r="A22" s="1"/>
      <c r="B22" s="50" t="str">
        <f t="shared" si="1"/>
        <v>September,2001</v>
      </c>
      <c r="C22" s="34">
        <f>IFERROR(VLOOKUP($C$13,GPF_Rate,7,0),"")</f>
        <v>9.5</v>
      </c>
      <c r="D22" s="20">
        <v>6</v>
      </c>
      <c r="E22" s="21"/>
      <c r="F22" s="36">
        <f t="shared" si="2"/>
        <v>6</v>
      </c>
      <c r="G22" s="21"/>
      <c r="H22" s="36">
        <f t="shared" si="3"/>
        <v>6</v>
      </c>
      <c r="I22" s="38">
        <f t="shared" si="4"/>
        <v>1019.0608014597367</v>
      </c>
      <c r="J22" s="39">
        <f t="shared" si="0"/>
        <v>8.0675646782229151</v>
      </c>
      <c r="K22" s="51" t="s">
        <v>18</v>
      </c>
      <c r="L22" s="1"/>
      <c r="M22" s="59"/>
      <c r="N22" s="2"/>
      <c r="O22" s="2"/>
      <c r="P22" s="2"/>
      <c r="Q22" s="2"/>
    </row>
    <row r="23" spans="1:17" ht="18.75" customHeight="1" x14ac:dyDescent="0.25">
      <c r="A23" s="1"/>
      <c r="B23" s="50" t="str">
        <f t="shared" si="1"/>
        <v>October,2001</v>
      </c>
      <c r="C23" s="34">
        <f>IFERROR(VLOOKUP($C$13,GPF_Rate,8,0),"")</f>
        <v>9.5</v>
      </c>
      <c r="D23" s="20">
        <v>7</v>
      </c>
      <c r="E23" s="21"/>
      <c r="F23" s="36">
        <f t="shared" si="2"/>
        <v>7</v>
      </c>
      <c r="G23" s="21"/>
      <c r="H23" s="36">
        <f t="shared" si="3"/>
        <v>7</v>
      </c>
      <c r="I23" s="38">
        <f t="shared" si="4"/>
        <v>1026.0608014597367</v>
      </c>
      <c r="J23" s="39">
        <f t="shared" si="0"/>
        <v>8.1229813448895829</v>
      </c>
      <c r="K23" s="51" t="s">
        <v>19</v>
      </c>
      <c r="L23" s="1"/>
      <c r="M23" s="59"/>
      <c r="N23" s="2"/>
      <c r="O23" s="2"/>
      <c r="P23" s="2"/>
      <c r="Q23" s="2"/>
    </row>
    <row r="24" spans="1:17" ht="18.75" customHeight="1" x14ac:dyDescent="0.25">
      <c r="A24" s="1"/>
      <c r="B24" s="50" t="str">
        <f t="shared" si="1"/>
        <v>November,2001</v>
      </c>
      <c r="C24" s="34">
        <f>IFERROR(VLOOKUP($C$13,GPF_Rate,9,0),"")</f>
        <v>9.5</v>
      </c>
      <c r="D24" s="20">
        <v>8</v>
      </c>
      <c r="E24" s="21"/>
      <c r="F24" s="36">
        <f t="shared" si="2"/>
        <v>8</v>
      </c>
      <c r="G24" s="21"/>
      <c r="H24" s="36">
        <f t="shared" si="3"/>
        <v>8</v>
      </c>
      <c r="I24" s="38">
        <f t="shared" si="4"/>
        <v>1034.0608014597367</v>
      </c>
      <c r="J24" s="39">
        <f t="shared" si="0"/>
        <v>8.1863146782229155</v>
      </c>
      <c r="K24" s="51" t="s">
        <v>20</v>
      </c>
      <c r="L24" s="1"/>
      <c r="M24" s="59"/>
      <c r="N24" s="2"/>
      <c r="O24" s="2"/>
      <c r="P24" s="2"/>
      <c r="Q24" s="2"/>
    </row>
    <row r="25" spans="1:17" ht="18.75" customHeight="1" x14ac:dyDescent="0.25">
      <c r="A25" s="1"/>
      <c r="B25" s="50" t="str">
        <f t="shared" si="1"/>
        <v>December,2001</v>
      </c>
      <c r="C25" s="34">
        <f>IFERROR(VLOOKUP($C$13,GPF_Rate,10,0),"")</f>
        <v>9.5</v>
      </c>
      <c r="D25" s="20">
        <v>9</v>
      </c>
      <c r="E25" s="21"/>
      <c r="F25" s="36">
        <f t="shared" si="2"/>
        <v>9</v>
      </c>
      <c r="G25" s="21"/>
      <c r="H25" s="36">
        <f t="shared" si="3"/>
        <v>9</v>
      </c>
      <c r="I25" s="38">
        <f t="shared" si="4"/>
        <v>1043.0608014597367</v>
      </c>
      <c r="J25" s="39">
        <f t="shared" si="0"/>
        <v>8.2575646782229164</v>
      </c>
      <c r="K25" s="51" t="s">
        <v>21</v>
      </c>
      <c r="L25" s="1"/>
      <c r="M25" s="59"/>
      <c r="N25" s="2"/>
      <c r="O25" s="2"/>
      <c r="P25" s="2"/>
      <c r="Q25" s="2"/>
    </row>
    <row r="26" spans="1:17" ht="18.75" customHeight="1" x14ac:dyDescent="0.25">
      <c r="A26" s="1"/>
      <c r="B26" s="50" t="str">
        <f>K26&amp;","&amp;RIGHT($D$13,4)</f>
        <v>January,2002</v>
      </c>
      <c r="C26" s="34">
        <f>IFERROR(VLOOKUP($C$13,GPF_Rate,11,0),"")</f>
        <v>9.5</v>
      </c>
      <c r="D26" s="20">
        <v>10</v>
      </c>
      <c r="E26" s="21"/>
      <c r="F26" s="36">
        <f t="shared" si="2"/>
        <v>10</v>
      </c>
      <c r="G26" s="21"/>
      <c r="H26" s="36">
        <f t="shared" si="3"/>
        <v>10</v>
      </c>
      <c r="I26" s="38">
        <f t="shared" si="4"/>
        <v>1053.0608014597367</v>
      </c>
      <c r="J26" s="39">
        <f t="shared" si="0"/>
        <v>8.3367313448895821</v>
      </c>
      <c r="K26" s="51" t="s">
        <v>22</v>
      </c>
      <c r="L26" s="1"/>
      <c r="M26" s="59"/>
      <c r="N26" s="2"/>
      <c r="O26" s="2"/>
      <c r="P26" s="2"/>
      <c r="Q26" s="2"/>
    </row>
    <row r="27" spans="1:17" ht="18.75" customHeight="1" x14ac:dyDescent="0.25">
      <c r="A27" s="1"/>
      <c r="B27" s="50" t="str">
        <f>K27&amp;","&amp;RIGHT($D$13,4)</f>
        <v>February,2002</v>
      </c>
      <c r="C27" s="34">
        <f>IFERROR(VLOOKUP($C$13,GPF_Rate,12,0),"")</f>
        <v>9.5</v>
      </c>
      <c r="D27" s="20">
        <v>11</v>
      </c>
      <c r="E27" s="21"/>
      <c r="F27" s="36">
        <f t="shared" si="2"/>
        <v>11</v>
      </c>
      <c r="G27" s="21"/>
      <c r="H27" s="36">
        <f t="shared" si="3"/>
        <v>11</v>
      </c>
      <c r="I27" s="38">
        <f t="shared" si="4"/>
        <v>1064.0608014597367</v>
      </c>
      <c r="J27" s="39">
        <f t="shared" si="0"/>
        <v>8.4238146782229162</v>
      </c>
      <c r="K27" s="51" t="s">
        <v>23</v>
      </c>
      <c r="L27" s="1"/>
      <c r="M27" s="59"/>
      <c r="N27" s="2"/>
      <c r="O27" s="2"/>
      <c r="P27" s="2"/>
      <c r="Q27" s="2"/>
    </row>
    <row r="28" spans="1:17" ht="18.75" customHeight="1" x14ac:dyDescent="0.25">
      <c r="A28" s="1"/>
      <c r="B28" s="52" t="str">
        <f>K28&amp;","&amp;RIGHT($D$13,4)</f>
        <v>March,2002</v>
      </c>
      <c r="C28" s="35">
        <f>IFERROR(VLOOKUP($C$13,GPF_Rate,13,0),"")</f>
        <v>9.5</v>
      </c>
      <c r="D28" s="20">
        <v>12</v>
      </c>
      <c r="E28" s="22"/>
      <c r="F28" s="37">
        <f t="shared" si="2"/>
        <v>12</v>
      </c>
      <c r="G28" s="22"/>
      <c r="H28" s="37">
        <f t="shared" si="3"/>
        <v>12</v>
      </c>
      <c r="I28" s="40">
        <f t="shared" si="4"/>
        <v>1076.0608014597367</v>
      </c>
      <c r="J28" s="39">
        <f t="shared" si="0"/>
        <v>8.5188146782229168</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12340.729617516839</v>
      </c>
      <c r="J29" s="58">
        <f t="shared" si="5"/>
        <v>97.697442805341666</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998.06080145973669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97.697442805341666</v>
      </c>
      <c r="H34" s="150"/>
      <c r="I34" s="151"/>
      <c r="L34" s="1"/>
      <c r="M34" s="2"/>
      <c r="N34" s="2"/>
      <c r="O34" s="2"/>
      <c r="P34" s="2"/>
      <c r="Q34" s="2"/>
    </row>
    <row r="35" spans="1:17" ht="18.75" customHeight="1" x14ac:dyDescent="0.25">
      <c r="A35" s="1"/>
      <c r="B35" s="146" t="s">
        <v>55</v>
      </c>
      <c r="C35" s="147"/>
      <c r="D35" s="147"/>
      <c r="E35" s="147"/>
      <c r="F35" s="148"/>
      <c r="G35" s="152">
        <f>G31+G32-G33+G34</f>
        <v>1173.7582442650782</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6"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2002 -    2003</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(9)'!C13+1</f>
        <v>2002</v>
      </c>
      <c r="D13" s="62" t="str">
        <f>IFERROR("-    "&amp;C13+1,"")</f>
        <v>-    2003</v>
      </c>
      <c r="E13" s="115" t="s">
        <v>125</v>
      </c>
      <c r="F13" s="115"/>
      <c r="G13" s="115"/>
      <c r="H13" s="115"/>
      <c r="I13" s="43"/>
      <c r="J13" s="44"/>
      <c r="K13" s="45"/>
      <c r="L13" s="1"/>
      <c r="M13" s="2"/>
      <c r="N13" s="2"/>
      <c r="O13" s="2"/>
      <c r="P13" s="2"/>
      <c r="Q13" s="2"/>
    </row>
    <row r="14" spans="1:17" ht="19.5" customHeight="1" thickBot="1" x14ac:dyDescent="0.3">
      <c r="A14" s="1"/>
      <c r="B14" s="49" t="s">
        <v>42</v>
      </c>
      <c r="C14" s="111">
        <f>IF(I14="",'FY  (9)'!G35,I14)</f>
        <v>1173.7582442650782</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April,2002</v>
      </c>
      <c r="C17" s="34">
        <f>IFERROR(VLOOKUP($C$13,GPF_Rate,2,0),"")</f>
        <v>9</v>
      </c>
      <c r="D17" s="20">
        <v>1</v>
      </c>
      <c r="E17" s="21"/>
      <c r="F17" s="36">
        <f>SUM(D17:E17)</f>
        <v>1</v>
      </c>
      <c r="G17" s="21"/>
      <c r="H17" s="36">
        <f>F17-G17</f>
        <v>1</v>
      </c>
      <c r="I17" s="38">
        <f>C14+F17-G17</f>
        <v>1174.7582442650782</v>
      </c>
      <c r="J17" s="39">
        <f t="shared" ref="J17:J28" si="0">I17*C17/1200</f>
        <v>8.810686831988086</v>
      </c>
      <c r="K17" s="51" t="s">
        <v>13</v>
      </c>
      <c r="L17" s="1"/>
      <c r="M17" s="59"/>
      <c r="O17" s="2"/>
      <c r="P17" s="2"/>
      <c r="Q17" s="2"/>
    </row>
    <row r="18" spans="1:17" ht="18.75" customHeight="1" x14ac:dyDescent="0.25">
      <c r="A18" s="1"/>
      <c r="B18" s="50" t="str">
        <f t="shared" ref="B18:B25" si="1">K18&amp;","&amp;$C$13</f>
        <v>May,2002</v>
      </c>
      <c r="C18" s="34">
        <f>IFERROR(VLOOKUP($C$13,GPF_Rate,3,0),"")</f>
        <v>9</v>
      </c>
      <c r="D18" s="20">
        <v>2</v>
      </c>
      <c r="E18" s="21"/>
      <c r="F18" s="36">
        <f t="shared" ref="F18:F28" si="2">SUM(D18:E18)</f>
        <v>2</v>
      </c>
      <c r="G18" s="21"/>
      <c r="H18" s="36">
        <f t="shared" ref="H18:H28" si="3">F18-G18</f>
        <v>2</v>
      </c>
      <c r="I18" s="38">
        <f t="shared" ref="I18:I28" si="4">I17+F18-G18</f>
        <v>1176.7582442650782</v>
      </c>
      <c r="J18" s="39">
        <f t="shared" si="0"/>
        <v>8.8256868319880866</v>
      </c>
      <c r="K18" s="51" t="s">
        <v>14</v>
      </c>
      <c r="L18" s="1"/>
      <c r="M18" s="59"/>
      <c r="N18" s="2"/>
      <c r="O18" s="2"/>
      <c r="P18" s="2"/>
      <c r="Q18" s="2"/>
    </row>
    <row r="19" spans="1:17" ht="18.75" customHeight="1" x14ac:dyDescent="0.25">
      <c r="A19" s="1"/>
      <c r="B19" s="50" t="str">
        <f t="shared" si="1"/>
        <v>June,2002</v>
      </c>
      <c r="C19" s="34">
        <f>IFERROR(VLOOKUP($C$13,GPF_Rate,4,0),"")</f>
        <v>9</v>
      </c>
      <c r="D19" s="20">
        <v>3</v>
      </c>
      <c r="E19" s="21"/>
      <c r="F19" s="36">
        <f t="shared" si="2"/>
        <v>3</v>
      </c>
      <c r="G19" s="21"/>
      <c r="H19" s="36">
        <f t="shared" si="3"/>
        <v>3</v>
      </c>
      <c r="I19" s="38">
        <f t="shared" si="4"/>
        <v>1179.7582442650782</v>
      </c>
      <c r="J19" s="39">
        <f t="shared" si="0"/>
        <v>8.8481868319880874</v>
      </c>
      <c r="K19" s="51" t="s">
        <v>15</v>
      </c>
      <c r="L19" s="1"/>
      <c r="M19" s="59"/>
      <c r="N19" s="2"/>
      <c r="O19" s="2"/>
      <c r="P19" s="2"/>
      <c r="Q19" s="2"/>
    </row>
    <row r="20" spans="1:17" ht="18.75" customHeight="1" x14ac:dyDescent="0.25">
      <c r="A20" s="1"/>
      <c r="B20" s="50" t="str">
        <f t="shared" si="1"/>
        <v>July,2002</v>
      </c>
      <c r="C20" s="34">
        <f>IFERROR(VLOOKUP($C$13,GPF_Rate,5,0),"")</f>
        <v>9</v>
      </c>
      <c r="D20" s="20">
        <v>4</v>
      </c>
      <c r="E20" s="21"/>
      <c r="F20" s="36">
        <f t="shared" si="2"/>
        <v>4</v>
      </c>
      <c r="G20" s="21"/>
      <c r="H20" s="36">
        <f>F20-G20</f>
        <v>4</v>
      </c>
      <c r="I20" s="38">
        <f t="shared" si="4"/>
        <v>1183.7582442650782</v>
      </c>
      <c r="J20" s="39">
        <f t="shared" si="0"/>
        <v>8.8781868319880868</v>
      </c>
      <c r="K20" s="51" t="s">
        <v>16</v>
      </c>
      <c r="L20" s="1"/>
      <c r="M20" s="59"/>
      <c r="N20" s="2"/>
      <c r="O20" s="2"/>
      <c r="P20" s="2"/>
      <c r="Q20" s="2"/>
    </row>
    <row r="21" spans="1:17" ht="18.75" customHeight="1" x14ac:dyDescent="0.25">
      <c r="A21" s="1"/>
      <c r="B21" s="50" t="str">
        <f t="shared" si="1"/>
        <v>August,2002</v>
      </c>
      <c r="C21" s="34">
        <f>IFERROR(VLOOKUP($C$13,GPF_Rate,6,0),"")</f>
        <v>9</v>
      </c>
      <c r="D21" s="20">
        <v>5</v>
      </c>
      <c r="E21" s="21"/>
      <c r="F21" s="36">
        <f t="shared" si="2"/>
        <v>5</v>
      </c>
      <c r="G21" s="21"/>
      <c r="H21" s="36">
        <f t="shared" si="3"/>
        <v>5</v>
      </c>
      <c r="I21" s="38">
        <f t="shared" si="4"/>
        <v>1188.7582442650782</v>
      </c>
      <c r="J21" s="39">
        <f t="shared" si="0"/>
        <v>8.9156868319880864</v>
      </c>
      <c r="K21" s="51" t="s">
        <v>17</v>
      </c>
      <c r="L21" s="1"/>
      <c r="M21" s="59"/>
      <c r="N21" s="2"/>
      <c r="O21" s="2"/>
      <c r="P21" s="2"/>
      <c r="Q21" s="2"/>
    </row>
    <row r="22" spans="1:17" ht="18.75" customHeight="1" x14ac:dyDescent="0.25">
      <c r="A22" s="1"/>
      <c r="B22" s="50" t="str">
        <f t="shared" si="1"/>
        <v>September,2002</v>
      </c>
      <c r="C22" s="34">
        <f>IFERROR(VLOOKUP($C$13,GPF_Rate,7,0),"")</f>
        <v>9</v>
      </c>
      <c r="D22" s="20">
        <v>6</v>
      </c>
      <c r="E22" s="21"/>
      <c r="F22" s="36">
        <f t="shared" si="2"/>
        <v>6</v>
      </c>
      <c r="G22" s="21"/>
      <c r="H22" s="36">
        <f t="shared" si="3"/>
        <v>6</v>
      </c>
      <c r="I22" s="38">
        <f t="shared" si="4"/>
        <v>1194.7582442650782</v>
      </c>
      <c r="J22" s="39">
        <f t="shared" si="0"/>
        <v>8.9606868319880864</v>
      </c>
      <c r="K22" s="51" t="s">
        <v>18</v>
      </c>
      <c r="L22" s="1"/>
      <c r="M22" s="59"/>
      <c r="N22" s="2"/>
      <c r="O22" s="2"/>
      <c r="P22" s="2"/>
      <c r="Q22" s="2"/>
    </row>
    <row r="23" spans="1:17" ht="18.75" customHeight="1" x14ac:dyDescent="0.25">
      <c r="A23" s="1"/>
      <c r="B23" s="50" t="str">
        <f t="shared" si="1"/>
        <v>October,2002</v>
      </c>
      <c r="C23" s="34">
        <f>IFERROR(VLOOKUP($C$13,GPF_Rate,8,0),"")</f>
        <v>9</v>
      </c>
      <c r="D23" s="20">
        <v>7</v>
      </c>
      <c r="E23" s="21"/>
      <c r="F23" s="36">
        <f t="shared" si="2"/>
        <v>7</v>
      </c>
      <c r="G23" s="21"/>
      <c r="H23" s="36">
        <f t="shared" si="3"/>
        <v>7</v>
      </c>
      <c r="I23" s="38">
        <f t="shared" si="4"/>
        <v>1201.7582442650782</v>
      </c>
      <c r="J23" s="39">
        <f t="shared" si="0"/>
        <v>9.0131868319880866</v>
      </c>
      <c r="K23" s="51" t="s">
        <v>19</v>
      </c>
      <c r="L23" s="1"/>
      <c r="M23" s="59"/>
      <c r="N23" s="2"/>
      <c r="O23" s="2"/>
      <c r="P23" s="2"/>
      <c r="Q23" s="2"/>
    </row>
    <row r="24" spans="1:17" ht="18.75" customHeight="1" x14ac:dyDescent="0.25">
      <c r="A24" s="1"/>
      <c r="B24" s="50" t="str">
        <f t="shared" si="1"/>
        <v>November,2002</v>
      </c>
      <c r="C24" s="34">
        <f>IFERROR(VLOOKUP($C$13,GPF_Rate,9,0),"")</f>
        <v>9</v>
      </c>
      <c r="D24" s="20">
        <v>8</v>
      </c>
      <c r="E24" s="21"/>
      <c r="F24" s="36">
        <f t="shared" si="2"/>
        <v>8</v>
      </c>
      <c r="G24" s="21"/>
      <c r="H24" s="36">
        <f t="shared" si="3"/>
        <v>8</v>
      </c>
      <c r="I24" s="38">
        <f t="shared" si="4"/>
        <v>1209.7582442650782</v>
      </c>
      <c r="J24" s="39">
        <f t="shared" si="0"/>
        <v>9.0731868319880871</v>
      </c>
      <c r="K24" s="51" t="s">
        <v>20</v>
      </c>
      <c r="L24" s="1"/>
      <c r="M24" s="59"/>
      <c r="N24" s="2"/>
      <c r="O24" s="2"/>
      <c r="P24" s="2"/>
      <c r="Q24" s="2"/>
    </row>
    <row r="25" spans="1:17" ht="18.75" customHeight="1" x14ac:dyDescent="0.25">
      <c r="A25" s="1"/>
      <c r="B25" s="50" t="str">
        <f t="shared" si="1"/>
        <v>December,2002</v>
      </c>
      <c r="C25" s="34">
        <f>IFERROR(VLOOKUP($C$13,GPF_Rate,10,0),"")</f>
        <v>9</v>
      </c>
      <c r="D25" s="20">
        <v>9</v>
      </c>
      <c r="E25" s="21"/>
      <c r="F25" s="36">
        <f t="shared" si="2"/>
        <v>9</v>
      </c>
      <c r="G25" s="21"/>
      <c r="H25" s="36">
        <f t="shared" si="3"/>
        <v>9</v>
      </c>
      <c r="I25" s="38">
        <f t="shared" si="4"/>
        <v>1218.7582442650782</v>
      </c>
      <c r="J25" s="39">
        <f t="shared" si="0"/>
        <v>9.1406868319880861</v>
      </c>
      <c r="K25" s="51" t="s">
        <v>21</v>
      </c>
      <c r="L25" s="1"/>
      <c r="M25" s="59"/>
      <c r="N25" s="2"/>
      <c r="O25" s="2"/>
      <c r="P25" s="2"/>
      <c r="Q25" s="2"/>
    </row>
    <row r="26" spans="1:17" ht="18.75" customHeight="1" x14ac:dyDescent="0.25">
      <c r="A26" s="1"/>
      <c r="B26" s="50" t="str">
        <f>K26&amp;","&amp;RIGHT($D$13,4)</f>
        <v>January,2003</v>
      </c>
      <c r="C26" s="34">
        <f>IFERROR(VLOOKUP($C$13,GPF_Rate,11,0),"")</f>
        <v>9</v>
      </c>
      <c r="D26" s="20">
        <v>10</v>
      </c>
      <c r="E26" s="21"/>
      <c r="F26" s="36">
        <f t="shared" si="2"/>
        <v>10</v>
      </c>
      <c r="G26" s="21"/>
      <c r="H26" s="36">
        <f t="shared" si="3"/>
        <v>10</v>
      </c>
      <c r="I26" s="38">
        <f t="shared" si="4"/>
        <v>1228.7582442650782</v>
      </c>
      <c r="J26" s="39">
        <f t="shared" si="0"/>
        <v>9.2156868319880871</v>
      </c>
      <c r="K26" s="51" t="s">
        <v>22</v>
      </c>
      <c r="L26" s="1"/>
      <c r="M26" s="59"/>
      <c r="N26" s="2"/>
      <c r="O26" s="2"/>
      <c r="P26" s="2"/>
      <c r="Q26" s="2"/>
    </row>
    <row r="27" spans="1:17" ht="18.75" customHeight="1" x14ac:dyDescent="0.25">
      <c r="A27" s="1"/>
      <c r="B27" s="50" t="str">
        <f>K27&amp;","&amp;RIGHT($D$13,4)</f>
        <v>February,2003</v>
      </c>
      <c r="C27" s="34">
        <f>IFERROR(VLOOKUP($C$13,GPF_Rate,12,0),"")</f>
        <v>9</v>
      </c>
      <c r="D27" s="20">
        <v>11</v>
      </c>
      <c r="E27" s="21"/>
      <c r="F27" s="36">
        <f t="shared" si="2"/>
        <v>11</v>
      </c>
      <c r="G27" s="21"/>
      <c r="H27" s="36">
        <f t="shared" si="3"/>
        <v>11</v>
      </c>
      <c r="I27" s="38">
        <f t="shared" si="4"/>
        <v>1239.7582442650782</v>
      </c>
      <c r="J27" s="39">
        <f t="shared" si="0"/>
        <v>9.2981868319880867</v>
      </c>
      <c r="K27" s="51" t="s">
        <v>23</v>
      </c>
      <c r="L27" s="1"/>
      <c r="M27" s="59"/>
      <c r="N27" s="2"/>
      <c r="O27" s="2"/>
      <c r="P27" s="2"/>
      <c r="Q27" s="2"/>
    </row>
    <row r="28" spans="1:17" ht="18.75" customHeight="1" x14ac:dyDescent="0.25">
      <c r="A28" s="1"/>
      <c r="B28" s="52" t="str">
        <f>K28&amp;","&amp;RIGHT($D$13,4)</f>
        <v>March,2003</v>
      </c>
      <c r="C28" s="35">
        <f>IFERROR(VLOOKUP($C$13,GPF_Rate,13,0),"")</f>
        <v>9</v>
      </c>
      <c r="D28" s="20">
        <v>12</v>
      </c>
      <c r="E28" s="22"/>
      <c r="F28" s="37">
        <f t="shared" si="2"/>
        <v>12</v>
      </c>
      <c r="G28" s="22"/>
      <c r="H28" s="37">
        <f t="shared" si="3"/>
        <v>12</v>
      </c>
      <c r="I28" s="40">
        <f t="shared" si="4"/>
        <v>1251.7582442650782</v>
      </c>
      <c r="J28" s="39">
        <f t="shared" si="0"/>
        <v>9.3881868319880866</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14449.098931180939</v>
      </c>
      <c r="J29" s="58">
        <f t="shared" si="5"/>
        <v>108.36824198385705</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1173.7582442650782</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108.36824198385705</v>
      </c>
      <c r="H34" s="150"/>
      <c r="I34" s="151"/>
      <c r="L34" s="1"/>
      <c r="M34" s="2"/>
      <c r="N34" s="2"/>
      <c r="O34" s="2"/>
      <c r="P34" s="2"/>
      <c r="Q34" s="2"/>
    </row>
    <row r="35" spans="1:17" ht="18.75" customHeight="1" x14ac:dyDescent="0.25">
      <c r="A35" s="1"/>
      <c r="B35" s="146" t="s">
        <v>55</v>
      </c>
      <c r="C35" s="147"/>
      <c r="D35" s="147"/>
      <c r="E35" s="147"/>
      <c r="F35" s="148"/>
      <c r="G35" s="152">
        <f>G31+G32-G33+G34</f>
        <v>1360.1264862489352</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scaleWithDoc="0" alignWithMargins="0">
    <oddFooter>&amp;C&amp;"-,Bold"&amp;14&amp;KFF0000MADE BY:-- BHAGIRATH MAL KALWANIYAN</oddFooter>
  </headerFooter>
  <colBreaks count="1" manualBreakCount="1">
    <brk id="9" min="4" max="34"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0"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2003 -    2004</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(10)'!C13+1</f>
        <v>2003</v>
      </c>
      <c r="D13" s="62" t="str">
        <f>IFERROR("-    "&amp;C13+1,"")</f>
        <v>-    2004</v>
      </c>
      <c r="E13" s="115" t="s">
        <v>125</v>
      </c>
      <c r="F13" s="115"/>
      <c r="G13" s="115"/>
      <c r="H13" s="115"/>
      <c r="I13" s="43"/>
      <c r="J13" s="44"/>
      <c r="K13" s="45"/>
      <c r="L13" s="1"/>
      <c r="M13" s="2"/>
      <c r="N13" s="2"/>
      <c r="O13" s="2"/>
      <c r="P13" s="2"/>
      <c r="Q13" s="2"/>
    </row>
    <row r="14" spans="1:17" ht="19.5" customHeight="1" thickBot="1" x14ac:dyDescent="0.3">
      <c r="A14" s="1"/>
      <c r="B14" s="49" t="s">
        <v>42</v>
      </c>
      <c r="C14" s="111">
        <f>IF(I14="",'FY  (10)'!G35,I14)</f>
        <v>1360.1264862489352</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April,2003</v>
      </c>
      <c r="C17" s="34">
        <f>IFERROR(VLOOKUP($C$13,GPF_Rate,2,0),"")</f>
        <v>8</v>
      </c>
      <c r="D17" s="20">
        <v>1</v>
      </c>
      <c r="E17" s="21"/>
      <c r="F17" s="36">
        <f>SUM(D17:E17)</f>
        <v>1</v>
      </c>
      <c r="G17" s="21"/>
      <c r="H17" s="36">
        <f>F17-G17</f>
        <v>1</v>
      </c>
      <c r="I17" s="38">
        <f>C14+F17-G17</f>
        <v>1361.1264862489352</v>
      </c>
      <c r="J17" s="39">
        <f t="shared" ref="J17:J28" si="0">I17*C17/1200</f>
        <v>9.0741765749929009</v>
      </c>
      <c r="K17" s="51" t="s">
        <v>13</v>
      </c>
      <c r="L17" s="1"/>
      <c r="M17" s="59"/>
      <c r="O17" s="2"/>
      <c r="P17" s="2"/>
      <c r="Q17" s="2"/>
    </row>
    <row r="18" spans="1:17" ht="18.75" customHeight="1" x14ac:dyDescent="0.25">
      <c r="A18" s="1"/>
      <c r="B18" s="50" t="str">
        <f t="shared" ref="B18:B25" si="1">K18&amp;","&amp;$C$13</f>
        <v>May,2003</v>
      </c>
      <c r="C18" s="34">
        <f>IFERROR(VLOOKUP($C$13,GPF_Rate,3,0),"")</f>
        <v>8</v>
      </c>
      <c r="D18" s="20">
        <v>2</v>
      </c>
      <c r="E18" s="21"/>
      <c r="F18" s="36">
        <f t="shared" ref="F18:F28" si="2">SUM(D18:E18)</f>
        <v>2</v>
      </c>
      <c r="G18" s="21"/>
      <c r="H18" s="36">
        <f t="shared" ref="H18:H28" si="3">F18-G18</f>
        <v>2</v>
      </c>
      <c r="I18" s="38">
        <f t="shared" ref="I18:I28" si="4">I17+F18-G18</f>
        <v>1363.1264862489352</v>
      </c>
      <c r="J18" s="39">
        <f t="shared" si="0"/>
        <v>9.0875099083262345</v>
      </c>
      <c r="K18" s="51" t="s">
        <v>14</v>
      </c>
      <c r="L18" s="1"/>
      <c r="M18" s="59"/>
      <c r="N18" s="2"/>
      <c r="O18" s="2"/>
      <c r="P18" s="2"/>
      <c r="Q18" s="2"/>
    </row>
    <row r="19" spans="1:17" ht="18.75" customHeight="1" x14ac:dyDescent="0.25">
      <c r="A19" s="1"/>
      <c r="B19" s="50" t="str">
        <f t="shared" si="1"/>
        <v>June,2003</v>
      </c>
      <c r="C19" s="34">
        <f>IFERROR(VLOOKUP($C$13,GPF_Rate,4,0),"")</f>
        <v>8</v>
      </c>
      <c r="D19" s="20">
        <v>3</v>
      </c>
      <c r="E19" s="21"/>
      <c r="F19" s="36">
        <f t="shared" si="2"/>
        <v>3</v>
      </c>
      <c r="G19" s="21"/>
      <c r="H19" s="36">
        <f t="shared" si="3"/>
        <v>3</v>
      </c>
      <c r="I19" s="38">
        <f t="shared" si="4"/>
        <v>1366.1264862489352</v>
      </c>
      <c r="J19" s="39">
        <f t="shared" si="0"/>
        <v>9.1075099083262341</v>
      </c>
      <c r="K19" s="51" t="s">
        <v>15</v>
      </c>
      <c r="L19" s="1"/>
      <c r="M19" s="59"/>
      <c r="N19" s="2"/>
      <c r="O19" s="2"/>
      <c r="P19" s="2"/>
      <c r="Q19" s="2"/>
    </row>
    <row r="20" spans="1:17" ht="18.75" customHeight="1" x14ac:dyDescent="0.25">
      <c r="A20" s="1"/>
      <c r="B20" s="50" t="str">
        <f t="shared" si="1"/>
        <v>July,2003</v>
      </c>
      <c r="C20" s="34">
        <f>IFERROR(VLOOKUP($C$13,GPF_Rate,5,0),"")</f>
        <v>8</v>
      </c>
      <c r="D20" s="20">
        <v>4</v>
      </c>
      <c r="E20" s="21"/>
      <c r="F20" s="36">
        <f t="shared" si="2"/>
        <v>4</v>
      </c>
      <c r="G20" s="21"/>
      <c r="H20" s="36">
        <f>F20-G20</f>
        <v>4</v>
      </c>
      <c r="I20" s="38">
        <f t="shared" si="4"/>
        <v>1370.1264862489352</v>
      </c>
      <c r="J20" s="39">
        <f t="shared" si="0"/>
        <v>9.1341765749929014</v>
      </c>
      <c r="K20" s="51" t="s">
        <v>16</v>
      </c>
      <c r="L20" s="1"/>
      <c r="M20" s="59"/>
      <c r="N20" s="2"/>
      <c r="O20" s="2"/>
      <c r="P20" s="2"/>
      <c r="Q20" s="2"/>
    </row>
    <row r="21" spans="1:17" ht="18.75" customHeight="1" x14ac:dyDescent="0.25">
      <c r="A21" s="1"/>
      <c r="B21" s="50" t="str">
        <f t="shared" si="1"/>
        <v>August,2003</v>
      </c>
      <c r="C21" s="34">
        <f>IFERROR(VLOOKUP($C$13,GPF_Rate,6,0),"")</f>
        <v>8</v>
      </c>
      <c r="D21" s="20">
        <v>5</v>
      </c>
      <c r="E21" s="21"/>
      <c r="F21" s="36">
        <f t="shared" si="2"/>
        <v>5</v>
      </c>
      <c r="G21" s="21"/>
      <c r="H21" s="36">
        <f t="shared" si="3"/>
        <v>5</v>
      </c>
      <c r="I21" s="38">
        <f t="shared" si="4"/>
        <v>1375.1264862489352</v>
      </c>
      <c r="J21" s="39">
        <f t="shared" si="0"/>
        <v>9.1675099083262346</v>
      </c>
      <c r="K21" s="51" t="s">
        <v>17</v>
      </c>
      <c r="L21" s="1"/>
      <c r="M21" s="59"/>
      <c r="N21" s="2"/>
      <c r="O21" s="2"/>
      <c r="P21" s="2"/>
      <c r="Q21" s="2"/>
    </row>
    <row r="22" spans="1:17" ht="18.75" customHeight="1" x14ac:dyDescent="0.25">
      <c r="A22" s="1"/>
      <c r="B22" s="50" t="str">
        <f t="shared" si="1"/>
        <v>September,2003</v>
      </c>
      <c r="C22" s="34">
        <f>IFERROR(VLOOKUP($C$13,GPF_Rate,7,0),"")</f>
        <v>8</v>
      </c>
      <c r="D22" s="20">
        <v>6</v>
      </c>
      <c r="E22" s="21"/>
      <c r="F22" s="36">
        <f t="shared" si="2"/>
        <v>6</v>
      </c>
      <c r="G22" s="21"/>
      <c r="H22" s="36">
        <f t="shared" si="3"/>
        <v>6</v>
      </c>
      <c r="I22" s="38">
        <f t="shared" si="4"/>
        <v>1381.1264862489352</v>
      </c>
      <c r="J22" s="39">
        <f t="shared" si="0"/>
        <v>9.2075099083262337</v>
      </c>
      <c r="K22" s="51" t="s">
        <v>18</v>
      </c>
      <c r="L22" s="1"/>
      <c r="M22" s="59"/>
      <c r="N22" s="2"/>
      <c r="O22" s="2"/>
      <c r="P22" s="2"/>
      <c r="Q22" s="2"/>
    </row>
    <row r="23" spans="1:17" ht="18.75" customHeight="1" x14ac:dyDescent="0.25">
      <c r="A23" s="1"/>
      <c r="B23" s="50" t="str">
        <f t="shared" si="1"/>
        <v>October,2003</v>
      </c>
      <c r="C23" s="34">
        <f>IFERROR(VLOOKUP($C$13,GPF_Rate,8,0),"")</f>
        <v>8</v>
      </c>
      <c r="D23" s="20">
        <v>7</v>
      </c>
      <c r="E23" s="21"/>
      <c r="F23" s="36">
        <f t="shared" si="2"/>
        <v>7</v>
      </c>
      <c r="G23" s="21"/>
      <c r="H23" s="36">
        <f t="shared" si="3"/>
        <v>7</v>
      </c>
      <c r="I23" s="38">
        <f t="shared" si="4"/>
        <v>1388.1264862489352</v>
      </c>
      <c r="J23" s="39">
        <f t="shared" si="0"/>
        <v>9.2541765749929006</v>
      </c>
      <c r="K23" s="51" t="s">
        <v>19</v>
      </c>
      <c r="L23" s="1"/>
      <c r="M23" s="59"/>
      <c r="N23" s="2"/>
      <c r="O23" s="2"/>
      <c r="P23" s="2"/>
      <c r="Q23" s="2"/>
    </row>
    <row r="24" spans="1:17" ht="18.75" customHeight="1" x14ac:dyDescent="0.25">
      <c r="A24" s="1"/>
      <c r="B24" s="50" t="str">
        <f t="shared" si="1"/>
        <v>November,2003</v>
      </c>
      <c r="C24" s="34">
        <f>IFERROR(VLOOKUP($C$13,GPF_Rate,9,0),"")</f>
        <v>8</v>
      </c>
      <c r="D24" s="20">
        <v>8</v>
      </c>
      <c r="E24" s="21"/>
      <c r="F24" s="36">
        <f t="shared" si="2"/>
        <v>8</v>
      </c>
      <c r="G24" s="21"/>
      <c r="H24" s="36">
        <f t="shared" si="3"/>
        <v>8</v>
      </c>
      <c r="I24" s="38">
        <f t="shared" si="4"/>
        <v>1396.1264862489352</v>
      </c>
      <c r="J24" s="39">
        <f t="shared" si="0"/>
        <v>9.3075099083262351</v>
      </c>
      <c r="K24" s="51" t="s">
        <v>20</v>
      </c>
      <c r="L24" s="1"/>
      <c r="M24" s="59"/>
      <c r="N24" s="2"/>
      <c r="O24" s="2"/>
      <c r="P24" s="2"/>
      <c r="Q24" s="2"/>
    </row>
    <row r="25" spans="1:17" ht="18.75" customHeight="1" x14ac:dyDescent="0.25">
      <c r="A25" s="1"/>
      <c r="B25" s="50" t="str">
        <f t="shared" si="1"/>
        <v>December,2003</v>
      </c>
      <c r="C25" s="34">
        <f>IFERROR(VLOOKUP($C$13,GPF_Rate,10,0),"")</f>
        <v>8</v>
      </c>
      <c r="D25" s="20">
        <v>9</v>
      </c>
      <c r="E25" s="21"/>
      <c r="F25" s="36">
        <f t="shared" si="2"/>
        <v>9</v>
      </c>
      <c r="G25" s="21"/>
      <c r="H25" s="36">
        <f t="shared" si="3"/>
        <v>9</v>
      </c>
      <c r="I25" s="38">
        <f t="shared" si="4"/>
        <v>1405.1264862489352</v>
      </c>
      <c r="J25" s="39">
        <f t="shared" si="0"/>
        <v>9.3675099083262339</v>
      </c>
      <c r="K25" s="51" t="s">
        <v>21</v>
      </c>
      <c r="L25" s="1"/>
      <c r="M25" s="59"/>
      <c r="N25" s="2"/>
      <c r="O25" s="2"/>
      <c r="P25" s="2"/>
      <c r="Q25" s="2"/>
    </row>
    <row r="26" spans="1:17" ht="18.75" customHeight="1" x14ac:dyDescent="0.25">
      <c r="A26" s="1"/>
      <c r="B26" s="50" t="str">
        <f>K26&amp;","&amp;RIGHT($D$13,4)</f>
        <v>January,2004</v>
      </c>
      <c r="C26" s="34">
        <f>IFERROR(VLOOKUP($C$13,GPF_Rate,11,0),"")</f>
        <v>8</v>
      </c>
      <c r="D26" s="20">
        <v>10</v>
      </c>
      <c r="E26" s="21"/>
      <c r="F26" s="36">
        <f t="shared" si="2"/>
        <v>10</v>
      </c>
      <c r="G26" s="21"/>
      <c r="H26" s="36">
        <f t="shared" si="3"/>
        <v>10</v>
      </c>
      <c r="I26" s="38">
        <f t="shared" si="4"/>
        <v>1415.1264862489352</v>
      </c>
      <c r="J26" s="39">
        <f t="shared" si="0"/>
        <v>9.4341765749929021</v>
      </c>
      <c r="K26" s="51" t="s">
        <v>22</v>
      </c>
      <c r="L26" s="1"/>
      <c r="M26" s="59"/>
      <c r="N26" s="2"/>
      <c r="O26" s="2"/>
      <c r="P26" s="2"/>
      <c r="Q26" s="2"/>
    </row>
    <row r="27" spans="1:17" ht="18.75" customHeight="1" x14ac:dyDescent="0.25">
      <c r="A27" s="1"/>
      <c r="B27" s="50" t="str">
        <f>K27&amp;","&amp;RIGHT($D$13,4)</f>
        <v>February,2004</v>
      </c>
      <c r="C27" s="34">
        <f>IFERROR(VLOOKUP($C$13,GPF_Rate,12,0),"")</f>
        <v>8</v>
      </c>
      <c r="D27" s="20">
        <v>11</v>
      </c>
      <c r="E27" s="21"/>
      <c r="F27" s="36">
        <f t="shared" si="2"/>
        <v>11</v>
      </c>
      <c r="G27" s="21"/>
      <c r="H27" s="36">
        <f t="shared" si="3"/>
        <v>11</v>
      </c>
      <c r="I27" s="38">
        <f t="shared" si="4"/>
        <v>1426.1264862489352</v>
      </c>
      <c r="J27" s="39">
        <f t="shared" si="0"/>
        <v>9.5075099083262344</v>
      </c>
      <c r="K27" s="51" t="s">
        <v>23</v>
      </c>
      <c r="L27" s="1"/>
      <c r="M27" s="59"/>
      <c r="N27" s="2"/>
      <c r="O27" s="2"/>
      <c r="P27" s="2"/>
      <c r="Q27" s="2"/>
    </row>
    <row r="28" spans="1:17" ht="18.75" customHeight="1" x14ac:dyDescent="0.25">
      <c r="A28" s="1"/>
      <c r="B28" s="52" t="str">
        <f>K28&amp;","&amp;RIGHT($D$13,4)</f>
        <v>March,2004</v>
      </c>
      <c r="C28" s="35">
        <f>IFERROR(VLOOKUP($C$13,GPF_Rate,13,0),"")</f>
        <v>8</v>
      </c>
      <c r="D28" s="20">
        <v>12</v>
      </c>
      <c r="E28" s="22"/>
      <c r="F28" s="37">
        <f t="shared" si="2"/>
        <v>12</v>
      </c>
      <c r="G28" s="22"/>
      <c r="H28" s="37">
        <f t="shared" si="3"/>
        <v>12</v>
      </c>
      <c r="I28" s="40">
        <f t="shared" si="4"/>
        <v>1438.1264862489352</v>
      </c>
      <c r="J28" s="39">
        <f t="shared" si="0"/>
        <v>9.5875099083262345</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16685.517834987222</v>
      </c>
      <c r="J29" s="58">
        <f t="shared" si="5"/>
        <v>111.23678556658149</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1360.1264862489352</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111.23678556658149</v>
      </c>
      <c r="H34" s="150"/>
      <c r="I34" s="151"/>
      <c r="L34" s="1"/>
      <c r="M34" s="2"/>
      <c r="N34" s="2"/>
      <c r="O34" s="2"/>
      <c r="P34" s="2"/>
      <c r="Q34" s="2"/>
    </row>
    <row r="35" spans="1:17" ht="18.75" customHeight="1" x14ac:dyDescent="0.25">
      <c r="A35" s="1"/>
      <c r="B35" s="146" t="s">
        <v>55</v>
      </c>
      <c r="C35" s="147"/>
      <c r="D35" s="147"/>
      <c r="E35" s="147"/>
      <c r="F35" s="148"/>
      <c r="G35" s="152">
        <f>G31+G32-G33+G34</f>
        <v>1549.3632718155168</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colBreaks count="1" manualBreakCount="1">
    <brk id="9" min="4" max="34"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22"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2004 -    2005</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(11)'!C13+1</f>
        <v>2004</v>
      </c>
      <c r="D13" s="62" t="str">
        <f>IFERROR("-    "&amp;C13+1,"")</f>
        <v>-    2005</v>
      </c>
      <c r="E13" s="115" t="s">
        <v>125</v>
      </c>
      <c r="F13" s="115"/>
      <c r="G13" s="115"/>
      <c r="H13" s="115"/>
      <c r="I13" s="43"/>
      <c r="J13" s="44"/>
      <c r="K13" s="45"/>
      <c r="L13" s="1"/>
      <c r="M13" s="2"/>
      <c r="N13" s="2"/>
      <c r="O13" s="2"/>
      <c r="P13" s="2"/>
      <c r="Q13" s="2"/>
    </row>
    <row r="14" spans="1:17" ht="19.5" customHeight="1" thickBot="1" x14ac:dyDescent="0.3">
      <c r="A14" s="1"/>
      <c r="B14" s="49" t="s">
        <v>42</v>
      </c>
      <c r="C14" s="111">
        <f>IF(I14="",'FY (11)'!G35,I14)</f>
        <v>1549.3632718155168</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April,2004</v>
      </c>
      <c r="C17" s="34">
        <f>IFERROR(VLOOKUP($C$13,GPF_Rate,2,0),"")</f>
        <v>8</v>
      </c>
      <c r="D17" s="20">
        <v>1</v>
      </c>
      <c r="E17" s="21"/>
      <c r="F17" s="36">
        <f>SUM(D17:E17)</f>
        <v>1</v>
      </c>
      <c r="G17" s="21"/>
      <c r="H17" s="36">
        <f>F17-G17</f>
        <v>1</v>
      </c>
      <c r="I17" s="38">
        <f>C14+F17-G17</f>
        <v>1550.3632718155168</v>
      </c>
      <c r="J17" s="39">
        <f t="shared" ref="J17:J28" si="0">I17*C17/1200</f>
        <v>10.335755145436778</v>
      </c>
      <c r="K17" s="51" t="s">
        <v>13</v>
      </c>
      <c r="L17" s="1"/>
      <c r="M17" s="59"/>
      <c r="O17" s="2"/>
      <c r="P17" s="2"/>
      <c r="Q17" s="2"/>
    </row>
    <row r="18" spans="1:17" ht="18.75" customHeight="1" x14ac:dyDescent="0.25">
      <c r="A18" s="1"/>
      <c r="B18" s="50" t="str">
        <f t="shared" ref="B18:B25" si="1">K18&amp;","&amp;$C$13</f>
        <v>May,2004</v>
      </c>
      <c r="C18" s="34">
        <f>IFERROR(VLOOKUP($C$13,GPF_Rate,3,0),"")</f>
        <v>8</v>
      </c>
      <c r="D18" s="20">
        <v>2</v>
      </c>
      <c r="E18" s="21"/>
      <c r="F18" s="36">
        <f t="shared" ref="F18:F28" si="2">SUM(D18:E18)</f>
        <v>2</v>
      </c>
      <c r="G18" s="21"/>
      <c r="H18" s="36">
        <f t="shared" ref="H18:H28" si="3">F18-G18</f>
        <v>2</v>
      </c>
      <c r="I18" s="38">
        <f t="shared" ref="I18:I28" si="4">I17+F18-G18</f>
        <v>1552.3632718155168</v>
      </c>
      <c r="J18" s="39">
        <f t="shared" si="0"/>
        <v>10.349088478770112</v>
      </c>
      <c r="K18" s="51" t="s">
        <v>14</v>
      </c>
      <c r="L18" s="1"/>
      <c r="M18" s="59"/>
      <c r="N18" s="2"/>
      <c r="O18" s="2"/>
      <c r="P18" s="2"/>
      <c r="Q18" s="2"/>
    </row>
    <row r="19" spans="1:17" ht="18.75" customHeight="1" x14ac:dyDescent="0.25">
      <c r="A19" s="1"/>
      <c r="B19" s="50" t="str">
        <f t="shared" si="1"/>
        <v>June,2004</v>
      </c>
      <c r="C19" s="34">
        <f>IFERROR(VLOOKUP($C$13,GPF_Rate,4,0),"")</f>
        <v>8</v>
      </c>
      <c r="D19" s="20">
        <v>3</v>
      </c>
      <c r="E19" s="21"/>
      <c r="F19" s="36">
        <f t="shared" si="2"/>
        <v>3</v>
      </c>
      <c r="G19" s="21"/>
      <c r="H19" s="36">
        <f t="shared" si="3"/>
        <v>3</v>
      </c>
      <c r="I19" s="38">
        <f t="shared" si="4"/>
        <v>1555.3632718155168</v>
      </c>
      <c r="J19" s="39">
        <f t="shared" si="0"/>
        <v>10.369088478770111</v>
      </c>
      <c r="K19" s="51" t="s">
        <v>15</v>
      </c>
      <c r="L19" s="1"/>
      <c r="M19" s="59"/>
      <c r="N19" s="2"/>
      <c r="O19" s="2"/>
      <c r="P19" s="2"/>
      <c r="Q19" s="2"/>
    </row>
    <row r="20" spans="1:17" ht="18.75" customHeight="1" x14ac:dyDescent="0.25">
      <c r="A20" s="1"/>
      <c r="B20" s="50" t="str">
        <f t="shared" si="1"/>
        <v>July,2004</v>
      </c>
      <c r="C20" s="34">
        <f>IFERROR(VLOOKUP($C$13,GPF_Rate,5,0),"")</f>
        <v>8</v>
      </c>
      <c r="D20" s="20">
        <v>4</v>
      </c>
      <c r="E20" s="21"/>
      <c r="F20" s="36">
        <f t="shared" si="2"/>
        <v>4</v>
      </c>
      <c r="G20" s="21"/>
      <c r="H20" s="36">
        <f>F20-G20</f>
        <v>4</v>
      </c>
      <c r="I20" s="38">
        <f t="shared" si="4"/>
        <v>1559.3632718155168</v>
      </c>
      <c r="J20" s="39">
        <f t="shared" si="0"/>
        <v>10.395755145436778</v>
      </c>
      <c r="K20" s="51" t="s">
        <v>16</v>
      </c>
      <c r="L20" s="1"/>
      <c r="M20" s="59"/>
      <c r="N20" s="2"/>
      <c r="O20" s="2"/>
      <c r="P20" s="2"/>
      <c r="Q20" s="2"/>
    </row>
    <row r="21" spans="1:17" ht="18.75" customHeight="1" x14ac:dyDescent="0.25">
      <c r="A21" s="1"/>
      <c r="B21" s="50" t="str">
        <f t="shared" si="1"/>
        <v>August,2004</v>
      </c>
      <c r="C21" s="34">
        <f>IFERROR(VLOOKUP($C$13,GPF_Rate,6,0),"")</f>
        <v>8</v>
      </c>
      <c r="D21" s="20">
        <v>5</v>
      </c>
      <c r="E21" s="21"/>
      <c r="F21" s="36">
        <f t="shared" si="2"/>
        <v>5</v>
      </c>
      <c r="G21" s="21"/>
      <c r="H21" s="36">
        <f t="shared" si="3"/>
        <v>5</v>
      </c>
      <c r="I21" s="38">
        <f t="shared" si="4"/>
        <v>1564.3632718155168</v>
      </c>
      <c r="J21" s="39">
        <f t="shared" si="0"/>
        <v>10.429088478770112</v>
      </c>
      <c r="K21" s="51" t="s">
        <v>17</v>
      </c>
      <c r="L21" s="1"/>
      <c r="M21" s="59"/>
      <c r="N21" s="2"/>
      <c r="O21" s="2"/>
      <c r="P21" s="2"/>
      <c r="Q21" s="2"/>
    </row>
    <row r="22" spans="1:17" ht="18.75" customHeight="1" x14ac:dyDescent="0.25">
      <c r="A22" s="1"/>
      <c r="B22" s="50" t="str">
        <f t="shared" si="1"/>
        <v>September,2004</v>
      </c>
      <c r="C22" s="34">
        <f>IFERROR(VLOOKUP($C$13,GPF_Rate,7,0),"")</f>
        <v>8</v>
      </c>
      <c r="D22" s="20">
        <v>6</v>
      </c>
      <c r="E22" s="21"/>
      <c r="F22" s="36">
        <f t="shared" si="2"/>
        <v>6</v>
      </c>
      <c r="G22" s="21"/>
      <c r="H22" s="36">
        <f t="shared" si="3"/>
        <v>6</v>
      </c>
      <c r="I22" s="38">
        <f t="shared" si="4"/>
        <v>1570.3632718155168</v>
      </c>
      <c r="J22" s="39">
        <f t="shared" si="0"/>
        <v>10.469088478770113</v>
      </c>
      <c r="K22" s="51" t="s">
        <v>18</v>
      </c>
      <c r="L22" s="1"/>
      <c r="M22" s="59"/>
      <c r="N22" s="2"/>
      <c r="O22" s="2"/>
      <c r="P22" s="2"/>
      <c r="Q22" s="2"/>
    </row>
    <row r="23" spans="1:17" ht="18.75" customHeight="1" x14ac:dyDescent="0.25">
      <c r="A23" s="1"/>
      <c r="B23" s="50" t="str">
        <f t="shared" si="1"/>
        <v>October,2004</v>
      </c>
      <c r="C23" s="34">
        <f>IFERROR(VLOOKUP($C$13,GPF_Rate,8,0),"")</f>
        <v>8</v>
      </c>
      <c r="D23" s="20">
        <v>7</v>
      </c>
      <c r="E23" s="21"/>
      <c r="F23" s="36">
        <f t="shared" si="2"/>
        <v>7</v>
      </c>
      <c r="G23" s="21"/>
      <c r="H23" s="36">
        <f t="shared" si="3"/>
        <v>7</v>
      </c>
      <c r="I23" s="38">
        <f t="shared" si="4"/>
        <v>1577.3632718155168</v>
      </c>
      <c r="J23" s="39">
        <f t="shared" si="0"/>
        <v>10.515755145436778</v>
      </c>
      <c r="K23" s="51" t="s">
        <v>19</v>
      </c>
      <c r="L23" s="1"/>
      <c r="M23" s="59"/>
      <c r="N23" s="2"/>
      <c r="O23" s="2"/>
      <c r="P23" s="2"/>
      <c r="Q23" s="2"/>
    </row>
    <row r="24" spans="1:17" ht="18.75" customHeight="1" x14ac:dyDescent="0.25">
      <c r="A24" s="1"/>
      <c r="B24" s="50" t="str">
        <f t="shared" si="1"/>
        <v>November,2004</v>
      </c>
      <c r="C24" s="34">
        <f>IFERROR(VLOOKUP($C$13,GPF_Rate,9,0),"")</f>
        <v>8</v>
      </c>
      <c r="D24" s="20">
        <v>8</v>
      </c>
      <c r="E24" s="21"/>
      <c r="F24" s="36">
        <f t="shared" si="2"/>
        <v>8</v>
      </c>
      <c r="G24" s="21"/>
      <c r="H24" s="36">
        <f t="shared" si="3"/>
        <v>8</v>
      </c>
      <c r="I24" s="38">
        <f t="shared" si="4"/>
        <v>1585.3632718155168</v>
      </c>
      <c r="J24" s="39">
        <f t="shared" si="0"/>
        <v>10.569088478770112</v>
      </c>
      <c r="K24" s="51" t="s">
        <v>20</v>
      </c>
      <c r="L24" s="1"/>
      <c r="M24" s="59"/>
      <c r="N24" s="2"/>
      <c r="O24" s="2"/>
      <c r="P24" s="2"/>
      <c r="Q24" s="2"/>
    </row>
    <row r="25" spans="1:17" ht="18.75" customHeight="1" x14ac:dyDescent="0.25">
      <c r="A25" s="1"/>
      <c r="B25" s="50" t="str">
        <f t="shared" si="1"/>
        <v>December,2004</v>
      </c>
      <c r="C25" s="34">
        <f>IFERROR(VLOOKUP($C$13,GPF_Rate,10,0),"")</f>
        <v>8</v>
      </c>
      <c r="D25" s="20">
        <v>9</v>
      </c>
      <c r="E25" s="21"/>
      <c r="F25" s="36">
        <f t="shared" si="2"/>
        <v>9</v>
      </c>
      <c r="G25" s="21"/>
      <c r="H25" s="36">
        <f t="shared" si="3"/>
        <v>9</v>
      </c>
      <c r="I25" s="38">
        <f t="shared" si="4"/>
        <v>1594.3632718155168</v>
      </c>
      <c r="J25" s="39">
        <f t="shared" si="0"/>
        <v>10.629088478770113</v>
      </c>
      <c r="K25" s="51" t="s">
        <v>21</v>
      </c>
      <c r="L25" s="1"/>
      <c r="M25" s="59"/>
      <c r="N25" s="2"/>
      <c r="O25" s="2"/>
      <c r="P25" s="2"/>
      <c r="Q25" s="2"/>
    </row>
    <row r="26" spans="1:17" ht="18.75" customHeight="1" x14ac:dyDescent="0.25">
      <c r="A26" s="1"/>
      <c r="B26" s="50" t="str">
        <f>K26&amp;","&amp;RIGHT($D$13,4)</f>
        <v>January,2005</v>
      </c>
      <c r="C26" s="34">
        <f>IFERROR(VLOOKUP($C$13,GPF_Rate,11,0),"")</f>
        <v>8</v>
      </c>
      <c r="D26" s="20">
        <v>10</v>
      </c>
      <c r="E26" s="21"/>
      <c r="F26" s="36">
        <f t="shared" si="2"/>
        <v>10</v>
      </c>
      <c r="G26" s="21"/>
      <c r="H26" s="36">
        <f t="shared" si="3"/>
        <v>10</v>
      </c>
      <c r="I26" s="38">
        <f t="shared" si="4"/>
        <v>1604.3632718155168</v>
      </c>
      <c r="J26" s="39">
        <f t="shared" si="0"/>
        <v>10.695755145436779</v>
      </c>
      <c r="K26" s="51" t="s">
        <v>22</v>
      </c>
      <c r="L26" s="1"/>
      <c r="M26" s="59"/>
      <c r="N26" s="2"/>
      <c r="O26" s="2"/>
      <c r="P26" s="2"/>
      <c r="Q26" s="2"/>
    </row>
    <row r="27" spans="1:17" ht="18.75" customHeight="1" x14ac:dyDescent="0.25">
      <c r="A27" s="1"/>
      <c r="B27" s="50" t="str">
        <f>K27&amp;","&amp;RIGHT($D$13,4)</f>
        <v>February,2005</v>
      </c>
      <c r="C27" s="34">
        <f>IFERROR(VLOOKUP($C$13,GPF_Rate,12,0),"")</f>
        <v>8</v>
      </c>
      <c r="D27" s="20">
        <v>11</v>
      </c>
      <c r="E27" s="21"/>
      <c r="F27" s="36">
        <f t="shared" si="2"/>
        <v>11</v>
      </c>
      <c r="G27" s="21"/>
      <c r="H27" s="36">
        <f t="shared" si="3"/>
        <v>11</v>
      </c>
      <c r="I27" s="38">
        <f t="shared" si="4"/>
        <v>1615.3632718155168</v>
      </c>
      <c r="J27" s="39">
        <f t="shared" si="0"/>
        <v>10.769088478770112</v>
      </c>
      <c r="K27" s="51" t="s">
        <v>23</v>
      </c>
      <c r="L27" s="1"/>
      <c r="M27" s="59"/>
      <c r="N27" s="2"/>
      <c r="O27" s="2"/>
      <c r="P27" s="2"/>
      <c r="Q27" s="2"/>
    </row>
    <row r="28" spans="1:17" ht="18.75" customHeight="1" x14ac:dyDescent="0.25">
      <c r="A28" s="1"/>
      <c r="B28" s="52" t="str">
        <f>K28&amp;","&amp;RIGHT($D$13,4)</f>
        <v>March,2005</v>
      </c>
      <c r="C28" s="35">
        <f>IFERROR(VLOOKUP($C$13,GPF_Rate,13,0),"")</f>
        <v>8</v>
      </c>
      <c r="D28" s="20">
        <v>12</v>
      </c>
      <c r="E28" s="22"/>
      <c r="F28" s="37">
        <f t="shared" si="2"/>
        <v>12</v>
      </c>
      <c r="G28" s="22"/>
      <c r="H28" s="37">
        <f t="shared" si="3"/>
        <v>12</v>
      </c>
      <c r="I28" s="40">
        <f t="shared" si="4"/>
        <v>1627.3632718155168</v>
      </c>
      <c r="J28" s="39">
        <f t="shared" si="0"/>
        <v>10.849088478770112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18956.359261786201</v>
      </c>
      <c r="J29" s="58">
        <f t="shared" si="5"/>
        <v>126.37572841190801</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1549.3632718155168</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126.37572841190801</v>
      </c>
      <c r="H34" s="150"/>
      <c r="I34" s="151"/>
      <c r="L34" s="1"/>
      <c r="M34" s="2"/>
      <c r="N34" s="2"/>
      <c r="O34" s="2"/>
      <c r="P34" s="2"/>
      <c r="Q34" s="2"/>
    </row>
    <row r="35" spans="1:17" ht="18.75" customHeight="1" x14ac:dyDescent="0.25">
      <c r="A35" s="1"/>
      <c r="B35" s="146" t="s">
        <v>55</v>
      </c>
      <c r="C35" s="147"/>
      <c r="D35" s="147"/>
      <c r="E35" s="147"/>
      <c r="F35" s="148"/>
      <c r="G35" s="152">
        <f>G31+G32-G33+G34</f>
        <v>1753.7390002274249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2005 -    2006</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(12)'!C13+1</f>
        <v>2005</v>
      </c>
      <c r="D13" s="62" t="str">
        <f>IFERROR("-    "&amp;C13+1,"")</f>
        <v>-    2006</v>
      </c>
      <c r="E13" s="115" t="s">
        <v>125</v>
      </c>
      <c r="F13" s="115"/>
      <c r="G13" s="115"/>
      <c r="H13" s="115"/>
      <c r="I13" s="43"/>
      <c r="J13" s="44"/>
      <c r="K13" s="45"/>
      <c r="L13" s="1"/>
      <c r="M13" s="2"/>
      <c r="N13" s="2"/>
      <c r="O13" s="2"/>
      <c r="P13" s="2"/>
      <c r="Q13" s="2"/>
    </row>
    <row r="14" spans="1:17" ht="19.5" customHeight="1" thickBot="1" x14ac:dyDescent="0.3">
      <c r="A14" s="1"/>
      <c r="B14" s="49" t="s">
        <v>42</v>
      </c>
      <c r="C14" s="111">
        <f>IF(I14="",'FY (12)'!G35,I14)</f>
        <v>1753.7390002274249</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April,2005</v>
      </c>
      <c r="C17" s="34">
        <f>IFERROR(VLOOKUP($C$13,GPF_Rate,2,0),"")</f>
        <v>8</v>
      </c>
      <c r="D17" s="20">
        <v>1</v>
      </c>
      <c r="E17" s="21"/>
      <c r="F17" s="36">
        <f>SUM(D17:E17)</f>
        <v>1</v>
      </c>
      <c r="G17" s="21"/>
      <c r="H17" s="36">
        <f>F17-G17</f>
        <v>1</v>
      </c>
      <c r="I17" s="38">
        <f>C14+F17-G17</f>
        <v>1754.7390002274249</v>
      </c>
      <c r="J17" s="39">
        <f t="shared" ref="J17:J28" si="0">I17*C17/1200</f>
        <v>11.698260001516166</v>
      </c>
      <c r="K17" s="51" t="s">
        <v>13</v>
      </c>
      <c r="L17" s="1"/>
      <c r="M17" s="59"/>
      <c r="O17" s="2"/>
      <c r="P17" s="2"/>
      <c r="Q17" s="2"/>
    </row>
    <row r="18" spans="1:17" ht="18.75" customHeight="1" x14ac:dyDescent="0.25">
      <c r="A18" s="1"/>
      <c r="B18" s="50" t="str">
        <f t="shared" ref="B18:B25" si="1">K18&amp;","&amp;$C$13</f>
        <v>May,2005</v>
      </c>
      <c r="C18" s="34">
        <f>IFERROR(VLOOKUP($C$13,GPF_Rate,3,0),"")</f>
        <v>8</v>
      </c>
      <c r="D18" s="20">
        <v>2</v>
      </c>
      <c r="E18" s="21"/>
      <c r="F18" s="36">
        <f t="shared" ref="F18:F28" si="2">SUM(D18:E18)</f>
        <v>2</v>
      </c>
      <c r="G18" s="21"/>
      <c r="H18" s="36">
        <f t="shared" ref="H18:H28" si="3">F18-G18</f>
        <v>2</v>
      </c>
      <c r="I18" s="38">
        <f t="shared" ref="I18:I28" si="4">I17+F18-G18</f>
        <v>1756.7390002274249</v>
      </c>
      <c r="J18" s="39">
        <f t="shared" si="0"/>
        <v>11.7115933348495</v>
      </c>
      <c r="K18" s="51" t="s">
        <v>14</v>
      </c>
      <c r="L18" s="1"/>
      <c r="M18" s="59"/>
      <c r="N18" s="2"/>
      <c r="O18" s="2"/>
      <c r="P18" s="2"/>
      <c r="Q18" s="2"/>
    </row>
    <row r="19" spans="1:17" ht="18.75" customHeight="1" x14ac:dyDescent="0.25">
      <c r="A19" s="1"/>
      <c r="B19" s="50" t="str">
        <f t="shared" si="1"/>
        <v>June,2005</v>
      </c>
      <c r="C19" s="34">
        <f>IFERROR(VLOOKUP($C$13,GPF_Rate,4,0),"")</f>
        <v>8</v>
      </c>
      <c r="D19" s="20">
        <v>3</v>
      </c>
      <c r="E19" s="21"/>
      <c r="F19" s="36">
        <f t="shared" si="2"/>
        <v>3</v>
      </c>
      <c r="G19" s="21"/>
      <c r="H19" s="36">
        <f t="shared" si="3"/>
        <v>3</v>
      </c>
      <c r="I19" s="38">
        <f t="shared" si="4"/>
        <v>1759.7390002274249</v>
      </c>
      <c r="J19" s="39">
        <f t="shared" si="0"/>
        <v>11.731593334849499</v>
      </c>
      <c r="K19" s="51" t="s">
        <v>15</v>
      </c>
      <c r="L19" s="1"/>
      <c r="M19" s="59"/>
      <c r="N19" s="2"/>
      <c r="O19" s="2"/>
      <c r="P19" s="2"/>
      <c r="Q19" s="2"/>
    </row>
    <row r="20" spans="1:17" ht="18.75" customHeight="1" x14ac:dyDescent="0.25">
      <c r="A20" s="1"/>
      <c r="B20" s="50" t="str">
        <f t="shared" si="1"/>
        <v>July,2005</v>
      </c>
      <c r="C20" s="34">
        <f>IFERROR(VLOOKUP($C$13,GPF_Rate,5,0),"")</f>
        <v>8</v>
      </c>
      <c r="D20" s="20">
        <v>4</v>
      </c>
      <c r="E20" s="21"/>
      <c r="F20" s="36">
        <f t="shared" si="2"/>
        <v>4</v>
      </c>
      <c r="G20" s="21"/>
      <c r="H20" s="36">
        <f>F20-G20</f>
        <v>4</v>
      </c>
      <c r="I20" s="38">
        <f t="shared" si="4"/>
        <v>1763.7390002274249</v>
      </c>
      <c r="J20" s="39">
        <f t="shared" si="0"/>
        <v>11.758260001516165</v>
      </c>
      <c r="K20" s="51" t="s">
        <v>16</v>
      </c>
      <c r="L20" s="1"/>
      <c r="M20" s="59"/>
      <c r="N20" s="2"/>
      <c r="O20" s="2"/>
      <c r="P20" s="2"/>
      <c r="Q20" s="2"/>
    </row>
    <row r="21" spans="1:17" ht="18.75" customHeight="1" x14ac:dyDescent="0.25">
      <c r="A21" s="1"/>
      <c r="B21" s="50" t="str">
        <f t="shared" si="1"/>
        <v>August,2005</v>
      </c>
      <c r="C21" s="34">
        <f>IFERROR(VLOOKUP($C$13,GPF_Rate,6,0),"")</f>
        <v>8</v>
      </c>
      <c r="D21" s="20">
        <v>5</v>
      </c>
      <c r="E21" s="21"/>
      <c r="F21" s="36">
        <f t="shared" si="2"/>
        <v>5</v>
      </c>
      <c r="G21" s="21"/>
      <c r="H21" s="36">
        <f t="shared" si="3"/>
        <v>5</v>
      </c>
      <c r="I21" s="38">
        <f t="shared" si="4"/>
        <v>1768.7390002274249</v>
      </c>
      <c r="J21" s="39">
        <f t="shared" si="0"/>
        <v>11.7915933348495</v>
      </c>
      <c r="K21" s="51" t="s">
        <v>17</v>
      </c>
      <c r="L21" s="1"/>
      <c r="M21" s="59"/>
      <c r="N21" s="2"/>
      <c r="O21" s="2"/>
      <c r="P21" s="2"/>
      <c r="Q21" s="2"/>
    </row>
    <row r="22" spans="1:17" ht="18.75" customHeight="1" x14ac:dyDescent="0.25">
      <c r="A22" s="1"/>
      <c r="B22" s="50" t="str">
        <f t="shared" si="1"/>
        <v>September,2005</v>
      </c>
      <c r="C22" s="34">
        <f>IFERROR(VLOOKUP($C$13,GPF_Rate,7,0),"")</f>
        <v>8</v>
      </c>
      <c r="D22" s="20">
        <v>6</v>
      </c>
      <c r="E22" s="21"/>
      <c r="F22" s="36">
        <f t="shared" si="2"/>
        <v>6</v>
      </c>
      <c r="G22" s="21"/>
      <c r="H22" s="36">
        <f t="shared" si="3"/>
        <v>6</v>
      </c>
      <c r="I22" s="38">
        <f t="shared" si="4"/>
        <v>1774.7390002274249</v>
      </c>
      <c r="J22" s="39">
        <f t="shared" si="0"/>
        <v>11.831593334849499</v>
      </c>
      <c r="K22" s="51" t="s">
        <v>18</v>
      </c>
      <c r="L22" s="1"/>
      <c r="M22" s="59"/>
      <c r="N22" s="2"/>
      <c r="O22" s="2"/>
      <c r="P22" s="2"/>
      <c r="Q22" s="2"/>
    </row>
    <row r="23" spans="1:17" ht="18.75" customHeight="1" x14ac:dyDescent="0.25">
      <c r="A23" s="1"/>
      <c r="B23" s="50" t="str">
        <f t="shared" si="1"/>
        <v>October,2005</v>
      </c>
      <c r="C23" s="34">
        <f>IFERROR(VLOOKUP($C$13,GPF_Rate,8,0),"")</f>
        <v>8</v>
      </c>
      <c r="D23" s="20">
        <v>7</v>
      </c>
      <c r="E23" s="21"/>
      <c r="F23" s="36">
        <f t="shared" si="2"/>
        <v>7</v>
      </c>
      <c r="G23" s="21"/>
      <c r="H23" s="36">
        <f t="shared" si="3"/>
        <v>7</v>
      </c>
      <c r="I23" s="38">
        <f t="shared" si="4"/>
        <v>1781.7390002274249</v>
      </c>
      <c r="J23" s="39">
        <f t="shared" si="0"/>
        <v>11.878260001516166</v>
      </c>
      <c r="K23" s="51" t="s">
        <v>19</v>
      </c>
      <c r="L23" s="1"/>
      <c r="M23" s="59"/>
      <c r="N23" s="2"/>
      <c r="O23" s="2"/>
      <c r="P23" s="2"/>
      <c r="Q23" s="2"/>
    </row>
    <row r="24" spans="1:17" ht="18.75" customHeight="1" x14ac:dyDescent="0.25">
      <c r="A24" s="1"/>
      <c r="B24" s="50" t="str">
        <f t="shared" si="1"/>
        <v>November,2005</v>
      </c>
      <c r="C24" s="34">
        <f>IFERROR(VLOOKUP($C$13,GPF_Rate,9,0),"")</f>
        <v>8</v>
      </c>
      <c r="D24" s="20">
        <v>8</v>
      </c>
      <c r="E24" s="21"/>
      <c r="F24" s="36">
        <f t="shared" si="2"/>
        <v>8</v>
      </c>
      <c r="G24" s="21"/>
      <c r="H24" s="36">
        <f t="shared" si="3"/>
        <v>8</v>
      </c>
      <c r="I24" s="38">
        <f t="shared" si="4"/>
        <v>1789.7390002274249</v>
      </c>
      <c r="J24" s="39">
        <f t="shared" si="0"/>
        <v>11.931593334849499</v>
      </c>
      <c r="K24" s="51" t="s">
        <v>20</v>
      </c>
      <c r="L24" s="1"/>
      <c r="M24" s="59"/>
      <c r="N24" s="2"/>
      <c r="O24" s="2"/>
      <c r="P24" s="2"/>
      <c r="Q24" s="2"/>
    </row>
    <row r="25" spans="1:17" ht="18.75" customHeight="1" x14ac:dyDescent="0.25">
      <c r="A25" s="1"/>
      <c r="B25" s="50" t="str">
        <f t="shared" si="1"/>
        <v>December,2005</v>
      </c>
      <c r="C25" s="34">
        <f>IFERROR(VLOOKUP($C$13,GPF_Rate,10,0),"")</f>
        <v>8</v>
      </c>
      <c r="D25" s="20">
        <v>9</v>
      </c>
      <c r="E25" s="21"/>
      <c r="F25" s="36">
        <f t="shared" si="2"/>
        <v>9</v>
      </c>
      <c r="G25" s="21"/>
      <c r="H25" s="36">
        <f t="shared" si="3"/>
        <v>9</v>
      </c>
      <c r="I25" s="38">
        <f t="shared" si="4"/>
        <v>1798.7390002274249</v>
      </c>
      <c r="J25" s="39">
        <f t="shared" si="0"/>
        <v>11.991593334849499</v>
      </c>
      <c r="K25" s="51" t="s">
        <v>21</v>
      </c>
      <c r="L25" s="1"/>
      <c r="M25" s="59"/>
      <c r="N25" s="2"/>
      <c r="O25" s="2"/>
      <c r="P25" s="2"/>
      <c r="Q25" s="2"/>
    </row>
    <row r="26" spans="1:17" ht="18.75" customHeight="1" x14ac:dyDescent="0.25">
      <c r="A26" s="1"/>
      <c r="B26" s="50" t="str">
        <f>K26&amp;","&amp;RIGHT($D$13,4)</f>
        <v>January,2006</v>
      </c>
      <c r="C26" s="34">
        <f>IFERROR(VLOOKUP($C$13,GPF_Rate,11,0),"")</f>
        <v>8</v>
      </c>
      <c r="D26" s="20">
        <v>10</v>
      </c>
      <c r="E26" s="21"/>
      <c r="F26" s="36">
        <f t="shared" si="2"/>
        <v>10</v>
      </c>
      <c r="G26" s="21"/>
      <c r="H26" s="36">
        <f t="shared" si="3"/>
        <v>10</v>
      </c>
      <c r="I26" s="38">
        <f t="shared" si="4"/>
        <v>1808.7390002274249</v>
      </c>
      <c r="J26" s="39">
        <f t="shared" si="0"/>
        <v>12.058260001516166</v>
      </c>
      <c r="K26" s="51" t="s">
        <v>22</v>
      </c>
      <c r="L26" s="1"/>
      <c r="M26" s="59"/>
      <c r="N26" s="2"/>
      <c r="O26" s="2"/>
      <c r="P26" s="2"/>
      <c r="Q26" s="2"/>
    </row>
    <row r="27" spans="1:17" ht="18.75" customHeight="1" x14ac:dyDescent="0.25">
      <c r="A27" s="1"/>
      <c r="B27" s="50" t="str">
        <f>K27&amp;","&amp;RIGHT($D$13,4)</f>
        <v>February,2006</v>
      </c>
      <c r="C27" s="34">
        <f>IFERROR(VLOOKUP($C$13,GPF_Rate,12,0),"")</f>
        <v>8</v>
      </c>
      <c r="D27" s="20">
        <v>11</v>
      </c>
      <c r="E27" s="21"/>
      <c r="F27" s="36">
        <f t="shared" si="2"/>
        <v>11</v>
      </c>
      <c r="G27" s="21"/>
      <c r="H27" s="36">
        <f t="shared" si="3"/>
        <v>11</v>
      </c>
      <c r="I27" s="38">
        <f t="shared" si="4"/>
        <v>1819.7390002274249</v>
      </c>
      <c r="J27" s="39">
        <f t="shared" si="0"/>
        <v>12.1315933348495</v>
      </c>
      <c r="K27" s="51" t="s">
        <v>23</v>
      </c>
      <c r="L27" s="1"/>
      <c r="M27" s="59"/>
      <c r="N27" s="2"/>
      <c r="O27" s="2"/>
      <c r="P27" s="2"/>
      <c r="Q27" s="2"/>
    </row>
    <row r="28" spans="1:17" ht="18.75" customHeight="1" x14ac:dyDescent="0.25">
      <c r="A28" s="1"/>
      <c r="B28" s="52" t="str">
        <f>K28&amp;","&amp;RIGHT($D$13,4)</f>
        <v>March,2006</v>
      </c>
      <c r="C28" s="35">
        <f>IFERROR(VLOOKUP($C$13,GPF_Rate,13,0),"")</f>
        <v>8</v>
      </c>
      <c r="D28" s="20">
        <v>12</v>
      </c>
      <c r="E28" s="22"/>
      <c r="F28" s="37">
        <f t="shared" si="2"/>
        <v>12</v>
      </c>
      <c r="G28" s="22"/>
      <c r="H28" s="37">
        <f t="shared" si="3"/>
        <v>12</v>
      </c>
      <c r="I28" s="40">
        <f t="shared" si="4"/>
        <v>1831.7390002274249</v>
      </c>
      <c r="J28" s="39">
        <f t="shared" si="0"/>
        <v>12.2115933348495</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21408.868002729097</v>
      </c>
      <c r="J29" s="58">
        <f t="shared" si="5"/>
        <v>142.72578668486065</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1753.7390002274249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142.72578668486065</v>
      </c>
      <c r="H34" s="150"/>
      <c r="I34" s="151"/>
      <c r="L34" s="1"/>
      <c r="M34" s="2"/>
      <c r="N34" s="2"/>
      <c r="O34" s="2"/>
      <c r="P34" s="2"/>
      <c r="Q34" s="2"/>
    </row>
    <row r="35" spans="1:17" ht="18.75" customHeight="1" x14ac:dyDescent="0.25">
      <c r="A35" s="1"/>
      <c r="B35" s="146" t="s">
        <v>55</v>
      </c>
      <c r="C35" s="147"/>
      <c r="D35" s="147"/>
      <c r="E35" s="147"/>
      <c r="F35" s="148"/>
      <c r="G35" s="152">
        <f>G31+G32-G33+G34</f>
        <v>1974.4647869122855</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6"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2006 -    2007</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(13)'!C13+1</f>
        <v>2006</v>
      </c>
      <c r="D13" s="62" t="str">
        <f>IFERROR("-    "&amp;C13+1,"")</f>
        <v>-    2007</v>
      </c>
      <c r="E13" s="115" t="s">
        <v>125</v>
      </c>
      <c r="F13" s="115"/>
      <c r="G13" s="115"/>
      <c r="H13" s="115"/>
      <c r="I13" s="43"/>
      <c r="J13" s="44"/>
      <c r="K13" s="45"/>
      <c r="L13" s="1"/>
      <c r="M13" s="2"/>
      <c r="N13" s="2"/>
      <c r="O13" s="2"/>
      <c r="P13" s="2"/>
      <c r="Q13" s="2"/>
    </row>
    <row r="14" spans="1:17" ht="19.5" customHeight="1" thickBot="1" x14ac:dyDescent="0.3">
      <c r="A14" s="1"/>
      <c r="B14" s="49" t="s">
        <v>42</v>
      </c>
      <c r="C14" s="111">
        <f>IF(I14="",'FY  (13)'!G35,I14)</f>
        <v>1974.4647869122855</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April,2006</v>
      </c>
      <c r="C17" s="34">
        <f>IFERROR(VLOOKUP($C$13,GPF_Rate,2,0),"")</f>
        <v>8</v>
      </c>
      <c r="D17" s="20">
        <v>1</v>
      </c>
      <c r="E17" s="21"/>
      <c r="F17" s="36">
        <f>SUM(D17:E17)</f>
        <v>1</v>
      </c>
      <c r="G17" s="21"/>
      <c r="H17" s="36">
        <f>F17-G17</f>
        <v>1</v>
      </c>
      <c r="I17" s="38">
        <f>C14+F17-G17</f>
        <v>1975.4647869122855</v>
      </c>
      <c r="J17" s="39">
        <f t="shared" ref="J17:J28" si="0">I17*C17/1200</f>
        <v>13.169765246081903</v>
      </c>
      <c r="K17" s="51" t="s">
        <v>13</v>
      </c>
      <c r="L17" s="1"/>
      <c r="M17" s="59"/>
      <c r="O17" s="2"/>
      <c r="P17" s="2"/>
      <c r="Q17" s="2"/>
    </row>
    <row r="18" spans="1:17" ht="18.75" customHeight="1" x14ac:dyDescent="0.25">
      <c r="A18" s="1"/>
      <c r="B18" s="50" t="str">
        <f t="shared" ref="B18:B25" si="1">K18&amp;","&amp;$C$13</f>
        <v>May,2006</v>
      </c>
      <c r="C18" s="34">
        <f>IFERROR(VLOOKUP($C$13,GPF_Rate,3,0),"")</f>
        <v>8</v>
      </c>
      <c r="D18" s="20">
        <v>2</v>
      </c>
      <c r="E18" s="21"/>
      <c r="F18" s="36">
        <f t="shared" ref="F18:F28" si="2">SUM(D18:E18)</f>
        <v>2</v>
      </c>
      <c r="G18" s="21"/>
      <c r="H18" s="36">
        <f t="shared" ref="H18:H28" si="3">F18-G18</f>
        <v>2</v>
      </c>
      <c r="I18" s="38">
        <f t="shared" ref="I18:I28" si="4">I17+F18-G18</f>
        <v>1977.4647869122855</v>
      </c>
      <c r="J18" s="39">
        <f t="shared" si="0"/>
        <v>13.183098579415237</v>
      </c>
      <c r="K18" s="51" t="s">
        <v>14</v>
      </c>
      <c r="L18" s="1"/>
      <c r="M18" s="59"/>
      <c r="N18" s="2"/>
      <c r="O18" s="2"/>
      <c r="P18" s="2"/>
      <c r="Q18" s="2"/>
    </row>
    <row r="19" spans="1:17" ht="18.75" customHeight="1" x14ac:dyDescent="0.25">
      <c r="A19" s="1"/>
      <c r="B19" s="50" t="str">
        <f t="shared" si="1"/>
        <v>June,2006</v>
      </c>
      <c r="C19" s="34">
        <f>IFERROR(VLOOKUP($C$13,GPF_Rate,4,0),"")</f>
        <v>8</v>
      </c>
      <c r="D19" s="20">
        <v>3</v>
      </c>
      <c r="E19" s="21"/>
      <c r="F19" s="36">
        <f t="shared" si="2"/>
        <v>3</v>
      </c>
      <c r="G19" s="21"/>
      <c r="H19" s="36">
        <f t="shared" si="3"/>
        <v>3</v>
      </c>
      <c r="I19" s="38">
        <f t="shared" si="4"/>
        <v>1980.4647869122855</v>
      </c>
      <c r="J19" s="39">
        <f t="shared" si="0"/>
        <v>13.203098579415236</v>
      </c>
      <c r="K19" s="51" t="s">
        <v>15</v>
      </c>
      <c r="L19" s="1"/>
      <c r="M19" s="59"/>
      <c r="N19" s="2"/>
      <c r="O19" s="2"/>
      <c r="P19" s="2"/>
      <c r="Q19" s="2"/>
    </row>
    <row r="20" spans="1:17" ht="18.75" customHeight="1" x14ac:dyDescent="0.25">
      <c r="A20" s="1"/>
      <c r="B20" s="50" t="str">
        <f t="shared" si="1"/>
        <v>July,2006</v>
      </c>
      <c r="C20" s="34">
        <f>IFERROR(VLOOKUP($C$13,GPF_Rate,5,0),"")</f>
        <v>8</v>
      </c>
      <c r="D20" s="20">
        <v>4</v>
      </c>
      <c r="E20" s="21"/>
      <c r="F20" s="36">
        <f t="shared" si="2"/>
        <v>4</v>
      </c>
      <c r="G20" s="21"/>
      <c r="H20" s="36">
        <f>F20-G20</f>
        <v>4</v>
      </c>
      <c r="I20" s="38">
        <f t="shared" si="4"/>
        <v>1984.4647869122855</v>
      </c>
      <c r="J20" s="39">
        <f t="shared" si="0"/>
        <v>13.229765246081904</v>
      </c>
      <c r="K20" s="51" t="s">
        <v>16</v>
      </c>
      <c r="L20" s="1"/>
      <c r="M20" s="59"/>
      <c r="N20" s="2"/>
      <c r="O20" s="2"/>
      <c r="P20" s="2"/>
      <c r="Q20" s="2"/>
    </row>
    <row r="21" spans="1:17" ht="18.75" customHeight="1" x14ac:dyDescent="0.25">
      <c r="A21" s="1"/>
      <c r="B21" s="50" t="str">
        <f t="shared" si="1"/>
        <v>August,2006</v>
      </c>
      <c r="C21" s="34">
        <f>IFERROR(VLOOKUP($C$13,GPF_Rate,6,0),"")</f>
        <v>8</v>
      </c>
      <c r="D21" s="20">
        <v>5</v>
      </c>
      <c r="E21" s="21"/>
      <c r="F21" s="36">
        <f t="shared" si="2"/>
        <v>5</v>
      </c>
      <c r="G21" s="21"/>
      <c r="H21" s="36">
        <f t="shared" si="3"/>
        <v>5</v>
      </c>
      <c r="I21" s="38">
        <f t="shared" si="4"/>
        <v>1989.4647869122855</v>
      </c>
      <c r="J21" s="39">
        <f t="shared" si="0"/>
        <v>13.263098579415237</v>
      </c>
      <c r="K21" s="51" t="s">
        <v>17</v>
      </c>
      <c r="L21" s="1"/>
      <c r="M21" s="59"/>
      <c r="N21" s="2"/>
      <c r="O21" s="2"/>
      <c r="P21" s="2"/>
      <c r="Q21" s="2"/>
    </row>
    <row r="22" spans="1:17" ht="18.75" customHeight="1" x14ac:dyDescent="0.25">
      <c r="A22" s="1"/>
      <c r="B22" s="50" t="str">
        <f t="shared" si="1"/>
        <v>September,2006</v>
      </c>
      <c r="C22" s="34">
        <f>IFERROR(VLOOKUP($C$13,GPF_Rate,7,0),"")</f>
        <v>8</v>
      </c>
      <c r="D22" s="20">
        <v>6</v>
      </c>
      <c r="E22" s="21"/>
      <c r="F22" s="36">
        <f t="shared" si="2"/>
        <v>6</v>
      </c>
      <c r="G22" s="21"/>
      <c r="H22" s="36">
        <f t="shared" si="3"/>
        <v>6</v>
      </c>
      <c r="I22" s="38">
        <f t="shared" si="4"/>
        <v>1995.4647869122855</v>
      </c>
      <c r="J22" s="39">
        <f t="shared" si="0"/>
        <v>13.303098579415236</v>
      </c>
      <c r="K22" s="51" t="s">
        <v>18</v>
      </c>
      <c r="L22" s="1"/>
      <c r="M22" s="59"/>
      <c r="N22" s="2"/>
      <c r="O22" s="2"/>
      <c r="P22" s="2"/>
      <c r="Q22" s="2"/>
    </row>
    <row r="23" spans="1:17" ht="18.75" customHeight="1" x14ac:dyDescent="0.25">
      <c r="A23" s="1"/>
      <c r="B23" s="50" t="str">
        <f t="shared" si="1"/>
        <v>October,2006</v>
      </c>
      <c r="C23" s="34">
        <f>IFERROR(VLOOKUP($C$13,GPF_Rate,8,0),"")</f>
        <v>8</v>
      </c>
      <c r="D23" s="20">
        <v>7</v>
      </c>
      <c r="E23" s="21"/>
      <c r="F23" s="36">
        <f t="shared" si="2"/>
        <v>7</v>
      </c>
      <c r="G23" s="21"/>
      <c r="H23" s="36">
        <f t="shared" si="3"/>
        <v>7</v>
      </c>
      <c r="I23" s="38">
        <f t="shared" si="4"/>
        <v>2002.4647869122855</v>
      </c>
      <c r="J23" s="39">
        <f t="shared" si="0"/>
        <v>13.349765246081903</v>
      </c>
      <c r="K23" s="51" t="s">
        <v>19</v>
      </c>
      <c r="L23" s="1"/>
      <c r="M23" s="59"/>
      <c r="N23" s="2"/>
      <c r="O23" s="2"/>
      <c r="P23" s="2"/>
      <c r="Q23" s="2"/>
    </row>
    <row r="24" spans="1:17" ht="18.75" customHeight="1" x14ac:dyDescent="0.25">
      <c r="A24" s="1"/>
      <c r="B24" s="50" t="str">
        <f t="shared" si="1"/>
        <v>November,2006</v>
      </c>
      <c r="C24" s="34">
        <f>IFERROR(VLOOKUP($C$13,GPF_Rate,9,0),"")</f>
        <v>8</v>
      </c>
      <c r="D24" s="20">
        <v>8</v>
      </c>
      <c r="E24" s="21"/>
      <c r="F24" s="36">
        <f t="shared" si="2"/>
        <v>8</v>
      </c>
      <c r="G24" s="21"/>
      <c r="H24" s="36">
        <f t="shared" si="3"/>
        <v>8</v>
      </c>
      <c r="I24" s="38">
        <f t="shared" si="4"/>
        <v>2010.4647869122855</v>
      </c>
      <c r="J24" s="39">
        <f t="shared" si="0"/>
        <v>13.403098579415236</v>
      </c>
      <c r="K24" s="51" t="s">
        <v>20</v>
      </c>
      <c r="L24" s="1"/>
      <c r="M24" s="59"/>
      <c r="N24" s="2"/>
      <c r="O24" s="2"/>
      <c r="P24" s="2"/>
      <c r="Q24" s="2"/>
    </row>
    <row r="25" spans="1:17" ht="18.75" customHeight="1" x14ac:dyDescent="0.25">
      <c r="A25" s="1"/>
      <c r="B25" s="50" t="str">
        <f t="shared" si="1"/>
        <v>December,2006</v>
      </c>
      <c r="C25" s="34">
        <f>IFERROR(VLOOKUP($C$13,GPF_Rate,10,0),"")</f>
        <v>8</v>
      </c>
      <c r="D25" s="20">
        <v>9</v>
      </c>
      <c r="E25" s="21"/>
      <c r="F25" s="36">
        <f t="shared" si="2"/>
        <v>9</v>
      </c>
      <c r="G25" s="21"/>
      <c r="H25" s="36">
        <f t="shared" si="3"/>
        <v>9</v>
      </c>
      <c r="I25" s="38">
        <f t="shared" si="4"/>
        <v>2019.4647869122855</v>
      </c>
      <c r="J25" s="39">
        <f t="shared" si="0"/>
        <v>13.463098579415236</v>
      </c>
      <c r="K25" s="51" t="s">
        <v>21</v>
      </c>
      <c r="L25" s="1"/>
      <c r="M25" s="59"/>
      <c r="N25" s="2"/>
      <c r="O25" s="2"/>
      <c r="P25" s="2"/>
      <c r="Q25" s="2"/>
    </row>
    <row r="26" spans="1:17" ht="18.75" customHeight="1" x14ac:dyDescent="0.25">
      <c r="A26" s="1"/>
      <c r="B26" s="50" t="str">
        <f>K26&amp;","&amp;RIGHT($D$13,4)</f>
        <v>January,2007</v>
      </c>
      <c r="C26" s="34">
        <f>IFERROR(VLOOKUP($C$13,GPF_Rate,11,0),"")</f>
        <v>8</v>
      </c>
      <c r="D26" s="20">
        <v>10</v>
      </c>
      <c r="E26" s="21"/>
      <c r="F26" s="36">
        <f t="shared" si="2"/>
        <v>10</v>
      </c>
      <c r="G26" s="21"/>
      <c r="H26" s="36">
        <f t="shared" si="3"/>
        <v>10</v>
      </c>
      <c r="I26" s="38">
        <f t="shared" si="4"/>
        <v>2029.4647869122855</v>
      </c>
      <c r="J26" s="39">
        <f t="shared" si="0"/>
        <v>13.529765246081903</v>
      </c>
      <c r="K26" s="51" t="s">
        <v>22</v>
      </c>
      <c r="L26" s="1"/>
      <c r="M26" s="59"/>
      <c r="N26" s="2"/>
      <c r="O26" s="2"/>
      <c r="P26" s="2"/>
      <c r="Q26" s="2"/>
    </row>
    <row r="27" spans="1:17" ht="18.75" customHeight="1" x14ac:dyDescent="0.25">
      <c r="A27" s="1"/>
      <c r="B27" s="50" t="str">
        <f>K27&amp;","&amp;RIGHT($D$13,4)</f>
        <v>February,2007</v>
      </c>
      <c r="C27" s="34">
        <f>IFERROR(VLOOKUP($C$13,GPF_Rate,12,0),"")</f>
        <v>8</v>
      </c>
      <c r="D27" s="20">
        <v>11</v>
      </c>
      <c r="E27" s="21"/>
      <c r="F27" s="36">
        <f t="shared" si="2"/>
        <v>11</v>
      </c>
      <c r="G27" s="21"/>
      <c r="H27" s="36">
        <f t="shared" si="3"/>
        <v>11</v>
      </c>
      <c r="I27" s="38">
        <f t="shared" si="4"/>
        <v>2040.4647869122855</v>
      </c>
      <c r="J27" s="39">
        <f t="shared" si="0"/>
        <v>13.603098579415237</v>
      </c>
      <c r="K27" s="51" t="s">
        <v>23</v>
      </c>
      <c r="L27" s="1"/>
      <c r="M27" s="59"/>
      <c r="N27" s="2"/>
      <c r="O27" s="2"/>
      <c r="P27" s="2"/>
      <c r="Q27" s="2"/>
    </row>
    <row r="28" spans="1:17" ht="18.75" customHeight="1" x14ac:dyDescent="0.25">
      <c r="A28" s="1"/>
      <c r="B28" s="52" t="str">
        <f>K28&amp;","&amp;RIGHT($D$13,4)</f>
        <v>March,2007</v>
      </c>
      <c r="C28" s="35">
        <f>IFERROR(VLOOKUP($C$13,GPF_Rate,13,0),"")</f>
        <v>8</v>
      </c>
      <c r="D28" s="20">
        <v>12</v>
      </c>
      <c r="E28" s="22"/>
      <c r="F28" s="37">
        <f t="shared" si="2"/>
        <v>12</v>
      </c>
      <c r="G28" s="22"/>
      <c r="H28" s="37">
        <f t="shared" si="3"/>
        <v>12</v>
      </c>
      <c r="I28" s="40">
        <f t="shared" si="4"/>
        <v>2052.4647869122855</v>
      </c>
      <c r="J28" s="39">
        <f t="shared" si="0"/>
        <v>13.683098579415237</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24057.577442947426</v>
      </c>
      <c r="J29" s="58">
        <f t="shared" si="5"/>
        <v>160.38384961964948</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1974.4647869122855</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160.38384961964948</v>
      </c>
      <c r="H34" s="150"/>
      <c r="I34" s="151"/>
      <c r="L34" s="1"/>
      <c r="M34" s="2"/>
      <c r="N34" s="2"/>
      <c r="O34" s="2"/>
      <c r="P34" s="2"/>
      <c r="Q34" s="2"/>
    </row>
    <row r="35" spans="1:17" ht="18.75" customHeight="1" x14ac:dyDescent="0.25">
      <c r="A35" s="1"/>
      <c r="B35" s="146" t="s">
        <v>55</v>
      </c>
      <c r="C35" s="147"/>
      <c r="D35" s="147"/>
      <c r="E35" s="147"/>
      <c r="F35" s="148"/>
      <c r="G35" s="152">
        <f>G31+G32-G33+G34</f>
        <v>2212.848636531935</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2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2007 -    2008</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14)'!C13+1</f>
        <v>2007</v>
      </c>
      <c r="D13" s="62" t="str">
        <f>IFERROR("-    "&amp;C13+1,"")</f>
        <v>-    2008</v>
      </c>
      <c r="E13" s="115" t="s">
        <v>125</v>
      </c>
      <c r="F13" s="115"/>
      <c r="G13" s="115"/>
      <c r="H13" s="115"/>
      <c r="I13" s="43"/>
      <c r="J13" s="44"/>
      <c r="K13" s="45"/>
      <c r="L13" s="1"/>
      <c r="M13" s="2"/>
      <c r="N13" s="2"/>
      <c r="O13" s="2"/>
      <c r="P13" s="2"/>
      <c r="Q13" s="2"/>
    </row>
    <row r="14" spans="1:17" ht="19.5" customHeight="1" thickBot="1" x14ac:dyDescent="0.3">
      <c r="A14" s="1"/>
      <c r="B14" s="49" t="s">
        <v>42</v>
      </c>
      <c r="C14" s="111">
        <f>IF(I14="",'FY  14)'!G35,I14)</f>
        <v>2212.848636531935</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April,2007</v>
      </c>
      <c r="C17" s="34">
        <f>IFERROR(VLOOKUP($C$13,GPF_Rate,2,0),"")</f>
        <v>8</v>
      </c>
      <c r="D17" s="20">
        <v>1</v>
      </c>
      <c r="E17" s="21"/>
      <c r="F17" s="36">
        <f>SUM(D17:E17)</f>
        <v>1</v>
      </c>
      <c r="G17" s="21"/>
      <c r="H17" s="36">
        <f>F17-G17</f>
        <v>1</v>
      </c>
      <c r="I17" s="38">
        <f>C14+F17-G17</f>
        <v>2213.848636531935</v>
      </c>
      <c r="J17" s="39">
        <f t="shared" ref="J17:J28" si="0">I17*C17/1200</f>
        <v>14.7589909102129</v>
      </c>
      <c r="K17" s="51" t="s">
        <v>13</v>
      </c>
      <c r="L17" s="1"/>
      <c r="M17" s="59"/>
      <c r="O17" s="2"/>
      <c r="P17" s="2"/>
      <c r="Q17" s="2"/>
    </row>
    <row r="18" spans="1:17" ht="18.75" customHeight="1" x14ac:dyDescent="0.25">
      <c r="A18" s="1"/>
      <c r="B18" s="50" t="str">
        <f t="shared" ref="B18:B25" si="1">K18&amp;","&amp;$C$13</f>
        <v>May,2007</v>
      </c>
      <c r="C18" s="34">
        <f>IFERROR(VLOOKUP($C$13,GPF_Rate,3,0),"")</f>
        <v>8</v>
      </c>
      <c r="D18" s="20">
        <v>2</v>
      </c>
      <c r="E18" s="21"/>
      <c r="F18" s="36">
        <f t="shared" ref="F18:F28" si="2">SUM(D18:E18)</f>
        <v>2</v>
      </c>
      <c r="G18" s="21"/>
      <c r="H18" s="36">
        <f t="shared" ref="H18:H28" si="3">F18-G18</f>
        <v>2</v>
      </c>
      <c r="I18" s="38">
        <f t="shared" ref="I18:I28" si="4">I17+F18-G18</f>
        <v>2215.848636531935</v>
      </c>
      <c r="J18" s="39">
        <f t="shared" si="0"/>
        <v>14.772324243546233</v>
      </c>
      <c r="K18" s="51" t="s">
        <v>14</v>
      </c>
      <c r="L18" s="1"/>
      <c r="M18" s="59"/>
      <c r="N18" s="2"/>
      <c r="O18" s="2"/>
      <c r="P18" s="2"/>
      <c r="Q18" s="2"/>
    </row>
    <row r="19" spans="1:17" ht="18.75" customHeight="1" x14ac:dyDescent="0.25">
      <c r="A19" s="1"/>
      <c r="B19" s="50" t="str">
        <f t="shared" si="1"/>
        <v>June,2007</v>
      </c>
      <c r="C19" s="34">
        <f>IFERROR(VLOOKUP($C$13,GPF_Rate,4,0),"")</f>
        <v>8</v>
      </c>
      <c r="D19" s="20">
        <v>3</v>
      </c>
      <c r="E19" s="21"/>
      <c r="F19" s="36">
        <f t="shared" si="2"/>
        <v>3</v>
      </c>
      <c r="G19" s="21"/>
      <c r="H19" s="36">
        <f t="shared" si="3"/>
        <v>3</v>
      </c>
      <c r="I19" s="38">
        <f t="shared" si="4"/>
        <v>2218.848636531935</v>
      </c>
      <c r="J19" s="39">
        <f t="shared" si="0"/>
        <v>14.792324243546233</v>
      </c>
      <c r="K19" s="51" t="s">
        <v>15</v>
      </c>
      <c r="L19" s="1"/>
      <c r="M19" s="59"/>
      <c r="N19" s="2"/>
      <c r="O19" s="2"/>
      <c r="P19" s="2"/>
      <c r="Q19" s="2"/>
    </row>
    <row r="20" spans="1:17" ht="18.75" customHeight="1" x14ac:dyDescent="0.25">
      <c r="A20" s="1"/>
      <c r="B20" s="50" t="str">
        <f t="shared" si="1"/>
        <v>July,2007</v>
      </c>
      <c r="C20" s="34">
        <f>IFERROR(VLOOKUP($C$13,GPF_Rate,5,0),"")</f>
        <v>8</v>
      </c>
      <c r="D20" s="20">
        <v>4</v>
      </c>
      <c r="E20" s="21"/>
      <c r="F20" s="36">
        <f t="shared" si="2"/>
        <v>4</v>
      </c>
      <c r="G20" s="21"/>
      <c r="H20" s="36">
        <f>F20-G20</f>
        <v>4</v>
      </c>
      <c r="I20" s="38">
        <f t="shared" si="4"/>
        <v>2222.848636531935</v>
      </c>
      <c r="J20" s="39">
        <f t="shared" si="0"/>
        <v>14.8189909102129</v>
      </c>
      <c r="K20" s="51" t="s">
        <v>16</v>
      </c>
      <c r="L20" s="1"/>
      <c r="M20" s="59"/>
      <c r="N20" s="2"/>
      <c r="O20" s="2"/>
      <c r="P20" s="2"/>
      <c r="Q20" s="2"/>
    </row>
    <row r="21" spans="1:17" ht="18.75" customHeight="1" x14ac:dyDescent="0.25">
      <c r="A21" s="1"/>
      <c r="B21" s="50" t="str">
        <f t="shared" si="1"/>
        <v>August,2007</v>
      </c>
      <c r="C21" s="34">
        <f>IFERROR(VLOOKUP($C$13,GPF_Rate,6,0),"")</f>
        <v>8</v>
      </c>
      <c r="D21" s="20">
        <v>5</v>
      </c>
      <c r="E21" s="21"/>
      <c r="F21" s="36">
        <f t="shared" si="2"/>
        <v>5</v>
      </c>
      <c r="G21" s="21"/>
      <c r="H21" s="36">
        <f t="shared" si="3"/>
        <v>5</v>
      </c>
      <c r="I21" s="38">
        <f t="shared" si="4"/>
        <v>2227.848636531935</v>
      </c>
      <c r="J21" s="39">
        <f t="shared" si="0"/>
        <v>14.852324243546233</v>
      </c>
      <c r="K21" s="51" t="s">
        <v>17</v>
      </c>
      <c r="L21" s="1"/>
      <c r="M21" s="59"/>
      <c r="N21" s="2"/>
      <c r="O21" s="2"/>
      <c r="P21" s="2"/>
      <c r="Q21" s="2"/>
    </row>
    <row r="22" spans="1:17" ht="18.75" customHeight="1" x14ac:dyDescent="0.25">
      <c r="A22" s="1"/>
      <c r="B22" s="50" t="str">
        <f t="shared" si="1"/>
        <v>September,2007</v>
      </c>
      <c r="C22" s="34">
        <f>IFERROR(VLOOKUP($C$13,GPF_Rate,7,0),"")</f>
        <v>8</v>
      </c>
      <c r="D22" s="20">
        <v>6</v>
      </c>
      <c r="E22" s="21"/>
      <c r="F22" s="36">
        <f t="shared" si="2"/>
        <v>6</v>
      </c>
      <c r="G22" s="21"/>
      <c r="H22" s="36">
        <f t="shared" si="3"/>
        <v>6</v>
      </c>
      <c r="I22" s="38">
        <f t="shared" si="4"/>
        <v>2233.848636531935</v>
      </c>
      <c r="J22" s="39">
        <f t="shared" si="0"/>
        <v>14.892324243546232</v>
      </c>
      <c r="K22" s="51" t="s">
        <v>18</v>
      </c>
      <c r="L22" s="1"/>
      <c r="M22" s="59"/>
      <c r="N22" s="2"/>
      <c r="O22" s="2"/>
      <c r="P22" s="2"/>
      <c r="Q22" s="2"/>
    </row>
    <row r="23" spans="1:17" ht="18.75" customHeight="1" x14ac:dyDescent="0.25">
      <c r="A23" s="1"/>
      <c r="B23" s="50" t="str">
        <f t="shared" si="1"/>
        <v>October,2007</v>
      </c>
      <c r="C23" s="34">
        <f>IFERROR(VLOOKUP($C$13,GPF_Rate,8,0),"")</f>
        <v>8</v>
      </c>
      <c r="D23" s="20">
        <v>7</v>
      </c>
      <c r="E23" s="21"/>
      <c r="F23" s="36">
        <f t="shared" si="2"/>
        <v>7</v>
      </c>
      <c r="G23" s="21"/>
      <c r="H23" s="36">
        <f t="shared" si="3"/>
        <v>7</v>
      </c>
      <c r="I23" s="38">
        <f t="shared" si="4"/>
        <v>2240.848636531935</v>
      </c>
      <c r="J23" s="39">
        <f t="shared" si="0"/>
        <v>14.938990910212899</v>
      </c>
      <c r="K23" s="51" t="s">
        <v>19</v>
      </c>
      <c r="L23" s="1"/>
      <c r="M23" s="59"/>
      <c r="N23" s="2"/>
      <c r="O23" s="2"/>
      <c r="P23" s="2"/>
      <c r="Q23" s="2"/>
    </row>
    <row r="24" spans="1:17" ht="18.75" customHeight="1" x14ac:dyDescent="0.25">
      <c r="A24" s="1"/>
      <c r="B24" s="50" t="str">
        <f t="shared" si="1"/>
        <v>November,2007</v>
      </c>
      <c r="C24" s="34">
        <f>IFERROR(VLOOKUP($C$13,GPF_Rate,9,0),"")</f>
        <v>8</v>
      </c>
      <c r="D24" s="20">
        <v>8</v>
      </c>
      <c r="E24" s="21"/>
      <c r="F24" s="36">
        <f t="shared" si="2"/>
        <v>8</v>
      </c>
      <c r="G24" s="21"/>
      <c r="H24" s="36">
        <f t="shared" si="3"/>
        <v>8</v>
      </c>
      <c r="I24" s="38">
        <f t="shared" si="4"/>
        <v>2248.848636531935</v>
      </c>
      <c r="J24" s="39">
        <f t="shared" si="0"/>
        <v>14.992324243546234</v>
      </c>
      <c r="K24" s="51" t="s">
        <v>20</v>
      </c>
      <c r="L24" s="1"/>
      <c r="M24" s="59"/>
      <c r="N24" s="2"/>
      <c r="O24" s="2"/>
      <c r="P24" s="2"/>
      <c r="Q24" s="2"/>
    </row>
    <row r="25" spans="1:17" ht="18.75" customHeight="1" x14ac:dyDescent="0.25">
      <c r="A25" s="1"/>
      <c r="B25" s="50" t="str">
        <f t="shared" si="1"/>
        <v>December,2007</v>
      </c>
      <c r="C25" s="34">
        <f>IFERROR(VLOOKUP($C$13,GPF_Rate,10,0),"")</f>
        <v>8</v>
      </c>
      <c r="D25" s="20">
        <v>9</v>
      </c>
      <c r="E25" s="21"/>
      <c r="F25" s="36">
        <f t="shared" si="2"/>
        <v>9</v>
      </c>
      <c r="G25" s="21"/>
      <c r="H25" s="36">
        <f t="shared" si="3"/>
        <v>9</v>
      </c>
      <c r="I25" s="38">
        <f t="shared" si="4"/>
        <v>2257.848636531935</v>
      </c>
      <c r="J25" s="39">
        <f t="shared" si="0"/>
        <v>15.052324243546233</v>
      </c>
      <c r="K25" s="51" t="s">
        <v>21</v>
      </c>
      <c r="L25" s="1"/>
      <c r="M25" s="59"/>
      <c r="N25" s="2"/>
      <c r="O25" s="2"/>
      <c r="P25" s="2"/>
      <c r="Q25" s="2"/>
    </row>
    <row r="26" spans="1:17" ht="18.75" customHeight="1" x14ac:dyDescent="0.25">
      <c r="A26" s="1"/>
      <c r="B26" s="50" t="str">
        <f>K26&amp;","&amp;RIGHT($D$13,4)</f>
        <v>January,2008</v>
      </c>
      <c r="C26" s="34">
        <f>IFERROR(VLOOKUP($C$13,GPF_Rate,11,0),"")</f>
        <v>8</v>
      </c>
      <c r="D26" s="20">
        <v>10</v>
      </c>
      <c r="E26" s="21"/>
      <c r="F26" s="36">
        <f t="shared" si="2"/>
        <v>10</v>
      </c>
      <c r="G26" s="21"/>
      <c r="H26" s="36">
        <f t="shared" si="3"/>
        <v>10</v>
      </c>
      <c r="I26" s="38">
        <f t="shared" si="4"/>
        <v>2267.848636531935</v>
      </c>
      <c r="J26" s="39">
        <f t="shared" si="0"/>
        <v>15.118990910212899</v>
      </c>
      <c r="K26" s="51" t="s">
        <v>22</v>
      </c>
      <c r="L26" s="1"/>
      <c r="M26" s="59"/>
      <c r="N26" s="2"/>
      <c r="O26" s="2"/>
      <c r="P26" s="2"/>
      <c r="Q26" s="2"/>
    </row>
    <row r="27" spans="1:17" ht="18.75" customHeight="1" x14ac:dyDescent="0.25">
      <c r="A27" s="1"/>
      <c r="B27" s="50" t="str">
        <f>K27&amp;","&amp;RIGHT($D$13,4)</f>
        <v>February,2008</v>
      </c>
      <c r="C27" s="34">
        <f>IFERROR(VLOOKUP($C$13,GPF_Rate,12,0),"")</f>
        <v>8</v>
      </c>
      <c r="D27" s="20">
        <v>11</v>
      </c>
      <c r="E27" s="21"/>
      <c r="F27" s="36">
        <f t="shared" si="2"/>
        <v>11</v>
      </c>
      <c r="G27" s="21"/>
      <c r="H27" s="36">
        <f t="shared" si="3"/>
        <v>11</v>
      </c>
      <c r="I27" s="38">
        <f t="shared" si="4"/>
        <v>2278.848636531935</v>
      </c>
      <c r="J27" s="39">
        <f t="shared" si="0"/>
        <v>15.192324243546233</v>
      </c>
      <c r="K27" s="51" t="s">
        <v>23</v>
      </c>
      <c r="L27" s="1"/>
      <c r="M27" s="59"/>
      <c r="N27" s="2"/>
      <c r="O27" s="2"/>
      <c r="P27" s="2"/>
      <c r="Q27" s="2"/>
    </row>
    <row r="28" spans="1:17" ht="18.75" customHeight="1" x14ac:dyDescent="0.25">
      <c r="A28" s="1"/>
      <c r="B28" s="52" t="str">
        <f>K28&amp;","&amp;RIGHT($D$13,4)</f>
        <v>March,2008</v>
      </c>
      <c r="C28" s="35">
        <f>IFERROR(VLOOKUP($C$13,GPF_Rate,13,0),"")</f>
        <v>8</v>
      </c>
      <c r="D28" s="20">
        <v>12</v>
      </c>
      <c r="E28" s="22"/>
      <c r="F28" s="37">
        <f t="shared" si="2"/>
        <v>12</v>
      </c>
      <c r="G28" s="22"/>
      <c r="H28" s="37">
        <f t="shared" si="3"/>
        <v>12</v>
      </c>
      <c r="I28" s="40">
        <f t="shared" si="4"/>
        <v>2290.848636531935</v>
      </c>
      <c r="J28" s="39">
        <f t="shared" si="0"/>
        <v>15.272324243546233</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26918.183638383212</v>
      </c>
      <c r="J29" s="58">
        <f t="shared" si="5"/>
        <v>179.45455758922142</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2212.848636531935</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179.45455758922142</v>
      </c>
      <c r="H34" s="150"/>
      <c r="I34" s="151"/>
      <c r="L34" s="1"/>
      <c r="M34" s="2"/>
      <c r="N34" s="2"/>
      <c r="O34" s="2"/>
      <c r="P34" s="2"/>
      <c r="Q34" s="2"/>
    </row>
    <row r="35" spans="1:17" ht="18.75" customHeight="1" x14ac:dyDescent="0.25">
      <c r="A35" s="1"/>
      <c r="B35" s="146" t="s">
        <v>55</v>
      </c>
      <c r="C35" s="147"/>
      <c r="D35" s="147"/>
      <c r="E35" s="147"/>
      <c r="F35" s="148"/>
      <c r="G35" s="152">
        <f>G31+G32-G33+G34</f>
        <v>2470.3031941211566</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&amp;C&amp;KFF0000MADE BY :--BHAGIRATH MAL KALWANIYAN</oddFooter>
  </headerFooter>
  <colBreaks count="1" manualBreakCount="1">
    <brk id="9" min="4" max="34"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22"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2008 -    2009</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(15)'!C13+1</f>
        <v>2008</v>
      </c>
      <c r="D13" s="62" t="str">
        <f>IFERROR("-    "&amp;C13+1,"")</f>
        <v>-    2009</v>
      </c>
      <c r="E13" s="115" t="s">
        <v>125</v>
      </c>
      <c r="F13" s="115"/>
      <c r="G13" s="115"/>
      <c r="H13" s="115"/>
      <c r="I13" s="43"/>
      <c r="J13" s="44"/>
      <c r="K13" s="45"/>
      <c r="L13" s="1"/>
      <c r="M13" s="2"/>
      <c r="N13" s="2"/>
      <c r="O13" s="2"/>
      <c r="P13" s="2"/>
      <c r="Q13" s="2"/>
    </row>
    <row r="14" spans="1:17" ht="19.5" customHeight="1" thickBot="1" x14ac:dyDescent="0.3">
      <c r="A14" s="1"/>
      <c r="B14" s="49" t="s">
        <v>42</v>
      </c>
      <c r="C14" s="111">
        <f>IF(I14="",'FY  (15)'!G35,I14)</f>
        <v>2470.3031941211566</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April,2008</v>
      </c>
      <c r="C17" s="34">
        <f>IFERROR(VLOOKUP($C$13,GPF_Rate,2,0),"")</f>
        <v>8</v>
      </c>
      <c r="D17" s="20">
        <v>1</v>
      </c>
      <c r="E17" s="21"/>
      <c r="F17" s="36">
        <f>SUM(D17:E17)</f>
        <v>1</v>
      </c>
      <c r="G17" s="21"/>
      <c r="H17" s="36">
        <f>F17-G17</f>
        <v>1</v>
      </c>
      <c r="I17" s="38">
        <f>C14+F17-G17</f>
        <v>2471.3031941211566</v>
      </c>
      <c r="J17" s="39">
        <f t="shared" ref="J17:J28" si="0">I17*C17/1200</f>
        <v>16.475354627474378</v>
      </c>
      <c r="K17" s="51" t="s">
        <v>13</v>
      </c>
      <c r="L17" s="1"/>
      <c r="M17" s="59"/>
      <c r="O17" s="2"/>
      <c r="P17" s="2"/>
      <c r="Q17" s="2"/>
    </row>
    <row r="18" spans="1:17" ht="18.75" customHeight="1" x14ac:dyDescent="0.25">
      <c r="A18" s="1"/>
      <c r="B18" s="50" t="str">
        <f t="shared" ref="B18:B25" si="1">K18&amp;","&amp;$C$13</f>
        <v>May,2008</v>
      </c>
      <c r="C18" s="34">
        <f>IFERROR(VLOOKUP($C$13,GPF_Rate,3,0),"")</f>
        <v>8</v>
      </c>
      <c r="D18" s="20">
        <v>2</v>
      </c>
      <c r="E18" s="21"/>
      <c r="F18" s="36">
        <f t="shared" ref="F18:F28" si="2">SUM(D18:E18)</f>
        <v>2</v>
      </c>
      <c r="G18" s="21"/>
      <c r="H18" s="36">
        <f t="shared" ref="H18:H28" si="3">F18-G18</f>
        <v>2</v>
      </c>
      <c r="I18" s="38">
        <f t="shared" ref="I18:I28" si="4">I17+F18-G18</f>
        <v>2473.3031941211566</v>
      </c>
      <c r="J18" s="39">
        <f t="shared" si="0"/>
        <v>16.488687960807709</v>
      </c>
      <c r="K18" s="51" t="s">
        <v>14</v>
      </c>
      <c r="L18" s="1"/>
      <c r="M18" s="59"/>
      <c r="N18" s="2"/>
      <c r="O18" s="2"/>
      <c r="P18" s="2"/>
      <c r="Q18" s="2"/>
    </row>
    <row r="19" spans="1:17" ht="18.75" customHeight="1" x14ac:dyDescent="0.25">
      <c r="A19" s="1"/>
      <c r="B19" s="50" t="str">
        <f t="shared" si="1"/>
        <v>June,2008</v>
      </c>
      <c r="C19" s="34">
        <f>IFERROR(VLOOKUP($C$13,GPF_Rate,4,0),"")</f>
        <v>8</v>
      </c>
      <c r="D19" s="20">
        <v>3</v>
      </c>
      <c r="E19" s="21"/>
      <c r="F19" s="36">
        <f t="shared" si="2"/>
        <v>3</v>
      </c>
      <c r="G19" s="21"/>
      <c r="H19" s="36">
        <f t="shared" si="3"/>
        <v>3</v>
      </c>
      <c r="I19" s="38">
        <f t="shared" si="4"/>
        <v>2476.3031941211566</v>
      </c>
      <c r="J19" s="39">
        <f t="shared" si="0"/>
        <v>16.508687960807709</v>
      </c>
      <c r="K19" s="51" t="s">
        <v>15</v>
      </c>
      <c r="L19" s="1"/>
      <c r="M19" s="59"/>
      <c r="N19" s="2"/>
      <c r="O19" s="2"/>
      <c r="P19" s="2"/>
      <c r="Q19" s="2"/>
    </row>
    <row r="20" spans="1:17" ht="18.75" customHeight="1" x14ac:dyDescent="0.25">
      <c r="A20" s="1"/>
      <c r="B20" s="50" t="str">
        <f t="shared" si="1"/>
        <v>July,2008</v>
      </c>
      <c r="C20" s="34">
        <f>IFERROR(VLOOKUP($C$13,GPF_Rate,5,0),"")</f>
        <v>8</v>
      </c>
      <c r="D20" s="20">
        <v>4</v>
      </c>
      <c r="E20" s="21"/>
      <c r="F20" s="36">
        <f t="shared" si="2"/>
        <v>4</v>
      </c>
      <c r="G20" s="21"/>
      <c r="H20" s="36">
        <f>F20-G20</f>
        <v>4</v>
      </c>
      <c r="I20" s="38">
        <f t="shared" si="4"/>
        <v>2480.3031941211566</v>
      </c>
      <c r="J20" s="39">
        <f t="shared" si="0"/>
        <v>16.535354627474376</v>
      </c>
      <c r="K20" s="51" t="s">
        <v>16</v>
      </c>
      <c r="L20" s="1"/>
      <c r="M20" s="59"/>
      <c r="N20" s="2"/>
      <c r="O20" s="2"/>
      <c r="P20" s="2"/>
      <c r="Q20" s="2"/>
    </row>
    <row r="21" spans="1:17" ht="18.75" customHeight="1" x14ac:dyDescent="0.25">
      <c r="A21" s="1"/>
      <c r="B21" s="50" t="str">
        <f t="shared" si="1"/>
        <v>August,2008</v>
      </c>
      <c r="C21" s="34">
        <f>IFERROR(VLOOKUP($C$13,GPF_Rate,6,0),"")</f>
        <v>8</v>
      </c>
      <c r="D21" s="20">
        <v>5</v>
      </c>
      <c r="E21" s="21"/>
      <c r="F21" s="36">
        <f t="shared" si="2"/>
        <v>5</v>
      </c>
      <c r="G21" s="21"/>
      <c r="H21" s="36">
        <f t="shared" si="3"/>
        <v>5</v>
      </c>
      <c r="I21" s="38">
        <f t="shared" si="4"/>
        <v>2485.3031941211566</v>
      </c>
      <c r="J21" s="39">
        <f t="shared" si="0"/>
        <v>16.568687960807711</v>
      </c>
      <c r="K21" s="51" t="s">
        <v>17</v>
      </c>
      <c r="L21" s="1"/>
      <c r="M21" s="59"/>
      <c r="N21" s="2"/>
      <c r="O21" s="2"/>
      <c r="P21" s="2"/>
      <c r="Q21" s="2"/>
    </row>
    <row r="22" spans="1:17" ht="18.75" customHeight="1" x14ac:dyDescent="0.25">
      <c r="A22" s="1"/>
      <c r="B22" s="50" t="str">
        <f t="shared" si="1"/>
        <v>September,2008</v>
      </c>
      <c r="C22" s="34">
        <f>IFERROR(VLOOKUP($C$13,GPF_Rate,7,0),"")</f>
        <v>8</v>
      </c>
      <c r="D22" s="20">
        <v>6</v>
      </c>
      <c r="E22" s="21"/>
      <c r="F22" s="36">
        <f t="shared" si="2"/>
        <v>6</v>
      </c>
      <c r="G22" s="21"/>
      <c r="H22" s="36">
        <f t="shared" si="3"/>
        <v>6</v>
      </c>
      <c r="I22" s="38">
        <f t="shared" si="4"/>
        <v>2491.3031941211566</v>
      </c>
      <c r="J22" s="39">
        <f t="shared" si="0"/>
        <v>16.60868796080771</v>
      </c>
      <c r="K22" s="51" t="s">
        <v>18</v>
      </c>
      <c r="L22" s="1"/>
      <c r="M22" s="59"/>
      <c r="N22" s="2"/>
      <c r="O22" s="2"/>
      <c r="P22" s="2"/>
      <c r="Q22" s="2"/>
    </row>
    <row r="23" spans="1:17" ht="18.75" customHeight="1" x14ac:dyDescent="0.25">
      <c r="A23" s="1"/>
      <c r="B23" s="50" t="str">
        <f t="shared" si="1"/>
        <v>October,2008</v>
      </c>
      <c r="C23" s="34">
        <f>IFERROR(VLOOKUP($C$13,GPF_Rate,8,0),"")</f>
        <v>8</v>
      </c>
      <c r="D23" s="20">
        <v>7</v>
      </c>
      <c r="E23" s="21"/>
      <c r="F23" s="36">
        <f t="shared" si="2"/>
        <v>7</v>
      </c>
      <c r="G23" s="21"/>
      <c r="H23" s="36">
        <f t="shared" si="3"/>
        <v>7</v>
      </c>
      <c r="I23" s="38">
        <f t="shared" si="4"/>
        <v>2498.3031941211566</v>
      </c>
      <c r="J23" s="39">
        <f t="shared" si="0"/>
        <v>16.655354627474377</v>
      </c>
      <c r="K23" s="51" t="s">
        <v>19</v>
      </c>
      <c r="L23" s="1"/>
      <c r="M23" s="59"/>
      <c r="N23" s="2"/>
      <c r="O23" s="2"/>
      <c r="P23" s="2"/>
      <c r="Q23" s="2"/>
    </row>
    <row r="24" spans="1:17" ht="18.75" customHeight="1" x14ac:dyDescent="0.25">
      <c r="A24" s="1"/>
      <c r="B24" s="50" t="str">
        <f t="shared" si="1"/>
        <v>November,2008</v>
      </c>
      <c r="C24" s="34">
        <f>IFERROR(VLOOKUP($C$13,GPF_Rate,9,0),"")</f>
        <v>8</v>
      </c>
      <c r="D24" s="20">
        <v>8</v>
      </c>
      <c r="E24" s="21"/>
      <c r="F24" s="36">
        <f t="shared" si="2"/>
        <v>8</v>
      </c>
      <c r="G24" s="21"/>
      <c r="H24" s="36">
        <f t="shared" si="3"/>
        <v>8</v>
      </c>
      <c r="I24" s="38">
        <f t="shared" si="4"/>
        <v>2506.3031941211566</v>
      </c>
      <c r="J24" s="39">
        <f t="shared" si="0"/>
        <v>16.708687960807712</v>
      </c>
      <c r="K24" s="51" t="s">
        <v>20</v>
      </c>
      <c r="L24" s="1"/>
      <c r="M24" s="59"/>
      <c r="N24" s="2"/>
      <c r="O24" s="2"/>
      <c r="P24" s="2"/>
      <c r="Q24" s="2"/>
    </row>
    <row r="25" spans="1:17" ht="18.75" customHeight="1" x14ac:dyDescent="0.25">
      <c r="A25" s="1"/>
      <c r="B25" s="50" t="str">
        <f t="shared" si="1"/>
        <v>December,2008</v>
      </c>
      <c r="C25" s="34">
        <f>IFERROR(VLOOKUP($C$13,GPF_Rate,10,0),"")</f>
        <v>8</v>
      </c>
      <c r="D25" s="20">
        <v>9</v>
      </c>
      <c r="E25" s="21"/>
      <c r="F25" s="36">
        <f t="shared" si="2"/>
        <v>9</v>
      </c>
      <c r="G25" s="21"/>
      <c r="H25" s="36">
        <f t="shared" si="3"/>
        <v>9</v>
      </c>
      <c r="I25" s="38">
        <f t="shared" si="4"/>
        <v>2515.3031941211566</v>
      </c>
      <c r="J25" s="39">
        <f t="shared" si="0"/>
        <v>16.768687960807711</v>
      </c>
      <c r="K25" s="51" t="s">
        <v>21</v>
      </c>
      <c r="L25" s="1"/>
      <c r="M25" s="59"/>
      <c r="N25" s="2"/>
      <c r="O25" s="2"/>
      <c r="P25" s="2"/>
      <c r="Q25" s="2"/>
    </row>
    <row r="26" spans="1:17" ht="18.75" customHeight="1" x14ac:dyDescent="0.25">
      <c r="A26" s="1"/>
      <c r="B26" s="50" t="str">
        <f>K26&amp;","&amp;RIGHT($D$13,4)</f>
        <v>January,2009</v>
      </c>
      <c r="C26" s="34">
        <f>IFERROR(VLOOKUP($C$13,GPF_Rate,11,0),"")</f>
        <v>8</v>
      </c>
      <c r="D26" s="20">
        <v>10</v>
      </c>
      <c r="E26" s="21"/>
      <c r="F26" s="36">
        <f t="shared" si="2"/>
        <v>10</v>
      </c>
      <c r="G26" s="21"/>
      <c r="H26" s="36">
        <f t="shared" si="3"/>
        <v>10</v>
      </c>
      <c r="I26" s="38">
        <f t="shared" si="4"/>
        <v>2525.3031941211566</v>
      </c>
      <c r="J26" s="39">
        <f t="shared" si="0"/>
        <v>16.835354627474377</v>
      </c>
      <c r="K26" s="51" t="s">
        <v>22</v>
      </c>
      <c r="L26" s="1"/>
      <c r="M26" s="59"/>
      <c r="N26" s="2"/>
      <c r="O26" s="2"/>
      <c r="P26" s="2"/>
      <c r="Q26" s="2"/>
    </row>
    <row r="27" spans="1:17" ht="18.75" customHeight="1" x14ac:dyDescent="0.25">
      <c r="A27" s="1"/>
      <c r="B27" s="50" t="str">
        <f>K27&amp;","&amp;RIGHT($D$13,4)</f>
        <v>February,2009</v>
      </c>
      <c r="C27" s="34">
        <f>IFERROR(VLOOKUP($C$13,GPF_Rate,12,0),"")</f>
        <v>8</v>
      </c>
      <c r="D27" s="20">
        <v>11</v>
      </c>
      <c r="E27" s="21"/>
      <c r="F27" s="36">
        <f t="shared" si="2"/>
        <v>11</v>
      </c>
      <c r="G27" s="21"/>
      <c r="H27" s="36">
        <f t="shared" si="3"/>
        <v>11</v>
      </c>
      <c r="I27" s="38">
        <f t="shared" si="4"/>
        <v>2536.3031941211566</v>
      </c>
      <c r="J27" s="39">
        <f t="shared" si="0"/>
        <v>16.908687960807711</v>
      </c>
      <c r="K27" s="51" t="s">
        <v>23</v>
      </c>
      <c r="L27" s="1"/>
      <c r="M27" s="59"/>
      <c r="N27" s="2"/>
      <c r="O27" s="2"/>
      <c r="P27" s="2"/>
      <c r="Q27" s="2"/>
    </row>
    <row r="28" spans="1:17" ht="18.75" customHeight="1" x14ac:dyDescent="0.25">
      <c r="A28" s="1"/>
      <c r="B28" s="52" t="str">
        <f>K28&amp;","&amp;RIGHT($D$13,4)</f>
        <v>March,2009</v>
      </c>
      <c r="C28" s="35">
        <f>IFERROR(VLOOKUP($C$13,GPF_Rate,13,0),"")</f>
        <v>8</v>
      </c>
      <c r="D28" s="20">
        <v>12</v>
      </c>
      <c r="E28" s="22"/>
      <c r="F28" s="37">
        <f t="shared" si="2"/>
        <v>12</v>
      </c>
      <c r="G28" s="22"/>
      <c r="H28" s="37">
        <f t="shared" si="3"/>
        <v>12</v>
      </c>
      <c r="I28" s="40">
        <f t="shared" si="4"/>
        <v>2548.3031941211566</v>
      </c>
      <c r="J28" s="39">
        <f t="shared" si="0"/>
        <v>16.988687960807709</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30007.638329453872</v>
      </c>
      <c r="J29" s="58">
        <f t="shared" si="5"/>
        <v>200.05092219635921</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2470.3031941211566</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200.05092219635921</v>
      </c>
      <c r="H34" s="150"/>
      <c r="I34" s="151"/>
      <c r="L34" s="1"/>
      <c r="M34" s="2"/>
      <c r="N34" s="2"/>
      <c r="O34" s="2"/>
      <c r="P34" s="2"/>
      <c r="Q34" s="2"/>
    </row>
    <row r="35" spans="1:17" ht="18.75" customHeight="1" x14ac:dyDescent="0.25">
      <c r="A35" s="1"/>
      <c r="B35" s="146" t="s">
        <v>55</v>
      </c>
      <c r="C35" s="147"/>
      <c r="D35" s="147"/>
      <c r="E35" s="147"/>
      <c r="F35" s="148"/>
      <c r="G35" s="152">
        <f>G31+G32-G33+G34</f>
        <v>2748.3541163175159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&amp;C&amp;"-,Bold"&amp;14&amp;KFF0000MADE BY :--BHAGIRATH MAL KALWANIYAN</oddHeader>
    <oddFooter>&amp;CM&amp;"-,Bold"&amp;14&amp;KC00000ADE BY :--BHAGIRATH MAL KALWANIYAN</oddFooter>
  </headerFooter>
  <colBreaks count="1" manualBreakCount="1">
    <brk id="9" min="4" max="3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6"/>
  <sheetViews>
    <sheetView workbookViewId="0">
      <selection activeCell="H18" sqref="H18"/>
    </sheetView>
  </sheetViews>
  <sheetFormatPr defaultColWidth="0" defaultRowHeight="15" customHeight="1" zeroHeight="1" x14ac:dyDescent="0.25"/>
  <cols>
    <col min="1" max="1" width="3.5703125" style="10" customWidth="1"/>
    <col min="2" max="2" width="36.5703125" style="11" customWidth="1"/>
    <col min="3" max="3" width="11.85546875" style="11" customWidth="1"/>
    <col min="4" max="4" width="12.85546875" style="11" customWidth="1"/>
    <col min="5" max="5" width="10.85546875" style="11" customWidth="1"/>
    <col min="6" max="6" width="11.42578125" style="11" customWidth="1"/>
    <col min="7" max="7" width="11.85546875" style="11" customWidth="1"/>
    <col min="8" max="8" width="10.28515625" style="11" customWidth="1"/>
    <col min="9" max="9" width="13.7109375" style="11" customWidth="1"/>
    <col min="10" max="11" width="8.7109375" style="11" hidden="1" customWidth="1"/>
    <col min="12" max="12" width="4.140625" style="10" customWidth="1"/>
    <col min="13" max="14" width="8.7109375" style="11" customWidth="1"/>
    <col min="15" max="26" width="14.42578125" style="11" hidden="1" customWidth="1"/>
    <col min="27" max="256" width="0" style="11" hidden="1"/>
    <col min="257" max="257" width="3.5703125" style="11" customWidth="1"/>
    <col min="258" max="258" width="36.5703125" style="11" customWidth="1"/>
    <col min="259" max="259" width="11.85546875" style="11" customWidth="1"/>
    <col min="260" max="260" width="12.85546875" style="11" customWidth="1"/>
    <col min="261" max="261" width="10.85546875" style="11" customWidth="1"/>
    <col min="262" max="262" width="11.42578125" style="11" customWidth="1"/>
    <col min="263" max="263" width="11.85546875" style="11" customWidth="1"/>
    <col min="264" max="264" width="10.28515625" style="11" customWidth="1"/>
    <col min="265" max="265" width="13.7109375" style="11" customWidth="1"/>
    <col min="266" max="267" width="0" style="11" hidden="1" customWidth="1"/>
    <col min="268" max="268" width="4.140625" style="11" customWidth="1"/>
    <col min="269" max="270" width="8.7109375" style="11" customWidth="1"/>
    <col min="271" max="282" width="0" style="11" hidden="1" customWidth="1"/>
    <col min="283" max="512" width="0" style="11" hidden="1"/>
    <col min="513" max="513" width="3.5703125" style="11" customWidth="1"/>
    <col min="514" max="514" width="36.5703125" style="11" customWidth="1"/>
    <col min="515" max="515" width="11.85546875" style="11" customWidth="1"/>
    <col min="516" max="516" width="12.85546875" style="11" customWidth="1"/>
    <col min="517" max="517" width="10.85546875" style="11" customWidth="1"/>
    <col min="518" max="518" width="11.42578125" style="11" customWidth="1"/>
    <col min="519" max="519" width="11.85546875" style="11" customWidth="1"/>
    <col min="520" max="520" width="10.28515625" style="11" customWidth="1"/>
    <col min="521" max="521" width="13.7109375" style="11" customWidth="1"/>
    <col min="522" max="523" width="0" style="11" hidden="1" customWidth="1"/>
    <col min="524" max="524" width="4.140625" style="11" customWidth="1"/>
    <col min="525" max="526" width="8.7109375" style="11" customWidth="1"/>
    <col min="527" max="538" width="0" style="11" hidden="1" customWidth="1"/>
    <col min="539" max="768" width="0" style="11" hidden="1"/>
    <col min="769" max="769" width="3.5703125" style="11" customWidth="1"/>
    <col min="770" max="770" width="36.5703125" style="11" customWidth="1"/>
    <col min="771" max="771" width="11.85546875" style="11" customWidth="1"/>
    <col min="772" max="772" width="12.85546875" style="11" customWidth="1"/>
    <col min="773" max="773" width="10.85546875" style="11" customWidth="1"/>
    <col min="774" max="774" width="11.42578125" style="11" customWidth="1"/>
    <col min="775" max="775" width="11.85546875" style="11" customWidth="1"/>
    <col min="776" max="776" width="10.28515625" style="11" customWidth="1"/>
    <col min="777" max="777" width="13.7109375" style="11" customWidth="1"/>
    <col min="778" max="779" width="0" style="11" hidden="1" customWidth="1"/>
    <col min="780" max="780" width="4.140625" style="11" customWidth="1"/>
    <col min="781" max="782" width="8.7109375" style="11" customWidth="1"/>
    <col min="783" max="794" width="0" style="11" hidden="1" customWidth="1"/>
    <col min="795" max="1024" width="0" style="11" hidden="1"/>
    <col min="1025" max="1025" width="3.5703125" style="11" customWidth="1"/>
    <col min="1026" max="1026" width="36.5703125" style="11" customWidth="1"/>
    <col min="1027" max="1027" width="11.85546875" style="11" customWidth="1"/>
    <col min="1028" max="1028" width="12.85546875" style="11" customWidth="1"/>
    <col min="1029" max="1029" width="10.85546875" style="11" customWidth="1"/>
    <col min="1030" max="1030" width="11.42578125" style="11" customWidth="1"/>
    <col min="1031" max="1031" width="11.85546875" style="11" customWidth="1"/>
    <col min="1032" max="1032" width="10.28515625" style="11" customWidth="1"/>
    <col min="1033" max="1033" width="13.7109375" style="11" customWidth="1"/>
    <col min="1034" max="1035" width="0" style="11" hidden="1" customWidth="1"/>
    <col min="1036" max="1036" width="4.140625" style="11" customWidth="1"/>
    <col min="1037" max="1038" width="8.7109375" style="11" customWidth="1"/>
    <col min="1039" max="1050" width="0" style="11" hidden="1" customWidth="1"/>
    <col min="1051" max="1280" width="0" style="11" hidden="1"/>
    <col min="1281" max="1281" width="3.5703125" style="11" customWidth="1"/>
    <col min="1282" max="1282" width="36.5703125" style="11" customWidth="1"/>
    <col min="1283" max="1283" width="11.85546875" style="11" customWidth="1"/>
    <col min="1284" max="1284" width="12.85546875" style="11" customWidth="1"/>
    <col min="1285" max="1285" width="10.85546875" style="11" customWidth="1"/>
    <col min="1286" max="1286" width="11.42578125" style="11" customWidth="1"/>
    <col min="1287" max="1287" width="11.85546875" style="11" customWidth="1"/>
    <col min="1288" max="1288" width="10.28515625" style="11" customWidth="1"/>
    <col min="1289" max="1289" width="13.7109375" style="11" customWidth="1"/>
    <col min="1290" max="1291" width="0" style="11" hidden="1" customWidth="1"/>
    <col min="1292" max="1292" width="4.140625" style="11" customWidth="1"/>
    <col min="1293" max="1294" width="8.7109375" style="11" customWidth="1"/>
    <col min="1295" max="1306" width="0" style="11" hidden="1" customWidth="1"/>
    <col min="1307" max="1536" width="0" style="11" hidden="1"/>
    <col min="1537" max="1537" width="3.5703125" style="11" customWidth="1"/>
    <col min="1538" max="1538" width="36.5703125" style="11" customWidth="1"/>
    <col min="1539" max="1539" width="11.85546875" style="11" customWidth="1"/>
    <col min="1540" max="1540" width="12.85546875" style="11" customWidth="1"/>
    <col min="1541" max="1541" width="10.85546875" style="11" customWidth="1"/>
    <col min="1542" max="1542" width="11.42578125" style="11" customWidth="1"/>
    <col min="1543" max="1543" width="11.85546875" style="11" customWidth="1"/>
    <col min="1544" max="1544" width="10.28515625" style="11" customWidth="1"/>
    <col min="1545" max="1545" width="13.7109375" style="11" customWidth="1"/>
    <col min="1546" max="1547" width="0" style="11" hidden="1" customWidth="1"/>
    <col min="1548" max="1548" width="4.140625" style="11" customWidth="1"/>
    <col min="1549" max="1550" width="8.7109375" style="11" customWidth="1"/>
    <col min="1551" max="1562" width="0" style="11" hidden="1" customWidth="1"/>
    <col min="1563" max="1792" width="0" style="11" hidden="1"/>
    <col min="1793" max="1793" width="3.5703125" style="11" customWidth="1"/>
    <col min="1794" max="1794" width="36.5703125" style="11" customWidth="1"/>
    <col min="1795" max="1795" width="11.85546875" style="11" customWidth="1"/>
    <col min="1796" max="1796" width="12.85546875" style="11" customWidth="1"/>
    <col min="1797" max="1797" width="10.85546875" style="11" customWidth="1"/>
    <col min="1798" max="1798" width="11.42578125" style="11" customWidth="1"/>
    <col min="1799" max="1799" width="11.85546875" style="11" customWidth="1"/>
    <col min="1800" max="1800" width="10.28515625" style="11" customWidth="1"/>
    <col min="1801" max="1801" width="13.7109375" style="11" customWidth="1"/>
    <col min="1802" max="1803" width="0" style="11" hidden="1" customWidth="1"/>
    <col min="1804" max="1804" width="4.140625" style="11" customWidth="1"/>
    <col min="1805" max="1806" width="8.7109375" style="11" customWidth="1"/>
    <col min="1807" max="1818" width="0" style="11" hidden="1" customWidth="1"/>
    <col min="1819" max="2048" width="0" style="11" hidden="1"/>
    <col min="2049" max="2049" width="3.5703125" style="11" customWidth="1"/>
    <col min="2050" max="2050" width="36.5703125" style="11" customWidth="1"/>
    <col min="2051" max="2051" width="11.85546875" style="11" customWidth="1"/>
    <col min="2052" max="2052" width="12.85546875" style="11" customWidth="1"/>
    <col min="2053" max="2053" width="10.85546875" style="11" customWidth="1"/>
    <col min="2054" max="2054" width="11.42578125" style="11" customWidth="1"/>
    <col min="2055" max="2055" width="11.85546875" style="11" customWidth="1"/>
    <col min="2056" max="2056" width="10.28515625" style="11" customWidth="1"/>
    <col min="2057" max="2057" width="13.7109375" style="11" customWidth="1"/>
    <col min="2058" max="2059" width="0" style="11" hidden="1" customWidth="1"/>
    <col min="2060" max="2060" width="4.140625" style="11" customWidth="1"/>
    <col min="2061" max="2062" width="8.7109375" style="11" customWidth="1"/>
    <col min="2063" max="2074" width="0" style="11" hidden="1" customWidth="1"/>
    <col min="2075" max="2304" width="0" style="11" hidden="1"/>
    <col min="2305" max="2305" width="3.5703125" style="11" customWidth="1"/>
    <col min="2306" max="2306" width="36.5703125" style="11" customWidth="1"/>
    <col min="2307" max="2307" width="11.85546875" style="11" customWidth="1"/>
    <col min="2308" max="2308" width="12.85546875" style="11" customWidth="1"/>
    <col min="2309" max="2309" width="10.85546875" style="11" customWidth="1"/>
    <col min="2310" max="2310" width="11.42578125" style="11" customWidth="1"/>
    <col min="2311" max="2311" width="11.85546875" style="11" customWidth="1"/>
    <col min="2312" max="2312" width="10.28515625" style="11" customWidth="1"/>
    <col min="2313" max="2313" width="13.7109375" style="11" customWidth="1"/>
    <col min="2314" max="2315" width="0" style="11" hidden="1" customWidth="1"/>
    <col min="2316" max="2316" width="4.140625" style="11" customWidth="1"/>
    <col min="2317" max="2318" width="8.7109375" style="11" customWidth="1"/>
    <col min="2319" max="2330" width="0" style="11" hidden="1" customWidth="1"/>
    <col min="2331" max="2560" width="0" style="11" hidden="1"/>
    <col min="2561" max="2561" width="3.5703125" style="11" customWidth="1"/>
    <col min="2562" max="2562" width="36.5703125" style="11" customWidth="1"/>
    <col min="2563" max="2563" width="11.85546875" style="11" customWidth="1"/>
    <col min="2564" max="2564" width="12.85546875" style="11" customWidth="1"/>
    <col min="2565" max="2565" width="10.85546875" style="11" customWidth="1"/>
    <col min="2566" max="2566" width="11.42578125" style="11" customWidth="1"/>
    <col min="2567" max="2567" width="11.85546875" style="11" customWidth="1"/>
    <col min="2568" max="2568" width="10.28515625" style="11" customWidth="1"/>
    <col min="2569" max="2569" width="13.7109375" style="11" customWidth="1"/>
    <col min="2570" max="2571" width="0" style="11" hidden="1" customWidth="1"/>
    <col min="2572" max="2572" width="4.140625" style="11" customWidth="1"/>
    <col min="2573" max="2574" width="8.7109375" style="11" customWidth="1"/>
    <col min="2575" max="2586" width="0" style="11" hidden="1" customWidth="1"/>
    <col min="2587" max="2816" width="0" style="11" hidden="1"/>
    <col min="2817" max="2817" width="3.5703125" style="11" customWidth="1"/>
    <col min="2818" max="2818" width="36.5703125" style="11" customWidth="1"/>
    <col min="2819" max="2819" width="11.85546875" style="11" customWidth="1"/>
    <col min="2820" max="2820" width="12.85546875" style="11" customWidth="1"/>
    <col min="2821" max="2821" width="10.85546875" style="11" customWidth="1"/>
    <col min="2822" max="2822" width="11.42578125" style="11" customWidth="1"/>
    <col min="2823" max="2823" width="11.85546875" style="11" customWidth="1"/>
    <col min="2824" max="2824" width="10.28515625" style="11" customWidth="1"/>
    <col min="2825" max="2825" width="13.7109375" style="11" customWidth="1"/>
    <col min="2826" max="2827" width="0" style="11" hidden="1" customWidth="1"/>
    <col min="2828" max="2828" width="4.140625" style="11" customWidth="1"/>
    <col min="2829" max="2830" width="8.7109375" style="11" customWidth="1"/>
    <col min="2831" max="2842" width="0" style="11" hidden="1" customWidth="1"/>
    <col min="2843" max="3072" width="0" style="11" hidden="1"/>
    <col min="3073" max="3073" width="3.5703125" style="11" customWidth="1"/>
    <col min="3074" max="3074" width="36.5703125" style="11" customWidth="1"/>
    <col min="3075" max="3075" width="11.85546875" style="11" customWidth="1"/>
    <col min="3076" max="3076" width="12.85546875" style="11" customWidth="1"/>
    <col min="3077" max="3077" width="10.85546875" style="11" customWidth="1"/>
    <col min="3078" max="3078" width="11.42578125" style="11" customWidth="1"/>
    <col min="3079" max="3079" width="11.85546875" style="11" customWidth="1"/>
    <col min="3080" max="3080" width="10.28515625" style="11" customWidth="1"/>
    <col min="3081" max="3081" width="13.7109375" style="11" customWidth="1"/>
    <col min="3082" max="3083" width="0" style="11" hidden="1" customWidth="1"/>
    <col min="3084" max="3084" width="4.140625" style="11" customWidth="1"/>
    <col min="3085" max="3086" width="8.7109375" style="11" customWidth="1"/>
    <col min="3087" max="3098" width="0" style="11" hidden="1" customWidth="1"/>
    <col min="3099" max="3328" width="0" style="11" hidden="1"/>
    <col min="3329" max="3329" width="3.5703125" style="11" customWidth="1"/>
    <col min="3330" max="3330" width="36.5703125" style="11" customWidth="1"/>
    <col min="3331" max="3331" width="11.85546875" style="11" customWidth="1"/>
    <col min="3332" max="3332" width="12.85546875" style="11" customWidth="1"/>
    <col min="3333" max="3333" width="10.85546875" style="11" customWidth="1"/>
    <col min="3334" max="3334" width="11.42578125" style="11" customWidth="1"/>
    <col min="3335" max="3335" width="11.85546875" style="11" customWidth="1"/>
    <col min="3336" max="3336" width="10.28515625" style="11" customWidth="1"/>
    <col min="3337" max="3337" width="13.7109375" style="11" customWidth="1"/>
    <col min="3338" max="3339" width="0" style="11" hidden="1" customWidth="1"/>
    <col min="3340" max="3340" width="4.140625" style="11" customWidth="1"/>
    <col min="3341" max="3342" width="8.7109375" style="11" customWidth="1"/>
    <col min="3343" max="3354" width="0" style="11" hidden="1" customWidth="1"/>
    <col min="3355" max="3584" width="0" style="11" hidden="1"/>
    <col min="3585" max="3585" width="3.5703125" style="11" customWidth="1"/>
    <col min="3586" max="3586" width="36.5703125" style="11" customWidth="1"/>
    <col min="3587" max="3587" width="11.85546875" style="11" customWidth="1"/>
    <col min="3588" max="3588" width="12.85546875" style="11" customWidth="1"/>
    <col min="3589" max="3589" width="10.85546875" style="11" customWidth="1"/>
    <col min="3590" max="3590" width="11.42578125" style="11" customWidth="1"/>
    <col min="3591" max="3591" width="11.85546875" style="11" customWidth="1"/>
    <col min="3592" max="3592" width="10.28515625" style="11" customWidth="1"/>
    <col min="3593" max="3593" width="13.7109375" style="11" customWidth="1"/>
    <col min="3594" max="3595" width="0" style="11" hidden="1" customWidth="1"/>
    <col min="3596" max="3596" width="4.140625" style="11" customWidth="1"/>
    <col min="3597" max="3598" width="8.7109375" style="11" customWidth="1"/>
    <col min="3599" max="3610" width="0" style="11" hidden="1" customWidth="1"/>
    <col min="3611" max="3840" width="0" style="11" hidden="1"/>
    <col min="3841" max="3841" width="3.5703125" style="11" customWidth="1"/>
    <col min="3842" max="3842" width="36.5703125" style="11" customWidth="1"/>
    <col min="3843" max="3843" width="11.85546875" style="11" customWidth="1"/>
    <col min="3844" max="3844" width="12.85546875" style="11" customWidth="1"/>
    <col min="3845" max="3845" width="10.85546875" style="11" customWidth="1"/>
    <col min="3846" max="3846" width="11.42578125" style="11" customWidth="1"/>
    <col min="3847" max="3847" width="11.85546875" style="11" customWidth="1"/>
    <col min="3848" max="3848" width="10.28515625" style="11" customWidth="1"/>
    <col min="3849" max="3849" width="13.7109375" style="11" customWidth="1"/>
    <col min="3850" max="3851" width="0" style="11" hidden="1" customWidth="1"/>
    <col min="3852" max="3852" width="4.140625" style="11" customWidth="1"/>
    <col min="3853" max="3854" width="8.7109375" style="11" customWidth="1"/>
    <col min="3855" max="3866" width="0" style="11" hidden="1" customWidth="1"/>
    <col min="3867" max="4096" width="0" style="11" hidden="1"/>
    <col min="4097" max="4097" width="3.5703125" style="11" customWidth="1"/>
    <col min="4098" max="4098" width="36.5703125" style="11" customWidth="1"/>
    <col min="4099" max="4099" width="11.85546875" style="11" customWidth="1"/>
    <col min="4100" max="4100" width="12.85546875" style="11" customWidth="1"/>
    <col min="4101" max="4101" width="10.85546875" style="11" customWidth="1"/>
    <col min="4102" max="4102" width="11.42578125" style="11" customWidth="1"/>
    <col min="4103" max="4103" width="11.85546875" style="11" customWidth="1"/>
    <col min="4104" max="4104" width="10.28515625" style="11" customWidth="1"/>
    <col min="4105" max="4105" width="13.7109375" style="11" customWidth="1"/>
    <col min="4106" max="4107" width="0" style="11" hidden="1" customWidth="1"/>
    <col min="4108" max="4108" width="4.140625" style="11" customWidth="1"/>
    <col min="4109" max="4110" width="8.7109375" style="11" customWidth="1"/>
    <col min="4111" max="4122" width="0" style="11" hidden="1" customWidth="1"/>
    <col min="4123" max="4352" width="0" style="11" hidden="1"/>
    <col min="4353" max="4353" width="3.5703125" style="11" customWidth="1"/>
    <col min="4354" max="4354" width="36.5703125" style="11" customWidth="1"/>
    <col min="4355" max="4355" width="11.85546875" style="11" customWidth="1"/>
    <col min="4356" max="4356" width="12.85546875" style="11" customWidth="1"/>
    <col min="4357" max="4357" width="10.85546875" style="11" customWidth="1"/>
    <col min="4358" max="4358" width="11.42578125" style="11" customWidth="1"/>
    <col min="4359" max="4359" width="11.85546875" style="11" customWidth="1"/>
    <col min="4360" max="4360" width="10.28515625" style="11" customWidth="1"/>
    <col min="4361" max="4361" width="13.7109375" style="11" customWidth="1"/>
    <col min="4362" max="4363" width="0" style="11" hidden="1" customWidth="1"/>
    <col min="4364" max="4364" width="4.140625" style="11" customWidth="1"/>
    <col min="4365" max="4366" width="8.7109375" style="11" customWidth="1"/>
    <col min="4367" max="4378" width="0" style="11" hidden="1" customWidth="1"/>
    <col min="4379" max="4608" width="0" style="11" hidden="1"/>
    <col min="4609" max="4609" width="3.5703125" style="11" customWidth="1"/>
    <col min="4610" max="4610" width="36.5703125" style="11" customWidth="1"/>
    <col min="4611" max="4611" width="11.85546875" style="11" customWidth="1"/>
    <col min="4612" max="4612" width="12.85546875" style="11" customWidth="1"/>
    <col min="4613" max="4613" width="10.85546875" style="11" customWidth="1"/>
    <col min="4614" max="4614" width="11.42578125" style="11" customWidth="1"/>
    <col min="4615" max="4615" width="11.85546875" style="11" customWidth="1"/>
    <col min="4616" max="4616" width="10.28515625" style="11" customWidth="1"/>
    <col min="4617" max="4617" width="13.7109375" style="11" customWidth="1"/>
    <col min="4618" max="4619" width="0" style="11" hidden="1" customWidth="1"/>
    <col min="4620" max="4620" width="4.140625" style="11" customWidth="1"/>
    <col min="4621" max="4622" width="8.7109375" style="11" customWidth="1"/>
    <col min="4623" max="4634" width="0" style="11" hidden="1" customWidth="1"/>
    <col min="4635" max="4864" width="0" style="11" hidden="1"/>
    <col min="4865" max="4865" width="3.5703125" style="11" customWidth="1"/>
    <col min="4866" max="4866" width="36.5703125" style="11" customWidth="1"/>
    <col min="4867" max="4867" width="11.85546875" style="11" customWidth="1"/>
    <col min="4868" max="4868" width="12.85546875" style="11" customWidth="1"/>
    <col min="4869" max="4869" width="10.85546875" style="11" customWidth="1"/>
    <col min="4870" max="4870" width="11.42578125" style="11" customWidth="1"/>
    <col min="4871" max="4871" width="11.85546875" style="11" customWidth="1"/>
    <col min="4872" max="4872" width="10.28515625" style="11" customWidth="1"/>
    <col min="4873" max="4873" width="13.7109375" style="11" customWidth="1"/>
    <col min="4874" max="4875" width="0" style="11" hidden="1" customWidth="1"/>
    <col min="4876" max="4876" width="4.140625" style="11" customWidth="1"/>
    <col min="4877" max="4878" width="8.7109375" style="11" customWidth="1"/>
    <col min="4879" max="4890" width="0" style="11" hidden="1" customWidth="1"/>
    <col min="4891" max="5120" width="0" style="11" hidden="1"/>
    <col min="5121" max="5121" width="3.5703125" style="11" customWidth="1"/>
    <col min="5122" max="5122" width="36.5703125" style="11" customWidth="1"/>
    <col min="5123" max="5123" width="11.85546875" style="11" customWidth="1"/>
    <col min="5124" max="5124" width="12.85546875" style="11" customWidth="1"/>
    <col min="5125" max="5125" width="10.85546875" style="11" customWidth="1"/>
    <col min="5126" max="5126" width="11.42578125" style="11" customWidth="1"/>
    <col min="5127" max="5127" width="11.85546875" style="11" customWidth="1"/>
    <col min="5128" max="5128" width="10.28515625" style="11" customWidth="1"/>
    <col min="5129" max="5129" width="13.7109375" style="11" customWidth="1"/>
    <col min="5130" max="5131" width="0" style="11" hidden="1" customWidth="1"/>
    <col min="5132" max="5132" width="4.140625" style="11" customWidth="1"/>
    <col min="5133" max="5134" width="8.7109375" style="11" customWidth="1"/>
    <col min="5135" max="5146" width="0" style="11" hidden="1" customWidth="1"/>
    <col min="5147" max="5376" width="0" style="11" hidden="1"/>
    <col min="5377" max="5377" width="3.5703125" style="11" customWidth="1"/>
    <col min="5378" max="5378" width="36.5703125" style="11" customWidth="1"/>
    <col min="5379" max="5379" width="11.85546875" style="11" customWidth="1"/>
    <col min="5380" max="5380" width="12.85546875" style="11" customWidth="1"/>
    <col min="5381" max="5381" width="10.85546875" style="11" customWidth="1"/>
    <col min="5382" max="5382" width="11.42578125" style="11" customWidth="1"/>
    <col min="5383" max="5383" width="11.85546875" style="11" customWidth="1"/>
    <col min="5384" max="5384" width="10.28515625" style="11" customWidth="1"/>
    <col min="5385" max="5385" width="13.7109375" style="11" customWidth="1"/>
    <col min="5386" max="5387" width="0" style="11" hidden="1" customWidth="1"/>
    <col min="5388" max="5388" width="4.140625" style="11" customWidth="1"/>
    <col min="5389" max="5390" width="8.7109375" style="11" customWidth="1"/>
    <col min="5391" max="5402" width="0" style="11" hidden="1" customWidth="1"/>
    <col min="5403" max="5632" width="0" style="11" hidden="1"/>
    <col min="5633" max="5633" width="3.5703125" style="11" customWidth="1"/>
    <col min="5634" max="5634" width="36.5703125" style="11" customWidth="1"/>
    <col min="5635" max="5635" width="11.85546875" style="11" customWidth="1"/>
    <col min="5636" max="5636" width="12.85546875" style="11" customWidth="1"/>
    <col min="5637" max="5637" width="10.85546875" style="11" customWidth="1"/>
    <col min="5638" max="5638" width="11.42578125" style="11" customWidth="1"/>
    <col min="5639" max="5639" width="11.85546875" style="11" customWidth="1"/>
    <col min="5640" max="5640" width="10.28515625" style="11" customWidth="1"/>
    <col min="5641" max="5641" width="13.7109375" style="11" customWidth="1"/>
    <col min="5642" max="5643" width="0" style="11" hidden="1" customWidth="1"/>
    <col min="5644" max="5644" width="4.140625" style="11" customWidth="1"/>
    <col min="5645" max="5646" width="8.7109375" style="11" customWidth="1"/>
    <col min="5647" max="5658" width="0" style="11" hidden="1" customWidth="1"/>
    <col min="5659" max="5888" width="0" style="11" hidden="1"/>
    <col min="5889" max="5889" width="3.5703125" style="11" customWidth="1"/>
    <col min="5890" max="5890" width="36.5703125" style="11" customWidth="1"/>
    <col min="5891" max="5891" width="11.85546875" style="11" customWidth="1"/>
    <col min="5892" max="5892" width="12.85546875" style="11" customWidth="1"/>
    <col min="5893" max="5893" width="10.85546875" style="11" customWidth="1"/>
    <col min="5894" max="5894" width="11.42578125" style="11" customWidth="1"/>
    <col min="5895" max="5895" width="11.85546875" style="11" customWidth="1"/>
    <col min="5896" max="5896" width="10.28515625" style="11" customWidth="1"/>
    <col min="5897" max="5897" width="13.7109375" style="11" customWidth="1"/>
    <col min="5898" max="5899" width="0" style="11" hidden="1" customWidth="1"/>
    <col min="5900" max="5900" width="4.140625" style="11" customWidth="1"/>
    <col min="5901" max="5902" width="8.7109375" style="11" customWidth="1"/>
    <col min="5903" max="5914" width="0" style="11" hidden="1" customWidth="1"/>
    <col min="5915" max="6144" width="0" style="11" hidden="1"/>
    <col min="6145" max="6145" width="3.5703125" style="11" customWidth="1"/>
    <col min="6146" max="6146" width="36.5703125" style="11" customWidth="1"/>
    <col min="6147" max="6147" width="11.85546875" style="11" customWidth="1"/>
    <col min="6148" max="6148" width="12.85546875" style="11" customWidth="1"/>
    <col min="6149" max="6149" width="10.85546875" style="11" customWidth="1"/>
    <col min="6150" max="6150" width="11.42578125" style="11" customWidth="1"/>
    <col min="6151" max="6151" width="11.85546875" style="11" customWidth="1"/>
    <col min="6152" max="6152" width="10.28515625" style="11" customWidth="1"/>
    <col min="6153" max="6153" width="13.7109375" style="11" customWidth="1"/>
    <col min="6154" max="6155" width="0" style="11" hidden="1" customWidth="1"/>
    <col min="6156" max="6156" width="4.140625" style="11" customWidth="1"/>
    <col min="6157" max="6158" width="8.7109375" style="11" customWidth="1"/>
    <col min="6159" max="6170" width="0" style="11" hidden="1" customWidth="1"/>
    <col min="6171" max="6400" width="0" style="11" hidden="1"/>
    <col min="6401" max="6401" width="3.5703125" style="11" customWidth="1"/>
    <col min="6402" max="6402" width="36.5703125" style="11" customWidth="1"/>
    <col min="6403" max="6403" width="11.85546875" style="11" customWidth="1"/>
    <col min="6404" max="6404" width="12.85546875" style="11" customWidth="1"/>
    <col min="6405" max="6405" width="10.85546875" style="11" customWidth="1"/>
    <col min="6406" max="6406" width="11.42578125" style="11" customWidth="1"/>
    <col min="6407" max="6407" width="11.85546875" style="11" customWidth="1"/>
    <col min="6408" max="6408" width="10.28515625" style="11" customWidth="1"/>
    <col min="6409" max="6409" width="13.7109375" style="11" customWidth="1"/>
    <col min="6410" max="6411" width="0" style="11" hidden="1" customWidth="1"/>
    <col min="6412" max="6412" width="4.140625" style="11" customWidth="1"/>
    <col min="6413" max="6414" width="8.7109375" style="11" customWidth="1"/>
    <col min="6415" max="6426" width="0" style="11" hidden="1" customWidth="1"/>
    <col min="6427" max="6656" width="0" style="11" hidden="1"/>
    <col min="6657" max="6657" width="3.5703125" style="11" customWidth="1"/>
    <col min="6658" max="6658" width="36.5703125" style="11" customWidth="1"/>
    <col min="6659" max="6659" width="11.85546875" style="11" customWidth="1"/>
    <col min="6660" max="6660" width="12.85546875" style="11" customWidth="1"/>
    <col min="6661" max="6661" width="10.85546875" style="11" customWidth="1"/>
    <col min="6662" max="6662" width="11.42578125" style="11" customWidth="1"/>
    <col min="6663" max="6663" width="11.85546875" style="11" customWidth="1"/>
    <col min="6664" max="6664" width="10.28515625" style="11" customWidth="1"/>
    <col min="6665" max="6665" width="13.7109375" style="11" customWidth="1"/>
    <col min="6666" max="6667" width="0" style="11" hidden="1" customWidth="1"/>
    <col min="6668" max="6668" width="4.140625" style="11" customWidth="1"/>
    <col min="6669" max="6670" width="8.7109375" style="11" customWidth="1"/>
    <col min="6671" max="6682" width="0" style="11" hidden="1" customWidth="1"/>
    <col min="6683" max="6912" width="0" style="11" hidden="1"/>
    <col min="6913" max="6913" width="3.5703125" style="11" customWidth="1"/>
    <col min="6914" max="6914" width="36.5703125" style="11" customWidth="1"/>
    <col min="6915" max="6915" width="11.85546875" style="11" customWidth="1"/>
    <col min="6916" max="6916" width="12.85546875" style="11" customWidth="1"/>
    <col min="6917" max="6917" width="10.85546875" style="11" customWidth="1"/>
    <col min="6918" max="6918" width="11.42578125" style="11" customWidth="1"/>
    <col min="6919" max="6919" width="11.85546875" style="11" customWidth="1"/>
    <col min="6920" max="6920" width="10.28515625" style="11" customWidth="1"/>
    <col min="6921" max="6921" width="13.7109375" style="11" customWidth="1"/>
    <col min="6922" max="6923" width="0" style="11" hidden="1" customWidth="1"/>
    <col min="6924" max="6924" width="4.140625" style="11" customWidth="1"/>
    <col min="6925" max="6926" width="8.7109375" style="11" customWidth="1"/>
    <col min="6927" max="6938" width="0" style="11" hidden="1" customWidth="1"/>
    <col min="6939" max="7168" width="0" style="11" hidden="1"/>
    <col min="7169" max="7169" width="3.5703125" style="11" customWidth="1"/>
    <col min="7170" max="7170" width="36.5703125" style="11" customWidth="1"/>
    <col min="7171" max="7171" width="11.85546875" style="11" customWidth="1"/>
    <col min="7172" max="7172" width="12.85546875" style="11" customWidth="1"/>
    <col min="7173" max="7173" width="10.85546875" style="11" customWidth="1"/>
    <col min="7174" max="7174" width="11.42578125" style="11" customWidth="1"/>
    <col min="7175" max="7175" width="11.85546875" style="11" customWidth="1"/>
    <col min="7176" max="7176" width="10.28515625" style="11" customWidth="1"/>
    <col min="7177" max="7177" width="13.7109375" style="11" customWidth="1"/>
    <col min="7178" max="7179" width="0" style="11" hidden="1" customWidth="1"/>
    <col min="7180" max="7180" width="4.140625" style="11" customWidth="1"/>
    <col min="7181" max="7182" width="8.7109375" style="11" customWidth="1"/>
    <col min="7183" max="7194" width="0" style="11" hidden="1" customWidth="1"/>
    <col min="7195" max="7424" width="0" style="11" hidden="1"/>
    <col min="7425" max="7425" width="3.5703125" style="11" customWidth="1"/>
    <col min="7426" max="7426" width="36.5703125" style="11" customWidth="1"/>
    <col min="7427" max="7427" width="11.85546875" style="11" customWidth="1"/>
    <col min="7428" max="7428" width="12.85546875" style="11" customWidth="1"/>
    <col min="7429" max="7429" width="10.85546875" style="11" customWidth="1"/>
    <col min="7430" max="7430" width="11.42578125" style="11" customWidth="1"/>
    <col min="7431" max="7431" width="11.85546875" style="11" customWidth="1"/>
    <col min="7432" max="7432" width="10.28515625" style="11" customWidth="1"/>
    <col min="7433" max="7433" width="13.7109375" style="11" customWidth="1"/>
    <col min="7434" max="7435" width="0" style="11" hidden="1" customWidth="1"/>
    <col min="7436" max="7436" width="4.140625" style="11" customWidth="1"/>
    <col min="7437" max="7438" width="8.7109375" style="11" customWidth="1"/>
    <col min="7439" max="7450" width="0" style="11" hidden="1" customWidth="1"/>
    <col min="7451" max="7680" width="0" style="11" hidden="1"/>
    <col min="7681" max="7681" width="3.5703125" style="11" customWidth="1"/>
    <col min="7682" max="7682" width="36.5703125" style="11" customWidth="1"/>
    <col min="7683" max="7683" width="11.85546875" style="11" customWidth="1"/>
    <col min="7684" max="7684" width="12.85546875" style="11" customWidth="1"/>
    <col min="7685" max="7685" width="10.85546875" style="11" customWidth="1"/>
    <col min="7686" max="7686" width="11.42578125" style="11" customWidth="1"/>
    <col min="7687" max="7687" width="11.85546875" style="11" customWidth="1"/>
    <col min="7688" max="7688" width="10.28515625" style="11" customWidth="1"/>
    <col min="7689" max="7689" width="13.7109375" style="11" customWidth="1"/>
    <col min="7690" max="7691" width="0" style="11" hidden="1" customWidth="1"/>
    <col min="7692" max="7692" width="4.140625" style="11" customWidth="1"/>
    <col min="7693" max="7694" width="8.7109375" style="11" customWidth="1"/>
    <col min="7695" max="7706" width="0" style="11" hidden="1" customWidth="1"/>
    <col min="7707" max="7936" width="0" style="11" hidden="1"/>
    <col min="7937" max="7937" width="3.5703125" style="11" customWidth="1"/>
    <col min="7938" max="7938" width="36.5703125" style="11" customWidth="1"/>
    <col min="7939" max="7939" width="11.85546875" style="11" customWidth="1"/>
    <col min="7940" max="7940" width="12.85546875" style="11" customWidth="1"/>
    <col min="7941" max="7941" width="10.85546875" style="11" customWidth="1"/>
    <col min="7942" max="7942" width="11.42578125" style="11" customWidth="1"/>
    <col min="7943" max="7943" width="11.85546875" style="11" customWidth="1"/>
    <col min="7944" max="7944" width="10.28515625" style="11" customWidth="1"/>
    <col min="7945" max="7945" width="13.7109375" style="11" customWidth="1"/>
    <col min="7946" max="7947" width="0" style="11" hidden="1" customWidth="1"/>
    <col min="7948" max="7948" width="4.140625" style="11" customWidth="1"/>
    <col min="7949" max="7950" width="8.7109375" style="11" customWidth="1"/>
    <col min="7951" max="7962" width="0" style="11" hidden="1" customWidth="1"/>
    <col min="7963" max="8192" width="0" style="11" hidden="1"/>
    <col min="8193" max="8193" width="3.5703125" style="11" customWidth="1"/>
    <col min="8194" max="8194" width="36.5703125" style="11" customWidth="1"/>
    <col min="8195" max="8195" width="11.85546875" style="11" customWidth="1"/>
    <col min="8196" max="8196" width="12.85546875" style="11" customWidth="1"/>
    <col min="8197" max="8197" width="10.85546875" style="11" customWidth="1"/>
    <col min="8198" max="8198" width="11.42578125" style="11" customWidth="1"/>
    <col min="8199" max="8199" width="11.85546875" style="11" customWidth="1"/>
    <col min="8200" max="8200" width="10.28515625" style="11" customWidth="1"/>
    <col min="8201" max="8201" width="13.7109375" style="11" customWidth="1"/>
    <col min="8202" max="8203" width="0" style="11" hidden="1" customWidth="1"/>
    <col min="8204" max="8204" width="4.140625" style="11" customWidth="1"/>
    <col min="8205" max="8206" width="8.7109375" style="11" customWidth="1"/>
    <col min="8207" max="8218" width="0" style="11" hidden="1" customWidth="1"/>
    <col min="8219" max="8448" width="0" style="11" hidden="1"/>
    <col min="8449" max="8449" width="3.5703125" style="11" customWidth="1"/>
    <col min="8450" max="8450" width="36.5703125" style="11" customWidth="1"/>
    <col min="8451" max="8451" width="11.85546875" style="11" customWidth="1"/>
    <col min="8452" max="8452" width="12.85546875" style="11" customWidth="1"/>
    <col min="8453" max="8453" width="10.85546875" style="11" customWidth="1"/>
    <col min="8454" max="8454" width="11.42578125" style="11" customWidth="1"/>
    <col min="8455" max="8455" width="11.85546875" style="11" customWidth="1"/>
    <col min="8456" max="8456" width="10.28515625" style="11" customWidth="1"/>
    <col min="8457" max="8457" width="13.7109375" style="11" customWidth="1"/>
    <col min="8458" max="8459" width="0" style="11" hidden="1" customWidth="1"/>
    <col min="8460" max="8460" width="4.140625" style="11" customWidth="1"/>
    <col min="8461" max="8462" width="8.7109375" style="11" customWidth="1"/>
    <col min="8463" max="8474" width="0" style="11" hidden="1" customWidth="1"/>
    <col min="8475" max="8704" width="0" style="11" hidden="1"/>
    <col min="8705" max="8705" width="3.5703125" style="11" customWidth="1"/>
    <col min="8706" max="8706" width="36.5703125" style="11" customWidth="1"/>
    <col min="8707" max="8707" width="11.85546875" style="11" customWidth="1"/>
    <col min="8708" max="8708" width="12.85546875" style="11" customWidth="1"/>
    <col min="8709" max="8709" width="10.85546875" style="11" customWidth="1"/>
    <col min="8710" max="8710" width="11.42578125" style="11" customWidth="1"/>
    <col min="8711" max="8711" width="11.85546875" style="11" customWidth="1"/>
    <col min="8712" max="8712" width="10.28515625" style="11" customWidth="1"/>
    <col min="8713" max="8713" width="13.7109375" style="11" customWidth="1"/>
    <col min="8714" max="8715" width="0" style="11" hidden="1" customWidth="1"/>
    <col min="8716" max="8716" width="4.140625" style="11" customWidth="1"/>
    <col min="8717" max="8718" width="8.7109375" style="11" customWidth="1"/>
    <col min="8719" max="8730" width="0" style="11" hidden="1" customWidth="1"/>
    <col min="8731" max="8960" width="0" style="11" hidden="1"/>
    <col min="8961" max="8961" width="3.5703125" style="11" customWidth="1"/>
    <col min="8962" max="8962" width="36.5703125" style="11" customWidth="1"/>
    <col min="8963" max="8963" width="11.85546875" style="11" customWidth="1"/>
    <col min="8964" max="8964" width="12.85546875" style="11" customWidth="1"/>
    <col min="8965" max="8965" width="10.85546875" style="11" customWidth="1"/>
    <col min="8966" max="8966" width="11.42578125" style="11" customWidth="1"/>
    <col min="8967" max="8967" width="11.85546875" style="11" customWidth="1"/>
    <col min="8968" max="8968" width="10.28515625" style="11" customWidth="1"/>
    <col min="8969" max="8969" width="13.7109375" style="11" customWidth="1"/>
    <col min="8970" max="8971" width="0" style="11" hidden="1" customWidth="1"/>
    <col min="8972" max="8972" width="4.140625" style="11" customWidth="1"/>
    <col min="8973" max="8974" width="8.7109375" style="11" customWidth="1"/>
    <col min="8975" max="8986" width="0" style="11" hidden="1" customWidth="1"/>
    <col min="8987" max="9216" width="0" style="11" hidden="1"/>
    <col min="9217" max="9217" width="3.5703125" style="11" customWidth="1"/>
    <col min="9218" max="9218" width="36.5703125" style="11" customWidth="1"/>
    <col min="9219" max="9219" width="11.85546875" style="11" customWidth="1"/>
    <col min="9220" max="9220" width="12.85546875" style="11" customWidth="1"/>
    <col min="9221" max="9221" width="10.85546875" style="11" customWidth="1"/>
    <col min="9222" max="9222" width="11.42578125" style="11" customWidth="1"/>
    <col min="9223" max="9223" width="11.85546875" style="11" customWidth="1"/>
    <col min="9224" max="9224" width="10.28515625" style="11" customWidth="1"/>
    <col min="9225" max="9225" width="13.7109375" style="11" customWidth="1"/>
    <col min="9226" max="9227" width="0" style="11" hidden="1" customWidth="1"/>
    <col min="9228" max="9228" width="4.140625" style="11" customWidth="1"/>
    <col min="9229" max="9230" width="8.7109375" style="11" customWidth="1"/>
    <col min="9231" max="9242" width="0" style="11" hidden="1" customWidth="1"/>
    <col min="9243" max="9472" width="0" style="11" hidden="1"/>
    <col min="9473" max="9473" width="3.5703125" style="11" customWidth="1"/>
    <col min="9474" max="9474" width="36.5703125" style="11" customWidth="1"/>
    <col min="9475" max="9475" width="11.85546875" style="11" customWidth="1"/>
    <col min="9476" max="9476" width="12.85546875" style="11" customWidth="1"/>
    <col min="9477" max="9477" width="10.85546875" style="11" customWidth="1"/>
    <col min="9478" max="9478" width="11.42578125" style="11" customWidth="1"/>
    <col min="9479" max="9479" width="11.85546875" style="11" customWidth="1"/>
    <col min="9480" max="9480" width="10.28515625" style="11" customWidth="1"/>
    <col min="9481" max="9481" width="13.7109375" style="11" customWidth="1"/>
    <col min="9482" max="9483" width="0" style="11" hidden="1" customWidth="1"/>
    <col min="9484" max="9484" width="4.140625" style="11" customWidth="1"/>
    <col min="9485" max="9486" width="8.7109375" style="11" customWidth="1"/>
    <col min="9487" max="9498" width="0" style="11" hidden="1" customWidth="1"/>
    <col min="9499" max="9728" width="0" style="11" hidden="1"/>
    <col min="9729" max="9729" width="3.5703125" style="11" customWidth="1"/>
    <col min="9730" max="9730" width="36.5703125" style="11" customWidth="1"/>
    <col min="9731" max="9731" width="11.85546875" style="11" customWidth="1"/>
    <col min="9732" max="9732" width="12.85546875" style="11" customWidth="1"/>
    <col min="9733" max="9733" width="10.85546875" style="11" customWidth="1"/>
    <col min="9734" max="9734" width="11.42578125" style="11" customWidth="1"/>
    <col min="9735" max="9735" width="11.85546875" style="11" customWidth="1"/>
    <col min="9736" max="9736" width="10.28515625" style="11" customWidth="1"/>
    <col min="9737" max="9737" width="13.7109375" style="11" customWidth="1"/>
    <col min="9738" max="9739" width="0" style="11" hidden="1" customWidth="1"/>
    <col min="9740" max="9740" width="4.140625" style="11" customWidth="1"/>
    <col min="9741" max="9742" width="8.7109375" style="11" customWidth="1"/>
    <col min="9743" max="9754" width="0" style="11" hidden="1" customWidth="1"/>
    <col min="9755" max="9984" width="0" style="11" hidden="1"/>
    <col min="9985" max="9985" width="3.5703125" style="11" customWidth="1"/>
    <col min="9986" max="9986" width="36.5703125" style="11" customWidth="1"/>
    <col min="9987" max="9987" width="11.85546875" style="11" customWidth="1"/>
    <col min="9988" max="9988" width="12.85546875" style="11" customWidth="1"/>
    <col min="9989" max="9989" width="10.85546875" style="11" customWidth="1"/>
    <col min="9990" max="9990" width="11.42578125" style="11" customWidth="1"/>
    <col min="9991" max="9991" width="11.85546875" style="11" customWidth="1"/>
    <col min="9992" max="9992" width="10.28515625" style="11" customWidth="1"/>
    <col min="9993" max="9993" width="13.7109375" style="11" customWidth="1"/>
    <col min="9994" max="9995" width="0" style="11" hidden="1" customWidth="1"/>
    <col min="9996" max="9996" width="4.140625" style="11" customWidth="1"/>
    <col min="9997" max="9998" width="8.7109375" style="11" customWidth="1"/>
    <col min="9999" max="10010" width="0" style="11" hidden="1" customWidth="1"/>
    <col min="10011" max="10240" width="0" style="11" hidden="1"/>
    <col min="10241" max="10241" width="3.5703125" style="11" customWidth="1"/>
    <col min="10242" max="10242" width="36.5703125" style="11" customWidth="1"/>
    <col min="10243" max="10243" width="11.85546875" style="11" customWidth="1"/>
    <col min="10244" max="10244" width="12.85546875" style="11" customWidth="1"/>
    <col min="10245" max="10245" width="10.85546875" style="11" customWidth="1"/>
    <col min="10246" max="10246" width="11.42578125" style="11" customWidth="1"/>
    <col min="10247" max="10247" width="11.85546875" style="11" customWidth="1"/>
    <col min="10248" max="10248" width="10.28515625" style="11" customWidth="1"/>
    <col min="10249" max="10249" width="13.7109375" style="11" customWidth="1"/>
    <col min="10250" max="10251" width="0" style="11" hidden="1" customWidth="1"/>
    <col min="10252" max="10252" width="4.140625" style="11" customWidth="1"/>
    <col min="10253" max="10254" width="8.7109375" style="11" customWidth="1"/>
    <col min="10255" max="10266" width="0" style="11" hidden="1" customWidth="1"/>
    <col min="10267" max="10496" width="0" style="11" hidden="1"/>
    <col min="10497" max="10497" width="3.5703125" style="11" customWidth="1"/>
    <col min="10498" max="10498" width="36.5703125" style="11" customWidth="1"/>
    <col min="10499" max="10499" width="11.85546875" style="11" customWidth="1"/>
    <col min="10500" max="10500" width="12.85546875" style="11" customWidth="1"/>
    <col min="10501" max="10501" width="10.85546875" style="11" customWidth="1"/>
    <col min="10502" max="10502" width="11.42578125" style="11" customWidth="1"/>
    <col min="10503" max="10503" width="11.85546875" style="11" customWidth="1"/>
    <col min="10504" max="10504" width="10.28515625" style="11" customWidth="1"/>
    <col min="10505" max="10505" width="13.7109375" style="11" customWidth="1"/>
    <col min="10506" max="10507" width="0" style="11" hidden="1" customWidth="1"/>
    <col min="10508" max="10508" width="4.140625" style="11" customWidth="1"/>
    <col min="10509" max="10510" width="8.7109375" style="11" customWidth="1"/>
    <col min="10511" max="10522" width="0" style="11" hidden="1" customWidth="1"/>
    <col min="10523" max="10752" width="0" style="11" hidden="1"/>
    <col min="10753" max="10753" width="3.5703125" style="11" customWidth="1"/>
    <col min="10754" max="10754" width="36.5703125" style="11" customWidth="1"/>
    <col min="10755" max="10755" width="11.85546875" style="11" customWidth="1"/>
    <col min="10756" max="10756" width="12.85546875" style="11" customWidth="1"/>
    <col min="10757" max="10757" width="10.85546875" style="11" customWidth="1"/>
    <col min="10758" max="10758" width="11.42578125" style="11" customWidth="1"/>
    <col min="10759" max="10759" width="11.85546875" style="11" customWidth="1"/>
    <col min="10760" max="10760" width="10.28515625" style="11" customWidth="1"/>
    <col min="10761" max="10761" width="13.7109375" style="11" customWidth="1"/>
    <col min="10762" max="10763" width="0" style="11" hidden="1" customWidth="1"/>
    <col min="10764" max="10764" width="4.140625" style="11" customWidth="1"/>
    <col min="10765" max="10766" width="8.7109375" style="11" customWidth="1"/>
    <col min="10767" max="10778" width="0" style="11" hidden="1" customWidth="1"/>
    <col min="10779" max="11008" width="0" style="11" hidden="1"/>
    <col min="11009" max="11009" width="3.5703125" style="11" customWidth="1"/>
    <col min="11010" max="11010" width="36.5703125" style="11" customWidth="1"/>
    <col min="11011" max="11011" width="11.85546875" style="11" customWidth="1"/>
    <col min="11012" max="11012" width="12.85546875" style="11" customWidth="1"/>
    <col min="11013" max="11013" width="10.85546875" style="11" customWidth="1"/>
    <col min="11014" max="11014" width="11.42578125" style="11" customWidth="1"/>
    <col min="11015" max="11015" width="11.85546875" style="11" customWidth="1"/>
    <col min="11016" max="11016" width="10.28515625" style="11" customWidth="1"/>
    <col min="11017" max="11017" width="13.7109375" style="11" customWidth="1"/>
    <col min="11018" max="11019" width="0" style="11" hidden="1" customWidth="1"/>
    <col min="11020" max="11020" width="4.140625" style="11" customWidth="1"/>
    <col min="11021" max="11022" width="8.7109375" style="11" customWidth="1"/>
    <col min="11023" max="11034" width="0" style="11" hidden="1" customWidth="1"/>
    <col min="11035" max="11264" width="0" style="11" hidden="1"/>
    <col min="11265" max="11265" width="3.5703125" style="11" customWidth="1"/>
    <col min="11266" max="11266" width="36.5703125" style="11" customWidth="1"/>
    <col min="11267" max="11267" width="11.85546875" style="11" customWidth="1"/>
    <col min="11268" max="11268" width="12.85546875" style="11" customWidth="1"/>
    <col min="11269" max="11269" width="10.85546875" style="11" customWidth="1"/>
    <col min="11270" max="11270" width="11.42578125" style="11" customWidth="1"/>
    <col min="11271" max="11271" width="11.85546875" style="11" customWidth="1"/>
    <col min="11272" max="11272" width="10.28515625" style="11" customWidth="1"/>
    <col min="11273" max="11273" width="13.7109375" style="11" customWidth="1"/>
    <col min="11274" max="11275" width="0" style="11" hidden="1" customWidth="1"/>
    <col min="11276" max="11276" width="4.140625" style="11" customWidth="1"/>
    <col min="11277" max="11278" width="8.7109375" style="11" customWidth="1"/>
    <col min="11279" max="11290" width="0" style="11" hidden="1" customWidth="1"/>
    <col min="11291" max="11520" width="0" style="11" hidden="1"/>
    <col min="11521" max="11521" width="3.5703125" style="11" customWidth="1"/>
    <col min="11522" max="11522" width="36.5703125" style="11" customWidth="1"/>
    <col min="11523" max="11523" width="11.85546875" style="11" customWidth="1"/>
    <col min="11524" max="11524" width="12.85546875" style="11" customWidth="1"/>
    <col min="11525" max="11525" width="10.85546875" style="11" customWidth="1"/>
    <col min="11526" max="11526" width="11.42578125" style="11" customWidth="1"/>
    <col min="11527" max="11527" width="11.85546875" style="11" customWidth="1"/>
    <col min="11528" max="11528" width="10.28515625" style="11" customWidth="1"/>
    <col min="11529" max="11529" width="13.7109375" style="11" customWidth="1"/>
    <col min="11530" max="11531" width="0" style="11" hidden="1" customWidth="1"/>
    <col min="11532" max="11532" width="4.140625" style="11" customWidth="1"/>
    <col min="11533" max="11534" width="8.7109375" style="11" customWidth="1"/>
    <col min="11535" max="11546" width="0" style="11" hidden="1" customWidth="1"/>
    <col min="11547" max="11776" width="0" style="11" hidden="1"/>
    <col min="11777" max="11777" width="3.5703125" style="11" customWidth="1"/>
    <col min="11778" max="11778" width="36.5703125" style="11" customWidth="1"/>
    <col min="11779" max="11779" width="11.85546875" style="11" customWidth="1"/>
    <col min="11780" max="11780" width="12.85546875" style="11" customWidth="1"/>
    <col min="11781" max="11781" width="10.85546875" style="11" customWidth="1"/>
    <col min="11782" max="11782" width="11.42578125" style="11" customWidth="1"/>
    <col min="11783" max="11783" width="11.85546875" style="11" customWidth="1"/>
    <col min="11784" max="11784" width="10.28515625" style="11" customWidth="1"/>
    <col min="11785" max="11785" width="13.7109375" style="11" customWidth="1"/>
    <col min="11786" max="11787" width="0" style="11" hidden="1" customWidth="1"/>
    <col min="11788" max="11788" width="4.140625" style="11" customWidth="1"/>
    <col min="11789" max="11790" width="8.7109375" style="11" customWidth="1"/>
    <col min="11791" max="11802" width="0" style="11" hidden="1" customWidth="1"/>
    <col min="11803" max="12032" width="0" style="11" hidden="1"/>
    <col min="12033" max="12033" width="3.5703125" style="11" customWidth="1"/>
    <col min="12034" max="12034" width="36.5703125" style="11" customWidth="1"/>
    <col min="12035" max="12035" width="11.85546875" style="11" customWidth="1"/>
    <col min="12036" max="12036" width="12.85546875" style="11" customWidth="1"/>
    <col min="12037" max="12037" width="10.85546875" style="11" customWidth="1"/>
    <col min="12038" max="12038" width="11.42578125" style="11" customWidth="1"/>
    <col min="12039" max="12039" width="11.85546875" style="11" customWidth="1"/>
    <col min="12040" max="12040" width="10.28515625" style="11" customWidth="1"/>
    <col min="12041" max="12041" width="13.7109375" style="11" customWidth="1"/>
    <col min="12042" max="12043" width="0" style="11" hidden="1" customWidth="1"/>
    <col min="12044" max="12044" width="4.140625" style="11" customWidth="1"/>
    <col min="12045" max="12046" width="8.7109375" style="11" customWidth="1"/>
    <col min="12047" max="12058" width="0" style="11" hidden="1" customWidth="1"/>
    <col min="12059" max="12288" width="0" style="11" hidden="1"/>
    <col min="12289" max="12289" width="3.5703125" style="11" customWidth="1"/>
    <col min="12290" max="12290" width="36.5703125" style="11" customWidth="1"/>
    <col min="12291" max="12291" width="11.85546875" style="11" customWidth="1"/>
    <col min="12292" max="12292" width="12.85546875" style="11" customWidth="1"/>
    <col min="12293" max="12293" width="10.85546875" style="11" customWidth="1"/>
    <col min="12294" max="12294" width="11.42578125" style="11" customWidth="1"/>
    <col min="12295" max="12295" width="11.85546875" style="11" customWidth="1"/>
    <col min="12296" max="12296" width="10.28515625" style="11" customWidth="1"/>
    <col min="12297" max="12297" width="13.7109375" style="11" customWidth="1"/>
    <col min="12298" max="12299" width="0" style="11" hidden="1" customWidth="1"/>
    <col min="12300" max="12300" width="4.140625" style="11" customWidth="1"/>
    <col min="12301" max="12302" width="8.7109375" style="11" customWidth="1"/>
    <col min="12303" max="12314" width="0" style="11" hidden="1" customWidth="1"/>
    <col min="12315" max="12544" width="0" style="11" hidden="1"/>
    <col min="12545" max="12545" width="3.5703125" style="11" customWidth="1"/>
    <col min="12546" max="12546" width="36.5703125" style="11" customWidth="1"/>
    <col min="12547" max="12547" width="11.85546875" style="11" customWidth="1"/>
    <col min="12548" max="12548" width="12.85546875" style="11" customWidth="1"/>
    <col min="12549" max="12549" width="10.85546875" style="11" customWidth="1"/>
    <col min="12550" max="12550" width="11.42578125" style="11" customWidth="1"/>
    <col min="12551" max="12551" width="11.85546875" style="11" customWidth="1"/>
    <col min="12552" max="12552" width="10.28515625" style="11" customWidth="1"/>
    <col min="12553" max="12553" width="13.7109375" style="11" customWidth="1"/>
    <col min="12554" max="12555" width="0" style="11" hidden="1" customWidth="1"/>
    <col min="12556" max="12556" width="4.140625" style="11" customWidth="1"/>
    <col min="12557" max="12558" width="8.7109375" style="11" customWidth="1"/>
    <col min="12559" max="12570" width="0" style="11" hidden="1" customWidth="1"/>
    <col min="12571" max="12800" width="0" style="11" hidden="1"/>
    <col min="12801" max="12801" width="3.5703125" style="11" customWidth="1"/>
    <col min="12802" max="12802" width="36.5703125" style="11" customWidth="1"/>
    <col min="12803" max="12803" width="11.85546875" style="11" customWidth="1"/>
    <col min="12804" max="12804" width="12.85546875" style="11" customWidth="1"/>
    <col min="12805" max="12805" width="10.85546875" style="11" customWidth="1"/>
    <col min="12806" max="12806" width="11.42578125" style="11" customWidth="1"/>
    <col min="12807" max="12807" width="11.85546875" style="11" customWidth="1"/>
    <col min="12808" max="12808" width="10.28515625" style="11" customWidth="1"/>
    <col min="12809" max="12809" width="13.7109375" style="11" customWidth="1"/>
    <col min="12810" max="12811" width="0" style="11" hidden="1" customWidth="1"/>
    <col min="12812" max="12812" width="4.140625" style="11" customWidth="1"/>
    <col min="12813" max="12814" width="8.7109375" style="11" customWidth="1"/>
    <col min="12815" max="12826" width="0" style="11" hidden="1" customWidth="1"/>
    <col min="12827" max="13056" width="0" style="11" hidden="1"/>
    <col min="13057" max="13057" width="3.5703125" style="11" customWidth="1"/>
    <col min="13058" max="13058" width="36.5703125" style="11" customWidth="1"/>
    <col min="13059" max="13059" width="11.85546875" style="11" customWidth="1"/>
    <col min="13060" max="13060" width="12.85546875" style="11" customWidth="1"/>
    <col min="13061" max="13061" width="10.85546875" style="11" customWidth="1"/>
    <col min="13062" max="13062" width="11.42578125" style="11" customWidth="1"/>
    <col min="13063" max="13063" width="11.85546875" style="11" customWidth="1"/>
    <col min="13064" max="13064" width="10.28515625" style="11" customWidth="1"/>
    <col min="13065" max="13065" width="13.7109375" style="11" customWidth="1"/>
    <col min="13066" max="13067" width="0" style="11" hidden="1" customWidth="1"/>
    <col min="13068" max="13068" width="4.140625" style="11" customWidth="1"/>
    <col min="13069" max="13070" width="8.7109375" style="11" customWidth="1"/>
    <col min="13071" max="13082" width="0" style="11" hidden="1" customWidth="1"/>
    <col min="13083" max="13312" width="0" style="11" hidden="1"/>
    <col min="13313" max="13313" width="3.5703125" style="11" customWidth="1"/>
    <col min="13314" max="13314" width="36.5703125" style="11" customWidth="1"/>
    <col min="13315" max="13315" width="11.85546875" style="11" customWidth="1"/>
    <col min="13316" max="13316" width="12.85546875" style="11" customWidth="1"/>
    <col min="13317" max="13317" width="10.85546875" style="11" customWidth="1"/>
    <col min="13318" max="13318" width="11.42578125" style="11" customWidth="1"/>
    <col min="13319" max="13319" width="11.85546875" style="11" customWidth="1"/>
    <col min="13320" max="13320" width="10.28515625" style="11" customWidth="1"/>
    <col min="13321" max="13321" width="13.7109375" style="11" customWidth="1"/>
    <col min="13322" max="13323" width="0" style="11" hidden="1" customWidth="1"/>
    <col min="13324" max="13324" width="4.140625" style="11" customWidth="1"/>
    <col min="13325" max="13326" width="8.7109375" style="11" customWidth="1"/>
    <col min="13327" max="13338" width="0" style="11" hidden="1" customWidth="1"/>
    <col min="13339" max="13568" width="0" style="11" hidden="1"/>
    <col min="13569" max="13569" width="3.5703125" style="11" customWidth="1"/>
    <col min="13570" max="13570" width="36.5703125" style="11" customWidth="1"/>
    <col min="13571" max="13571" width="11.85546875" style="11" customWidth="1"/>
    <col min="13572" max="13572" width="12.85546875" style="11" customWidth="1"/>
    <col min="13573" max="13573" width="10.85546875" style="11" customWidth="1"/>
    <col min="13574" max="13574" width="11.42578125" style="11" customWidth="1"/>
    <col min="13575" max="13575" width="11.85546875" style="11" customWidth="1"/>
    <col min="13576" max="13576" width="10.28515625" style="11" customWidth="1"/>
    <col min="13577" max="13577" width="13.7109375" style="11" customWidth="1"/>
    <col min="13578" max="13579" width="0" style="11" hidden="1" customWidth="1"/>
    <col min="13580" max="13580" width="4.140625" style="11" customWidth="1"/>
    <col min="13581" max="13582" width="8.7109375" style="11" customWidth="1"/>
    <col min="13583" max="13594" width="0" style="11" hidden="1" customWidth="1"/>
    <col min="13595" max="13824" width="0" style="11" hidden="1"/>
    <col min="13825" max="13825" width="3.5703125" style="11" customWidth="1"/>
    <col min="13826" max="13826" width="36.5703125" style="11" customWidth="1"/>
    <col min="13827" max="13827" width="11.85546875" style="11" customWidth="1"/>
    <col min="13828" max="13828" width="12.85546875" style="11" customWidth="1"/>
    <col min="13829" max="13829" width="10.85546875" style="11" customWidth="1"/>
    <col min="13830" max="13830" width="11.42578125" style="11" customWidth="1"/>
    <col min="13831" max="13831" width="11.85546875" style="11" customWidth="1"/>
    <col min="13832" max="13832" width="10.28515625" style="11" customWidth="1"/>
    <col min="13833" max="13833" width="13.7109375" style="11" customWidth="1"/>
    <col min="13834" max="13835" width="0" style="11" hidden="1" customWidth="1"/>
    <col min="13836" max="13836" width="4.140625" style="11" customWidth="1"/>
    <col min="13837" max="13838" width="8.7109375" style="11" customWidth="1"/>
    <col min="13839" max="13850" width="0" style="11" hidden="1" customWidth="1"/>
    <col min="13851" max="14080" width="0" style="11" hidden="1"/>
    <col min="14081" max="14081" width="3.5703125" style="11" customWidth="1"/>
    <col min="14082" max="14082" width="36.5703125" style="11" customWidth="1"/>
    <col min="14083" max="14083" width="11.85546875" style="11" customWidth="1"/>
    <col min="14084" max="14084" width="12.85546875" style="11" customWidth="1"/>
    <col min="14085" max="14085" width="10.85546875" style="11" customWidth="1"/>
    <col min="14086" max="14086" width="11.42578125" style="11" customWidth="1"/>
    <col min="14087" max="14087" width="11.85546875" style="11" customWidth="1"/>
    <col min="14088" max="14088" width="10.28515625" style="11" customWidth="1"/>
    <col min="14089" max="14089" width="13.7109375" style="11" customWidth="1"/>
    <col min="14090" max="14091" width="0" style="11" hidden="1" customWidth="1"/>
    <col min="14092" max="14092" width="4.140625" style="11" customWidth="1"/>
    <col min="14093" max="14094" width="8.7109375" style="11" customWidth="1"/>
    <col min="14095" max="14106" width="0" style="11" hidden="1" customWidth="1"/>
    <col min="14107" max="14336" width="0" style="11" hidden="1"/>
    <col min="14337" max="14337" width="3.5703125" style="11" customWidth="1"/>
    <col min="14338" max="14338" width="36.5703125" style="11" customWidth="1"/>
    <col min="14339" max="14339" width="11.85546875" style="11" customWidth="1"/>
    <col min="14340" max="14340" width="12.85546875" style="11" customWidth="1"/>
    <col min="14341" max="14341" width="10.85546875" style="11" customWidth="1"/>
    <col min="14342" max="14342" width="11.42578125" style="11" customWidth="1"/>
    <col min="14343" max="14343" width="11.85546875" style="11" customWidth="1"/>
    <col min="14344" max="14344" width="10.28515625" style="11" customWidth="1"/>
    <col min="14345" max="14345" width="13.7109375" style="11" customWidth="1"/>
    <col min="14346" max="14347" width="0" style="11" hidden="1" customWidth="1"/>
    <col min="14348" max="14348" width="4.140625" style="11" customWidth="1"/>
    <col min="14349" max="14350" width="8.7109375" style="11" customWidth="1"/>
    <col min="14351" max="14362" width="0" style="11" hidden="1" customWidth="1"/>
    <col min="14363" max="14592" width="0" style="11" hidden="1"/>
    <col min="14593" max="14593" width="3.5703125" style="11" customWidth="1"/>
    <col min="14594" max="14594" width="36.5703125" style="11" customWidth="1"/>
    <col min="14595" max="14595" width="11.85546875" style="11" customWidth="1"/>
    <col min="14596" max="14596" width="12.85546875" style="11" customWidth="1"/>
    <col min="14597" max="14597" width="10.85546875" style="11" customWidth="1"/>
    <col min="14598" max="14598" width="11.42578125" style="11" customWidth="1"/>
    <col min="14599" max="14599" width="11.85546875" style="11" customWidth="1"/>
    <col min="14600" max="14600" width="10.28515625" style="11" customWidth="1"/>
    <col min="14601" max="14601" width="13.7109375" style="11" customWidth="1"/>
    <col min="14602" max="14603" width="0" style="11" hidden="1" customWidth="1"/>
    <col min="14604" max="14604" width="4.140625" style="11" customWidth="1"/>
    <col min="14605" max="14606" width="8.7109375" style="11" customWidth="1"/>
    <col min="14607" max="14618" width="0" style="11" hidden="1" customWidth="1"/>
    <col min="14619" max="14848" width="0" style="11" hidden="1"/>
    <col min="14849" max="14849" width="3.5703125" style="11" customWidth="1"/>
    <col min="14850" max="14850" width="36.5703125" style="11" customWidth="1"/>
    <col min="14851" max="14851" width="11.85546875" style="11" customWidth="1"/>
    <col min="14852" max="14852" width="12.85546875" style="11" customWidth="1"/>
    <col min="14853" max="14853" width="10.85546875" style="11" customWidth="1"/>
    <col min="14854" max="14854" width="11.42578125" style="11" customWidth="1"/>
    <col min="14855" max="14855" width="11.85546875" style="11" customWidth="1"/>
    <col min="14856" max="14856" width="10.28515625" style="11" customWidth="1"/>
    <col min="14857" max="14857" width="13.7109375" style="11" customWidth="1"/>
    <col min="14858" max="14859" width="0" style="11" hidden="1" customWidth="1"/>
    <col min="14860" max="14860" width="4.140625" style="11" customWidth="1"/>
    <col min="14861" max="14862" width="8.7109375" style="11" customWidth="1"/>
    <col min="14863" max="14874" width="0" style="11" hidden="1" customWidth="1"/>
    <col min="14875" max="15104" width="0" style="11" hidden="1"/>
    <col min="15105" max="15105" width="3.5703125" style="11" customWidth="1"/>
    <col min="15106" max="15106" width="36.5703125" style="11" customWidth="1"/>
    <col min="15107" max="15107" width="11.85546875" style="11" customWidth="1"/>
    <col min="15108" max="15108" width="12.85546875" style="11" customWidth="1"/>
    <col min="15109" max="15109" width="10.85546875" style="11" customWidth="1"/>
    <col min="15110" max="15110" width="11.42578125" style="11" customWidth="1"/>
    <col min="15111" max="15111" width="11.85546875" style="11" customWidth="1"/>
    <col min="15112" max="15112" width="10.28515625" style="11" customWidth="1"/>
    <col min="15113" max="15113" width="13.7109375" style="11" customWidth="1"/>
    <col min="15114" max="15115" width="0" style="11" hidden="1" customWidth="1"/>
    <col min="15116" max="15116" width="4.140625" style="11" customWidth="1"/>
    <col min="15117" max="15118" width="8.7109375" style="11" customWidth="1"/>
    <col min="15119" max="15130" width="0" style="11" hidden="1" customWidth="1"/>
    <col min="15131" max="15360" width="0" style="11" hidden="1"/>
    <col min="15361" max="15361" width="3.5703125" style="11" customWidth="1"/>
    <col min="15362" max="15362" width="36.5703125" style="11" customWidth="1"/>
    <col min="15363" max="15363" width="11.85546875" style="11" customWidth="1"/>
    <col min="15364" max="15364" width="12.85546875" style="11" customWidth="1"/>
    <col min="15365" max="15365" width="10.85546875" style="11" customWidth="1"/>
    <col min="15366" max="15366" width="11.42578125" style="11" customWidth="1"/>
    <col min="15367" max="15367" width="11.85546875" style="11" customWidth="1"/>
    <col min="15368" max="15368" width="10.28515625" style="11" customWidth="1"/>
    <col min="15369" max="15369" width="13.7109375" style="11" customWidth="1"/>
    <col min="15370" max="15371" width="0" style="11" hidden="1" customWidth="1"/>
    <col min="15372" max="15372" width="4.140625" style="11" customWidth="1"/>
    <col min="15373" max="15374" width="8.7109375" style="11" customWidth="1"/>
    <col min="15375" max="15386" width="0" style="11" hidden="1" customWidth="1"/>
    <col min="15387" max="15616" width="0" style="11" hidden="1"/>
    <col min="15617" max="15617" width="3.5703125" style="11" customWidth="1"/>
    <col min="15618" max="15618" width="36.5703125" style="11" customWidth="1"/>
    <col min="15619" max="15619" width="11.85546875" style="11" customWidth="1"/>
    <col min="15620" max="15620" width="12.85546875" style="11" customWidth="1"/>
    <col min="15621" max="15621" width="10.85546875" style="11" customWidth="1"/>
    <col min="15622" max="15622" width="11.42578125" style="11" customWidth="1"/>
    <col min="15623" max="15623" width="11.85546875" style="11" customWidth="1"/>
    <col min="15624" max="15624" width="10.28515625" style="11" customWidth="1"/>
    <col min="15625" max="15625" width="13.7109375" style="11" customWidth="1"/>
    <col min="15626" max="15627" width="0" style="11" hidden="1" customWidth="1"/>
    <col min="15628" max="15628" width="4.140625" style="11" customWidth="1"/>
    <col min="15629" max="15630" width="8.7109375" style="11" customWidth="1"/>
    <col min="15631" max="15642" width="0" style="11" hidden="1" customWidth="1"/>
    <col min="15643" max="15872" width="0" style="11" hidden="1"/>
    <col min="15873" max="15873" width="3.5703125" style="11" customWidth="1"/>
    <col min="15874" max="15874" width="36.5703125" style="11" customWidth="1"/>
    <col min="15875" max="15875" width="11.85546875" style="11" customWidth="1"/>
    <col min="15876" max="15876" width="12.85546875" style="11" customWidth="1"/>
    <col min="15877" max="15877" width="10.85546875" style="11" customWidth="1"/>
    <col min="15878" max="15878" width="11.42578125" style="11" customWidth="1"/>
    <col min="15879" max="15879" width="11.85546875" style="11" customWidth="1"/>
    <col min="15880" max="15880" width="10.28515625" style="11" customWidth="1"/>
    <col min="15881" max="15881" width="13.7109375" style="11" customWidth="1"/>
    <col min="15882" max="15883" width="0" style="11" hidden="1" customWidth="1"/>
    <col min="15884" max="15884" width="4.140625" style="11" customWidth="1"/>
    <col min="15885" max="15886" width="8.7109375" style="11" customWidth="1"/>
    <col min="15887" max="15898" width="0" style="11" hidden="1" customWidth="1"/>
    <col min="15899" max="16128" width="0" style="11" hidden="1"/>
    <col min="16129" max="16129" width="3.5703125" style="11" customWidth="1"/>
    <col min="16130" max="16130" width="36.5703125" style="11" customWidth="1"/>
    <col min="16131" max="16131" width="11.85546875" style="11" customWidth="1"/>
    <col min="16132" max="16132" width="12.85546875" style="11" customWidth="1"/>
    <col min="16133" max="16133" width="10.85546875" style="11" customWidth="1"/>
    <col min="16134" max="16134" width="11.42578125" style="11" customWidth="1"/>
    <col min="16135" max="16135" width="11.85546875" style="11" customWidth="1"/>
    <col min="16136" max="16136" width="10.28515625" style="11" customWidth="1"/>
    <col min="16137" max="16137" width="13.7109375" style="11" customWidth="1"/>
    <col min="16138" max="16139" width="0" style="11" hidden="1" customWidth="1"/>
    <col min="16140" max="16140" width="4.140625" style="11" customWidth="1"/>
    <col min="16141" max="16142" width="8.7109375" style="11" customWidth="1"/>
    <col min="16143" max="16154" width="0" style="11" hidden="1" customWidth="1"/>
    <col min="16155" max="16384" width="0" style="11" hidden="1"/>
  </cols>
  <sheetData>
    <row r="1" spans="1:14" s="10" customFormat="1" ht="14.25" customHeight="1" x14ac:dyDescent="0.25">
      <c r="A1" s="9"/>
      <c r="B1" s="9"/>
      <c r="C1" s="9"/>
      <c r="D1" s="9"/>
      <c r="E1" s="9"/>
      <c r="F1" s="9"/>
      <c r="G1" s="9"/>
      <c r="H1" s="9"/>
      <c r="I1" s="9"/>
      <c r="J1" s="9"/>
      <c r="K1" s="9"/>
      <c r="L1" s="9"/>
    </row>
    <row r="2" spans="1:14" s="10" customFormat="1" ht="18.75" customHeight="1" x14ac:dyDescent="0.25">
      <c r="A2" s="9"/>
      <c r="B2" s="102" t="s">
        <v>0</v>
      </c>
      <c r="C2" s="103"/>
      <c r="D2" s="103"/>
      <c r="E2" s="103"/>
      <c r="F2" s="103"/>
      <c r="G2" s="103"/>
      <c r="H2" s="103"/>
      <c r="I2" s="103"/>
      <c r="L2" s="9"/>
    </row>
    <row r="3" spans="1:14" s="10" customFormat="1" ht="24" customHeight="1" x14ac:dyDescent="0.25">
      <c r="A3" s="9"/>
      <c r="B3" s="104" t="s">
        <v>1</v>
      </c>
      <c r="C3" s="103"/>
      <c r="D3" s="103"/>
      <c r="E3" s="103"/>
      <c r="F3" s="103"/>
      <c r="G3" s="103"/>
      <c r="H3" s="103"/>
      <c r="I3" s="103"/>
      <c r="L3" s="9"/>
    </row>
    <row r="4" spans="1:14" s="10" customFormat="1" ht="33" customHeight="1" x14ac:dyDescent="0.25">
      <c r="A4" s="9"/>
      <c r="B4" s="105" t="s">
        <v>27</v>
      </c>
      <c r="C4" s="106"/>
      <c r="D4" s="106"/>
      <c r="E4" s="106"/>
      <c r="F4" s="106"/>
      <c r="G4" s="106"/>
      <c r="H4" s="106"/>
      <c r="I4" s="106"/>
      <c r="L4" s="9"/>
    </row>
    <row r="5" spans="1:14" s="10" customFormat="1" ht="28.5" customHeight="1" x14ac:dyDescent="0.25">
      <c r="A5" s="9"/>
      <c r="B5" s="107" t="s">
        <v>28</v>
      </c>
      <c r="C5" s="103"/>
      <c r="D5" s="103"/>
      <c r="E5" s="103"/>
      <c r="F5" s="103"/>
      <c r="G5" s="103"/>
      <c r="H5" s="103"/>
      <c r="I5" s="103"/>
      <c r="L5" s="9"/>
    </row>
    <row r="6" spans="1:14" s="10" customFormat="1" ht="31.5" customHeight="1" x14ac:dyDescent="0.3">
      <c r="A6" s="9"/>
      <c r="B6" s="108" t="s">
        <v>29</v>
      </c>
      <c r="C6" s="109"/>
      <c r="D6" s="109"/>
      <c r="E6" s="109"/>
      <c r="F6" s="109"/>
      <c r="G6" s="109"/>
      <c r="H6" s="109"/>
      <c r="I6" s="109"/>
      <c r="L6" s="9"/>
    </row>
    <row r="7" spans="1:14" ht="22.5" customHeight="1" x14ac:dyDescent="0.25">
      <c r="A7" s="9"/>
      <c r="B7" s="79" t="s">
        <v>45</v>
      </c>
      <c r="C7" s="96" t="s">
        <v>43</v>
      </c>
      <c r="D7" s="97"/>
      <c r="E7" s="97"/>
      <c r="F7" s="97"/>
      <c r="G7" s="97"/>
      <c r="H7" s="97"/>
      <c r="I7" s="97"/>
      <c r="L7" s="9"/>
      <c r="M7" s="10"/>
      <c r="N7" s="10"/>
    </row>
    <row r="8" spans="1:14" ht="22.5" customHeight="1" x14ac:dyDescent="0.25">
      <c r="A8" s="9"/>
      <c r="B8" s="79" t="s">
        <v>46</v>
      </c>
      <c r="C8" s="96" t="s">
        <v>39</v>
      </c>
      <c r="D8" s="97"/>
      <c r="E8" s="97"/>
      <c r="F8" s="97"/>
      <c r="G8" s="97"/>
      <c r="H8" s="97"/>
      <c r="I8" s="97"/>
      <c r="L8" s="9"/>
      <c r="M8" s="10"/>
      <c r="N8" s="10"/>
    </row>
    <row r="9" spans="1:14" ht="22.5" customHeight="1" x14ac:dyDescent="0.25">
      <c r="A9" s="9"/>
      <c r="B9" s="79" t="s">
        <v>47</v>
      </c>
      <c r="C9" s="96" t="s">
        <v>30</v>
      </c>
      <c r="D9" s="97"/>
      <c r="E9" s="97"/>
      <c r="F9" s="97"/>
      <c r="G9" s="97"/>
      <c r="H9" s="97"/>
      <c r="I9" s="97"/>
      <c r="L9" s="9"/>
      <c r="M9" s="10"/>
      <c r="N9" s="10"/>
    </row>
    <row r="10" spans="1:14" ht="22.5" customHeight="1" x14ac:dyDescent="0.25">
      <c r="A10" s="9"/>
      <c r="B10" s="79" t="s">
        <v>48</v>
      </c>
      <c r="C10" s="96" t="s">
        <v>31</v>
      </c>
      <c r="D10" s="97"/>
      <c r="E10" s="97"/>
      <c r="F10" s="97"/>
      <c r="G10" s="97"/>
      <c r="H10" s="97"/>
      <c r="I10" s="97"/>
      <c r="L10" s="9"/>
      <c r="M10" s="10"/>
      <c r="N10" s="10"/>
    </row>
    <row r="11" spans="1:14" ht="22.5" customHeight="1" x14ac:dyDescent="0.25">
      <c r="A11" s="9"/>
      <c r="B11" s="79" t="s">
        <v>32</v>
      </c>
      <c r="C11" s="96">
        <v>123456</v>
      </c>
      <c r="D11" s="97"/>
      <c r="E11" s="97"/>
      <c r="F11" s="97"/>
      <c r="G11" s="97"/>
      <c r="H11" s="97"/>
      <c r="I11" s="97"/>
      <c r="L11" s="9"/>
      <c r="M11" s="10"/>
      <c r="N11" s="10"/>
    </row>
    <row r="12" spans="1:14" ht="22.5" customHeight="1" thickBot="1" x14ac:dyDescent="0.3">
      <c r="A12" s="9"/>
      <c r="B12" s="80" t="s">
        <v>49</v>
      </c>
      <c r="C12" s="78">
        <v>1993</v>
      </c>
      <c r="D12" s="77" t="str">
        <f>IF(C12="",""," -  "&amp;C12+1)</f>
        <v xml:space="preserve"> -  1994</v>
      </c>
      <c r="E12" s="16"/>
      <c r="F12" s="17"/>
      <c r="G12" s="16"/>
      <c r="H12" s="18"/>
      <c r="I12" s="18"/>
      <c r="L12" s="9"/>
      <c r="M12" s="10"/>
      <c r="N12" s="10"/>
    </row>
    <row r="13" spans="1:14" ht="22.5" customHeight="1" thickBot="1" x14ac:dyDescent="0.3">
      <c r="A13" s="9"/>
      <c r="B13" s="79" t="s">
        <v>50</v>
      </c>
      <c r="C13" s="98">
        <v>1</v>
      </c>
      <c r="D13" s="99"/>
      <c r="E13" s="100" t="s">
        <v>44</v>
      </c>
      <c r="F13" s="101"/>
      <c r="G13" s="101"/>
      <c r="H13" s="19"/>
      <c r="I13" s="19"/>
      <c r="L13" s="9"/>
      <c r="M13" s="10"/>
      <c r="N13" s="10"/>
    </row>
    <row r="14" spans="1:14" ht="7.5" customHeight="1" x14ac:dyDescent="0.25">
      <c r="A14" s="9"/>
      <c r="B14" s="12"/>
      <c r="C14" s="12"/>
      <c r="D14" s="12"/>
      <c r="E14" s="12"/>
      <c r="F14" s="12"/>
      <c r="G14" s="12"/>
      <c r="H14" s="12"/>
      <c r="I14" s="12"/>
      <c r="L14" s="9"/>
      <c r="M14" s="10"/>
      <c r="N14" s="10"/>
    </row>
    <row r="15" spans="1:14" ht="6.75" customHeight="1" x14ac:dyDescent="0.25">
      <c r="A15" s="9"/>
      <c r="B15" s="13"/>
      <c r="C15" s="13"/>
      <c r="D15" s="13"/>
      <c r="E15" s="13"/>
      <c r="F15" s="13"/>
      <c r="G15" s="13"/>
      <c r="H15" s="13"/>
      <c r="I15" s="13"/>
      <c r="J15" s="14"/>
      <c r="K15" s="14"/>
      <c r="L15" s="9"/>
      <c r="M15" s="10"/>
      <c r="N15" s="10"/>
    </row>
    <row r="16" spans="1:14" s="10" customFormat="1" ht="21.75" customHeight="1" x14ac:dyDescent="0.25">
      <c r="A16" s="9"/>
      <c r="B16" s="92" t="s">
        <v>33</v>
      </c>
      <c r="C16" s="93"/>
      <c r="D16" s="93"/>
      <c r="E16" s="93"/>
      <c r="F16" s="93"/>
      <c r="G16" s="93"/>
      <c r="H16" s="93"/>
      <c r="I16" s="93"/>
      <c r="J16" s="15"/>
      <c r="K16" s="15"/>
      <c r="L16" s="9"/>
    </row>
    <row r="17" spans="1:12" s="10" customFormat="1" ht="43.5" customHeight="1" x14ac:dyDescent="0.25">
      <c r="A17" s="9"/>
      <c r="B17" s="94" t="s">
        <v>34</v>
      </c>
      <c r="C17" s="95"/>
      <c r="D17" s="95"/>
      <c r="E17" s="95"/>
      <c r="F17" s="95"/>
      <c r="G17" s="95"/>
      <c r="H17" s="95"/>
      <c r="I17" s="95"/>
      <c r="L17" s="9"/>
    </row>
    <row r="18" spans="1:12" s="10" customFormat="1" ht="14.25" customHeight="1" x14ac:dyDescent="0.25">
      <c r="A18" s="9"/>
      <c r="B18" s="9"/>
      <c r="C18" s="9"/>
      <c r="D18" s="9"/>
      <c r="E18" s="9"/>
      <c r="F18" s="9"/>
      <c r="G18" s="9"/>
      <c r="H18" s="9"/>
      <c r="I18" s="9"/>
      <c r="J18" s="9"/>
      <c r="K18" s="9"/>
      <c r="L18" s="9"/>
    </row>
    <row r="19" spans="1:12" s="10" customFormat="1" ht="14.25" customHeight="1" x14ac:dyDescent="0.25"/>
    <row r="20" spans="1:12" hidden="1" x14ac:dyDescent="0.25"/>
    <row r="21" spans="1:12" hidden="1" x14ac:dyDescent="0.25"/>
    <row r="22" spans="1:12" hidden="1" x14ac:dyDescent="0.25"/>
    <row r="23" spans="1:12" hidden="1" x14ac:dyDescent="0.25"/>
    <row r="24" spans="1:12" hidden="1" x14ac:dyDescent="0.25"/>
    <row r="25" spans="1:12" hidden="1" x14ac:dyDescent="0.25"/>
    <row r="26" spans="1:12" hidden="1" x14ac:dyDescent="0.25"/>
    <row r="27" spans="1:12" hidden="1" x14ac:dyDescent="0.25"/>
    <row r="28" spans="1:12" hidden="1" x14ac:dyDescent="0.25"/>
    <row r="29" spans="1:12" hidden="1" x14ac:dyDescent="0.25"/>
    <row r="30" spans="1:12" hidden="1" x14ac:dyDescent="0.25"/>
    <row r="31" spans="1:12" hidden="1" x14ac:dyDescent="0.25"/>
    <row r="32" spans="1:1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sheetData>
  <sheetProtection password="CDA0" sheet="1" objects="1" scenarios="1"/>
  <protectedRanges>
    <protectedRange sqref="C7:G11 C12 C13:D13" name="Range1"/>
  </protectedRanges>
  <mergeCells count="14">
    <mergeCell ref="B2:I2"/>
    <mergeCell ref="B3:I3"/>
    <mergeCell ref="B4:I4"/>
    <mergeCell ref="B5:I5"/>
    <mergeCell ref="B6:I6"/>
    <mergeCell ref="B16:I16"/>
    <mergeCell ref="B17:I17"/>
    <mergeCell ref="C7:I7"/>
    <mergeCell ref="C8:I8"/>
    <mergeCell ref="C9:I9"/>
    <mergeCell ref="C10:I10"/>
    <mergeCell ref="C11:I11"/>
    <mergeCell ref="C13:D13"/>
    <mergeCell ref="E13:G13"/>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23"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9.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2009 -    2010</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(16)'!C13+1</f>
        <v>2009</v>
      </c>
      <c r="D13" s="62" t="str">
        <f>IFERROR("-    "&amp;C13+1,"")</f>
        <v>-    2010</v>
      </c>
      <c r="E13" s="115" t="s">
        <v>125</v>
      </c>
      <c r="F13" s="115"/>
      <c r="G13" s="115"/>
      <c r="H13" s="115"/>
      <c r="I13" s="43"/>
      <c r="J13" s="44"/>
      <c r="K13" s="45"/>
      <c r="L13" s="1"/>
      <c r="M13" s="2"/>
      <c r="N13" s="2"/>
      <c r="O13" s="2"/>
      <c r="P13" s="2"/>
      <c r="Q13" s="2"/>
    </row>
    <row r="14" spans="1:17" ht="19.5" customHeight="1" thickBot="1" x14ac:dyDescent="0.3">
      <c r="A14" s="1"/>
      <c r="B14" s="49" t="s">
        <v>42</v>
      </c>
      <c r="C14" s="111">
        <f>IF(I14="",'FY  (16)'!G35,I14)</f>
        <v>2748.3541163175159</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April,2009</v>
      </c>
      <c r="C17" s="34">
        <f>IFERROR(VLOOKUP($C$13,GPF_Rate,2,0),"")</f>
        <v>8</v>
      </c>
      <c r="D17" s="20">
        <v>1</v>
      </c>
      <c r="E17" s="21"/>
      <c r="F17" s="36">
        <f>SUM(D17:E17)</f>
        <v>1</v>
      </c>
      <c r="G17" s="21"/>
      <c r="H17" s="36">
        <f>F17-G17</f>
        <v>1</v>
      </c>
      <c r="I17" s="38">
        <f>C14+F17-G17</f>
        <v>2749.3541163175159</v>
      </c>
      <c r="J17" s="39">
        <f t="shared" ref="J17:J28" si="0">I17*C17/1200</f>
        <v>18.329027442116772</v>
      </c>
      <c r="K17" s="51" t="s">
        <v>13</v>
      </c>
      <c r="L17" s="1"/>
      <c r="M17" s="59"/>
      <c r="O17" s="2"/>
      <c r="P17" s="2"/>
      <c r="Q17" s="2"/>
    </row>
    <row r="18" spans="1:17" ht="18.75" customHeight="1" x14ac:dyDescent="0.25">
      <c r="A18" s="1"/>
      <c r="B18" s="50" t="str">
        <f t="shared" ref="B18:B25" si="1">K18&amp;","&amp;$C$13</f>
        <v>May,2009</v>
      </c>
      <c r="C18" s="34">
        <f>IFERROR(VLOOKUP($C$13,GPF_Rate,3,0),"")</f>
        <v>8</v>
      </c>
      <c r="D18" s="20">
        <v>2</v>
      </c>
      <c r="E18" s="21"/>
      <c r="F18" s="36">
        <f t="shared" ref="F18:F28" si="2">SUM(D18:E18)</f>
        <v>2</v>
      </c>
      <c r="G18" s="21"/>
      <c r="H18" s="36">
        <f t="shared" ref="H18:H28" si="3">F18-G18</f>
        <v>2</v>
      </c>
      <c r="I18" s="38">
        <f t="shared" ref="I18:I28" si="4">I17+F18-G18</f>
        <v>2751.3541163175159</v>
      </c>
      <c r="J18" s="39">
        <f t="shared" si="0"/>
        <v>18.342360775450107</v>
      </c>
      <c r="K18" s="51" t="s">
        <v>14</v>
      </c>
      <c r="L18" s="1"/>
      <c r="M18" s="59"/>
      <c r="N18" s="2"/>
      <c r="O18" s="2"/>
      <c r="P18" s="2"/>
      <c r="Q18" s="2"/>
    </row>
    <row r="19" spans="1:17" ht="18.75" customHeight="1" x14ac:dyDescent="0.25">
      <c r="A19" s="1"/>
      <c r="B19" s="50" t="str">
        <f t="shared" si="1"/>
        <v>June,2009</v>
      </c>
      <c r="C19" s="34">
        <f>IFERROR(VLOOKUP($C$13,GPF_Rate,4,0),"")</f>
        <v>8</v>
      </c>
      <c r="D19" s="20">
        <v>3</v>
      </c>
      <c r="E19" s="21"/>
      <c r="F19" s="36">
        <f t="shared" si="2"/>
        <v>3</v>
      </c>
      <c r="G19" s="21"/>
      <c r="H19" s="36">
        <f t="shared" si="3"/>
        <v>3</v>
      </c>
      <c r="I19" s="38">
        <f t="shared" si="4"/>
        <v>2754.3541163175159</v>
      </c>
      <c r="J19" s="39">
        <f t="shared" si="0"/>
        <v>18.362360775450107</v>
      </c>
      <c r="K19" s="51" t="s">
        <v>15</v>
      </c>
      <c r="L19" s="1"/>
      <c r="M19" s="59"/>
      <c r="N19" s="2"/>
      <c r="O19" s="2"/>
      <c r="P19" s="2"/>
      <c r="Q19" s="2"/>
    </row>
    <row r="20" spans="1:17" ht="18.75" customHeight="1" x14ac:dyDescent="0.25">
      <c r="A20" s="1"/>
      <c r="B20" s="50" t="str">
        <f t="shared" si="1"/>
        <v>July,2009</v>
      </c>
      <c r="C20" s="34">
        <f>IFERROR(VLOOKUP($C$13,GPF_Rate,5,0),"")</f>
        <v>8</v>
      </c>
      <c r="D20" s="20">
        <v>4</v>
      </c>
      <c r="E20" s="21"/>
      <c r="F20" s="36">
        <f t="shared" si="2"/>
        <v>4</v>
      </c>
      <c r="G20" s="21"/>
      <c r="H20" s="36">
        <f>F20-G20</f>
        <v>4</v>
      </c>
      <c r="I20" s="38">
        <f t="shared" si="4"/>
        <v>2758.3541163175159</v>
      </c>
      <c r="J20" s="39">
        <f t="shared" si="0"/>
        <v>18.389027442116774</v>
      </c>
      <c r="K20" s="51" t="s">
        <v>16</v>
      </c>
      <c r="L20" s="1"/>
      <c r="M20" s="59"/>
      <c r="N20" s="2"/>
      <c r="O20" s="2"/>
      <c r="P20" s="2"/>
      <c r="Q20" s="2"/>
    </row>
    <row r="21" spans="1:17" ht="18.75" customHeight="1" x14ac:dyDescent="0.25">
      <c r="A21" s="1"/>
      <c r="B21" s="50" t="str">
        <f t="shared" si="1"/>
        <v>August,2009</v>
      </c>
      <c r="C21" s="34">
        <f>IFERROR(VLOOKUP($C$13,GPF_Rate,6,0),"")</f>
        <v>8</v>
      </c>
      <c r="D21" s="20">
        <v>5</v>
      </c>
      <c r="E21" s="21"/>
      <c r="F21" s="36">
        <f t="shared" si="2"/>
        <v>5</v>
      </c>
      <c r="G21" s="21"/>
      <c r="H21" s="36">
        <f t="shared" si="3"/>
        <v>5</v>
      </c>
      <c r="I21" s="38">
        <f t="shared" si="4"/>
        <v>2763.3541163175159</v>
      </c>
      <c r="J21" s="39">
        <f t="shared" si="0"/>
        <v>18.422360775450105</v>
      </c>
      <c r="K21" s="51" t="s">
        <v>17</v>
      </c>
      <c r="L21" s="1"/>
      <c r="M21" s="59"/>
      <c r="N21" s="2"/>
      <c r="O21" s="2"/>
      <c r="P21" s="2"/>
      <c r="Q21" s="2"/>
    </row>
    <row r="22" spans="1:17" ht="18.75" customHeight="1" x14ac:dyDescent="0.25">
      <c r="A22" s="1"/>
      <c r="B22" s="50" t="str">
        <f t="shared" si="1"/>
        <v>September,2009</v>
      </c>
      <c r="C22" s="34">
        <f>IFERROR(VLOOKUP($C$13,GPF_Rate,7,0),"")</f>
        <v>8</v>
      </c>
      <c r="D22" s="20">
        <v>6</v>
      </c>
      <c r="E22" s="21"/>
      <c r="F22" s="36">
        <f t="shared" si="2"/>
        <v>6</v>
      </c>
      <c r="G22" s="21"/>
      <c r="H22" s="36">
        <f t="shared" si="3"/>
        <v>6</v>
      </c>
      <c r="I22" s="38">
        <f t="shared" si="4"/>
        <v>2769.3541163175159</v>
      </c>
      <c r="J22" s="39">
        <f t="shared" si="0"/>
        <v>18.462360775450108</v>
      </c>
      <c r="K22" s="51" t="s">
        <v>18</v>
      </c>
      <c r="L22" s="1"/>
      <c r="M22" s="59"/>
      <c r="N22" s="2"/>
      <c r="O22" s="2"/>
      <c r="P22" s="2"/>
      <c r="Q22" s="2"/>
    </row>
    <row r="23" spans="1:17" ht="18.75" customHeight="1" x14ac:dyDescent="0.25">
      <c r="A23" s="1"/>
      <c r="B23" s="50" t="str">
        <f t="shared" si="1"/>
        <v>October,2009</v>
      </c>
      <c r="C23" s="34">
        <f>IFERROR(VLOOKUP($C$13,GPF_Rate,8,0),"")</f>
        <v>8</v>
      </c>
      <c r="D23" s="20">
        <v>7</v>
      </c>
      <c r="E23" s="21"/>
      <c r="F23" s="36">
        <f t="shared" si="2"/>
        <v>7</v>
      </c>
      <c r="G23" s="21"/>
      <c r="H23" s="36">
        <f t="shared" si="3"/>
        <v>7</v>
      </c>
      <c r="I23" s="38">
        <f t="shared" si="4"/>
        <v>2776.3541163175159</v>
      </c>
      <c r="J23" s="39">
        <f t="shared" si="0"/>
        <v>18.509027442116771</v>
      </c>
      <c r="K23" s="51" t="s">
        <v>19</v>
      </c>
      <c r="L23" s="1"/>
      <c r="M23" s="59"/>
      <c r="N23" s="2"/>
      <c r="O23" s="2"/>
      <c r="P23" s="2"/>
      <c r="Q23" s="2"/>
    </row>
    <row r="24" spans="1:17" ht="18.75" customHeight="1" x14ac:dyDescent="0.25">
      <c r="A24" s="1"/>
      <c r="B24" s="50" t="str">
        <f t="shared" si="1"/>
        <v>November,2009</v>
      </c>
      <c r="C24" s="34">
        <f>IFERROR(VLOOKUP($C$13,GPF_Rate,9,0),"")</f>
        <v>8</v>
      </c>
      <c r="D24" s="20">
        <v>8</v>
      </c>
      <c r="E24" s="21"/>
      <c r="F24" s="36">
        <f t="shared" si="2"/>
        <v>8</v>
      </c>
      <c r="G24" s="21"/>
      <c r="H24" s="36">
        <f t="shared" si="3"/>
        <v>8</v>
      </c>
      <c r="I24" s="38">
        <f t="shared" si="4"/>
        <v>2784.3541163175159</v>
      </c>
      <c r="J24" s="39">
        <f t="shared" si="0"/>
        <v>18.562360775450106</v>
      </c>
      <c r="K24" s="51" t="s">
        <v>20</v>
      </c>
      <c r="L24" s="1"/>
      <c r="M24" s="59"/>
      <c r="N24" s="2"/>
      <c r="O24" s="2"/>
      <c r="P24" s="2"/>
      <c r="Q24" s="2"/>
    </row>
    <row r="25" spans="1:17" ht="18.75" customHeight="1" x14ac:dyDescent="0.25">
      <c r="A25" s="1"/>
      <c r="B25" s="50" t="str">
        <f t="shared" si="1"/>
        <v>December,2009</v>
      </c>
      <c r="C25" s="34">
        <f>IFERROR(VLOOKUP($C$13,GPF_Rate,10,0),"")</f>
        <v>8</v>
      </c>
      <c r="D25" s="20">
        <v>9</v>
      </c>
      <c r="E25" s="21"/>
      <c r="F25" s="36">
        <f t="shared" si="2"/>
        <v>9</v>
      </c>
      <c r="G25" s="21"/>
      <c r="H25" s="36">
        <f t="shared" si="3"/>
        <v>9</v>
      </c>
      <c r="I25" s="38">
        <f t="shared" si="4"/>
        <v>2793.3541163175159</v>
      </c>
      <c r="J25" s="39">
        <f t="shared" si="0"/>
        <v>18.622360775450105</v>
      </c>
      <c r="K25" s="51" t="s">
        <v>21</v>
      </c>
      <c r="L25" s="1"/>
      <c r="M25" s="59"/>
      <c r="N25" s="2"/>
      <c r="O25" s="2"/>
      <c r="P25" s="2"/>
      <c r="Q25" s="2"/>
    </row>
    <row r="26" spans="1:17" ht="18.75" customHeight="1" x14ac:dyDescent="0.25">
      <c r="A26" s="1"/>
      <c r="B26" s="50" t="str">
        <f>K26&amp;","&amp;RIGHT($D$13,4)</f>
        <v>January,2010</v>
      </c>
      <c r="C26" s="34">
        <f>IFERROR(VLOOKUP($C$13,GPF_Rate,11,0),"")</f>
        <v>8</v>
      </c>
      <c r="D26" s="20">
        <v>10</v>
      </c>
      <c r="E26" s="21"/>
      <c r="F26" s="36">
        <f t="shared" si="2"/>
        <v>10</v>
      </c>
      <c r="G26" s="21"/>
      <c r="H26" s="36">
        <f t="shared" si="3"/>
        <v>10</v>
      </c>
      <c r="I26" s="38">
        <f t="shared" si="4"/>
        <v>2803.3541163175159</v>
      </c>
      <c r="J26" s="39">
        <f t="shared" si="0"/>
        <v>18.689027442116775</v>
      </c>
      <c r="K26" s="51" t="s">
        <v>22</v>
      </c>
      <c r="L26" s="1"/>
      <c r="M26" s="59"/>
      <c r="N26" s="2"/>
      <c r="O26" s="2"/>
      <c r="P26" s="2"/>
      <c r="Q26" s="2"/>
    </row>
    <row r="27" spans="1:17" ht="18.75" customHeight="1" x14ac:dyDescent="0.25">
      <c r="A27" s="1"/>
      <c r="B27" s="50" t="str">
        <f>K27&amp;","&amp;RIGHT($D$13,4)</f>
        <v>February,2010</v>
      </c>
      <c r="C27" s="34">
        <f>IFERROR(VLOOKUP($C$13,GPF_Rate,12,0),"")</f>
        <v>8</v>
      </c>
      <c r="D27" s="20">
        <v>11</v>
      </c>
      <c r="E27" s="21"/>
      <c r="F27" s="36">
        <f t="shared" si="2"/>
        <v>11</v>
      </c>
      <c r="G27" s="21"/>
      <c r="H27" s="36">
        <f t="shared" si="3"/>
        <v>11</v>
      </c>
      <c r="I27" s="38">
        <f t="shared" si="4"/>
        <v>2814.3541163175159</v>
      </c>
      <c r="J27" s="39">
        <f t="shared" si="0"/>
        <v>18.762360775450105</v>
      </c>
      <c r="K27" s="51" t="s">
        <v>23</v>
      </c>
      <c r="L27" s="1"/>
      <c r="M27" s="59"/>
      <c r="N27" s="2"/>
      <c r="O27" s="2"/>
      <c r="P27" s="2"/>
      <c r="Q27" s="2"/>
    </row>
    <row r="28" spans="1:17" ht="18.75" customHeight="1" x14ac:dyDescent="0.25">
      <c r="A28" s="1"/>
      <c r="B28" s="52" t="str">
        <f>K28&amp;","&amp;RIGHT($D$13,4)</f>
        <v>March,2010</v>
      </c>
      <c r="C28" s="35">
        <f>IFERROR(VLOOKUP($C$13,GPF_Rate,13,0),"")</f>
        <v>8</v>
      </c>
      <c r="D28" s="20">
        <v>12</v>
      </c>
      <c r="E28" s="22"/>
      <c r="F28" s="37">
        <f t="shared" si="2"/>
        <v>12</v>
      </c>
      <c r="G28" s="22"/>
      <c r="H28" s="37">
        <f t="shared" si="3"/>
        <v>12</v>
      </c>
      <c r="I28" s="40">
        <f t="shared" si="4"/>
        <v>2826.3541163175159</v>
      </c>
      <c r="J28" s="39">
        <f t="shared" si="0"/>
        <v>18.842360775450107</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33344.249395810199</v>
      </c>
      <c r="J29" s="58">
        <f t="shared" si="5"/>
        <v>222.29499597206797</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2748.3541163175159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222.29499597206797</v>
      </c>
      <c r="H34" s="150"/>
      <c r="I34" s="151"/>
      <c r="L34" s="1"/>
      <c r="M34" s="2"/>
      <c r="N34" s="2"/>
      <c r="O34" s="2"/>
      <c r="P34" s="2"/>
      <c r="Q34" s="2"/>
    </row>
    <row r="35" spans="1:17" ht="18.75" customHeight="1" x14ac:dyDescent="0.25">
      <c r="A35" s="1"/>
      <c r="B35" s="146" t="s">
        <v>55</v>
      </c>
      <c r="C35" s="147"/>
      <c r="D35" s="147"/>
      <c r="E35" s="147"/>
      <c r="F35" s="148"/>
      <c r="G35" s="152">
        <f>G31+G32-G33+G34</f>
        <v>3048.6491122895841</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&amp;C&amp;"-,Bold"MADE BY :--BHAGIRATH MAL KALWANIYAN</oddHeader>
    <oddFooter>&amp;C&amp;"-,Bold"&amp;14&amp;KFF0000MADE BY :--BHAGIRATH MAL KALWANIYAN</oddFooter>
  </headerFooter>
  <colBreaks count="1" manualBreakCount="1">
    <brk id="9" min="4" max="34"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9"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2010 -    2011</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(17)'!C13+1</f>
        <v>2010</v>
      </c>
      <c r="D13" s="62" t="str">
        <f>IFERROR("-    "&amp;C13+1,"")</f>
        <v>-    2011</v>
      </c>
      <c r="E13" s="115" t="s">
        <v>125</v>
      </c>
      <c r="F13" s="115"/>
      <c r="G13" s="115"/>
      <c r="H13" s="115"/>
      <c r="I13" s="43"/>
      <c r="J13" s="44"/>
      <c r="K13" s="45"/>
      <c r="L13" s="1"/>
      <c r="M13" s="2"/>
      <c r="N13" s="2"/>
      <c r="O13" s="2"/>
      <c r="P13" s="2"/>
      <c r="Q13" s="2"/>
    </row>
    <row r="14" spans="1:17" ht="19.5" customHeight="1" thickBot="1" x14ac:dyDescent="0.3">
      <c r="A14" s="1"/>
      <c r="B14" s="49" t="s">
        <v>42</v>
      </c>
      <c r="C14" s="111">
        <f>IF(I14="",'FY (17)'!G35,I14)</f>
        <v>3048.6491122895841</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April,2010</v>
      </c>
      <c r="C17" s="34">
        <f>IFERROR(VLOOKUP($C$13,GPF_Rate,2,0),"")</f>
        <v>8</v>
      </c>
      <c r="D17" s="20">
        <v>1</v>
      </c>
      <c r="E17" s="21"/>
      <c r="F17" s="36">
        <f>SUM(D17:E17)</f>
        <v>1</v>
      </c>
      <c r="G17" s="21"/>
      <c r="H17" s="36">
        <f>F17-G17</f>
        <v>1</v>
      </c>
      <c r="I17" s="38">
        <f>C14+F17-G17</f>
        <v>3049.6491122895841</v>
      </c>
      <c r="J17" s="39">
        <f t="shared" ref="J17:J28" si="0">I17*C17/1200</f>
        <v>20.330994081930559</v>
      </c>
      <c r="K17" s="51" t="s">
        <v>13</v>
      </c>
      <c r="L17" s="1"/>
      <c r="M17" s="59"/>
      <c r="O17" s="2"/>
      <c r="P17" s="2"/>
      <c r="Q17" s="2"/>
    </row>
    <row r="18" spans="1:17" ht="18.75" customHeight="1" x14ac:dyDescent="0.25">
      <c r="A18" s="1"/>
      <c r="B18" s="50" t="str">
        <f t="shared" ref="B18:B25" si="1">K18&amp;","&amp;$C$13</f>
        <v>May,2010</v>
      </c>
      <c r="C18" s="34">
        <f>IFERROR(VLOOKUP($C$13,GPF_Rate,3,0),"")</f>
        <v>8</v>
      </c>
      <c r="D18" s="20">
        <v>2</v>
      </c>
      <c r="E18" s="21"/>
      <c r="F18" s="36">
        <f t="shared" ref="F18:F28" si="2">SUM(D18:E18)</f>
        <v>2</v>
      </c>
      <c r="G18" s="21"/>
      <c r="H18" s="36">
        <f t="shared" ref="H18:H28" si="3">F18-G18</f>
        <v>2</v>
      </c>
      <c r="I18" s="38">
        <f t="shared" ref="I18:I28" si="4">I17+F18-G18</f>
        <v>3051.6491122895841</v>
      </c>
      <c r="J18" s="39">
        <f t="shared" si="0"/>
        <v>20.344327415263894</v>
      </c>
      <c r="K18" s="51" t="s">
        <v>14</v>
      </c>
      <c r="L18" s="1"/>
      <c r="M18" s="59"/>
      <c r="N18" s="2"/>
      <c r="O18" s="2"/>
      <c r="P18" s="2"/>
      <c r="Q18" s="2"/>
    </row>
    <row r="19" spans="1:17" ht="18.75" customHeight="1" x14ac:dyDescent="0.25">
      <c r="A19" s="1"/>
      <c r="B19" s="50" t="str">
        <f t="shared" si="1"/>
        <v>June,2010</v>
      </c>
      <c r="C19" s="34">
        <f>IFERROR(VLOOKUP($C$13,GPF_Rate,4,0),"")</f>
        <v>8</v>
      </c>
      <c r="D19" s="20">
        <v>3</v>
      </c>
      <c r="E19" s="21"/>
      <c r="F19" s="36">
        <f t="shared" si="2"/>
        <v>3</v>
      </c>
      <c r="G19" s="21"/>
      <c r="H19" s="36">
        <f t="shared" si="3"/>
        <v>3</v>
      </c>
      <c r="I19" s="38">
        <f t="shared" si="4"/>
        <v>3054.6491122895841</v>
      </c>
      <c r="J19" s="39">
        <f t="shared" si="0"/>
        <v>20.364327415263894</v>
      </c>
      <c r="K19" s="51" t="s">
        <v>15</v>
      </c>
      <c r="L19" s="1"/>
      <c r="M19" s="59"/>
      <c r="N19" s="2"/>
      <c r="O19" s="2"/>
      <c r="P19" s="2"/>
      <c r="Q19" s="2"/>
    </row>
    <row r="20" spans="1:17" ht="18.75" customHeight="1" x14ac:dyDescent="0.25">
      <c r="A20" s="1"/>
      <c r="B20" s="50" t="str">
        <f t="shared" si="1"/>
        <v>July,2010</v>
      </c>
      <c r="C20" s="34">
        <f>IFERROR(VLOOKUP($C$13,GPF_Rate,5,0),"")</f>
        <v>8</v>
      </c>
      <c r="D20" s="20">
        <v>4</v>
      </c>
      <c r="E20" s="21"/>
      <c r="F20" s="36">
        <f t="shared" si="2"/>
        <v>4</v>
      </c>
      <c r="G20" s="21"/>
      <c r="H20" s="36">
        <f>F20-G20</f>
        <v>4</v>
      </c>
      <c r="I20" s="38">
        <f t="shared" si="4"/>
        <v>3058.6491122895841</v>
      </c>
      <c r="J20" s="39">
        <f t="shared" si="0"/>
        <v>20.390994081930561</v>
      </c>
      <c r="K20" s="51" t="s">
        <v>16</v>
      </c>
      <c r="L20" s="1"/>
      <c r="M20" s="59"/>
      <c r="N20" s="2"/>
      <c r="O20" s="2"/>
      <c r="P20" s="2"/>
      <c r="Q20" s="2"/>
    </row>
    <row r="21" spans="1:17" ht="18.75" customHeight="1" x14ac:dyDescent="0.25">
      <c r="A21" s="1"/>
      <c r="B21" s="50" t="str">
        <f t="shared" si="1"/>
        <v>August,2010</v>
      </c>
      <c r="C21" s="34">
        <f>IFERROR(VLOOKUP($C$13,GPF_Rate,6,0),"")</f>
        <v>8</v>
      </c>
      <c r="D21" s="20">
        <v>5</v>
      </c>
      <c r="E21" s="21"/>
      <c r="F21" s="36">
        <f t="shared" si="2"/>
        <v>5</v>
      </c>
      <c r="G21" s="21"/>
      <c r="H21" s="36">
        <f t="shared" si="3"/>
        <v>5</v>
      </c>
      <c r="I21" s="38">
        <f t="shared" si="4"/>
        <v>3063.6491122895841</v>
      </c>
      <c r="J21" s="39">
        <f t="shared" si="0"/>
        <v>20.424327415263893</v>
      </c>
      <c r="K21" s="51" t="s">
        <v>17</v>
      </c>
      <c r="L21" s="1"/>
      <c r="M21" s="59"/>
      <c r="N21" s="2"/>
      <c r="O21" s="2"/>
      <c r="P21" s="2"/>
      <c r="Q21" s="2"/>
    </row>
    <row r="22" spans="1:17" ht="18.75" customHeight="1" x14ac:dyDescent="0.25">
      <c r="A22" s="1"/>
      <c r="B22" s="50" t="str">
        <f t="shared" si="1"/>
        <v>September,2010</v>
      </c>
      <c r="C22" s="34">
        <f>IFERROR(VLOOKUP($C$13,GPF_Rate,7,0),"")</f>
        <v>8</v>
      </c>
      <c r="D22" s="20">
        <v>6</v>
      </c>
      <c r="E22" s="21"/>
      <c r="F22" s="36">
        <f t="shared" si="2"/>
        <v>6</v>
      </c>
      <c r="G22" s="21"/>
      <c r="H22" s="36">
        <f t="shared" si="3"/>
        <v>6</v>
      </c>
      <c r="I22" s="38">
        <f t="shared" si="4"/>
        <v>3069.6491122895841</v>
      </c>
      <c r="J22" s="39">
        <f t="shared" si="0"/>
        <v>20.464327415263895</v>
      </c>
      <c r="K22" s="51" t="s">
        <v>18</v>
      </c>
      <c r="L22" s="1"/>
      <c r="M22" s="59"/>
      <c r="N22" s="2"/>
      <c r="O22" s="2"/>
      <c r="P22" s="2"/>
      <c r="Q22" s="2"/>
    </row>
    <row r="23" spans="1:17" ht="18.75" customHeight="1" x14ac:dyDescent="0.25">
      <c r="A23" s="1"/>
      <c r="B23" s="50" t="str">
        <f t="shared" si="1"/>
        <v>October,2010</v>
      </c>
      <c r="C23" s="34">
        <f>IFERROR(VLOOKUP($C$13,GPF_Rate,8,0),"")</f>
        <v>8</v>
      </c>
      <c r="D23" s="20">
        <v>7</v>
      </c>
      <c r="E23" s="21"/>
      <c r="F23" s="36">
        <f t="shared" si="2"/>
        <v>7</v>
      </c>
      <c r="G23" s="21"/>
      <c r="H23" s="36">
        <f t="shared" si="3"/>
        <v>7</v>
      </c>
      <c r="I23" s="38">
        <f t="shared" si="4"/>
        <v>3076.6491122895841</v>
      </c>
      <c r="J23" s="39">
        <f t="shared" si="0"/>
        <v>20.510994081930562</v>
      </c>
      <c r="K23" s="51" t="s">
        <v>19</v>
      </c>
      <c r="L23" s="1"/>
      <c r="M23" s="59"/>
      <c r="N23" s="2"/>
      <c r="O23" s="2"/>
      <c r="P23" s="2"/>
      <c r="Q23" s="2"/>
    </row>
    <row r="24" spans="1:17" ht="18.75" customHeight="1" x14ac:dyDescent="0.25">
      <c r="A24" s="1"/>
      <c r="B24" s="50" t="str">
        <f t="shared" si="1"/>
        <v>November,2010</v>
      </c>
      <c r="C24" s="34">
        <f>IFERROR(VLOOKUP($C$13,GPF_Rate,9,0),"")</f>
        <v>8</v>
      </c>
      <c r="D24" s="20">
        <v>8</v>
      </c>
      <c r="E24" s="21"/>
      <c r="F24" s="36">
        <f t="shared" si="2"/>
        <v>8</v>
      </c>
      <c r="G24" s="21"/>
      <c r="H24" s="36">
        <f t="shared" si="3"/>
        <v>8</v>
      </c>
      <c r="I24" s="38">
        <f t="shared" si="4"/>
        <v>3084.6491122895841</v>
      </c>
      <c r="J24" s="39">
        <f t="shared" si="0"/>
        <v>20.564327415263893</v>
      </c>
      <c r="K24" s="51" t="s">
        <v>20</v>
      </c>
      <c r="L24" s="1"/>
      <c r="M24" s="59"/>
      <c r="N24" s="2"/>
      <c r="O24" s="2"/>
      <c r="P24" s="2"/>
      <c r="Q24" s="2"/>
    </row>
    <row r="25" spans="1:17" ht="18.75" customHeight="1" x14ac:dyDescent="0.25">
      <c r="A25" s="1"/>
      <c r="B25" s="50" t="str">
        <f t="shared" si="1"/>
        <v>December,2010</v>
      </c>
      <c r="C25" s="34">
        <f>IFERROR(VLOOKUP($C$13,GPF_Rate,10,0),"")</f>
        <v>8</v>
      </c>
      <c r="D25" s="20">
        <v>9</v>
      </c>
      <c r="E25" s="21"/>
      <c r="F25" s="36">
        <f t="shared" si="2"/>
        <v>9</v>
      </c>
      <c r="G25" s="21"/>
      <c r="H25" s="36">
        <f t="shared" si="3"/>
        <v>9</v>
      </c>
      <c r="I25" s="38">
        <f t="shared" si="4"/>
        <v>3093.6491122895841</v>
      </c>
      <c r="J25" s="39">
        <f t="shared" si="0"/>
        <v>20.624327415263895</v>
      </c>
      <c r="K25" s="51" t="s">
        <v>21</v>
      </c>
      <c r="L25" s="1"/>
      <c r="M25" s="59"/>
      <c r="N25" s="2"/>
      <c r="O25" s="2"/>
      <c r="P25" s="2"/>
      <c r="Q25" s="2"/>
    </row>
    <row r="26" spans="1:17" ht="18.75" customHeight="1" x14ac:dyDescent="0.25">
      <c r="A26" s="1"/>
      <c r="B26" s="50" t="str">
        <f>K26&amp;","&amp;RIGHT($D$13,4)</f>
        <v>January,2011</v>
      </c>
      <c r="C26" s="34">
        <f>IFERROR(VLOOKUP($C$13,GPF_Rate,11,0),"")</f>
        <v>8</v>
      </c>
      <c r="D26" s="20">
        <v>10</v>
      </c>
      <c r="E26" s="21"/>
      <c r="F26" s="36">
        <f t="shared" si="2"/>
        <v>10</v>
      </c>
      <c r="G26" s="21"/>
      <c r="H26" s="36">
        <f t="shared" si="3"/>
        <v>10</v>
      </c>
      <c r="I26" s="38">
        <f t="shared" si="4"/>
        <v>3103.6491122895841</v>
      </c>
      <c r="J26" s="39">
        <f t="shared" si="0"/>
        <v>20.690994081930562</v>
      </c>
      <c r="K26" s="51" t="s">
        <v>22</v>
      </c>
      <c r="L26" s="1"/>
      <c r="M26" s="59"/>
      <c r="N26" s="2"/>
      <c r="O26" s="2"/>
      <c r="P26" s="2"/>
      <c r="Q26" s="2"/>
    </row>
    <row r="27" spans="1:17" ht="18.75" customHeight="1" x14ac:dyDescent="0.25">
      <c r="A27" s="1"/>
      <c r="B27" s="50" t="str">
        <f>K27&amp;","&amp;RIGHT($D$13,4)</f>
        <v>February,2011</v>
      </c>
      <c r="C27" s="34">
        <f>IFERROR(VLOOKUP($C$13,GPF_Rate,12,0),"")</f>
        <v>8</v>
      </c>
      <c r="D27" s="20">
        <v>11</v>
      </c>
      <c r="E27" s="21"/>
      <c r="F27" s="36">
        <f t="shared" si="2"/>
        <v>11</v>
      </c>
      <c r="G27" s="21"/>
      <c r="H27" s="36">
        <f t="shared" si="3"/>
        <v>11</v>
      </c>
      <c r="I27" s="38">
        <f t="shared" si="4"/>
        <v>3114.6491122895841</v>
      </c>
      <c r="J27" s="39">
        <f t="shared" si="0"/>
        <v>20.764327415263892</v>
      </c>
      <c r="K27" s="51" t="s">
        <v>23</v>
      </c>
      <c r="L27" s="1"/>
      <c r="M27" s="59"/>
      <c r="N27" s="2"/>
      <c r="O27" s="2"/>
      <c r="P27" s="2"/>
      <c r="Q27" s="2"/>
    </row>
    <row r="28" spans="1:17" ht="18.75" customHeight="1" x14ac:dyDescent="0.25">
      <c r="A28" s="1"/>
      <c r="B28" s="52" t="str">
        <f>K28&amp;","&amp;RIGHT($D$13,4)</f>
        <v>March,2011</v>
      </c>
      <c r="C28" s="35">
        <f>IFERROR(VLOOKUP($C$13,GPF_Rate,13,0),"")</f>
        <v>8</v>
      </c>
      <c r="D28" s="20">
        <v>12</v>
      </c>
      <c r="E28" s="22"/>
      <c r="F28" s="37">
        <f t="shared" si="2"/>
        <v>12</v>
      </c>
      <c r="G28" s="22"/>
      <c r="H28" s="37">
        <f t="shared" si="3"/>
        <v>12</v>
      </c>
      <c r="I28" s="40">
        <f t="shared" si="4"/>
        <v>3126.6491122895841</v>
      </c>
      <c r="J28" s="39">
        <f t="shared" si="0"/>
        <v>20.844327415263894</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36947.789347475002</v>
      </c>
      <c r="J29" s="58">
        <f t="shared" si="5"/>
        <v>246.31859564983344</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3048.6491122895841</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246.31859564983344</v>
      </c>
      <c r="H34" s="150"/>
      <c r="I34" s="151"/>
      <c r="L34" s="1"/>
      <c r="M34" s="2"/>
      <c r="N34" s="2"/>
      <c r="O34" s="2"/>
      <c r="P34" s="2"/>
      <c r="Q34" s="2"/>
    </row>
    <row r="35" spans="1:17" ht="18.75" customHeight="1" x14ac:dyDescent="0.25">
      <c r="A35" s="1"/>
      <c r="B35" s="146" t="s">
        <v>55</v>
      </c>
      <c r="C35" s="147"/>
      <c r="D35" s="147"/>
      <c r="E35" s="147"/>
      <c r="F35" s="148"/>
      <c r="G35" s="152">
        <f>G31+G32-G33+G34</f>
        <v>3372.9677079394173</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2011 -    2012</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'FY(18)'!C13+1</f>
        <v>2011</v>
      </c>
      <c r="D13" s="62" t="str">
        <f>IFERROR("-    "&amp;C13+1,"")</f>
        <v>-    2012</v>
      </c>
      <c r="E13" s="115" t="s">
        <v>125</v>
      </c>
      <c r="F13" s="115"/>
      <c r="G13" s="115"/>
      <c r="H13" s="115"/>
      <c r="I13" s="43"/>
      <c r="J13" s="44"/>
      <c r="K13" s="45"/>
      <c r="L13" s="1"/>
      <c r="M13" s="2"/>
      <c r="N13" s="2"/>
      <c r="O13" s="2"/>
      <c r="P13" s="2"/>
      <c r="Q13" s="2"/>
    </row>
    <row r="14" spans="1:17" ht="19.5" customHeight="1" thickBot="1" x14ac:dyDescent="0.3">
      <c r="A14" s="1"/>
      <c r="B14" s="49" t="s">
        <v>42</v>
      </c>
      <c r="C14" s="111">
        <f>IF(I14="",'FY(18)'!G35,I14)</f>
        <v>3372.9677079394173</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April,2011</v>
      </c>
      <c r="C17" s="34">
        <f>IFERROR(VLOOKUP($C$13,GPF_Rate,2,0),"")</f>
        <v>8</v>
      </c>
      <c r="D17" s="20">
        <v>1</v>
      </c>
      <c r="E17" s="21"/>
      <c r="F17" s="36">
        <f>SUM(D17:E17)</f>
        <v>1</v>
      </c>
      <c r="G17" s="21"/>
      <c r="H17" s="36">
        <f>F17-G17</f>
        <v>1</v>
      </c>
      <c r="I17" s="38">
        <f>C14+F17-G17</f>
        <v>3373.9677079394173</v>
      </c>
      <c r="J17" s="39">
        <f t="shared" ref="J17:J28" si="0">I17*C17/1200</f>
        <v>22.49311805292945</v>
      </c>
      <c r="K17" s="51" t="s">
        <v>13</v>
      </c>
      <c r="L17" s="1"/>
      <c r="M17" s="59"/>
      <c r="O17" s="2"/>
      <c r="P17" s="2"/>
      <c r="Q17" s="2"/>
    </row>
    <row r="18" spans="1:17" ht="18.75" customHeight="1" x14ac:dyDescent="0.25">
      <c r="A18" s="1"/>
      <c r="B18" s="50" t="str">
        <f t="shared" ref="B18:B25" si="1">K18&amp;","&amp;$C$13</f>
        <v>May,2011</v>
      </c>
      <c r="C18" s="34">
        <f>IFERROR(VLOOKUP($C$13,GPF_Rate,3,0),"")</f>
        <v>8</v>
      </c>
      <c r="D18" s="20">
        <v>2</v>
      </c>
      <c r="E18" s="21"/>
      <c r="F18" s="36">
        <f t="shared" ref="F18:F28" si="2">SUM(D18:E18)</f>
        <v>2</v>
      </c>
      <c r="G18" s="21"/>
      <c r="H18" s="36">
        <f t="shared" ref="H18:H28" si="3">F18-G18</f>
        <v>2</v>
      </c>
      <c r="I18" s="38">
        <f t="shared" ref="I18:I28" si="4">I17+F18-G18</f>
        <v>3375.9677079394173</v>
      </c>
      <c r="J18" s="39">
        <f t="shared" si="0"/>
        <v>22.506451386262782</v>
      </c>
      <c r="K18" s="51" t="s">
        <v>14</v>
      </c>
      <c r="L18" s="1"/>
      <c r="M18" s="59"/>
      <c r="N18" s="2"/>
      <c r="O18" s="2"/>
      <c r="P18" s="2"/>
      <c r="Q18" s="2"/>
    </row>
    <row r="19" spans="1:17" ht="18.75" customHeight="1" x14ac:dyDescent="0.25">
      <c r="A19" s="1"/>
      <c r="B19" s="50" t="str">
        <f t="shared" si="1"/>
        <v>June,2011</v>
      </c>
      <c r="C19" s="34">
        <f>IFERROR(VLOOKUP($C$13,GPF_Rate,4,0),"")</f>
        <v>8</v>
      </c>
      <c r="D19" s="20">
        <v>3</v>
      </c>
      <c r="E19" s="21"/>
      <c r="F19" s="36">
        <f t="shared" si="2"/>
        <v>3</v>
      </c>
      <c r="G19" s="21"/>
      <c r="H19" s="36">
        <f t="shared" si="3"/>
        <v>3</v>
      </c>
      <c r="I19" s="38">
        <f t="shared" si="4"/>
        <v>3378.9677079394173</v>
      </c>
      <c r="J19" s="39">
        <f t="shared" si="0"/>
        <v>22.526451386262782</v>
      </c>
      <c r="K19" s="51" t="s">
        <v>15</v>
      </c>
      <c r="L19" s="1"/>
      <c r="M19" s="59"/>
      <c r="N19" s="2"/>
      <c r="O19" s="2"/>
      <c r="P19" s="2"/>
      <c r="Q19" s="2"/>
    </row>
    <row r="20" spans="1:17" ht="18.75" customHeight="1" x14ac:dyDescent="0.25">
      <c r="A20" s="1"/>
      <c r="B20" s="50" t="str">
        <f t="shared" si="1"/>
        <v>July,2011</v>
      </c>
      <c r="C20" s="34">
        <f>IFERROR(VLOOKUP($C$13,GPF_Rate,5,0),"")</f>
        <v>8</v>
      </c>
      <c r="D20" s="20">
        <v>4</v>
      </c>
      <c r="E20" s="21"/>
      <c r="F20" s="36">
        <f t="shared" si="2"/>
        <v>4</v>
      </c>
      <c r="G20" s="21"/>
      <c r="H20" s="36">
        <f>F20-G20</f>
        <v>4</v>
      </c>
      <c r="I20" s="38">
        <f t="shared" si="4"/>
        <v>3382.9677079394173</v>
      </c>
      <c r="J20" s="39">
        <f t="shared" si="0"/>
        <v>22.553118052929449</v>
      </c>
      <c r="K20" s="51" t="s">
        <v>16</v>
      </c>
      <c r="L20" s="1"/>
      <c r="M20" s="59"/>
      <c r="N20" s="2"/>
      <c r="O20" s="2"/>
      <c r="P20" s="2"/>
      <c r="Q20" s="2"/>
    </row>
    <row r="21" spans="1:17" ht="18.75" customHeight="1" x14ac:dyDescent="0.25">
      <c r="A21" s="1"/>
      <c r="B21" s="50" t="str">
        <f t="shared" si="1"/>
        <v>August,2011</v>
      </c>
      <c r="C21" s="34">
        <f>IFERROR(VLOOKUP($C$13,GPF_Rate,6,0),"")</f>
        <v>8</v>
      </c>
      <c r="D21" s="20">
        <v>5</v>
      </c>
      <c r="E21" s="21"/>
      <c r="F21" s="36">
        <f t="shared" si="2"/>
        <v>5</v>
      </c>
      <c r="G21" s="21"/>
      <c r="H21" s="36">
        <f t="shared" si="3"/>
        <v>5</v>
      </c>
      <c r="I21" s="38">
        <f t="shared" si="4"/>
        <v>3387.9677079394173</v>
      </c>
      <c r="J21" s="39">
        <f t="shared" si="0"/>
        <v>22.586451386262784</v>
      </c>
      <c r="K21" s="51" t="s">
        <v>17</v>
      </c>
      <c r="L21" s="1"/>
      <c r="M21" s="59"/>
      <c r="N21" s="2"/>
      <c r="O21" s="2"/>
      <c r="P21" s="2"/>
      <c r="Q21" s="2"/>
    </row>
    <row r="22" spans="1:17" ht="18.75" customHeight="1" x14ac:dyDescent="0.25">
      <c r="A22" s="1"/>
      <c r="B22" s="50" t="str">
        <f t="shared" si="1"/>
        <v>September,2011</v>
      </c>
      <c r="C22" s="34">
        <f>IFERROR(VLOOKUP($C$13,GPF_Rate,7,0),"")</f>
        <v>8</v>
      </c>
      <c r="D22" s="20">
        <v>6</v>
      </c>
      <c r="E22" s="21"/>
      <c r="F22" s="36">
        <f t="shared" si="2"/>
        <v>6</v>
      </c>
      <c r="G22" s="21"/>
      <c r="H22" s="36">
        <f t="shared" si="3"/>
        <v>6</v>
      </c>
      <c r="I22" s="38">
        <f t="shared" si="4"/>
        <v>3393.9677079394173</v>
      </c>
      <c r="J22" s="39">
        <f t="shared" si="0"/>
        <v>22.626451386262783</v>
      </c>
      <c r="K22" s="51" t="s">
        <v>18</v>
      </c>
      <c r="L22" s="1"/>
      <c r="M22" s="59"/>
      <c r="N22" s="2"/>
      <c r="O22" s="2"/>
      <c r="P22" s="2"/>
      <c r="Q22" s="2"/>
    </row>
    <row r="23" spans="1:17" ht="18.75" customHeight="1" x14ac:dyDescent="0.25">
      <c r="A23" s="1"/>
      <c r="B23" s="50" t="str">
        <f t="shared" si="1"/>
        <v>October,2011</v>
      </c>
      <c r="C23" s="34">
        <f>IFERROR(VLOOKUP($C$13,GPF_Rate,8,0),"")</f>
        <v>8</v>
      </c>
      <c r="D23" s="20">
        <v>7</v>
      </c>
      <c r="E23" s="21"/>
      <c r="F23" s="36">
        <f t="shared" si="2"/>
        <v>7</v>
      </c>
      <c r="G23" s="21"/>
      <c r="H23" s="36">
        <f t="shared" si="3"/>
        <v>7</v>
      </c>
      <c r="I23" s="38">
        <f t="shared" si="4"/>
        <v>3400.9677079394173</v>
      </c>
      <c r="J23" s="39">
        <f t="shared" si="0"/>
        <v>22.67311805292945</v>
      </c>
      <c r="K23" s="51" t="s">
        <v>19</v>
      </c>
      <c r="L23" s="1"/>
      <c r="M23" s="59"/>
      <c r="N23" s="2"/>
      <c r="O23" s="2"/>
      <c r="P23" s="2"/>
      <c r="Q23" s="2"/>
    </row>
    <row r="24" spans="1:17" ht="18.75" customHeight="1" x14ac:dyDescent="0.25">
      <c r="A24" s="1"/>
      <c r="B24" s="50" t="str">
        <f t="shared" si="1"/>
        <v>November,2011</v>
      </c>
      <c r="C24" s="34">
        <f>IFERROR(VLOOKUP($C$13,GPF_Rate,9,0),"")</f>
        <v>8</v>
      </c>
      <c r="D24" s="20">
        <v>8</v>
      </c>
      <c r="E24" s="21"/>
      <c r="F24" s="36">
        <f t="shared" si="2"/>
        <v>8</v>
      </c>
      <c r="G24" s="21"/>
      <c r="H24" s="36">
        <f t="shared" si="3"/>
        <v>8</v>
      </c>
      <c r="I24" s="38">
        <f t="shared" si="4"/>
        <v>3408.9677079394173</v>
      </c>
      <c r="J24" s="39">
        <f t="shared" si="0"/>
        <v>22.726451386262781</v>
      </c>
      <c r="K24" s="51" t="s">
        <v>20</v>
      </c>
      <c r="L24" s="1"/>
      <c r="M24" s="59"/>
      <c r="N24" s="2"/>
      <c r="O24" s="2"/>
      <c r="P24" s="2"/>
      <c r="Q24" s="2"/>
    </row>
    <row r="25" spans="1:17" ht="18.75" customHeight="1" x14ac:dyDescent="0.25">
      <c r="A25" s="1"/>
      <c r="B25" s="50" t="str">
        <f t="shared" si="1"/>
        <v>December,2011</v>
      </c>
      <c r="C25" s="34">
        <f>IFERROR(VLOOKUP($C$13,GPF_Rate,10,0),"")</f>
        <v>8.6</v>
      </c>
      <c r="D25" s="20">
        <v>9</v>
      </c>
      <c r="E25" s="21"/>
      <c r="F25" s="36">
        <f t="shared" si="2"/>
        <v>9</v>
      </c>
      <c r="G25" s="21"/>
      <c r="H25" s="36">
        <f t="shared" si="3"/>
        <v>9</v>
      </c>
      <c r="I25" s="38">
        <f t="shared" si="4"/>
        <v>3417.9677079394173</v>
      </c>
      <c r="J25" s="39">
        <f t="shared" si="0"/>
        <v>24.495435240232492</v>
      </c>
      <c r="K25" s="51" t="s">
        <v>21</v>
      </c>
      <c r="L25" s="1"/>
      <c r="M25" s="59"/>
      <c r="N25" s="2"/>
      <c r="O25" s="2"/>
      <c r="P25" s="2"/>
      <c r="Q25" s="2"/>
    </row>
    <row r="26" spans="1:17" ht="18.75" customHeight="1" x14ac:dyDescent="0.25">
      <c r="A26" s="1"/>
      <c r="B26" s="50" t="str">
        <f>K26&amp;","&amp;RIGHT($D$13,4)</f>
        <v>January,2012</v>
      </c>
      <c r="C26" s="34">
        <f>IFERROR(VLOOKUP($C$13,GPF_Rate,11,0),"")</f>
        <v>8.6</v>
      </c>
      <c r="D26" s="20">
        <v>10</v>
      </c>
      <c r="E26" s="21"/>
      <c r="F26" s="36">
        <f t="shared" si="2"/>
        <v>10</v>
      </c>
      <c r="G26" s="21"/>
      <c r="H26" s="36">
        <f t="shared" si="3"/>
        <v>10</v>
      </c>
      <c r="I26" s="38">
        <f t="shared" si="4"/>
        <v>3427.9677079394173</v>
      </c>
      <c r="J26" s="39">
        <f t="shared" si="0"/>
        <v>24.567101906899158</v>
      </c>
      <c r="K26" s="51" t="s">
        <v>22</v>
      </c>
      <c r="L26" s="1"/>
      <c r="M26" s="59"/>
      <c r="N26" s="2"/>
      <c r="O26" s="2"/>
      <c r="P26" s="2"/>
      <c r="Q26" s="2"/>
    </row>
    <row r="27" spans="1:17" ht="18.75" customHeight="1" x14ac:dyDescent="0.25">
      <c r="A27" s="1"/>
      <c r="B27" s="50" t="str">
        <f>K27&amp;","&amp;RIGHT($D$13,4)</f>
        <v>February,2012</v>
      </c>
      <c r="C27" s="34">
        <f>IFERROR(VLOOKUP($C$13,GPF_Rate,12,0),"")</f>
        <v>8.6</v>
      </c>
      <c r="D27" s="20">
        <v>11</v>
      </c>
      <c r="E27" s="21"/>
      <c r="F27" s="36">
        <f t="shared" si="2"/>
        <v>11</v>
      </c>
      <c r="G27" s="21"/>
      <c r="H27" s="36">
        <f t="shared" si="3"/>
        <v>11</v>
      </c>
      <c r="I27" s="38">
        <f t="shared" si="4"/>
        <v>3438.9677079394173</v>
      </c>
      <c r="J27" s="39">
        <f t="shared" si="0"/>
        <v>24.64593524023249</v>
      </c>
      <c r="K27" s="51" t="s">
        <v>23</v>
      </c>
      <c r="L27" s="1"/>
      <c r="M27" s="59"/>
      <c r="N27" s="2"/>
      <c r="O27" s="2"/>
      <c r="P27" s="2"/>
      <c r="Q27" s="2"/>
    </row>
    <row r="28" spans="1:17" ht="18.75" customHeight="1" x14ac:dyDescent="0.25">
      <c r="A28" s="1"/>
      <c r="B28" s="52" t="str">
        <f>K28&amp;","&amp;RIGHT($D$13,4)</f>
        <v>March,2012</v>
      </c>
      <c r="C28" s="35">
        <f>IFERROR(VLOOKUP($C$13,GPF_Rate,13,0),"")</f>
        <v>8.6</v>
      </c>
      <c r="D28" s="20">
        <v>12</v>
      </c>
      <c r="E28" s="22"/>
      <c r="F28" s="37">
        <f t="shared" si="2"/>
        <v>12</v>
      </c>
      <c r="G28" s="22"/>
      <c r="H28" s="37">
        <f t="shared" si="3"/>
        <v>12</v>
      </c>
      <c r="I28" s="40">
        <f t="shared" si="4"/>
        <v>3450.9677079394173</v>
      </c>
      <c r="J28" s="39">
        <f t="shared" si="0"/>
        <v>24.731935240232492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40839.61249527301</v>
      </c>
      <c r="J29" s="58">
        <f t="shared" si="5"/>
        <v>279.13201871769888</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3372.9677079394173</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279.13201871769888</v>
      </c>
      <c r="H34" s="150"/>
      <c r="I34" s="151"/>
      <c r="L34" s="1"/>
      <c r="M34" s="2"/>
      <c r="N34" s="2"/>
      <c r="O34" s="2"/>
      <c r="P34" s="2"/>
      <c r="Q34" s="2"/>
    </row>
    <row r="35" spans="1:17" ht="18.75" customHeight="1" x14ac:dyDescent="0.25">
      <c r="A35" s="1"/>
      <c r="B35" s="146" t="s">
        <v>55</v>
      </c>
      <c r="C35" s="147"/>
      <c r="D35" s="147"/>
      <c r="E35" s="147"/>
      <c r="F35" s="148"/>
      <c r="G35" s="152">
        <f>G31+G32-G33+G34</f>
        <v>3730.0997266571162</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2012 -    2013</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(19)'!C13+1</f>
        <v>2012</v>
      </c>
      <c r="D13" s="62" t="str">
        <f>IFERROR("-    "&amp;C13+1,"")</f>
        <v>-    2013</v>
      </c>
      <c r="E13" s="115" t="s">
        <v>125</v>
      </c>
      <c r="F13" s="115"/>
      <c r="G13" s="115"/>
      <c r="H13" s="115"/>
      <c r="I13" s="43"/>
      <c r="J13" s="44"/>
      <c r="K13" s="45"/>
      <c r="L13" s="1"/>
      <c r="M13" s="2"/>
      <c r="N13" s="2"/>
      <c r="O13" s="2"/>
      <c r="P13" s="2"/>
      <c r="Q13" s="2"/>
    </row>
    <row r="14" spans="1:17" ht="19.5" customHeight="1" thickBot="1" x14ac:dyDescent="0.3">
      <c r="A14" s="1"/>
      <c r="B14" s="49" t="s">
        <v>42</v>
      </c>
      <c r="C14" s="111">
        <f>IF(I14="",'FY (19)'!G35,I14)</f>
        <v>3730.0997266571162</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April,2012</v>
      </c>
      <c r="C17" s="34">
        <f>IFERROR(VLOOKUP($C$13,GPF_Rate,2,0),"")</f>
        <v>8.8000000000000007</v>
      </c>
      <c r="D17" s="20">
        <v>1</v>
      </c>
      <c r="E17" s="21"/>
      <c r="F17" s="36">
        <f>SUM(D17:E17)</f>
        <v>1</v>
      </c>
      <c r="G17" s="21"/>
      <c r="H17" s="36">
        <f>F17-G17</f>
        <v>1</v>
      </c>
      <c r="I17" s="38">
        <f>C14+F17-G17</f>
        <v>3731.0997266571162</v>
      </c>
      <c r="J17" s="39">
        <f t="shared" ref="J17:J28" si="0">I17*C17/1200</f>
        <v>27.361397995485518</v>
      </c>
      <c r="K17" s="51" t="s">
        <v>13</v>
      </c>
      <c r="L17" s="1"/>
      <c r="M17" s="59"/>
      <c r="O17" s="2"/>
      <c r="P17" s="2"/>
      <c r="Q17" s="2"/>
    </row>
    <row r="18" spans="1:17" ht="18.75" customHeight="1" x14ac:dyDescent="0.25">
      <c r="A18" s="1"/>
      <c r="B18" s="50" t="str">
        <f t="shared" ref="B18:B25" si="1">K18&amp;","&amp;$C$13</f>
        <v>May,2012</v>
      </c>
      <c r="C18" s="34">
        <f>IFERROR(VLOOKUP($C$13,GPF_Rate,3,0),"")</f>
        <v>8.8000000000000007</v>
      </c>
      <c r="D18" s="20">
        <v>2</v>
      </c>
      <c r="E18" s="21"/>
      <c r="F18" s="36">
        <f t="shared" ref="F18:F28" si="2">SUM(D18:E18)</f>
        <v>2</v>
      </c>
      <c r="G18" s="21"/>
      <c r="H18" s="36">
        <f t="shared" ref="H18:H28" si="3">F18-G18</f>
        <v>2</v>
      </c>
      <c r="I18" s="38">
        <f t="shared" ref="I18:I28" si="4">I17+F18-G18</f>
        <v>3733.0997266571162</v>
      </c>
      <c r="J18" s="39">
        <f t="shared" si="0"/>
        <v>27.376064662152192</v>
      </c>
      <c r="K18" s="51" t="s">
        <v>14</v>
      </c>
      <c r="L18" s="1"/>
      <c r="M18" s="59"/>
      <c r="N18" s="2"/>
      <c r="O18" s="2"/>
      <c r="P18" s="2"/>
      <c r="Q18" s="2"/>
    </row>
    <row r="19" spans="1:17" ht="18.75" customHeight="1" x14ac:dyDescent="0.25">
      <c r="A19" s="1"/>
      <c r="B19" s="50" t="str">
        <f t="shared" si="1"/>
        <v>June,2012</v>
      </c>
      <c r="C19" s="34">
        <f>IFERROR(VLOOKUP($C$13,GPF_Rate,4,0),"")</f>
        <v>8.8000000000000007</v>
      </c>
      <c r="D19" s="20">
        <v>3</v>
      </c>
      <c r="E19" s="21"/>
      <c r="F19" s="36">
        <f t="shared" si="2"/>
        <v>3</v>
      </c>
      <c r="G19" s="21"/>
      <c r="H19" s="36">
        <f t="shared" si="3"/>
        <v>3</v>
      </c>
      <c r="I19" s="38">
        <f t="shared" si="4"/>
        <v>3736.0997266571162</v>
      </c>
      <c r="J19" s="39">
        <f t="shared" si="0"/>
        <v>27.398064662152187</v>
      </c>
      <c r="K19" s="51" t="s">
        <v>15</v>
      </c>
      <c r="L19" s="1"/>
      <c r="M19" s="59"/>
      <c r="N19" s="2"/>
      <c r="O19" s="2"/>
      <c r="P19" s="2"/>
      <c r="Q19" s="2"/>
    </row>
    <row r="20" spans="1:17" ht="18.75" customHeight="1" x14ac:dyDescent="0.25">
      <c r="A20" s="1"/>
      <c r="B20" s="50" t="str">
        <f t="shared" si="1"/>
        <v>July,2012</v>
      </c>
      <c r="C20" s="34">
        <f>IFERROR(VLOOKUP($C$13,GPF_Rate,5,0),"")</f>
        <v>8.8000000000000007</v>
      </c>
      <c r="D20" s="20">
        <v>4</v>
      </c>
      <c r="E20" s="21"/>
      <c r="F20" s="36">
        <f t="shared" si="2"/>
        <v>4</v>
      </c>
      <c r="G20" s="21"/>
      <c r="H20" s="36">
        <f>F20-G20</f>
        <v>4</v>
      </c>
      <c r="I20" s="38">
        <f t="shared" si="4"/>
        <v>3740.0997266571162</v>
      </c>
      <c r="J20" s="39">
        <f t="shared" si="0"/>
        <v>27.427397995485524</v>
      </c>
      <c r="K20" s="51" t="s">
        <v>16</v>
      </c>
      <c r="L20" s="1"/>
      <c r="M20" s="59"/>
      <c r="N20" s="2"/>
      <c r="O20" s="2"/>
      <c r="P20" s="2"/>
      <c r="Q20" s="2"/>
    </row>
    <row r="21" spans="1:17" ht="18.75" customHeight="1" x14ac:dyDescent="0.25">
      <c r="A21" s="1"/>
      <c r="B21" s="50" t="str">
        <f t="shared" si="1"/>
        <v>August,2012</v>
      </c>
      <c r="C21" s="34">
        <f>IFERROR(VLOOKUP($C$13,GPF_Rate,6,0),"")</f>
        <v>8.8000000000000007</v>
      </c>
      <c r="D21" s="20">
        <v>5</v>
      </c>
      <c r="E21" s="21"/>
      <c r="F21" s="36">
        <f t="shared" si="2"/>
        <v>5</v>
      </c>
      <c r="G21" s="21"/>
      <c r="H21" s="36">
        <f t="shared" si="3"/>
        <v>5</v>
      </c>
      <c r="I21" s="38">
        <f t="shared" si="4"/>
        <v>3745.0997266571162</v>
      </c>
      <c r="J21" s="39">
        <f t="shared" si="0"/>
        <v>27.46406466215219</v>
      </c>
      <c r="K21" s="51" t="s">
        <v>17</v>
      </c>
      <c r="L21" s="1"/>
      <c r="M21" s="59"/>
      <c r="N21" s="2"/>
      <c r="O21" s="2"/>
      <c r="P21" s="2"/>
      <c r="Q21" s="2"/>
    </row>
    <row r="22" spans="1:17" ht="18.75" customHeight="1" x14ac:dyDescent="0.25">
      <c r="A22" s="1"/>
      <c r="B22" s="50" t="str">
        <f t="shared" si="1"/>
        <v>September,2012</v>
      </c>
      <c r="C22" s="34">
        <f>IFERROR(VLOOKUP($C$13,GPF_Rate,7,0),"")</f>
        <v>8.8000000000000007</v>
      </c>
      <c r="D22" s="20">
        <v>6</v>
      </c>
      <c r="E22" s="21"/>
      <c r="F22" s="36">
        <f t="shared" si="2"/>
        <v>6</v>
      </c>
      <c r="G22" s="21"/>
      <c r="H22" s="36">
        <f t="shared" si="3"/>
        <v>6</v>
      </c>
      <c r="I22" s="38">
        <f t="shared" si="4"/>
        <v>3751.0997266571162</v>
      </c>
      <c r="J22" s="39">
        <f t="shared" si="0"/>
        <v>27.508064662152186</v>
      </c>
      <c r="K22" s="51" t="s">
        <v>18</v>
      </c>
      <c r="L22" s="1"/>
      <c r="M22" s="59"/>
      <c r="N22" s="2"/>
      <c r="O22" s="2"/>
      <c r="P22" s="2"/>
      <c r="Q22" s="2"/>
    </row>
    <row r="23" spans="1:17" ht="18.75" customHeight="1" x14ac:dyDescent="0.25">
      <c r="A23" s="1"/>
      <c r="B23" s="50" t="str">
        <f t="shared" si="1"/>
        <v>October,2012</v>
      </c>
      <c r="C23" s="34">
        <f>IFERROR(VLOOKUP($C$13,GPF_Rate,8,0),"")</f>
        <v>8.8000000000000007</v>
      </c>
      <c r="D23" s="20">
        <v>7</v>
      </c>
      <c r="E23" s="21"/>
      <c r="F23" s="36">
        <f t="shared" si="2"/>
        <v>7</v>
      </c>
      <c r="G23" s="21"/>
      <c r="H23" s="36">
        <f t="shared" si="3"/>
        <v>7</v>
      </c>
      <c r="I23" s="38">
        <f t="shared" si="4"/>
        <v>3758.0997266571162</v>
      </c>
      <c r="J23" s="39">
        <f t="shared" si="0"/>
        <v>27.559397995485526</v>
      </c>
      <c r="K23" s="51" t="s">
        <v>19</v>
      </c>
      <c r="L23" s="1"/>
      <c r="M23" s="59"/>
      <c r="N23" s="2"/>
      <c r="O23" s="2"/>
      <c r="P23" s="2"/>
      <c r="Q23" s="2"/>
    </row>
    <row r="24" spans="1:17" ht="18.75" customHeight="1" x14ac:dyDescent="0.25">
      <c r="A24" s="1"/>
      <c r="B24" s="50" t="str">
        <f t="shared" si="1"/>
        <v>November,2012</v>
      </c>
      <c r="C24" s="34">
        <f>IFERROR(VLOOKUP($C$13,GPF_Rate,9,0),"")</f>
        <v>8.8000000000000007</v>
      </c>
      <c r="D24" s="20">
        <v>8</v>
      </c>
      <c r="E24" s="21"/>
      <c r="F24" s="36">
        <f t="shared" si="2"/>
        <v>8</v>
      </c>
      <c r="G24" s="21"/>
      <c r="H24" s="36">
        <f t="shared" si="3"/>
        <v>8</v>
      </c>
      <c r="I24" s="38">
        <f t="shared" si="4"/>
        <v>3766.0997266571162</v>
      </c>
      <c r="J24" s="39">
        <f t="shared" si="0"/>
        <v>27.618064662152186</v>
      </c>
      <c r="K24" s="51" t="s">
        <v>20</v>
      </c>
      <c r="L24" s="1"/>
      <c r="M24" s="59"/>
      <c r="N24" s="2"/>
      <c r="O24" s="2"/>
      <c r="P24" s="2"/>
      <c r="Q24" s="2"/>
    </row>
    <row r="25" spans="1:17" ht="18.75" customHeight="1" x14ac:dyDescent="0.25">
      <c r="A25" s="1"/>
      <c r="B25" s="50" t="str">
        <f t="shared" si="1"/>
        <v>December,2012</v>
      </c>
      <c r="C25" s="34">
        <f>IFERROR(VLOOKUP($C$13,GPF_Rate,10,0),"")</f>
        <v>8.8000000000000007</v>
      </c>
      <c r="D25" s="20">
        <v>9</v>
      </c>
      <c r="E25" s="21"/>
      <c r="F25" s="36">
        <f t="shared" si="2"/>
        <v>9</v>
      </c>
      <c r="G25" s="21"/>
      <c r="H25" s="36">
        <f t="shared" si="3"/>
        <v>9</v>
      </c>
      <c r="I25" s="38">
        <f t="shared" si="4"/>
        <v>3775.0997266571162</v>
      </c>
      <c r="J25" s="39">
        <f t="shared" si="0"/>
        <v>27.684064662152188</v>
      </c>
      <c r="K25" s="51" t="s">
        <v>21</v>
      </c>
      <c r="L25" s="1"/>
      <c r="M25" s="59"/>
      <c r="N25" s="2"/>
      <c r="O25" s="2"/>
      <c r="P25" s="2"/>
      <c r="Q25" s="2"/>
    </row>
    <row r="26" spans="1:17" ht="18.75" customHeight="1" x14ac:dyDescent="0.25">
      <c r="A26" s="1"/>
      <c r="B26" s="50" t="str">
        <f>K26&amp;","&amp;RIGHT($D$13,4)</f>
        <v>January,2013</v>
      </c>
      <c r="C26" s="34">
        <f>IFERROR(VLOOKUP($C$13,GPF_Rate,11,0),"")</f>
        <v>8.8000000000000007</v>
      </c>
      <c r="D26" s="20">
        <v>10</v>
      </c>
      <c r="E26" s="21"/>
      <c r="F26" s="36">
        <f t="shared" si="2"/>
        <v>10</v>
      </c>
      <c r="G26" s="21"/>
      <c r="H26" s="36">
        <f t="shared" si="3"/>
        <v>10</v>
      </c>
      <c r="I26" s="38">
        <f t="shared" si="4"/>
        <v>3785.0997266571162</v>
      </c>
      <c r="J26" s="39">
        <f t="shared" si="0"/>
        <v>27.757397995485523</v>
      </c>
      <c r="K26" s="51" t="s">
        <v>22</v>
      </c>
      <c r="L26" s="1"/>
      <c r="M26" s="59"/>
      <c r="N26" s="2"/>
      <c r="O26" s="2"/>
      <c r="P26" s="2"/>
      <c r="Q26" s="2"/>
    </row>
    <row r="27" spans="1:17" ht="18.75" customHeight="1" x14ac:dyDescent="0.25">
      <c r="A27" s="1"/>
      <c r="B27" s="50" t="str">
        <f>K27&amp;","&amp;RIGHT($D$13,4)</f>
        <v>February,2013</v>
      </c>
      <c r="C27" s="34">
        <f>IFERROR(VLOOKUP($C$13,GPF_Rate,12,0),"")</f>
        <v>8.8000000000000007</v>
      </c>
      <c r="D27" s="20">
        <v>11</v>
      </c>
      <c r="E27" s="21"/>
      <c r="F27" s="36">
        <f t="shared" si="2"/>
        <v>11</v>
      </c>
      <c r="G27" s="21"/>
      <c r="H27" s="36">
        <f t="shared" si="3"/>
        <v>11</v>
      </c>
      <c r="I27" s="38">
        <f t="shared" si="4"/>
        <v>3796.0997266571162</v>
      </c>
      <c r="J27" s="39">
        <f t="shared" si="0"/>
        <v>27.838064662152185</v>
      </c>
      <c r="K27" s="51" t="s">
        <v>23</v>
      </c>
      <c r="L27" s="1"/>
      <c r="M27" s="59"/>
      <c r="N27" s="2"/>
      <c r="O27" s="2"/>
      <c r="P27" s="2"/>
      <c r="Q27" s="2"/>
    </row>
    <row r="28" spans="1:17" ht="18.75" customHeight="1" x14ac:dyDescent="0.25">
      <c r="A28" s="1"/>
      <c r="B28" s="52" t="str">
        <f>K28&amp;","&amp;RIGHT($D$13,4)</f>
        <v>March,2013</v>
      </c>
      <c r="C28" s="35">
        <f>IFERROR(VLOOKUP($C$13,GPF_Rate,13,0),"")</f>
        <v>8.8000000000000007</v>
      </c>
      <c r="D28" s="20">
        <v>12</v>
      </c>
      <c r="E28" s="22"/>
      <c r="F28" s="37">
        <f t="shared" si="2"/>
        <v>12</v>
      </c>
      <c r="G28" s="22"/>
      <c r="H28" s="37">
        <f t="shared" si="3"/>
        <v>12</v>
      </c>
      <c r="I28" s="40">
        <f t="shared" si="4"/>
        <v>3808.0997266571162</v>
      </c>
      <c r="J28" s="39">
        <f t="shared" si="0"/>
        <v>27.926064662152189</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45125.196719885389</v>
      </c>
      <c r="J29" s="58">
        <f t="shared" si="5"/>
        <v>330.91810927915964</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3730.0997266571162</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330.91810927915964</v>
      </c>
      <c r="H34" s="150"/>
      <c r="I34" s="151"/>
      <c r="L34" s="1"/>
      <c r="M34" s="2"/>
      <c r="N34" s="2"/>
      <c r="O34" s="2"/>
      <c r="P34" s="2"/>
      <c r="Q34" s="2"/>
    </row>
    <row r="35" spans="1:17" ht="18.75" customHeight="1" x14ac:dyDescent="0.25">
      <c r="A35" s="1"/>
      <c r="B35" s="146" t="s">
        <v>55</v>
      </c>
      <c r="C35" s="147"/>
      <c r="D35" s="147"/>
      <c r="E35" s="147"/>
      <c r="F35" s="148"/>
      <c r="G35" s="152">
        <f>G31+G32-G33+G34</f>
        <v>4139.0178359362762</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&amp;C&amp;KFF0000MADE BY :--BHAGIRATH MAL KALWANIYAN</oddFooter>
  </headerFooter>
  <colBreaks count="1" manualBreakCount="1">
    <brk id="9" min="4" max="34" man="1"/>
  </col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2013 -    2014</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(20)'!C13+1</f>
        <v>2013</v>
      </c>
      <c r="D13" s="62" t="str">
        <f>IFERROR("-    "&amp;C13+1,"")</f>
        <v>-    2014</v>
      </c>
      <c r="E13" s="115" t="s">
        <v>125</v>
      </c>
      <c r="F13" s="115"/>
      <c r="G13" s="115"/>
      <c r="H13" s="115"/>
      <c r="I13" s="43"/>
      <c r="J13" s="44"/>
      <c r="K13" s="45"/>
      <c r="L13" s="1"/>
      <c r="M13" s="2"/>
      <c r="N13" s="2"/>
      <c r="O13" s="2"/>
      <c r="P13" s="2"/>
      <c r="Q13" s="2"/>
    </row>
    <row r="14" spans="1:17" ht="19.5" customHeight="1" thickBot="1" x14ac:dyDescent="0.3">
      <c r="A14" s="1"/>
      <c r="B14" s="49" t="s">
        <v>42</v>
      </c>
      <c r="C14" s="111">
        <f>IF(I14="",'FY (20)'!G35,I14)</f>
        <v>4139.0178359362762</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April,2013</v>
      </c>
      <c r="C17" s="34">
        <f>IFERROR(VLOOKUP($C$13,GPF_Rate,2,0),"")</f>
        <v>8.6999999999999993</v>
      </c>
      <c r="D17" s="20">
        <v>1</v>
      </c>
      <c r="E17" s="21"/>
      <c r="F17" s="36">
        <f>SUM(D17:E17)</f>
        <v>1</v>
      </c>
      <c r="G17" s="21"/>
      <c r="H17" s="36">
        <f>F17-G17</f>
        <v>1</v>
      </c>
      <c r="I17" s="38">
        <f>C14+F17-G17</f>
        <v>4140.0178359362762</v>
      </c>
      <c r="J17" s="39">
        <f t="shared" ref="J17:J28" si="0">I17*C17/1200</f>
        <v>30.015129310538001</v>
      </c>
      <c r="K17" s="51" t="s">
        <v>13</v>
      </c>
      <c r="L17" s="1"/>
      <c r="M17" s="59"/>
      <c r="O17" s="2"/>
      <c r="P17" s="2"/>
      <c r="Q17" s="2"/>
    </row>
    <row r="18" spans="1:17" ht="18.75" customHeight="1" x14ac:dyDescent="0.25">
      <c r="A18" s="1"/>
      <c r="B18" s="50" t="str">
        <f t="shared" ref="B18:B25" si="1">K18&amp;","&amp;$C$13</f>
        <v>May,2013</v>
      </c>
      <c r="C18" s="34">
        <f>IFERROR(VLOOKUP($C$13,GPF_Rate,3,0),"")</f>
        <v>8.6999999999999993</v>
      </c>
      <c r="D18" s="20">
        <v>2</v>
      </c>
      <c r="E18" s="21"/>
      <c r="F18" s="36">
        <f t="shared" ref="F18:F28" si="2">SUM(D18:E18)</f>
        <v>2</v>
      </c>
      <c r="G18" s="21"/>
      <c r="H18" s="36">
        <f t="shared" ref="H18:H28" si="3">F18-G18</f>
        <v>2</v>
      </c>
      <c r="I18" s="38">
        <f t="shared" ref="I18:I28" si="4">I17+F18-G18</f>
        <v>4142.0178359362762</v>
      </c>
      <c r="J18" s="39">
        <f t="shared" si="0"/>
        <v>30.029629310538002</v>
      </c>
      <c r="K18" s="51" t="s">
        <v>14</v>
      </c>
      <c r="L18" s="1"/>
      <c r="M18" s="59"/>
      <c r="N18" s="2"/>
      <c r="O18" s="2"/>
      <c r="P18" s="2"/>
      <c r="Q18" s="2"/>
    </row>
    <row r="19" spans="1:17" ht="18.75" customHeight="1" x14ac:dyDescent="0.25">
      <c r="A19" s="1"/>
      <c r="B19" s="50" t="str">
        <f t="shared" si="1"/>
        <v>June,2013</v>
      </c>
      <c r="C19" s="34">
        <f>IFERROR(VLOOKUP($C$13,GPF_Rate,4,0),"")</f>
        <v>8.6999999999999993</v>
      </c>
      <c r="D19" s="20">
        <v>3</v>
      </c>
      <c r="E19" s="21"/>
      <c r="F19" s="36">
        <f t="shared" si="2"/>
        <v>3</v>
      </c>
      <c r="G19" s="21"/>
      <c r="H19" s="36">
        <f t="shared" si="3"/>
        <v>3</v>
      </c>
      <c r="I19" s="38">
        <f t="shared" si="4"/>
        <v>4145.0178359362762</v>
      </c>
      <c r="J19" s="39">
        <f t="shared" si="0"/>
        <v>30.051379310538003</v>
      </c>
      <c r="K19" s="51" t="s">
        <v>15</v>
      </c>
      <c r="L19" s="1"/>
      <c r="M19" s="59"/>
      <c r="N19" s="2"/>
      <c r="O19" s="2"/>
      <c r="P19" s="2"/>
      <c r="Q19" s="2"/>
    </row>
    <row r="20" spans="1:17" ht="18.75" customHeight="1" x14ac:dyDescent="0.25">
      <c r="A20" s="1"/>
      <c r="B20" s="50" t="str">
        <f t="shared" si="1"/>
        <v>July,2013</v>
      </c>
      <c r="C20" s="34">
        <f>IFERROR(VLOOKUP($C$13,GPF_Rate,5,0),"")</f>
        <v>8.6999999999999993</v>
      </c>
      <c r="D20" s="20">
        <v>4</v>
      </c>
      <c r="E20" s="21"/>
      <c r="F20" s="36">
        <f t="shared" si="2"/>
        <v>4</v>
      </c>
      <c r="G20" s="21"/>
      <c r="H20" s="36">
        <f>F20-G20</f>
        <v>4</v>
      </c>
      <c r="I20" s="38">
        <f t="shared" si="4"/>
        <v>4149.0178359362762</v>
      </c>
      <c r="J20" s="39">
        <f t="shared" si="0"/>
        <v>30.080379310538</v>
      </c>
      <c r="K20" s="51" t="s">
        <v>16</v>
      </c>
      <c r="L20" s="1"/>
      <c r="M20" s="59"/>
      <c r="N20" s="2"/>
      <c r="O20" s="2"/>
      <c r="P20" s="2"/>
      <c r="Q20" s="2"/>
    </row>
    <row r="21" spans="1:17" ht="18.75" customHeight="1" x14ac:dyDescent="0.25">
      <c r="A21" s="1"/>
      <c r="B21" s="50" t="str">
        <f t="shared" si="1"/>
        <v>August,2013</v>
      </c>
      <c r="C21" s="34">
        <f>IFERROR(VLOOKUP($C$13,GPF_Rate,6,0),"")</f>
        <v>8.6999999999999993</v>
      </c>
      <c r="D21" s="20">
        <v>5</v>
      </c>
      <c r="E21" s="21"/>
      <c r="F21" s="36">
        <f t="shared" si="2"/>
        <v>5</v>
      </c>
      <c r="G21" s="21"/>
      <c r="H21" s="36">
        <f t="shared" si="3"/>
        <v>5</v>
      </c>
      <c r="I21" s="38">
        <f t="shared" si="4"/>
        <v>4154.0178359362762</v>
      </c>
      <c r="J21" s="39">
        <f t="shared" si="0"/>
        <v>30.116629310537999</v>
      </c>
      <c r="K21" s="51" t="s">
        <v>17</v>
      </c>
      <c r="L21" s="1"/>
      <c r="M21" s="59"/>
      <c r="N21" s="2"/>
      <c r="O21" s="2"/>
      <c r="P21" s="2"/>
      <c r="Q21" s="2"/>
    </row>
    <row r="22" spans="1:17" ht="18.75" customHeight="1" x14ac:dyDescent="0.25">
      <c r="A22" s="1"/>
      <c r="B22" s="50" t="str">
        <f t="shared" si="1"/>
        <v>September,2013</v>
      </c>
      <c r="C22" s="34">
        <f>IFERROR(VLOOKUP($C$13,GPF_Rate,7,0),"")</f>
        <v>8.6999999999999993</v>
      </c>
      <c r="D22" s="20">
        <v>6</v>
      </c>
      <c r="E22" s="21"/>
      <c r="F22" s="36">
        <f t="shared" si="2"/>
        <v>6</v>
      </c>
      <c r="G22" s="21"/>
      <c r="H22" s="36">
        <f t="shared" si="3"/>
        <v>6</v>
      </c>
      <c r="I22" s="38">
        <f t="shared" si="4"/>
        <v>4160.0178359362762</v>
      </c>
      <c r="J22" s="39">
        <f t="shared" si="0"/>
        <v>30.160129310538</v>
      </c>
      <c r="K22" s="51" t="s">
        <v>18</v>
      </c>
      <c r="L22" s="1"/>
      <c r="M22" s="59"/>
      <c r="N22" s="2"/>
      <c r="O22" s="2"/>
      <c r="P22" s="2"/>
      <c r="Q22" s="2"/>
    </row>
    <row r="23" spans="1:17" ht="18.75" customHeight="1" x14ac:dyDescent="0.25">
      <c r="A23" s="1"/>
      <c r="B23" s="50" t="str">
        <f t="shared" si="1"/>
        <v>October,2013</v>
      </c>
      <c r="C23" s="34">
        <f>IFERROR(VLOOKUP($C$13,GPF_Rate,8,0),"")</f>
        <v>8.6999999999999993</v>
      </c>
      <c r="D23" s="20">
        <v>7</v>
      </c>
      <c r="E23" s="21"/>
      <c r="F23" s="36">
        <f t="shared" si="2"/>
        <v>7</v>
      </c>
      <c r="G23" s="21"/>
      <c r="H23" s="36">
        <f t="shared" si="3"/>
        <v>7</v>
      </c>
      <c r="I23" s="38">
        <f t="shared" si="4"/>
        <v>4167.0178359362762</v>
      </c>
      <c r="J23" s="39">
        <f t="shared" si="0"/>
        <v>30.210879310538004</v>
      </c>
      <c r="K23" s="51" t="s">
        <v>19</v>
      </c>
      <c r="L23" s="1"/>
      <c r="M23" s="59"/>
      <c r="N23" s="2"/>
      <c r="O23" s="2"/>
      <c r="P23" s="2"/>
      <c r="Q23" s="2"/>
    </row>
    <row r="24" spans="1:17" ht="18.75" customHeight="1" x14ac:dyDescent="0.25">
      <c r="A24" s="1"/>
      <c r="B24" s="50" t="str">
        <f t="shared" si="1"/>
        <v>November,2013</v>
      </c>
      <c r="C24" s="34">
        <f>IFERROR(VLOOKUP($C$13,GPF_Rate,9,0),"")</f>
        <v>8.6999999999999993</v>
      </c>
      <c r="D24" s="20">
        <v>8</v>
      </c>
      <c r="E24" s="21"/>
      <c r="F24" s="36">
        <f t="shared" si="2"/>
        <v>8</v>
      </c>
      <c r="G24" s="21"/>
      <c r="H24" s="36">
        <f t="shared" si="3"/>
        <v>8</v>
      </c>
      <c r="I24" s="38">
        <f t="shared" si="4"/>
        <v>4175.0178359362762</v>
      </c>
      <c r="J24" s="39">
        <f t="shared" si="0"/>
        <v>30.268879310538001</v>
      </c>
      <c r="K24" s="51" t="s">
        <v>20</v>
      </c>
      <c r="L24" s="1"/>
      <c r="M24" s="59"/>
      <c r="N24" s="2"/>
      <c r="O24" s="2"/>
      <c r="P24" s="2"/>
      <c r="Q24" s="2"/>
    </row>
    <row r="25" spans="1:17" ht="18.75" customHeight="1" x14ac:dyDescent="0.25">
      <c r="A25" s="1"/>
      <c r="B25" s="50" t="str">
        <f t="shared" si="1"/>
        <v>December,2013</v>
      </c>
      <c r="C25" s="34">
        <f>IFERROR(VLOOKUP($C$13,GPF_Rate,10,0),"")</f>
        <v>8.6999999999999993</v>
      </c>
      <c r="D25" s="20">
        <v>9</v>
      </c>
      <c r="E25" s="21"/>
      <c r="F25" s="36">
        <f t="shared" si="2"/>
        <v>9</v>
      </c>
      <c r="G25" s="21"/>
      <c r="H25" s="36">
        <f t="shared" si="3"/>
        <v>9</v>
      </c>
      <c r="I25" s="38">
        <f t="shared" si="4"/>
        <v>4184.0178359362762</v>
      </c>
      <c r="J25" s="39">
        <f t="shared" si="0"/>
        <v>30.334129310538</v>
      </c>
      <c r="K25" s="51" t="s">
        <v>21</v>
      </c>
      <c r="L25" s="1"/>
      <c r="M25" s="59"/>
      <c r="N25" s="2"/>
      <c r="O25" s="2"/>
      <c r="P25" s="2"/>
      <c r="Q25" s="2"/>
    </row>
    <row r="26" spans="1:17" ht="18.75" customHeight="1" x14ac:dyDescent="0.25">
      <c r="A26" s="1"/>
      <c r="B26" s="50" t="str">
        <f>K26&amp;","&amp;RIGHT($D$13,4)</f>
        <v>January,2014</v>
      </c>
      <c r="C26" s="34">
        <f>IFERROR(VLOOKUP($C$13,GPF_Rate,11,0),"")</f>
        <v>8.6999999999999993</v>
      </c>
      <c r="D26" s="20">
        <v>10</v>
      </c>
      <c r="E26" s="21"/>
      <c r="F26" s="36">
        <f t="shared" si="2"/>
        <v>10</v>
      </c>
      <c r="G26" s="21"/>
      <c r="H26" s="36">
        <f t="shared" si="3"/>
        <v>10</v>
      </c>
      <c r="I26" s="38">
        <f t="shared" si="4"/>
        <v>4194.0178359362762</v>
      </c>
      <c r="J26" s="39">
        <f t="shared" si="0"/>
        <v>30.406629310537998</v>
      </c>
      <c r="K26" s="51" t="s">
        <v>22</v>
      </c>
      <c r="L26" s="1"/>
      <c r="M26" s="59"/>
      <c r="N26" s="2"/>
      <c r="O26" s="2"/>
      <c r="P26" s="2"/>
      <c r="Q26" s="2"/>
    </row>
    <row r="27" spans="1:17" ht="18.75" customHeight="1" x14ac:dyDescent="0.25">
      <c r="A27" s="1"/>
      <c r="B27" s="50" t="str">
        <f>K27&amp;","&amp;RIGHT($D$13,4)</f>
        <v>February,2014</v>
      </c>
      <c r="C27" s="34">
        <f>IFERROR(VLOOKUP($C$13,GPF_Rate,12,0),"")</f>
        <v>8.6999999999999993</v>
      </c>
      <c r="D27" s="20">
        <v>11</v>
      </c>
      <c r="E27" s="21"/>
      <c r="F27" s="36">
        <f t="shared" si="2"/>
        <v>11</v>
      </c>
      <c r="G27" s="21"/>
      <c r="H27" s="36">
        <f t="shared" si="3"/>
        <v>11</v>
      </c>
      <c r="I27" s="38">
        <f t="shared" si="4"/>
        <v>4205.0178359362762</v>
      </c>
      <c r="J27" s="39">
        <f t="shared" si="0"/>
        <v>30.486379310538002</v>
      </c>
      <c r="K27" s="51" t="s">
        <v>23</v>
      </c>
      <c r="L27" s="1"/>
      <c r="M27" s="59"/>
      <c r="N27" s="2"/>
      <c r="O27" s="2"/>
      <c r="P27" s="2"/>
      <c r="Q27" s="2"/>
    </row>
    <row r="28" spans="1:17" ht="18.75" customHeight="1" x14ac:dyDescent="0.25">
      <c r="A28" s="1"/>
      <c r="B28" s="52" t="str">
        <f>K28&amp;","&amp;RIGHT($D$13,4)</f>
        <v>March,2014</v>
      </c>
      <c r="C28" s="35">
        <f>IFERROR(VLOOKUP($C$13,GPF_Rate,13,0),"")</f>
        <v>8.6999999999999993</v>
      </c>
      <c r="D28" s="20">
        <v>12</v>
      </c>
      <c r="E28" s="22"/>
      <c r="F28" s="37">
        <f t="shared" si="2"/>
        <v>12</v>
      </c>
      <c r="G28" s="22"/>
      <c r="H28" s="37">
        <f t="shared" si="3"/>
        <v>12</v>
      </c>
      <c r="I28" s="40">
        <f t="shared" si="4"/>
        <v>4217.0178359362762</v>
      </c>
      <c r="J28" s="39">
        <f t="shared" si="0"/>
        <v>30.573379310538002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50032.214031235315</v>
      </c>
      <c r="J29" s="58">
        <f t="shared" si="5"/>
        <v>362.73355172645597</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4139.0178359362762</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362.73355172645597</v>
      </c>
      <c r="H34" s="150"/>
      <c r="I34" s="151"/>
      <c r="L34" s="1"/>
      <c r="M34" s="2"/>
      <c r="N34" s="2"/>
      <c r="O34" s="2"/>
      <c r="P34" s="2"/>
      <c r="Q34" s="2"/>
    </row>
    <row r="35" spans="1:17" ht="18.75" customHeight="1" x14ac:dyDescent="0.25">
      <c r="A35" s="1"/>
      <c r="B35" s="146" t="s">
        <v>55</v>
      </c>
      <c r="C35" s="147"/>
      <c r="D35" s="147"/>
      <c r="E35" s="147"/>
      <c r="F35" s="148"/>
      <c r="G35" s="152">
        <f>G31+G32-G33+G34</f>
        <v>4579.7513876627327</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1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2014 -    2015</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(21)'!C13+1</f>
        <v>2014</v>
      </c>
      <c r="D13" s="62" t="str">
        <f>IFERROR("-    "&amp;C13+1,"")</f>
        <v>-    2015</v>
      </c>
      <c r="E13" s="115" t="s">
        <v>125</v>
      </c>
      <c r="F13" s="115"/>
      <c r="G13" s="115"/>
      <c r="H13" s="115"/>
      <c r="I13" s="43"/>
      <c r="J13" s="44"/>
      <c r="K13" s="45"/>
      <c r="L13" s="1"/>
      <c r="M13" s="2"/>
      <c r="N13" s="2"/>
      <c r="O13" s="2"/>
      <c r="P13" s="2"/>
      <c r="Q13" s="2"/>
    </row>
    <row r="14" spans="1:17" ht="19.5" customHeight="1" thickBot="1" x14ac:dyDescent="0.3">
      <c r="A14" s="1"/>
      <c r="B14" s="49" t="s">
        <v>42</v>
      </c>
      <c r="C14" s="111">
        <f>IF(I14="",'FY (21)'!G35,I14)</f>
        <v>4579.7513876627327</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April,2014</v>
      </c>
      <c r="C17" s="34">
        <f>IFERROR(VLOOKUP($C$13,GPF_Rate,2,0),"")</f>
        <v>8.6999999999999993</v>
      </c>
      <c r="D17" s="20">
        <v>1</v>
      </c>
      <c r="E17" s="21"/>
      <c r="F17" s="36">
        <f>SUM(D17:E17)</f>
        <v>1</v>
      </c>
      <c r="G17" s="21"/>
      <c r="H17" s="36">
        <f>F17-G17</f>
        <v>1</v>
      </c>
      <c r="I17" s="38">
        <f>C14+F17-G17</f>
        <v>4580.7513876627327</v>
      </c>
      <c r="J17" s="39">
        <f t="shared" ref="J17:J28" si="0">I17*C17/1200</f>
        <v>33.210447560554812</v>
      </c>
      <c r="K17" s="51" t="s">
        <v>13</v>
      </c>
      <c r="L17" s="1"/>
      <c r="M17" s="59"/>
      <c r="O17" s="2"/>
      <c r="P17" s="2"/>
      <c r="Q17" s="2"/>
    </row>
    <row r="18" spans="1:17" ht="18.75" customHeight="1" x14ac:dyDescent="0.25">
      <c r="A18" s="1"/>
      <c r="B18" s="50" t="str">
        <f t="shared" ref="B18:B25" si="1">K18&amp;","&amp;$C$13</f>
        <v>May,2014</v>
      </c>
      <c r="C18" s="34">
        <f>IFERROR(VLOOKUP($C$13,GPF_Rate,3,0),"")</f>
        <v>8.6999999999999993</v>
      </c>
      <c r="D18" s="20">
        <v>2</v>
      </c>
      <c r="E18" s="21"/>
      <c r="F18" s="36">
        <f t="shared" ref="F18:F28" si="2">SUM(D18:E18)</f>
        <v>2</v>
      </c>
      <c r="G18" s="21"/>
      <c r="H18" s="36">
        <f t="shared" ref="H18:H28" si="3">F18-G18</f>
        <v>2</v>
      </c>
      <c r="I18" s="38">
        <f t="shared" ref="I18:I28" si="4">I17+F18-G18</f>
        <v>4582.7513876627327</v>
      </c>
      <c r="J18" s="39">
        <f t="shared" si="0"/>
        <v>33.22494756055481</v>
      </c>
      <c r="K18" s="51" t="s">
        <v>14</v>
      </c>
      <c r="L18" s="1"/>
      <c r="M18" s="59"/>
      <c r="N18" s="2"/>
      <c r="O18" s="2"/>
      <c r="P18" s="2"/>
      <c r="Q18" s="2"/>
    </row>
    <row r="19" spans="1:17" ht="18.75" customHeight="1" x14ac:dyDescent="0.25">
      <c r="A19" s="1"/>
      <c r="B19" s="50" t="str">
        <f t="shared" si="1"/>
        <v>June,2014</v>
      </c>
      <c r="C19" s="34">
        <f>IFERROR(VLOOKUP($C$13,GPF_Rate,4,0),"")</f>
        <v>8.6999999999999993</v>
      </c>
      <c r="D19" s="20">
        <v>3</v>
      </c>
      <c r="E19" s="21"/>
      <c r="F19" s="36">
        <f t="shared" si="2"/>
        <v>3</v>
      </c>
      <c r="G19" s="21"/>
      <c r="H19" s="36">
        <f t="shared" si="3"/>
        <v>3</v>
      </c>
      <c r="I19" s="38">
        <f t="shared" si="4"/>
        <v>4585.7513876627327</v>
      </c>
      <c r="J19" s="39">
        <f t="shared" si="0"/>
        <v>33.246697560554807</v>
      </c>
      <c r="K19" s="51" t="s">
        <v>15</v>
      </c>
      <c r="L19" s="1"/>
      <c r="M19" s="59"/>
      <c r="N19" s="2"/>
      <c r="O19" s="2"/>
      <c r="P19" s="2"/>
      <c r="Q19" s="2"/>
    </row>
    <row r="20" spans="1:17" ht="18.75" customHeight="1" x14ac:dyDescent="0.25">
      <c r="A20" s="1"/>
      <c r="B20" s="50" t="str">
        <f t="shared" si="1"/>
        <v>July,2014</v>
      </c>
      <c r="C20" s="34">
        <f>IFERROR(VLOOKUP($C$13,GPF_Rate,5,0),"")</f>
        <v>8.6999999999999993</v>
      </c>
      <c r="D20" s="20">
        <v>4</v>
      </c>
      <c r="E20" s="21"/>
      <c r="F20" s="36">
        <f t="shared" si="2"/>
        <v>4</v>
      </c>
      <c r="G20" s="21"/>
      <c r="H20" s="36">
        <f>F20-G20</f>
        <v>4</v>
      </c>
      <c r="I20" s="38">
        <f t="shared" si="4"/>
        <v>4589.7513876627327</v>
      </c>
      <c r="J20" s="39">
        <f t="shared" si="0"/>
        <v>33.275697560554811</v>
      </c>
      <c r="K20" s="51" t="s">
        <v>16</v>
      </c>
      <c r="L20" s="1"/>
      <c r="M20" s="59"/>
      <c r="N20" s="2"/>
      <c r="O20" s="2"/>
      <c r="P20" s="2"/>
      <c r="Q20" s="2"/>
    </row>
    <row r="21" spans="1:17" ht="18.75" customHeight="1" x14ac:dyDescent="0.25">
      <c r="A21" s="1"/>
      <c r="B21" s="50" t="str">
        <f t="shared" si="1"/>
        <v>August,2014</v>
      </c>
      <c r="C21" s="34">
        <f>IFERROR(VLOOKUP($C$13,GPF_Rate,6,0),"")</f>
        <v>8.6999999999999993</v>
      </c>
      <c r="D21" s="20">
        <v>5</v>
      </c>
      <c r="E21" s="21"/>
      <c r="F21" s="36">
        <f t="shared" si="2"/>
        <v>5</v>
      </c>
      <c r="G21" s="21"/>
      <c r="H21" s="36">
        <f t="shared" si="3"/>
        <v>5</v>
      </c>
      <c r="I21" s="38">
        <f t="shared" si="4"/>
        <v>4594.7513876627327</v>
      </c>
      <c r="J21" s="39">
        <f t="shared" si="0"/>
        <v>33.311947560554813</v>
      </c>
      <c r="K21" s="51" t="s">
        <v>17</v>
      </c>
      <c r="L21" s="1"/>
      <c r="M21" s="59"/>
      <c r="N21" s="2"/>
      <c r="O21" s="2"/>
      <c r="P21" s="2"/>
      <c r="Q21" s="2"/>
    </row>
    <row r="22" spans="1:17" ht="18.75" customHeight="1" x14ac:dyDescent="0.25">
      <c r="A22" s="1"/>
      <c r="B22" s="50" t="str">
        <f t="shared" si="1"/>
        <v>September,2014</v>
      </c>
      <c r="C22" s="34">
        <f>IFERROR(VLOOKUP($C$13,GPF_Rate,7,0),"")</f>
        <v>8.6999999999999993</v>
      </c>
      <c r="D22" s="20">
        <v>6</v>
      </c>
      <c r="E22" s="21"/>
      <c r="F22" s="36">
        <f t="shared" si="2"/>
        <v>6</v>
      </c>
      <c r="G22" s="21"/>
      <c r="H22" s="36">
        <f t="shared" si="3"/>
        <v>6</v>
      </c>
      <c r="I22" s="38">
        <f t="shared" si="4"/>
        <v>4600.7513876627327</v>
      </c>
      <c r="J22" s="39">
        <f t="shared" si="0"/>
        <v>33.355447560554808</v>
      </c>
      <c r="K22" s="51" t="s">
        <v>18</v>
      </c>
      <c r="L22" s="1"/>
      <c r="M22" s="59"/>
      <c r="N22" s="2"/>
      <c r="O22" s="2"/>
      <c r="P22" s="2"/>
      <c r="Q22" s="2"/>
    </row>
    <row r="23" spans="1:17" ht="18.75" customHeight="1" x14ac:dyDescent="0.25">
      <c r="A23" s="1"/>
      <c r="B23" s="50" t="str">
        <f t="shared" si="1"/>
        <v>October,2014</v>
      </c>
      <c r="C23" s="34">
        <f>IFERROR(VLOOKUP($C$13,GPF_Rate,8,0),"")</f>
        <v>8.6999999999999993</v>
      </c>
      <c r="D23" s="20">
        <v>7</v>
      </c>
      <c r="E23" s="21"/>
      <c r="F23" s="36">
        <f t="shared" si="2"/>
        <v>7</v>
      </c>
      <c r="G23" s="21"/>
      <c r="H23" s="36">
        <f t="shared" si="3"/>
        <v>7</v>
      </c>
      <c r="I23" s="38">
        <f t="shared" si="4"/>
        <v>4607.7513876627327</v>
      </c>
      <c r="J23" s="39">
        <f t="shared" si="0"/>
        <v>33.406197560554808</v>
      </c>
      <c r="K23" s="51" t="s">
        <v>19</v>
      </c>
      <c r="L23" s="1"/>
      <c r="M23" s="59"/>
      <c r="N23" s="2"/>
      <c r="O23" s="2"/>
      <c r="P23" s="2"/>
      <c r="Q23" s="2"/>
    </row>
    <row r="24" spans="1:17" ht="18.75" customHeight="1" x14ac:dyDescent="0.25">
      <c r="A24" s="1"/>
      <c r="B24" s="50" t="str">
        <f t="shared" si="1"/>
        <v>November,2014</v>
      </c>
      <c r="C24" s="34">
        <f>IFERROR(VLOOKUP($C$13,GPF_Rate,9,0),"")</f>
        <v>8.6999999999999993</v>
      </c>
      <c r="D24" s="20">
        <v>8</v>
      </c>
      <c r="E24" s="21"/>
      <c r="F24" s="36">
        <f t="shared" si="2"/>
        <v>8</v>
      </c>
      <c r="G24" s="21"/>
      <c r="H24" s="36">
        <f t="shared" si="3"/>
        <v>8</v>
      </c>
      <c r="I24" s="38">
        <f t="shared" si="4"/>
        <v>4615.7513876627327</v>
      </c>
      <c r="J24" s="39">
        <f t="shared" si="0"/>
        <v>33.464197560554808</v>
      </c>
      <c r="K24" s="51" t="s">
        <v>20</v>
      </c>
      <c r="L24" s="1"/>
      <c r="M24" s="59"/>
      <c r="N24" s="2"/>
      <c r="O24" s="2"/>
      <c r="P24" s="2"/>
      <c r="Q24" s="2"/>
    </row>
    <row r="25" spans="1:17" ht="18.75" customHeight="1" x14ac:dyDescent="0.25">
      <c r="A25" s="1"/>
      <c r="B25" s="50" t="str">
        <f t="shared" si="1"/>
        <v>December,2014</v>
      </c>
      <c r="C25" s="34">
        <f>IFERROR(VLOOKUP($C$13,GPF_Rate,10,0),"")</f>
        <v>8.6999999999999993</v>
      </c>
      <c r="D25" s="20">
        <v>9</v>
      </c>
      <c r="E25" s="21"/>
      <c r="F25" s="36">
        <f t="shared" si="2"/>
        <v>9</v>
      </c>
      <c r="G25" s="21"/>
      <c r="H25" s="36">
        <f t="shared" si="3"/>
        <v>9</v>
      </c>
      <c r="I25" s="38">
        <f t="shared" si="4"/>
        <v>4624.7513876627327</v>
      </c>
      <c r="J25" s="39">
        <f t="shared" si="0"/>
        <v>33.529447560554814</v>
      </c>
      <c r="K25" s="51" t="s">
        <v>21</v>
      </c>
      <c r="L25" s="1"/>
      <c r="M25" s="59"/>
      <c r="N25" s="2"/>
      <c r="O25" s="2"/>
      <c r="P25" s="2"/>
      <c r="Q25" s="2"/>
    </row>
    <row r="26" spans="1:17" ht="18.75" customHeight="1" x14ac:dyDescent="0.25">
      <c r="A26" s="1"/>
      <c r="B26" s="50" t="str">
        <f>K26&amp;","&amp;RIGHT($D$13,4)</f>
        <v>January,2015</v>
      </c>
      <c r="C26" s="34">
        <f>IFERROR(VLOOKUP($C$13,GPF_Rate,11,0),"")</f>
        <v>8.6999999999999993</v>
      </c>
      <c r="D26" s="20">
        <v>10</v>
      </c>
      <c r="E26" s="21"/>
      <c r="F26" s="36">
        <f t="shared" si="2"/>
        <v>10</v>
      </c>
      <c r="G26" s="21"/>
      <c r="H26" s="36">
        <f t="shared" si="3"/>
        <v>10</v>
      </c>
      <c r="I26" s="38">
        <f t="shared" si="4"/>
        <v>4634.7513876627327</v>
      </c>
      <c r="J26" s="39">
        <f t="shared" si="0"/>
        <v>33.601947560554812</v>
      </c>
      <c r="K26" s="51" t="s">
        <v>22</v>
      </c>
      <c r="L26" s="1"/>
      <c r="M26" s="59"/>
      <c r="N26" s="2"/>
      <c r="O26" s="2"/>
      <c r="P26" s="2"/>
      <c r="Q26" s="2"/>
    </row>
    <row r="27" spans="1:17" ht="18.75" customHeight="1" x14ac:dyDescent="0.25">
      <c r="A27" s="1"/>
      <c r="B27" s="50" t="str">
        <f>K27&amp;","&amp;RIGHT($D$13,4)</f>
        <v>February,2015</v>
      </c>
      <c r="C27" s="34">
        <f>IFERROR(VLOOKUP($C$13,GPF_Rate,12,0),"")</f>
        <v>8.6999999999999993</v>
      </c>
      <c r="D27" s="20">
        <v>11</v>
      </c>
      <c r="E27" s="21"/>
      <c r="F27" s="36">
        <f t="shared" si="2"/>
        <v>11</v>
      </c>
      <c r="G27" s="21"/>
      <c r="H27" s="36">
        <f t="shared" si="3"/>
        <v>11</v>
      </c>
      <c r="I27" s="38">
        <f t="shared" si="4"/>
        <v>4645.7513876627327</v>
      </c>
      <c r="J27" s="39">
        <f t="shared" si="0"/>
        <v>33.681697560554809</v>
      </c>
      <c r="K27" s="51" t="s">
        <v>23</v>
      </c>
      <c r="L27" s="1"/>
      <c r="M27" s="59"/>
      <c r="N27" s="2"/>
      <c r="O27" s="2"/>
      <c r="P27" s="2"/>
      <c r="Q27" s="2"/>
    </row>
    <row r="28" spans="1:17" ht="18.75" customHeight="1" x14ac:dyDescent="0.25">
      <c r="A28" s="1"/>
      <c r="B28" s="52" t="str">
        <f>K28&amp;","&amp;RIGHT($D$13,4)</f>
        <v>March,2015</v>
      </c>
      <c r="C28" s="35">
        <f>IFERROR(VLOOKUP($C$13,GPF_Rate,13,0),"")</f>
        <v>8.6999999999999993</v>
      </c>
      <c r="D28" s="20">
        <v>12</v>
      </c>
      <c r="E28" s="22"/>
      <c r="F28" s="37">
        <f t="shared" si="2"/>
        <v>12</v>
      </c>
      <c r="G28" s="22"/>
      <c r="H28" s="37">
        <f t="shared" si="3"/>
        <v>12</v>
      </c>
      <c r="I28" s="40">
        <f t="shared" si="4"/>
        <v>4657.7513876627327</v>
      </c>
      <c r="J28" s="39">
        <f t="shared" si="0"/>
        <v>33.768697560554813</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55321.016651952807</v>
      </c>
      <c r="J29" s="58">
        <f t="shared" si="5"/>
        <v>401.07737072665776</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4579.7513876627327</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401.07737072665776</v>
      </c>
      <c r="H34" s="150"/>
      <c r="I34" s="151"/>
      <c r="L34" s="1"/>
      <c r="M34" s="2"/>
      <c r="N34" s="2"/>
      <c r="O34" s="2"/>
      <c r="P34" s="2"/>
      <c r="Q34" s="2"/>
    </row>
    <row r="35" spans="1:17" ht="18.75" customHeight="1" x14ac:dyDescent="0.25">
      <c r="A35" s="1"/>
      <c r="B35" s="146" t="s">
        <v>55</v>
      </c>
      <c r="C35" s="147"/>
      <c r="D35" s="147"/>
      <c r="E35" s="147"/>
      <c r="F35" s="148"/>
      <c r="G35" s="152">
        <f>G31+G32-G33+G34</f>
        <v>5058.8287583893907</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&amp;C&amp;KFF0000MADE BY :--BHAGIRATH MAL KALWANIYAN</oddFooter>
  </headerFooter>
  <colBreaks count="1" manualBreakCount="1">
    <brk id="9" min="4" max="34" man="1"/>
  </col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2015 -    2016</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(22)'!C13+1</f>
        <v>2015</v>
      </c>
      <c r="D13" s="62" t="str">
        <f>IFERROR("-    "&amp;C13+1,"")</f>
        <v>-    2016</v>
      </c>
      <c r="E13" s="115" t="s">
        <v>125</v>
      </c>
      <c r="F13" s="115"/>
      <c r="G13" s="115"/>
      <c r="H13" s="115"/>
      <c r="I13" s="43"/>
      <c r="J13" s="44"/>
      <c r="K13" s="45"/>
      <c r="L13" s="1"/>
      <c r="M13" s="2"/>
      <c r="N13" s="2"/>
      <c r="O13" s="2"/>
      <c r="P13" s="2"/>
      <c r="Q13" s="2"/>
    </row>
    <row r="14" spans="1:17" ht="19.5" customHeight="1" thickBot="1" x14ac:dyDescent="0.3">
      <c r="A14" s="1"/>
      <c r="B14" s="49" t="s">
        <v>42</v>
      </c>
      <c r="C14" s="111">
        <f>IF(I14="",'FY (22)'!G35,I14)</f>
        <v>5058.8287583893907</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April,2015</v>
      </c>
      <c r="C17" s="34">
        <f>IFERROR(VLOOKUP($C$13,GPF_Rate,2,0),"")</f>
        <v>8.6999999999999993</v>
      </c>
      <c r="D17" s="20">
        <v>1</v>
      </c>
      <c r="E17" s="21"/>
      <c r="F17" s="36">
        <f>SUM(D17:E17)</f>
        <v>1</v>
      </c>
      <c r="G17" s="21"/>
      <c r="H17" s="36">
        <f>F17-G17</f>
        <v>1</v>
      </c>
      <c r="I17" s="38">
        <f>C14+F17-G17</f>
        <v>5059.8287583893907</v>
      </c>
      <c r="J17" s="39">
        <f t="shared" ref="J17:J28" si="0">I17*C17/1200</f>
        <v>36.68375849832308</v>
      </c>
      <c r="K17" s="51" t="s">
        <v>13</v>
      </c>
      <c r="L17" s="1"/>
      <c r="M17" s="59"/>
      <c r="O17" s="2"/>
      <c r="P17" s="2"/>
      <c r="Q17" s="2"/>
    </row>
    <row r="18" spans="1:17" ht="18.75" customHeight="1" x14ac:dyDescent="0.25">
      <c r="A18" s="1"/>
      <c r="B18" s="50" t="str">
        <f t="shared" ref="B18:B25" si="1">K18&amp;","&amp;$C$13</f>
        <v>May,2015</v>
      </c>
      <c r="C18" s="34">
        <f>IFERROR(VLOOKUP($C$13,GPF_Rate,3,0),"")</f>
        <v>8.6999999999999993</v>
      </c>
      <c r="D18" s="20">
        <v>2</v>
      </c>
      <c r="E18" s="21"/>
      <c r="F18" s="36">
        <f t="shared" ref="F18:F28" si="2">SUM(D18:E18)</f>
        <v>2</v>
      </c>
      <c r="G18" s="21"/>
      <c r="H18" s="36">
        <f t="shared" ref="H18:H28" si="3">F18-G18</f>
        <v>2</v>
      </c>
      <c r="I18" s="38">
        <f t="shared" ref="I18:I28" si="4">I17+F18-G18</f>
        <v>5061.8287583893907</v>
      </c>
      <c r="J18" s="39">
        <f t="shared" si="0"/>
        <v>36.698258498323078</v>
      </c>
      <c r="K18" s="51" t="s">
        <v>14</v>
      </c>
      <c r="L18" s="1"/>
      <c r="M18" s="59"/>
      <c r="N18" s="2"/>
      <c r="O18" s="2"/>
      <c r="P18" s="2"/>
      <c r="Q18" s="2"/>
    </row>
    <row r="19" spans="1:17" ht="18.75" customHeight="1" x14ac:dyDescent="0.25">
      <c r="A19" s="1"/>
      <c r="B19" s="50" t="str">
        <f t="shared" si="1"/>
        <v>June,2015</v>
      </c>
      <c r="C19" s="34">
        <f>IFERROR(VLOOKUP($C$13,GPF_Rate,4,0),"")</f>
        <v>8.6999999999999993</v>
      </c>
      <c r="D19" s="20">
        <v>3</v>
      </c>
      <c r="E19" s="21"/>
      <c r="F19" s="36">
        <f t="shared" si="2"/>
        <v>3</v>
      </c>
      <c r="G19" s="21"/>
      <c r="H19" s="36">
        <f t="shared" si="3"/>
        <v>3</v>
      </c>
      <c r="I19" s="38">
        <f t="shared" si="4"/>
        <v>5064.8287583893907</v>
      </c>
      <c r="J19" s="39">
        <f t="shared" si="0"/>
        <v>36.720008498323075</v>
      </c>
      <c r="K19" s="51" t="s">
        <v>15</v>
      </c>
      <c r="L19" s="1"/>
      <c r="M19" s="59"/>
      <c r="N19" s="2"/>
      <c r="O19" s="2"/>
      <c r="P19" s="2"/>
      <c r="Q19" s="2"/>
    </row>
    <row r="20" spans="1:17" ht="18.75" customHeight="1" x14ac:dyDescent="0.25">
      <c r="A20" s="1"/>
      <c r="B20" s="50" t="str">
        <f t="shared" si="1"/>
        <v>July,2015</v>
      </c>
      <c r="C20" s="34">
        <f>IFERROR(VLOOKUP($C$13,GPF_Rate,5,0),"")</f>
        <v>8.6999999999999993</v>
      </c>
      <c r="D20" s="20">
        <v>4</v>
      </c>
      <c r="E20" s="21"/>
      <c r="F20" s="36">
        <f t="shared" si="2"/>
        <v>4</v>
      </c>
      <c r="G20" s="21"/>
      <c r="H20" s="36">
        <f>F20-G20</f>
        <v>4</v>
      </c>
      <c r="I20" s="38">
        <f t="shared" si="4"/>
        <v>5068.8287583893907</v>
      </c>
      <c r="J20" s="39">
        <f t="shared" si="0"/>
        <v>36.749008498323079</v>
      </c>
      <c r="K20" s="51" t="s">
        <v>16</v>
      </c>
      <c r="L20" s="1"/>
      <c r="M20" s="59"/>
      <c r="N20" s="2"/>
      <c r="O20" s="2"/>
      <c r="P20" s="2"/>
      <c r="Q20" s="2"/>
    </row>
    <row r="21" spans="1:17" ht="18.75" customHeight="1" x14ac:dyDescent="0.25">
      <c r="A21" s="1"/>
      <c r="B21" s="50" t="str">
        <f t="shared" si="1"/>
        <v>August,2015</v>
      </c>
      <c r="C21" s="34">
        <f>IFERROR(VLOOKUP($C$13,GPF_Rate,6,0),"")</f>
        <v>8.6999999999999993</v>
      </c>
      <c r="D21" s="20">
        <v>5</v>
      </c>
      <c r="E21" s="21"/>
      <c r="F21" s="36">
        <f t="shared" si="2"/>
        <v>5</v>
      </c>
      <c r="G21" s="21"/>
      <c r="H21" s="36">
        <f t="shared" si="3"/>
        <v>5</v>
      </c>
      <c r="I21" s="38">
        <f t="shared" si="4"/>
        <v>5073.8287583893907</v>
      </c>
      <c r="J21" s="39">
        <f t="shared" si="0"/>
        <v>36.785258498323081</v>
      </c>
      <c r="K21" s="51" t="s">
        <v>17</v>
      </c>
      <c r="L21" s="1"/>
      <c r="M21" s="59"/>
      <c r="N21" s="2"/>
      <c r="O21" s="2"/>
      <c r="P21" s="2"/>
      <c r="Q21" s="2"/>
    </row>
    <row r="22" spans="1:17" ht="18.75" customHeight="1" x14ac:dyDescent="0.25">
      <c r="A22" s="1"/>
      <c r="B22" s="50" t="str">
        <f t="shared" si="1"/>
        <v>September,2015</v>
      </c>
      <c r="C22" s="34">
        <f>IFERROR(VLOOKUP($C$13,GPF_Rate,7,0),"")</f>
        <v>8.6999999999999993</v>
      </c>
      <c r="D22" s="20">
        <v>6</v>
      </c>
      <c r="E22" s="21"/>
      <c r="F22" s="36">
        <f t="shared" si="2"/>
        <v>6</v>
      </c>
      <c r="G22" s="21"/>
      <c r="H22" s="36">
        <f t="shared" si="3"/>
        <v>6</v>
      </c>
      <c r="I22" s="38">
        <f t="shared" si="4"/>
        <v>5079.8287583893907</v>
      </c>
      <c r="J22" s="39">
        <f t="shared" si="0"/>
        <v>36.828758498323076</v>
      </c>
      <c r="K22" s="51" t="s">
        <v>18</v>
      </c>
      <c r="L22" s="1"/>
      <c r="M22" s="59"/>
      <c r="N22" s="2"/>
      <c r="O22" s="2"/>
      <c r="P22" s="2"/>
      <c r="Q22" s="2"/>
    </row>
    <row r="23" spans="1:17" ht="18.75" customHeight="1" x14ac:dyDescent="0.25">
      <c r="A23" s="1"/>
      <c r="B23" s="50" t="str">
        <f t="shared" si="1"/>
        <v>October,2015</v>
      </c>
      <c r="C23" s="34">
        <f>IFERROR(VLOOKUP($C$13,GPF_Rate,8,0),"")</f>
        <v>8.6999999999999993</v>
      </c>
      <c r="D23" s="20">
        <v>7</v>
      </c>
      <c r="E23" s="21"/>
      <c r="F23" s="36">
        <f t="shared" si="2"/>
        <v>7</v>
      </c>
      <c r="G23" s="21"/>
      <c r="H23" s="36">
        <f t="shared" si="3"/>
        <v>7</v>
      </c>
      <c r="I23" s="38">
        <f t="shared" si="4"/>
        <v>5086.8287583893907</v>
      </c>
      <c r="J23" s="39">
        <f t="shared" si="0"/>
        <v>36.879508498323077</v>
      </c>
      <c r="K23" s="51" t="s">
        <v>19</v>
      </c>
      <c r="L23" s="1"/>
      <c r="M23" s="59"/>
      <c r="N23" s="2"/>
      <c r="O23" s="2"/>
      <c r="P23" s="2"/>
      <c r="Q23" s="2"/>
    </row>
    <row r="24" spans="1:17" ht="18.75" customHeight="1" x14ac:dyDescent="0.25">
      <c r="A24" s="1"/>
      <c r="B24" s="50" t="str">
        <f t="shared" si="1"/>
        <v>November,2015</v>
      </c>
      <c r="C24" s="34">
        <f>IFERROR(VLOOKUP($C$13,GPF_Rate,9,0),"")</f>
        <v>8.6999999999999993</v>
      </c>
      <c r="D24" s="20">
        <v>8</v>
      </c>
      <c r="E24" s="21"/>
      <c r="F24" s="36">
        <f t="shared" si="2"/>
        <v>8</v>
      </c>
      <c r="G24" s="21"/>
      <c r="H24" s="36">
        <f t="shared" si="3"/>
        <v>8</v>
      </c>
      <c r="I24" s="38">
        <f t="shared" si="4"/>
        <v>5094.8287583893907</v>
      </c>
      <c r="J24" s="39">
        <f t="shared" si="0"/>
        <v>36.937508498323076</v>
      </c>
      <c r="K24" s="51" t="s">
        <v>20</v>
      </c>
      <c r="L24" s="1"/>
      <c r="M24" s="59"/>
      <c r="N24" s="2"/>
      <c r="O24" s="2"/>
      <c r="P24" s="2"/>
      <c r="Q24" s="2"/>
    </row>
    <row r="25" spans="1:17" ht="18.75" customHeight="1" x14ac:dyDescent="0.25">
      <c r="A25" s="1"/>
      <c r="B25" s="50" t="str">
        <f t="shared" si="1"/>
        <v>December,2015</v>
      </c>
      <c r="C25" s="34">
        <f>IFERROR(VLOOKUP($C$13,GPF_Rate,10,0),"")</f>
        <v>8.6999999999999993</v>
      </c>
      <c r="D25" s="20">
        <v>9</v>
      </c>
      <c r="E25" s="21"/>
      <c r="F25" s="36">
        <f t="shared" si="2"/>
        <v>9</v>
      </c>
      <c r="G25" s="21"/>
      <c r="H25" s="36">
        <f t="shared" si="3"/>
        <v>9</v>
      </c>
      <c r="I25" s="38">
        <f t="shared" si="4"/>
        <v>5103.8287583893907</v>
      </c>
      <c r="J25" s="39">
        <f t="shared" si="0"/>
        <v>37.002758498323082</v>
      </c>
      <c r="K25" s="51" t="s">
        <v>21</v>
      </c>
      <c r="L25" s="1"/>
      <c r="M25" s="59"/>
      <c r="N25" s="2"/>
      <c r="O25" s="2"/>
      <c r="P25" s="2"/>
      <c r="Q25" s="2"/>
    </row>
    <row r="26" spans="1:17" ht="18.75" customHeight="1" x14ac:dyDescent="0.25">
      <c r="A26" s="1"/>
      <c r="B26" s="50" t="str">
        <f>K26&amp;","&amp;RIGHT($D$13,4)</f>
        <v>January,2016</v>
      </c>
      <c r="C26" s="34">
        <f>IFERROR(VLOOKUP($C$13,GPF_Rate,11,0),"")</f>
        <v>8.6999999999999993</v>
      </c>
      <c r="D26" s="20">
        <v>10</v>
      </c>
      <c r="E26" s="21"/>
      <c r="F26" s="36">
        <f t="shared" si="2"/>
        <v>10</v>
      </c>
      <c r="G26" s="21"/>
      <c r="H26" s="36">
        <f t="shared" si="3"/>
        <v>10</v>
      </c>
      <c r="I26" s="38">
        <f t="shared" si="4"/>
        <v>5113.8287583893907</v>
      </c>
      <c r="J26" s="39">
        <f t="shared" si="0"/>
        <v>37.07525849832308</v>
      </c>
      <c r="K26" s="51" t="s">
        <v>22</v>
      </c>
      <c r="L26" s="1"/>
      <c r="M26" s="59"/>
      <c r="N26" s="2"/>
      <c r="O26" s="2"/>
      <c r="P26" s="2"/>
      <c r="Q26" s="2"/>
    </row>
    <row r="27" spans="1:17" ht="18.75" customHeight="1" x14ac:dyDescent="0.25">
      <c r="A27" s="1"/>
      <c r="B27" s="50" t="str">
        <f>K27&amp;","&amp;RIGHT($D$13,4)</f>
        <v>February,2016</v>
      </c>
      <c r="C27" s="34">
        <f>IFERROR(VLOOKUP($C$13,GPF_Rate,12,0),"")</f>
        <v>8.6999999999999993</v>
      </c>
      <c r="D27" s="20">
        <v>11</v>
      </c>
      <c r="E27" s="21"/>
      <c r="F27" s="36">
        <f t="shared" si="2"/>
        <v>11</v>
      </c>
      <c r="G27" s="21"/>
      <c r="H27" s="36">
        <f t="shared" si="3"/>
        <v>11</v>
      </c>
      <c r="I27" s="38">
        <f t="shared" si="4"/>
        <v>5124.8287583893907</v>
      </c>
      <c r="J27" s="39">
        <f t="shared" si="0"/>
        <v>37.155008498323078</v>
      </c>
      <c r="K27" s="51" t="s">
        <v>23</v>
      </c>
      <c r="L27" s="1"/>
      <c r="M27" s="59"/>
      <c r="N27" s="2"/>
      <c r="O27" s="2"/>
      <c r="P27" s="2"/>
      <c r="Q27" s="2"/>
    </row>
    <row r="28" spans="1:17" ht="18.75" customHeight="1" x14ac:dyDescent="0.25">
      <c r="A28" s="1"/>
      <c r="B28" s="52" t="str">
        <f>K28&amp;","&amp;RIGHT($D$13,4)</f>
        <v>March,2016</v>
      </c>
      <c r="C28" s="35">
        <f>IFERROR(VLOOKUP($C$13,GPF_Rate,13,0),"")</f>
        <v>8.6999999999999993</v>
      </c>
      <c r="D28" s="20">
        <v>12</v>
      </c>
      <c r="E28" s="22"/>
      <c r="F28" s="37">
        <f t="shared" si="2"/>
        <v>12</v>
      </c>
      <c r="G28" s="22"/>
      <c r="H28" s="37">
        <f t="shared" si="3"/>
        <v>12</v>
      </c>
      <c r="I28" s="40">
        <f t="shared" si="4"/>
        <v>5136.8287583893907</v>
      </c>
      <c r="J28" s="39">
        <f t="shared" si="0"/>
        <v>37.242008498323081</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61069.945100672689</v>
      </c>
      <c r="J29" s="58">
        <f t="shared" si="5"/>
        <v>442.75710197987695</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5058.8287583893907</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442.75710197987695</v>
      </c>
      <c r="H34" s="150"/>
      <c r="I34" s="151"/>
      <c r="L34" s="1"/>
      <c r="M34" s="2"/>
      <c r="N34" s="2"/>
      <c r="O34" s="2"/>
      <c r="P34" s="2"/>
      <c r="Q34" s="2"/>
    </row>
    <row r="35" spans="1:17" ht="18.75" customHeight="1" x14ac:dyDescent="0.25">
      <c r="A35" s="1"/>
      <c r="B35" s="146" t="s">
        <v>55</v>
      </c>
      <c r="C35" s="147"/>
      <c r="D35" s="147"/>
      <c r="E35" s="147"/>
      <c r="F35" s="148"/>
      <c r="G35" s="152">
        <f>G31+G32-G33+G34</f>
        <v>5579.5858603692677</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&amp;C&amp;KFF0000MADE BY :--BHAGIRATH MAL KALWANIYAN</oddFooter>
  </headerFooter>
  <colBreaks count="1" manualBreakCount="1">
    <brk id="9" min="4" max="34" man="1"/>
  </col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2016 -    2017</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(23)'!C13+1</f>
        <v>2016</v>
      </c>
      <c r="D13" s="62" t="str">
        <f>IFERROR("-    "&amp;C13+1,"")</f>
        <v>-    2017</v>
      </c>
      <c r="E13" s="115" t="s">
        <v>125</v>
      </c>
      <c r="F13" s="115"/>
      <c r="G13" s="115"/>
      <c r="H13" s="115"/>
      <c r="I13" s="43"/>
      <c r="J13" s="44"/>
      <c r="K13" s="45"/>
      <c r="L13" s="1"/>
      <c r="M13" s="2"/>
      <c r="N13" s="2"/>
      <c r="O13" s="2"/>
      <c r="P13" s="2"/>
      <c r="Q13" s="2"/>
    </row>
    <row r="14" spans="1:17" ht="19.5" customHeight="1" thickBot="1" x14ac:dyDescent="0.3">
      <c r="A14" s="1"/>
      <c r="B14" s="49" t="s">
        <v>42</v>
      </c>
      <c r="C14" s="111">
        <f>IF(I14="",'FY  (23)'!G35,I14)</f>
        <v>5579.5858603692677</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April,2016</v>
      </c>
      <c r="C17" s="34">
        <f>IFERROR(VLOOKUP($C$13,GPF_Rate,2,0),"")</f>
        <v>8.1</v>
      </c>
      <c r="D17" s="20">
        <v>1</v>
      </c>
      <c r="E17" s="21"/>
      <c r="F17" s="36">
        <f>SUM(D17:E17)</f>
        <v>1</v>
      </c>
      <c r="G17" s="21"/>
      <c r="H17" s="36">
        <f>F17-G17</f>
        <v>1</v>
      </c>
      <c r="I17" s="38">
        <f>C14+F17-G17</f>
        <v>5580.5858603692677</v>
      </c>
      <c r="J17" s="39">
        <f t="shared" ref="J17:J28" si="0">I17*C17/1200</f>
        <v>37.668954557492555</v>
      </c>
      <c r="K17" s="51" t="s">
        <v>13</v>
      </c>
      <c r="L17" s="1"/>
      <c r="M17" s="59"/>
      <c r="O17" s="2"/>
      <c r="P17" s="2"/>
      <c r="Q17" s="2"/>
    </row>
    <row r="18" spans="1:17" ht="18.75" customHeight="1" x14ac:dyDescent="0.25">
      <c r="A18" s="1"/>
      <c r="B18" s="50" t="str">
        <f t="shared" ref="B18:B25" si="1">K18&amp;","&amp;$C$13</f>
        <v>May,2016</v>
      </c>
      <c r="C18" s="34">
        <f>IFERROR(VLOOKUP($C$13,GPF_Rate,3,0),"")</f>
        <v>8.1</v>
      </c>
      <c r="D18" s="20">
        <v>2</v>
      </c>
      <c r="E18" s="21"/>
      <c r="F18" s="36">
        <f t="shared" ref="F18:F28" si="2">SUM(D18:E18)</f>
        <v>2</v>
      </c>
      <c r="G18" s="21"/>
      <c r="H18" s="36">
        <f t="shared" ref="H18:H28" si="3">F18-G18</f>
        <v>2</v>
      </c>
      <c r="I18" s="38">
        <f t="shared" ref="I18:I28" si="4">I17+F18-G18</f>
        <v>5582.5858603692677</v>
      </c>
      <c r="J18" s="39">
        <f t="shared" si="0"/>
        <v>37.682454557492555</v>
      </c>
      <c r="K18" s="51" t="s">
        <v>14</v>
      </c>
      <c r="L18" s="1"/>
      <c r="M18" s="59"/>
      <c r="N18" s="2"/>
      <c r="O18" s="2"/>
      <c r="P18" s="2"/>
      <c r="Q18" s="2"/>
    </row>
    <row r="19" spans="1:17" ht="18.75" customHeight="1" x14ac:dyDescent="0.25">
      <c r="A19" s="1"/>
      <c r="B19" s="50" t="str">
        <f t="shared" si="1"/>
        <v>June,2016</v>
      </c>
      <c r="C19" s="34">
        <f>IFERROR(VLOOKUP($C$13,GPF_Rate,4,0),"")</f>
        <v>8.1</v>
      </c>
      <c r="D19" s="20">
        <v>3</v>
      </c>
      <c r="E19" s="21"/>
      <c r="F19" s="36">
        <f t="shared" si="2"/>
        <v>3</v>
      </c>
      <c r="G19" s="21"/>
      <c r="H19" s="36">
        <f t="shared" si="3"/>
        <v>3</v>
      </c>
      <c r="I19" s="38">
        <f t="shared" si="4"/>
        <v>5585.5858603692677</v>
      </c>
      <c r="J19" s="39">
        <f t="shared" si="0"/>
        <v>37.702704557492552</v>
      </c>
      <c r="K19" s="51" t="s">
        <v>15</v>
      </c>
      <c r="L19" s="1"/>
      <c r="M19" s="59"/>
      <c r="N19" s="2"/>
      <c r="O19" s="2"/>
      <c r="P19" s="2"/>
      <c r="Q19" s="2"/>
    </row>
    <row r="20" spans="1:17" ht="18.75" customHeight="1" x14ac:dyDescent="0.25">
      <c r="A20" s="1"/>
      <c r="B20" s="50" t="str">
        <f t="shared" si="1"/>
        <v>July,2016</v>
      </c>
      <c r="C20" s="34">
        <f>IFERROR(VLOOKUP($C$13,GPF_Rate,5,0),"")</f>
        <v>8.1</v>
      </c>
      <c r="D20" s="20">
        <v>4</v>
      </c>
      <c r="E20" s="21"/>
      <c r="F20" s="36">
        <f t="shared" si="2"/>
        <v>4</v>
      </c>
      <c r="G20" s="21"/>
      <c r="H20" s="36">
        <f>F20-G20</f>
        <v>4</v>
      </c>
      <c r="I20" s="38">
        <f t="shared" si="4"/>
        <v>5589.5858603692677</v>
      </c>
      <c r="J20" s="39">
        <f t="shared" si="0"/>
        <v>37.729704557492553</v>
      </c>
      <c r="K20" s="51" t="s">
        <v>16</v>
      </c>
      <c r="L20" s="1"/>
      <c r="M20" s="59"/>
      <c r="N20" s="2"/>
      <c r="O20" s="2"/>
      <c r="P20" s="2"/>
      <c r="Q20" s="2"/>
    </row>
    <row r="21" spans="1:17" ht="18.75" customHeight="1" x14ac:dyDescent="0.25">
      <c r="A21" s="1"/>
      <c r="B21" s="50" t="str">
        <f t="shared" si="1"/>
        <v>August,2016</v>
      </c>
      <c r="C21" s="34">
        <f>IFERROR(VLOOKUP($C$13,GPF_Rate,6,0),"")</f>
        <v>8.1</v>
      </c>
      <c r="D21" s="20">
        <v>5</v>
      </c>
      <c r="E21" s="21"/>
      <c r="F21" s="36">
        <f t="shared" si="2"/>
        <v>5</v>
      </c>
      <c r="G21" s="21"/>
      <c r="H21" s="36">
        <f t="shared" si="3"/>
        <v>5</v>
      </c>
      <c r="I21" s="38">
        <f t="shared" si="4"/>
        <v>5594.5858603692677</v>
      </c>
      <c r="J21" s="39">
        <f t="shared" si="0"/>
        <v>37.763454557492558</v>
      </c>
      <c r="K21" s="51" t="s">
        <v>17</v>
      </c>
      <c r="L21" s="1"/>
      <c r="M21" s="59"/>
      <c r="N21" s="2"/>
      <c r="O21" s="2"/>
      <c r="P21" s="2"/>
      <c r="Q21" s="2"/>
    </row>
    <row r="22" spans="1:17" ht="18.75" customHeight="1" x14ac:dyDescent="0.25">
      <c r="A22" s="1"/>
      <c r="B22" s="50" t="str">
        <f t="shared" si="1"/>
        <v>September,2016</v>
      </c>
      <c r="C22" s="34">
        <f>IFERROR(VLOOKUP($C$13,GPF_Rate,7,0),"")</f>
        <v>8.1</v>
      </c>
      <c r="D22" s="20">
        <v>6</v>
      </c>
      <c r="E22" s="21"/>
      <c r="F22" s="36">
        <f t="shared" si="2"/>
        <v>6</v>
      </c>
      <c r="G22" s="21"/>
      <c r="H22" s="36">
        <f t="shared" si="3"/>
        <v>6</v>
      </c>
      <c r="I22" s="38">
        <f t="shared" si="4"/>
        <v>5600.5858603692677</v>
      </c>
      <c r="J22" s="39">
        <f t="shared" si="0"/>
        <v>37.803954557492553</v>
      </c>
      <c r="K22" s="51" t="s">
        <v>18</v>
      </c>
      <c r="L22" s="1"/>
      <c r="M22" s="59"/>
      <c r="N22" s="2"/>
      <c r="O22" s="2"/>
      <c r="P22" s="2"/>
      <c r="Q22" s="2"/>
    </row>
    <row r="23" spans="1:17" ht="18.75" customHeight="1" x14ac:dyDescent="0.25">
      <c r="A23" s="1"/>
      <c r="B23" s="50" t="str">
        <f t="shared" si="1"/>
        <v>October,2016</v>
      </c>
      <c r="C23" s="34">
        <f>IFERROR(VLOOKUP($C$13,GPF_Rate,8,0),"")</f>
        <v>8</v>
      </c>
      <c r="D23" s="20">
        <v>7</v>
      </c>
      <c r="E23" s="21"/>
      <c r="F23" s="36">
        <f t="shared" si="2"/>
        <v>7</v>
      </c>
      <c r="G23" s="21"/>
      <c r="H23" s="36">
        <f t="shared" si="3"/>
        <v>7</v>
      </c>
      <c r="I23" s="38">
        <f t="shared" si="4"/>
        <v>5607.5858603692677</v>
      </c>
      <c r="J23" s="39">
        <f t="shared" si="0"/>
        <v>37.383905735795118</v>
      </c>
      <c r="K23" s="51" t="s">
        <v>19</v>
      </c>
      <c r="L23" s="1"/>
      <c r="M23" s="59"/>
      <c r="N23" s="2"/>
      <c r="O23" s="2"/>
      <c r="P23" s="2"/>
      <c r="Q23" s="2"/>
    </row>
    <row r="24" spans="1:17" ht="18.75" customHeight="1" x14ac:dyDescent="0.25">
      <c r="A24" s="1"/>
      <c r="B24" s="50" t="str">
        <f t="shared" si="1"/>
        <v>November,2016</v>
      </c>
      <c r="C24" s="34">
        <f>IFERROR(VLOOKUP($C$13,GPF_Rate,9,0),"")</f>
        <v>8</v>
      </c>
      <c r="D24" s="20">
        <v>8</v>
      </c>
      <c r="E24" s="21"/>
      <c r="F24" s="36">
        <f t="shared" si="2"/>
        <v>8</v>
      </c>
      <c r="G24" s="21"/>
      <c r="H24" s="36">
        <f t="shared" si="3"/>
        <v>8</v>
      </c>
      <c r="I24" s="38">
        <f t="shared" si="4"/>
        <v>5615.5858603692677</v>
      </c>
      <c r="J24" s="39">
        <f t="shared" si="0"/>
        <v>37.437239069128452</v>
      </c>
      <c r="K24" s="51" t="s">
        <v>20</v>
      </c>
      <c r="L24" s="1"/>
      <c r="M24" s="59"/>
      <c r="N24" s="2"/>
      <c r="O24" s="2"/>
      <c r="P24" s="2"/>
      <c r="Q24" s="2"/>
    </row>
    <row r="25" spans="1:17" ht="18.75" customHeight="1" x14ac:dyDescent="0.25">
      <c r="A25" s="1"/>
      <c r="B25" s="50" t="str">
        <f t="shared" si="1"/>
        <v>December,2016</v>
      </c>
      <c r="C25" s="34">
        <f>IFERROR(VLOOKUP($C$13,GPF_Rate,10,0),"")</f>
        <v>8</v>
      </c>
      <c r="D25" s="20">
        <v>9</v>
      </c>
      <c r="E25" s="21"/>
      <c r="F25" s="36">
        <f t="shared" si="2"/>
        <v>9</v>
      </c>
      <c r="G25" s="21"/>
      <c r="H25" s="36">
        <f t="shared" si="3"/>
        <v>9</v>
      </c>
      <c r="I25" s="38">
        <f t="shared" si="4"/>
        <v>5624.5858603692677</v>
      </c>
      <c r="J25" s="39">
        <f t="shared" si="0"/>
        <v>37.497239069128455</v>
      </c>
      <c r="K25" s="51" t="s">
        <v>21</v>
      </c>
      <c r="L25" s="1"/>
      <c r="M25" s="59"/>
      <c r="N25" s="2"/>
      <c r="O25" s="2"/>
      <c r="P25" s="2"/>
      <c r="Q25" s="2"/>
    </row>
    <row r="26" spans="1:17" ht="18.75" customHeight="1" x14ac:dyDescent="0.25">
      <c r="A26" s="1"/>
      <c r="B26" s="50" t="str">
        <f>K26&amp;","&amp;RIGHT($D$13,4)</f>
        <v>January,2017</v>
      </c>
      <c r="C26" s="34">
        <f>IFERROR(VLOOKUP($C$13,GPF_Rate,11,0),"")</f>
        <v>8</v>
      </c>
      <c r="D26" s="20">
        <v>10</v>
      </c>
      <c r="E26" s="21"/>
      <c r="F26" s="36">
        <f t="shared" si="2"/>
        <v>10</v>
      </c>
      <c r="G26" s="21"/>
      <c r="H26" s="36">
        <f t="shared" si="3"/>
        <v>10</v>
      </c>
      <c r="I26" s="38">
        <f t="shared" si="4"/>
        <v>5634.5858603692677</v>
      </c>
      <c r="J26" s="39">
        <f t="shared" si="0"/>
        <v>37.563905735795117</v>
      </c>
      <c r="K26" s="51" t="s">
        <v>22</v>
      </c>
      <c r="L26" s="1"/>
      <c r="M26" s="59"/>
      <c r="N26" s="2"/>
      <c r="O26" s="2"/>
      <c r="P26" s="2"/>
      <c r="Q26" s="2"/>
    </row>
    <row r="27" spans="1:17" ht="18.75" customHeight="1" x14ac:dyDescent="0.25">
      <c r="A27" s="1"/>
      <c r="B27" s="50" t="str">
        <f>K27&amp;","&amp;RIGHT($D$13,4)</f>
        <v>February,2017</v>
      </c>
      <c r="C27" s="34">
        <f>IFERROR(VLOOKUP($C$13,GPF_Rate,12,0),"")</f>
        <v>8</v>
      </c>
      <c r="D27" s="20">
        <v>11</v>
      </c>
      <c r="E27" s="21"/>
      <c r="F27" s="36">
        <f t="shared" si="2"/>
        <v>11</v>
      </c>
      <c r="G27" s="21"/>
      <c r="H27" s="36">
        <f t="shared" si="3"/>
        <v>11</v>
      </c>
      <c r="I27" s="38">
        <f t="shared" si="4"/>
        <v>5645.5858603692677</v>
      </c>
      <c r="J27" s="39">
        <f t="shared" si="0"/>
        <v>37.637239069128448</v>
      </c>
      <c r="K27" s="51" t="s">
        <v>23</v>
      </c>
      <c r="L27" s="1"/>
      <c r="M27" s="59"/>
      <c r="N27" s="2"/>
      <c r="O27" s="2"/>
      <c r="P27" s="2"/>
      <c r="Q27" s="2"/>
    </row>
    <row r="28" spans="1:17" ht="18.75" customHeight="1" x14ac:dyDescent="0.25">
      <c r="A28" s="1"/>
      <c r="B28" s="52" t="str">
        <f>K28&amp;","&amp;RIGHT($D$13,4)</f>
        <v>March,2017</v>
      </c>
      <c r="C28" s="35">
        <f>IFERROR(VLOOKUP($C$13,GPF_Rate,13,0),"")</f>
        <v>8</v>
      </c>
      <c r="D28" s="20">
        <v>12</v>
      </c>
      <c r="E28" s="22"/>
      <c r="F28" s="37">
        <f t="shared" si="2"/>
        <v>12</v>
      </c>
      <c r="G28" s="22"/>
      <c r="H28" s="37">
        <f t="shared" si="3"/>
        <v>12</v>
      </c>
      <c r="I28" s="40">
        <f t="shared" si="4"/>
        <v>5657.5858603692677</v>
      </c>
      <c r="J28" s="39">
        <f t="shared" si="0"/>
        <v>37.717239069128453</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67319.030324431209</v>
      </c>
      <c r="J29" s="58">
        <f t="shared" si="5"/>
        <v>451.58799509305936</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5579.5858603692677</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451.58799509305936</v>
      </c>
      <c r="H34" s="150"/>
      <c r="I34" s="151"/>
      <c r="L34" s="1"/>
      <c r="M34" s="2"/>
      <c r="N34" s="2"/>
      <c r="O34" s="2"/>
      <c r="P34" s="2"/>
      <c r="Q34" s="2"/>
    </row>
    <row r="35" spans="1:17" ht="18.75" customHeight="1" x14ac:dyDescent="0.25">
      <c r="A35" s="1"/>
      <c r="B35" s="146" t="s">
        <v>55</v>
      </c>
      <c r="C35" s="147"/>
      <c r="D35" s="147"/>
      <c r="E35" s="147"/>
      <c r="F35" s="148"/>
      <c r="G35" s="152">
        <f>G31+G32-G33+G34</f>
        <v>6109.1738554623271</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colBreaks count="1" manualBreakCount="1">
    <brk id="9" min="4" max="34" man="1"/>
  </colBreaks>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2017 -    2018</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(24)'!C13+1</f>
        <v>2017</v>
      </c>
      <c r="D13" s="62" t="str">
        <f>IFERROR("-    "&amp;C13+1,"")</f>
        <v>-    2018</v>
      </c>
      <c r="E13" s="115" t="s">
        <v>125</v>
      </c>
      <c r="F13" s="115"/>
      <c r="G13" s="115"/>
      <c r="H13" s="115"/>
      <c r="I13" s="43"/>
      <c r="J13" s="44"/>
      <c r="K13" s="45"/>
      <c r="L13" s="1"/>
      <c r="M13" s="2"/>
      <c r="N13" s="2"/>
      <c r="O13" s="2"/>
      <c r="P13" s="2"/>
      <c r="Q13" s="2"/>
    </row>
    <row r="14" spans="1:17" ht="19.5" customHeight="1" thickBot="1" x14ac:dyDescent="0.3">
      <c r="A14" s="1"/>
      <c r="B14" s="49" t="s">
        <v>42</v>
      </c>
      <c r="C14" s="111">
        <f>IF(I14="",'FY (24)'!G35,I14)</f>
        <v>6109.1738554623271</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April,2017</v>
      </c>
      <c r="C17" s="34">
        <f>IFERROR(VLOOKUP($C$13,GPF_Rate,2,0),"")</f>
        <v>7.9</v>
      </c>
      <c r="D17" s="20">
        <v>1</v>
      </c>
      <c r="E17" s="21"/>
      <c r="F17" s="36">
        <f>SUM(D17:E17)</f>
        <v>1</v>
      </c>
      <c r="G17" s="21"/>
      <c r="H17" s="36">
        <f>F17-G17</f>
        <v>1</v>
      </c>
      <c r="I17" s="38">
        <f>C14+F17-G17</f>
        <v>6110.1738554623271</v>
      </c>
      <c r="J17" s="39">
        <f t="shared" ref="J17:J28" si="0">I17*C17/1200</f>
        <v>40.225311215126993</v>
      </c>
      <c r="K17" s="51" t="s">
        <v>13</v>
      </c>
      <c r="L17" s="1"/>
      <c r="M17" s="59"/>
      <c r="O17" s="2"/>
      <c r="P17" s="2"/>
      <c r="Q17" s="2"/>
    </row>
    <row r="18" spans="1:17" ht="18.75" customHeight="1" x14ac:dyDescent="0.25">
      <c r="A18" s="1"/>
      <c r="B18" s="50" t="str">
        <f t="shared" ref="B18:B25" si="1">K18&amp;","&amp;$C$13</f>
        <v>May,2017</v>
      </c>
      <c r="C18" s="34">
        <f>IFERROR(VLOOKUP($C$13,GPF_Rate,3,0),"")</f>
        <v>7.9</v>
      </c>
      <c r="D18" s="20">
        <v>2</v>
      </c>
      <c r="E18" s="21"/>
      <c r="F18" s="36">
        <f t="shared" ref="F18:F28" si="2">SUM(D18:E18)</f>
        <v>2</v>
      </c>
      <c r="G18" s="21"/>
      <c r="H18" s="36">
        <f t="shared" ref="H18:H28" si="3">F18-G18</f>
        <v>2</v>
      </c>
      <c r="I18" s="38">
        <f t="shared" ref="I18:I28" si="4">I17+F18-G18</f>
        <v>6112.1738554623271</v>
      </c>
      <c r="J18" s="39">
        <f t="shared" si="0"/>
        <v>40.238477881793656</v>
      </c>
      <c r="K18" s="51" t="s">
        <v>14</v>
      </c>
      <c r="L18" s="1"/>
      <c r="M18" s="59"/>
      <c r="N18" s="2"/>
      <c r="O18" s="2"/>
      <c r="P18" s="2"/>
      <c r="Q18" s="2"/>
    </row>
    <row r="19" spans="1:17" ht="18.75" customHeight="1" x14ac:dyDescent="0.25">
      <c r="A19" s="1"/>
      <c r="B19" s="50" t="str">
        <f t="shared" si="1"/>
        <v>June,2017</v>
      </c>
      <c r="C19" s="34">
        <f>IFERROR(VLOOKUP($C$13,GPF_Rate,4,0),"")</f>
        <v>7.9</v>
      </c>
      <c r="D19" s="20">
        <v>3</v>
      </c>
      <c r="E19" s="21"/>
      <c r="F19" s="36">
        <f t="shared" si="2"/>
        <v>3</v>
      </c>
      <c r="G19" s="21"/>
      <c r="H19" s="36">
        <f t="shared" si="3"/>
        <v>3</v>
      </c>
      <c r="I19" s="38">
        <f t="shared" si="4"/>
        <v>6115.1738554623271</v>
      </c>
      <c r="J19" s="39">
        <f t="shared" si="0"/>
        <v>40.258227881793658</v>
      </c>
      <c r="K19" s="51" t="s">
        <v>15</v>
      </c>
      <c r="L19" s="1"/>
      <c r="M19" s="59"/>
      <c r="N19" s="2"/>
      <c r="O19" s="2"/>
      <c r="P19" s="2"/>
      <c r="Q19" s="2"/>
    </row>
    <row r="20" spans="1:17" ht="18.75" customHeight="1" x14ac:dyDescent="0.25">
      <c r="A20" s="1"/>
      <c r="B20" s="50" t="str">
        <f t="shared" si="1"/>
        <v>July,2017</v>
      </c>
      <c r="C20" s="34">
        <f>IFERROR(VLOOKUP($C$13,GPF_Rate,5,0),"")</f>
        <v>7.8</v>
      </c>
      <c r="D20" s="20">
        <v>4</v>
      </c>
      <c r="E20" s="21"/>
      <c r="F20" s="36">
        <f t="shared" si="2"/>
        <v>4</v>
      </c>
      <c r="G20" s="21"/>
      <c r="H20" s="36">
        <f>F20-G20</f>
        <v>4</v>
      </c>
      <c r="I20" s="38">
        <f t="shared" si="4"/>
        <v>6119.1738554623271</v>
      </c>
      <c r="J20" s="39">
        <f t="shared" si="0"/>
        <v>39.774630060505125</v>
      </c>
      <c r="K20" s="51" t="s">
        <v>16</v>
      </c>
      <c r="L20" s="1"/>
      <c r="M20" s="59"/>
      <c r="N20" s="2"/>
      <c r="O20" s="2"/>
      <c r="P20" s="2"/>
      <c r="Q20" s="2"/>
    </row>
    <row r="21" spans="1:17" ht="18.75" customHeight="1" x14ac:dyDescent="0.25">
      <c r="A21" s="1"/>
      <c r="B21" s="50" t="str">
        <f t="shared" si="1"/>
        <v>August,2017</v>
      </c>
      <c r="C21" s="34">
        <f>IFERROR(VLOOKUP($C$13,GPF_Rate,6,0),"")</f>
        <v>7.8</v>
      </c>
      <c r="D21" s="20">
        <v>5</v>
      </c>
      <c r="E21" s="21"/>
      <c r="F21" s="36">
        <f t="shared" si="2"/>
        <v>5</v>
      </c>
      <c r="G21" s="21"/>
      <c r="H21" s="36">
        <f t="shared" si="3"/>
        <v>5</v>
      </c>
      <c r="I21" s="38">
        <f t="shared" si="4"/>
        <v>6124.1738554623271</v>
      </c>
      <c r="J21" s="39">
        <f t="shared" si="0"/>
        <v>39.807130060505123</v>
      </c>
      <c r="K21" s="51" t="s">
        <v>17</v>
      </c>
      <c r="L21" s="1"/>
      <c r="M21" s="59"/>
      <c r="N21" s="2"/>
      <c r="O21" s="2"/>
      <c r="P21" s="2"/>
      <c r="Q21" s="2"/>
    </row>
    <row r="22" spans="1:17" ht="18.75" customHeight="1" x14ac:dyDescent="0.25">
      <c r="A22" s="1"/>
      <c r="B22" s="50" t="str">
        <f t="shared" si="1"/>
        <v>September,2017</v>
      </c>
      <c r="C22" s="34">
        <f>IFERROR(VLOOKUP($C$13,GPF_Rate,7,0),"")</f>
        <v>7.8</v>
      </c>
      <c r="D22" s="20">
        <v>6</v>
      </c>
      <c r="E22" s="21"/>
      <c r="F22" s="36">
        <f t="shared" si="2"/>
        <v>6</v>
      </c>
      <c r="G22" s="21"/>
      <c r="H22" s="36">
        <f t="shared" si="3"/>
        <v>6</v>
      </c>
      <c r="I22" s="38">
        <f t="shared" si="4"/>
        <v>6130.1738554623271</v>
      </c>
      <c r="J22" s="39">
        <f t="shared" si="0"/>
        <v>39.846130060505125</v>
      </c>
      <c r="K22" s="51" t="s">
        <v>18</v>
      </c>
      <c r="L22" s="1"/>
      <c r="M22" s="59"/>
      <c r="N22" s="2"/>
      <c r="O22" s="2"/>
      <c r="P22" s="2"/>
      <c r="Q22" s="2"/>
    </row>
    <row r="23" spans="1:17" ht="18.75" customHeight="1" x14ac:dyDescent="0.25">
      <c r="A23" s="1"/>
      <c r="B23" s="50" t="str">
        <f t="shared" si="1"/>
        <v>October,2017</v>
      </c>
      <c r="C23" s="34">
        <f>IFERROR(VLOOKUP($C$13,GPF_Rate,8,0),"")</f>
        <v>7.8</v>
      </c>
      <c r="D23" s="20">
        <v>7</v>
      </c>
      <c r="E23" s="21"/>
      <c r="F23" s="36">
        <f t="shared" si="2"/>
        <v>7</v>
      </c>
      <c r="G23" s="21"/>
      <c r="H23" s="36">
        <f t="shared" si="3"/>
        <v>7</v>
      </c>
      <c r="I23" s="38">
        <f t="shared" si="4"/>
        <v>6137.1738554623271</v>
      </c>
      <c r="J23" s="39">
        <f t="shared" si="0"/>
        <v>39.891630060505129</v>
      </c>
      <c r="K23" s="51" t="s">
        <v>19</v>
      </c>
      <c r="L23" s="1"/>
      <c r="M23" s="59"/>
      <c r="N23" s="2"/>
      <c r="O23" s="2"/>
      <c r="P23" s="2"/>
      <c r="Q23" s="2"/>
    </row>
    <row r="24" spans="1:17" ht="18.75" customHeight="1" x14ac:dyDescent="0.25">
      <c r="A24" s="1"/>
      <c r="B24" s="50" t="str">
        <f t="shared" si="1"/>
        <v>November,2017</v>
      </c>
      <c r="C24" s="34">
        <f>IFERROR(VLOOKUP($C$13,GPF_Rate,9,0),"")</f>
        <v>7.8</v>
      </c>
      <c r="D24" s="20">
        <v>8</v>
      </c>
      <c r="E24" s="21"/>
      <c r="F24" s="36">
        <f t="shared" si="2"/>
        <v>8</v>
      </c>
      <c r="G24" s="21"/>
      <c r="H24" s="36">
        <f t="shared" si="3"/>
        <v>8</v>
      </c>
      <c r="I24" s="38">
        <f t="shared" si="4"/>
        <v>6145.1738554623271</v>
      </c>
      <c r="J24" s="39">
        <f t="shared" si="0"/>
        <v>39.943630060505122</v>
      </c>
      <c r="K24" s="51" t="s">
        <v>20</v>
      </c>
      <c r="L24" s="1"/>
      <c r="M24" s="59"/>
      <c r="N24" s="2"/>
      <c r="O24" s="2"/>
      <c r="P24" s="2"/>
      <c r="Q24" s="2"/>
    </row>
    <row r="25" spans="1:17" ht="18.75" customHeight="1" x14ac:dyDescent="0.25">
      <c r="A25" s="1"/>
      <c r="B25" s="50" t="str">
        <f t="shared" si="1"/>
        <v>December,2017</v>
      </c>
      <c r="C25" s="34">
        <f>IFERROR(VLOOKUP($C$13,GPF_Rate,10,0),"")</f>
        <v>7.8</v>
      </c>
      <c r="D25" s="20">
        <v>9</v>
      </c>
      <c r="E25" s="21"/>
      <c r="F25" s="36">
        <f t="shared" si="2"/>
        <v>9</v>
      </c>
      <c r="G25" s="21"/>
      <c r="H25" s="36">
        <f t="shared" si="3"/>
        <v>9</v>
      </c>
      <c r="I25" s="38">
        <f t="shared" si="4"/>
        <v>6154.1738554623271</v>
      </c>
      <c r="J25" s="39">
        <f t="shared" si="0"/>
        <v>40.002130060505124</v>
      </c>
      <c r="K25" s="51" t="s">
        <v>21</v>
      </c>
      <c r="L25" s="1"/>
      <c r="M25" s="59"/>
      <c r="N25" s="2"/>
      <c r="O25" s="2"/>
      <c r="P25" s="2"/>
      <c r="Q25" s="2"/>
    </row>
    <row r="26" spans="1:17" ht="18.75" customHeight="1" x14ac:dyDescent="0.25">
      <c r="A26" s="1"/>
      <c r="B26" s="50" t="str">
        <f>K26&amp;","&amp;RIGHT($D$13,4)</f>
        <v>January,2018</v>
      </c>
      <c r="C26" s="34">
        <f>IFERROR(VLOOKUP($C$13,GPF_Rate,11,0),"")</f>
        <v>7.6</v>
      </c>
      <c r="D26" s="20">
        <v>10</v>
      </c>
      <c r="E26" s="21"/>
      <c r="F26" s="36">
        <f t="shared" si="2"/>
        <v>10</v>
      </c>
      <c r="G26" s="21"/>
      <c r="H26" s="36">
        <f t="shared" si="3"/>
        <v>10</v>
      </c>
      <c r="I26" s="38">
        <f t="shared" si="4"/>
        <v>6164.1738554623271</v>
      </c>
      <c r="J26" s="39">
        <f t="shared" si="0"/>
        <v>39.039767751261401</v>
      </c>
      <c r="K26" s="51" t="s">
        <v>22</v>
      </c>
      <c r="L26" s="1"/>
      <c r="M26" s="59"/>
      <c r="N26" s="2"/>
      <c r="O26" s="2"/>
      <c r="P26" s="2"/>
      <c r="Q26" s="2"/>
    </row>
    <row r="27" spans="1:17" ht="18.75" customHeight="1" x14ac:dyDescent="0.25">
      <c r="A27" s="1"/>
      <c r="B27" s="50" t="str">
        <f>K27&amp;","&amp;RIGHT($D$13,4)</f>
        <v>February,2018</v>
      </c>
      <c r="C27" s="34">
        <f>IFERROR(VLOOKUP($C$13,GPF_Rate,12,0),"")</f>
        <v>7.6</v>
      </c>
      <c r="D27" s="20">
        <v>11</v>
      </c>
      <c r="E27" s="21"/>
      <c r="F27" s="36">
        <f t="shared" si="2"/>
        <v>11</v>
      </c>
      <c r="G27" s="21"/>
      <c r="H27" s="36">
        <f t="shared" si="3"/>
        <v>11</v>
      </c>
      <c r="I27" s="38">
        <f t="shared" si="4"/>
        <v>6175.1738554623271</v>
      </c>
      <c r="J27" s="39">
        <f t="shared" si="0"/>
        <v>39.109434417928071</v>
      </c>
      <c r="K27" s="51" t="s">
        <v>23</v>
      </c>
      <c r="L27" s="1"/>
      <c r="M27" s="59"/>
      <c r="N27" s="2"/>
      <c r="O27" s="2"/>
      <c r="P27" s="2"/>
      <c r="Q27" s="2"/>
    </row>
    <row r="28" spans="1:17" ht="18.75" customHeight="1" x14ac:dyDescent="0.25">
      <c r="A28" s="1"/>
      <c r="B28" s="52" t="str">
        <f>K28&amp;","&amp;RIGHT($D$13,4)</f>
        <v>March,2018</v>
      </c>
      <c r="C28" s="35">
        <f>IFERROR(VLOOKUP($C$13,GPF_Rate,13,0),"")</f>
        <v>7.6</v>
      </c>
      <c r="D28" s="20">
        <v>12</v>
      </c>
      <c r="E28" s="22"/>
      <c r="F28" s="37">
        <f t="shared" si="2"/>
        <v>12</v>
      </c>
      <c r="G28" s="22"/>
      <c r="H28" s="37">
        <f t="shared" si="3"/>
        <v>12</v>
      </c>
      <c r="I28" s="40">
        <f t="shared" si="4"/>
        <v>6187.1738554623271</v>
      </c>
      <c r="J28" s="39">
        <f t="shared" si="0"/>
        <v>39.185434417928072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73674.086265547943</v>
      </c>
      <c r="J29" s="58">
        <f t="shared" si="5"/>
        <v>477.32193392886268</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6109.1738554623271</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477.32193392886268</v>
      </c>
      <c r="H34" s="150"/>
      <c r="I34" s="151"/>
      <c r="L34" s="1"/>
      <c r="M34" s="2"/>
      <c r="N34" s="2"/>
      <c r="O34" s="2"/>
      <c r="P34" s="2"/>
      <c r="Q34" s="2"/>
    </row>
    <row r="35" spans="1:17" ht="18.75" customHeight="1" x14ac:dyDescent="0.25">
      <c r="A35" s="1"/>
      <c r="B35" s="146" t="s">
        <v>55</v>
      </c>
      <c r="C35" s="147"/>
      <c r="D35" s="147"/>
      <c r="E35" s="147"/>
      <c r="F35" s="148"/>
      <c r="G35" s="152">
        <f>G31+G32-G33+G34</f>
        <v>6664.4957893911896</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2"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2018 -    2019</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(25)'!C13+1</f>
        <v>2018</v>
      </c>
      <c r="D13" s="62" t="str">
        <f>IFERROR("-    "&amp;C13+1,"")</f>
        <v>-    2019</v>
      </c>
      <c r="E13" s="115" t="s">
        <v>125</v>
      </c>
      <c r="F13" s="115"/>
      <c r="G13" s="115"/>
      <c r="H13" s="115"/>
      <c r="I13" s="43"/>
      <c r="J13" s="44"/>
      <c r="K13" s="45"/>
      <c r="L13" s="1"/>
      <c r="M13" s="2"/>
      <c r="N13" s="2"/>
      <c r="O13" s="2"/>
      <c r="P13" s="2"/>
      <c r="Q13" s="2"/>
    </row>
    <row r="14" spans="1:17" ht="19.5" customHeight="1" thickBot="1" x14ac:dyDescent="0.3">
      <c r="A14" s="1"/>
      <c r="B14" s="49" t="s">
        <v>42</v>
      </c>
      <c r="C14" s="111">
        <f>IF(I14="",'FY (25)'!G35,I14)</f>
        <v>6664.4957893911896</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April,2018</v>
      </c>
      <c r="C17" s="34">
        <f>IFERROR(VLOOKUP($C$13,GPF_Rate,2,0),"")</f>
        <v>7.6</v>
      </c>
      <c r="D17" s="20">
        <v>1</v>
      </c>
      <c r="E17" s="21"/>
      <c r="F17" s="36">
        <f>SUM(D17:E17)</f>
        <v>1</v>
      </c>
      <c r="G17" s="21"/>
      <c r="H17" s="36">
        <f>F17-G17</f>
        <v>1</v>
      </c>
      <c r="I17" s="38">
        <f>C14+F17-G17</f>
        <v>6665.4957893911896</v>
      </c>
      <c r="J17" s="39">
        <f t="shared" ref="J17:J28" si="0">I17*C17/1200</f>
        <v>42.214806666144199</v>
      </c>
      <c r="K17" s="51" t="s">
        <v>13</v>
      </c>
      <c r="L17" s="1"/>
      <c r="M17" s="59"/>
      <c r="O17" s="2"/>
      <c r="P17" s="2"/>
      <c r="Q17" s="2"/>
    </row>
    <row r="18" spans="1:17" ht="18.75" customHeight="1" x14ac:dyDescent="0.25">
      <c r="A18" s="1"/>
      <c r="B18" s="50" t="str">
        <f t="shared" ref="B18:B25" si="1">K18&amp;","&amp;$C$13</f>
        <v>May,2018</v>
      </c>
      <c r="C18" s="34">
        <f>IFERROR(VLOOKUP($C$13,GPF_Rate,3,0),"")</f>
        <v>7.6</v>
      </c>
      <c r="D18" s="20">
        <v>2</v>
      </c>
      <c r="E18" s="21"/>
      <c r="F18" s="36">
        <f t="shared" ref="F18:F28" si="2">SUM(D18:E18)</f>
        <v>2</v>
      </c>
      <c r="G18" s="21"/>
      <c r="H18" s="36">
        <f t="shared" ref="H18:H28" si="3">F18-G18</f>
        <v>2</v>
      </c>
      <c r="I18" s="38">
        <f t="shared" ref="I18:I28" si="4">I17+F18-G18</f>
        <v>6667.4957893911896</v>
      </c>
      <c r="J18" s="39">
        <f t="shared" si="0"/>
        <v>42.227473332810867</v>
      </c>
      <c r="K18" s="51" t="s">
        <v>14</v>
      </c>
      <c r="L18" s="1"/>
      <c r="M18" s="59"/>
      <c r="N18" s="2"/>
      <c r="O18" s="2"/>
      <c r="P18" s="2"/>
      <c r="Q18" s="2"/>
    </row>
    <row r="19" spans="1:17" ht="18.75" customHeight="1" x14ac:dyDescent="0.25">
      <c r="A19" s="1"/>
      <c r="B19" s="50" t="str">
        <f t="shared" si="1"/>
        <v>June,2018</v>
      </c>
      <c r="C19" s="34">
        <f>IFERROR(VLOOKUP($C$13,GPF_Rate,4,0),"")</f>
        <v>7.6</v>
      </c>
      <c r="D19" s="20">
        <v>3</v>
      </c>
      <c r="E19" s="21"/>
      <c r="F19" s="36">
        <f t="shared" si="2"/>
        <v>3</v>
      </c>
      <c r="G19" s="21"/>
      <c r="H19" s="36">
        <f t="shared" si="3"/>
        <v>3</v>
      </c>
      <c r="I19" s="38">
        <f t="shared" si="4"/>
        <v>6670.4957893911896</v>
      </c>
      <c r="J19" s="39">
        <f t="shared" si="0"/>
        <v>42.246473332810865</v>
      </c>
      <c r="K19" s="51" t="s">
        <v>15</v>
      </c>
      <c r="L19" s="1"/>
      <c r="M19" s="59"/>
      <c r="N19" s="2"/>
      <c r="O19" s="2"/>
      <c r="P19" s="2"/>
      <c r="Q19" s="2"/>
    </row>
    <row r="20" spans="1:17" ht="18.75" customHeight="1" x14ac:dyDescent="0.25">
      <c r="A20" s="1"/>
      <c r="B20" s="50" t="str">
        <f t="shared" si="1"/>
        <v>July,2018</v>
      </c>
      <c r="C20" s="34">
        <f>IFERROR(VLOOKUP($C$13,GPF_Rate,5,0),"")</f>
        <v>7.6</v>
      </c>
      <c r="D20" s="20">
        <v>4</v>
      </c>
      <c r="E20" s="21"/>
      <c r="F20" s="36">
        <f t="shared" si="2"/>
        <v>4</v>
      </c>
      <c r="G20" s="21"/>
      <c r="H20" s="36">
        <f>F20-G20</f>
        <v>4</v>
      </c>
      <c r="I20" s="38">
        <f t="shared" si="4"/>
        <v>6674.4957893911896</v>
      </c>
      <c r="J20" s="39">
        <f t="shared" si="0"/>
        <v>42.271806666144194</v>
      </c>
      <c r="K20" s="51" t="s">
        <v>16</v>
      </c>
      <c r="L20" s="1"/>
      <c r="M20" s="59"/>
      <c r="N20" s="2"/>
      <c r="O20" s="2"/>
      <c r="P20" s="2"/>
      <c r="Q20" s="2"/>
    </row>
    <row r="21" spans="1:17" ht="18.75" customHeight="1" x14ac:dyDescent="0.25">
      <c r="A21" s="1"/>
      <c r="B21" s="50" t="str">
        <f t="shared" si="1"/>
        <v>August,2018</v>
      </c>
      <c r="C21" s="34">
        <f>IFERROR(VLOOKUP($C$13,GPF_Rate,6,0),"")</f>
        <v>7.6</v>
      </c>
      <c r="D21" s="20">
        <v>5</v>
      </c>
      <c r="E21" s="21"/>
      <c r="F21" s="36">
        <f t="shared" si="2"/>
        <v>5</v>
      </c>
      <c r="G21" s="21"/>
      <c r="H21" s="36">
        <f t="shared" si="3"/>
        <v>5</v>
      </c>
      <c r="I21" s="38">
        <f t="shared" si="4"/>
        <v>6679.4957893911896</v>
      </c>
      <c r="J21" s="39">
        <f t="shared" si="0"/>
        <v>42.30347333281086</v>
      </c>
      <c r="K21" s="51" t="s">
        <v>17</v>
      </c>
      <c r="L21" s="1"/>
      <c r="M21" s="59"/>
      <c r="N21" s="2"/>
      <c r="O21" s="2"/>
      <c r="P21" s="2"/>
      <c r="Q21" s="2"/>
    </row>
    <row r="22" spans="1:17" ht="18.75" customHeight="1" x14ac:dyDescent="0.25">
      <c r="A22" s="1"/>
      <c r="B22" s="50" t="str">
        <f t="shared" si="1"/>
        <v>September,2018</v>
      </c>
      <c r="C22" s="34">
        <f>IFERROR(VLOOKUP($C$13,GPF_Rate,7,0),"")</f>
        <v>7.6</v>
      </c>
      <c r="D22" s="20">
        <v>6</v>
      </c>
      <c r="E22" s="21"/>
      <c r="F22" s="36">
        <f t="shared" si="2"/>
        <v>6</v>
      </c>
      <c r="G22" s="21"/>
      <c r="H22" s="36">
        <f t="shared" si="3"/>
        <v>6</v>
      </c>
      <c r="I22" s="38">
        <f t="shared" si="4"/>
        <v>6685.4957893911896</v>
      </c>
      <c r="J22" s="39">
        <f t="shared" si="0"/>
        <v>42.341473332810871</v>
      </c>
      <c r="K22" s="51" t="s">
        <v>18</v>
      </c>
      <c r="L22" s="1"/>
      <c r="M22" s="59"/>
      <c r="N22" s="2"/>
      <c r="O22" s="2"/>
      <c r="P22" s="2"/>
      <c r="Q22" s="2"/>
    </row>
    <row r="23" spans="1:17" ht="18.75" customHeight="1" x14ac:dyDescent="0.25">
      <c r="A23" s="1"/>
      <c r="B23" s="50" t="str">
        <f t="shared" si="1"/>
        <v>October,2018</v>
      </c>
      <c r="C23" s="34">
        <f>IFERROR(VLOOKUP($C$13,GPF_Rate,8,0),"")</f>
        <v>8</v>
      </c>
      <c r="D23" s="20">
        <v>7</v>
      </c>
      <c r="E23" s="21"/>
      <c r="F23" s="36">
        <f t="shared" si="2"/>
        <v>7</v>
      </c>
      <c r="G23" s="21"/>
      <c r="H23" s="36">
        <f t="shared" si="3"/>
        <v>7</v>
      </c>
      <c r="I23" s="38">
        <f t="shared" si="4"/>
        <v>6692.4957893911896</v>
      </c>
      <c r="J23" s="39">
        <f t="shared" si="0"/>
        <v>44.616638595941261</v>
      </c>
      <c r="K23" s="51" t="s">
        <v>19</v>
      </c>
      <c r="L23" s="1"/>
      <c r="M23" s="59"/>
      <c r="N23" s="2"/>
      <c r="O23" s="2"/>
      <c r="P23" s="2"/>
      <c r="Q23" s="2"/>
    </row>
    <row r="24" spans="1:17" ht="18.75" customHeight="1" x14ac:dyDescent="0.25">
      <c r="A24" s="1"/>
      <c r="B24" s="50" t="str">
        <f t="shared" si="1"/>
        <v>November,2018</v>
      </c>
      <c r="C24" s="34">
        <f>IFERROR(VLOOKUP($C$13,GPF_Rate,9,0),"")</f>
        <v>8</v>
      </c>
      <c r="D24" s="20">
        <v>8</v>
      </c>
      <c r="E24" s="21"/>
      <c r="F24" s="36">
        <f t="shared" si="2"/>
        <v>8</v>
      </c>
      <c r="G24" s="21"/>
      <c r="H24" s="36">
        <f t="shared" si="3"/>
        <v>8</v>
      </c>
      <c r="I24" s="38">
        <f t="shared" si="4"/>
        <v>6700.4957893911896</v>
      </c>
      <c r="J24" s="39">
        <f t="shared" si="0"/>
        <v>44.669971929274595</v>
      </c>
      <c r="K24" s="51" t="s">
        <v>20</v>
      </c>
      <c r="L24" s="1"/>
      <c r="M24" s="59"/>
      <c r="N24" s="2"/>
      <c r="O24" s="2"/>
      <c r="P24" s="2"/>
      <c r="Q24" s="2"/>
    </row>
    <row r="25" spans="1:17" ht="18.75" customHeight="1" x14ac:dyDescent="0.25">
      <c r="A25" s="1"/>
      <c r="B25" s="50" t="str">
        <f t="shared" si="1"/>
        <v>December,2018</v>
      </c>
      <c r="C25" s="34">
        <f>IFERROR(VLOOKUP($C$13,GPF_Rate,10,0),"")</f>
        <v>8</v>
      </c>
      <c r="D25" s="20">
        <v>9</v>
      </c>
      <c r="E25" s="21"/>
      <c r="F25" s="36">
        <f t="shared" si="2"/>
        <v>9</v>
      </c>
      <c r="G25" s="21"/>
      <c r="H25" s="36">
        <f t="shared" si="3"/>
        <v>9</v>
      </c>
      <c r="I25" s="38">
        <f t="shared" si="4"/>
        <v>6709.4957893911896</v>
      </c>
      <c r="J25" s="39">
        <f t="shared" si="0"/>
        <v>44.729971929274598</v>
      </c>
      <c r="K25" s="51" t="s">
        <v>21</v>
      </c>
      <c r="L25" s="1"/>
      <c r="M25" s="59"/>
      <c r="N25" s="2"/>
      <c r="O25" s="2"/>
      <c r="P25" s="2"/>
      <c r="Q25" s="2"/>
    </row>
    <row r="26" spans="1:17" ht="18.75" customHeight="1" x14ac:dyDescent="0.25">
      <c r="A26" s="1"/>
      <c r="B26" s="50" t="str">
        <f>K26&amp;","&amp;RIGHT($D$13,4)</f>
        <v>January,2019</v>
      </c>
      <c r="C26" s="34">
        <f>IFERROR(VLOOKUP($C$13,GPF_Rate,11,0),"")</f>
        <v>8</v>
      </c>
      <c r="D26" s="20">
        <v>10</v>
      </c>
      <c r="E26" s="21"/>
      <c r="F26" s="36">
        <f t="shared" si="2"/>
        <v>10</v>
      </c>
      <c r="G26" s="21"/>
      <c r="H26" s="36">
        <f t="shared" si="3"/>
        <v>10</v>
      </c>
      <c r="I26" s="38">
        <f t="shared" si="4"/>
        <v>6719.4957893911896</v>
      </c>
      <c r="J26" s="39">
        <f t="shared" si="0"/>
        <v>44.796638595941268</v>
      </c>
      <c r="K26" s="51" t="s">
        <v>22</v>
      </c>
      <c r="L26" s="1"/>
      <c r="M26" s="59"/>
      <c r="N26" s="2"/>
      <c r="O26" s="2"/>
      <c r="P26" s="2"/>
      <c r="Q26" s="2"/>
    </row>
    <row r="27" spans="1:17" ht="18.75" customHeight="1" x14ac:dyDescent="0.25">
      <c r="A27" s="1"/>
      <c r="B27" s="50" t="str">
        <f>K27&amp;","&amp;RIGHT($D$13,4)</f>
        <v>February,2019</v>
      </c>
      <c r="C27" s="34">
        <f>IFERROR(VLOOKUP($C$13,GPF_Rate,12,0),"")</f>
        <v>8</v>
      </c>
      <c r="D27" s="20">
        <v>11</v>
      </c>
      <c r="E27" s="21"/>
      <c r="F27" s="36">
        <f t="shared" si="2"/>
        <v>11</v>
      </c>
      <c r="G27" s="21"/>
      <c r="H27" s="36">
        <f t="shared" si="3"/>
        <v>11</v>
      </c>
      <c r="I27" s="38">
        <f t="shared" si="4"/>
        <v>6730.4957893911896</v>
      </c>
      <c r="J27" s="39">
        <f t="shared" si="0"/>
        <v>44.869971929274598</v>
      </c>
      <c r="K27" s="51" t="s">
        <v>23</v>
      </c>
      <c r="L27" s="1"/>
      <c r="M27" s="59"/>
      <c r="N27" s="2"/>
      <c r="O27" s="2"/>
      <c r="P27" s="2"/>
      <c r="Q27" s="2"/>
    </row>
    <row r="28" spans="1:17" ht="18.75" customHeight="1" x14ac:dyDescent="0.25">
      <c r="A28" s="1"/>
      <c r="B28" s="52" t="str">
        <f>K28&amp;","&amp;RIGHT($D$13,4)</f>
        <v>March,2019</v>
      </c>
      <c r="C28" s="35">
        <f>IFERROR(VLOOKUP($C$13,GPF_Rate,13,0),"")</f>
        <v>8</v>
      </c>
      <c r="D28" s="20">
        <v>12</v>
      </c>
      <c r="E28" s="22"/>
      <c r="F28" s="37">
        <f t="shared" si="2"/>
        <v>12</v>
      </c>
      <c r="G28" s="22"/>
      <c r="H28" s="37">
        <f t="shared" si="3"/>
        <v>12</v>
      </c>
      <c r="I28" s="40">
        <f t="shared" si="4"/>
        <v>6742.4957893911896</v>
      </c>
      <c r="J28" s="39">
        <f t="shared" si="0"/>
        <v>44.949971929274597</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80337.949472694294</v>
      </c>
      <c r="J29" s="58">
        <f t="shared" si="5"/>
        <v>522.23867157251277</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6664.4957893911896</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522.23867157251277</v>
      </c>
      <c r="H34" s="150"/>
      <c r="I34" s="151"/>
      <c r="L34" s="1"/>
      <c r="M34" s="2"/>
      <c r="N34" s="2"/>
      <c r="O34" s="2"/>
      <c r="P34" s="2"/>
      <c r="Q34" s="2"/>
    </row>
    <row r="35" spans="1:17" ht="18.75" customHeight="1" x14ac:dyDescent="0.25">
      <c r="A35" s="1"/>
      <c r="B35" s="146" t="s">
        <v>55</v>
      </c>
      <c r="C35" s="147"/>
      <c r="D35" s="147"/>
      <c r="E35" s="147"/>
      <c r="F35" s="148"/>
      <c r="G35" s="152">
        <f>G31+G32-G33+G34</f>
        <v>7264.7344609637021</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1"/>
  <sheetViews>
    <sheetView topLeftCell="A28" workbookViewId="0">
      <selection activeCell="H18" sqref="H18"/>
    </sheetView>
  </sheetViews>
  <sheetFormatPr defaultColWidth="0" defaultRowHeight="15" zeroHeight="1" x14ac:dyDescent="0.25"/>
  <cols>
    <col min="1" max="1" width="4" style="33" customWidth="1"/>
    <col min="2" max="2" width="17.85546875" style="24" customWidth="1"/>
    <col min="3" max="7" width="9.140625" style="24" customWidth="1"/>
    <col min="8" max="8" width="10.28515625" style="24" customWidth="1"/>
    <col min="9" max="9" width="13.5703125" style="24" customWidth="1"/>
    <col min="10" max="10" width="11.140625" style="24" customWidth="1"/>
    <col min="11" max="12" width="12.5703125" style="24" customWidth="1"/>
    <col min="13" max="13" width="11.5703125" style="24" customWidth="1"/>
    <col min="14" max="14" width="12.42578125" style="24" customWidth="1"/>
    <col min="15" max="15" width="9.42578125" style="24" customWidth="1"/>
    <col min="16" max="16" width="3.5703125" style="24" customWidth="1"/>
    <col min="17" max="16384" width="9.140625" style="24" hidden="1"/>
  </cols>
  <sheetData>
    <row r="1" spans="1:16" ht="14.25" customHeight="1" x14ac:dyDescent="0.25">
      <c r="A1" s="23"/>
      <c r="B1" s="23"/>
      <c r="C1" s="23"/>
      <c r="D1" s="23"/>
      <c r="E1" s="23"/>
      <c r="F1" s="23"/>
      <c r="G1" s="23"/>
      <c r="H1" s="23"/>
      <c r="I1" s="23"/>
      <c r="J1" s="23"/>
      <c r="K1" s="23"/>
      <c r="L1" s="23"/>
      <c r="M1" s="23"/>
      <c r="N1" s="23"/>
      <c r="O1" s="23"/>
      <c r="P1" s="23"/>
    </row>
    <row r="2" spans="1:16" ht="24" customHeight="1" x14ac:dyDescent="0.25">
      <c r="A2" s="23"/>
      <c r="B2" s="110" t="s">
        <v>137</v>
      </c>
      <c r="C2" s="110"/>
      <c r="D2" s="110"/>
      <c r="E2" s="110"/>
      <c r="F2" s="110"/>
      <c r="G2" s="110"/>
      <c r="H2" s="110"/>
      <c r="I2" s="110"/>
      <c r="J2" s="110"/>
      <c r="K2" s="110"/>
      <c r="L2" s="110"/>
      <c r="M2" s="110"/>
      <c r="N2" s="110"/>
      <c r="O2" s="110"/>
      <c r="P2" s="23"/>
    </row>
    <row r="3" spans="1:16" ht="14.25" customHeight="1" x14ac:dyDescent="0.25">
      <c r="A3" s="25"/>
      <c r="B3" s="26" t="s">
        <v>41</v>
      </c>
      <c r="C3" s="27" t="s">
        <v>57</v>
      </c>
      <c r="D3" s="28" t="s">
        <v>58</v>
      </c>
      <c r="E3" s="28" t="s">
        <v>59</v>
      </c>
      <c r="F3" s="28" t="s">
        <v>60</v>
      </c>
      <c r="G3" s="28" t="s">
        <v>61</v>
      </c>
      <c r="H3" s="28" t="s">
        <v>62</v>
      </c>
      <c r="I3" s="28" t="s">
        <v>63</v>
      </c>
      <c r="J3" s="28" t="s">
        <v>64</v>
      </c>
      <c r="K3" s="28" t="s">
        <v>65</v>
      </c>
      <c r="L3" s="28" t="s">
        <v>66</v>
      </c>
      <c r="M3" s="28" t="s">
        <v>67</v>
      </c>
      <c r="N3" s="28" t="s">
        <v>68</v>
      </c>
      <c r="O3" s="28" t="s">
        <v>69</v>
      </c>
      <c r="P3" s="25"/>
    </row>
    <row r="4" spans="1:16" ht="14.25" customHeight="1" x14ac:dyDescent="0.25">
      <c r="A4" s="23"/>
      <c r="B4" s="29" t="s">
        <v>70</v>
      </c>
      <c r="C4" s="41">
        <v>1980</v>
      </c>
      <c r="D4" s="30">
        <v>8.5</v>
      </c>
      <c r="E4" s="29">
        <v>8.5</v>
      </c>
      <c r="F4" s="29">
        <v>8.5</v>
      </c>
      <c r="G4" s="29">
        <v>8.5</v>
      </c>
      <c r="H4" s="29">
        <v>8.5</v>
      </c>
      <c r="I4" s="29">
        <v>8.5</v>
      </c>
      <c r="J4" s="29">
        <v>8.5</v>
      </c>
      <c r="K4" s="29">
        <v>8.5</v>
      </c>
      <c r="L4" s="29">
        <v>8.5</v>
      </c>
      <c r="M4" s="29">
        <v>8.5</v>
      </c>
      <c r="N4" s="29">
        <v>8.5</v>
      </c>
      <c r="O4" s="29">
        <v>8.5</v>
      </c>
      <c r="P4" s="23"/>
    </row>
    <row r="5" spans="1:16" ht="14.25" customHeight="1" x14ac:dyDescent="0.25">
      <c r="A5" s="23"/>
      <c r="B5" s="29" t="s">
        <v>71</v>
      </c>
      <c r="C5" s="41">
        <v>1981</v>
      </c>
      <c r="D5" s="30">
        <v>9</v>
      </c>
      <c r="E5" s="29">
        <v>9</v>
      </c>
      <c r="F5" s="29">
        <v>9</v>
      </c>
      <c r="G5" s="29">
        <v>9</v>
      </c>
      <c r="H5" s="29">
        <v>9</v>
      </c>
      <c r="I5" s="29">
        <v>9</v>
      </c>
      <c r="J5" s="29">
        <v>9</v>
      </c>
      <c r="K5" s="29">
        <v>9</v>
      </c>
      <c r="L5" s="29">
        <v>9</v>
      </c>
      <c r="M5" s="29">
        <v>9</v>
      </c>
      <c r="N5" s="29">
        <v>9</v>
      </c>
      <c r="O5" s="29">
        <v>9</v>
      </c>
      <c r="P5" s="23"/>
    </row>
    <row r="6" spans="1:16" ht="14.25" customHeight="1" x14ac:dyDescent="0.25">
      <c r="A6" s="23"/>
      <c r="B6" s="29" t="s">
        <v>72</v>
      </c>
      <c r="C6" s="41">
        <v>1982</v>
      </c>
      <c r="D6" s="30">
        <v>12</v>
      </c>
      <c r="E6" s="29">
        <v>12</v>
      </c>
      <c r="F6" s="29">
        <v>12</v>
      </c>
      <c r="G6" s="29">
        <v>12</v>
      </c>
      <c r="H6" s="29">
        <v>12</v>
      </c>
      <c r="I6" s="29">
        <v>12</v>
      </c>
      <c r="J6" s="29">
        <v>12</v>
      </c>
      <c r="K6" s="29">
        <v>12</v>
      </c>
      <c r="L6" s="29">
        <v>12</v>
      </c>
      <c r="M6" s="29">
        <v>12</v>
      </c>
      <c r="N6" s="29">
        <v>12</v>
      </c>
      <c r="O6" s="29">
        <v>12</v>
      </c>
      <c r="P6" s="23"/>
    </row>
    <row r="7" spans="1:16" ht="14.25" customHeight="1" x14ac:dyDescent="0.25">
      <c r="A7" s="23"/>
      <c r="B7" s="29" t="s">
        <v>73</v>
      </c>
      <c r="C7" s="41">
        <v>1983</v>
      </c>
      <c r="D7" s="30">
        <v>9.5</v>
      </c>
      <c r="E7" s="29">
        <v>9.5</v>
      </c>
      <c r="F7" s="29">
        <v>9.5</v>
      </c>
      <c r="G7" s="29">
        <v>9.5</v>
      </c>
      <c r="H7" s="29">
        <v>9.5</v>
      </c>
      <c r="I7" s="29">
        <v>9.5</v>
      </c>
      <c r="J7" s="29">
        <v>9.5</v>
      </c>
      <c r="K7" s="29">
        <v>9.5</v>
      </c>
      <c r="L7" s="29">
        <v>9.5</v>
      </c>
      <c r="M7" s="29">
        <v>9.5</v>
      </c>
      <c r="N7" s="29">
        <v>9.5</v>
      </c>
      <c r="O7" s="29">
        <v>9.5</v>
      </c>
      <c r="P7" s="23"/>
    </row>
    <row r="8" spans="1:16" ht="14.25" customHeight="1" x14ac:dyDescent="0.25">
      <c r="A8" s="23"/>
      <c r="B8" s="29" t="s">
        <v>74</v>
      </c>
      <c r="C8" s="41">
        <v>1984</v>
      </c>
      <c r="D8" s="30">
        <v>10</v>
      </c>
      <c r="E8" s="29">
        <v>10</v>
      </c>
      <c r="F8" s="29">
        <v>10</v>
      </c>
      <c r="G8" s="29">
        <v>10</v>
      </c>
      <c r="H8" s="29">
        <v>10</v>
      </c>
      <c r="I8" s="29">
        <v>10</v>
      </c>
      <c r="J8" s="29">
        <v>10</v>
      </c>
      <c r="K8" s="29">
        <v>10</v>
      </c>
      <c r="L8" s="29">
        <v>10</v>
      </c>
      <c r="M8" s="29">
        <v>10</v>
      </c>
      <c r="N8" s="29">
        <v>10</v>
      </c>
      <c r="O8" s="29">
        <v>10</v>
      </c>
      <c r="P8" s="23"/>
    </row>
    <row r="9" spans="1:16" ht="14.25" customHeight="1" x14ac:dyDescent="0.25">
      <c r="A9" s="23"/>
      <c r="B9" s="29" t="s">
        <v>75</v>
      </c>
      <c r="C9" s="41">
        <v>1985</v>
      </c>
      <c r="D9" s="30">
        <v>10.5</v>
      </c>
      <c r="E9" s="29">
        <v>10.5</v>
      </c>
      <c r="F9" s="29">
        <v>10.5</v>
      </c>
      <c r="G9" s="29">
        <v>10.5</v>
      </c>
      <c r="H9" s="29">
        <v>10.5</v>
      </c>
      <c r="I9" s="29">
        <v>10.5</v>
      </c>
      <c r="J9" s="29">
        <v>10.5</v>
      </c>
      <c r="K9" s="29">
        <v>10.5</v>
      </c>
      <c r="L9" s="29">
        <v>10.5</v>
      </c>
      <c r="M9" s="29">
        <v>10.5</v>
      </c>
      <c r="N9" s="29">
        <v>10.5</v>
      </c>
      <c r="O9" s="29">
        <v>10.5</v>
      </c>
      <c r="P9" s="23"/>
    </row>
    <row r="10" spans="1:16" ht="14.25" customHeight="1" x14ac:dyDescent="0.25">
      <c r="A10" s="23"/>
      <c r="B10" s="29" t="s">
        <v>76</v>
      </c>
      <c r="C10" s="41">
        <v>1986</v>
      </c>
      <c r="D10" s="30">
        <v>12</v>
      </c>
      <c r="E10" s="29">
        <v>12</v>
      </c>
      <c r="F10" s="29">
        <v>12</v>
      </c>
      <c r="G10" s="29">
        <v>12</v>
      </c>
      <c r="H10" s="29">
        <v>12</v>
      </c>
      <c r="I10" s="29">
        <v>12</v>
      </c>
      <c r="J10" s="29">
        <v>12</v>
      </c>
      <c r="K10" s="29">
        <v>12</v>
      </c>
      <c r="L10" s="29">
        <v>12</v>
      </c>
      <c r="M10" s="29">
        <v>12</v>
      </c>
      <c r="N10" s="29">
        <v>12</v>
      </c>
      <c r="O10" s="29">
        <v>12</v>
      </c>
      <c r="P10" s="23"/>
    </row>
    <row r="11" spans="1:16" ht="14.25" customHeight="1" x14ac:dyDescent="0.25">
      <c r="A11" s="23"/>
      <c r="B11" s="29" t="s">
        <v>77</v>
      </c>
      <c r="C11" s="41">
        <v>1987</v>
      </c>
      <c r="D11" s="30">
        <v>12</v>
      </c>
      <c r="E11" s="29">
        <v>12</v>
      </c>
      <c r="F11" s="29">
        <v>12</v>
      </c>
      <c r="G11" s="29">
        <v>12</v>
      </c>
      <c r="H11" s="29">
        <v>12</v>
      </c>
      <c r="I11" s="29">
        <v>12</v>
      </c>
      <c r="J11" s="29">
        <v>12</v>
      </c>
      <c r="K11" s="29">
        <v>12</v>
      </c>
      <c r="L11" s="29">
        <v>12</v>
      </c>
      <c r="M11" s="29">
        <v>12</v>
      </c>
      <c r="N11" s="29">
        <v>12</v>
      </c>
      <c r="O11" s="29">
        <v>12</v>
      </c>
      <c r="P11" s="23"/>
    </row>
    <row r="12" spans="1:16" ht="14.25" customHeight="1" x14ac:dyDescent="0.25">
      <c r="A12" s="23"/>
      <c r="B12" s="29" t="s">
        <v>78</v>
      </c>
      <c r="C12" s="41">
        <v>1988</v>
      </c>
      <c r="D12" s="30">
        <v>12</v>
      </c>
      <c r="E12" s="29">
        <v>12</v>
      </c>
      <c r="F12" s="29">
        <v>12</v>
      </c>
      <c r="G12" s="29">
        <v>12</v>
      </c>
      <c r="H12" s="29">
        <v>12</v>
      </c>
      <c r="I12" s="29">
        <v>12</v>
      </c>
      <c r="J12" s="29">
        <v>12</v>
      </c>
      <c r="K12" s="29">
        <v>12</v>
      </c>
      <c r="L12" s="29">
        <v>12</v>
      </c>
      <c r="M12" s="29">
        <v>12</v>
      </c>
      <c r="N12" s="29">
        <v>12</v>
      </c>
      <c r="O12" s="29">
        <v>12</v>
      </c>
      <c r="P12" s="23"/>
    </row>
    <row r="13" spans="1:16" ht="14.25" customHeight="1" x14ac:dyDescent="0.25">
      <c r="A13" s="23"/>
      <c r="B13" s="29" t="s">
        <v>79</v>
      </c>
      <c r="C13" s="41">
        <v>1989</v>
      </c>
      <c r="D13" s="30">
        <v>12</v>
      </c>
      <c r="E13" s="29">
        <v>12</v>
      </c>
      <c r="F13" s="29">
        <v>12</v>
      </c>
      <c r="G13" s="29">
        <v>12</v>
      </c>
      <c r="H13" s="29">
        <v>12</v>
      </c>
      <c r="I13" s="29">
        <v>12</v>
      </c>
      <c r="J13" s="29">
        <v>12</v>
      </c>
      <c r="K13" s="29">
        <v>12</v>
      </c>
      <c r="L13" s="29">
        <v>12</v>
      </c>
      <c r="M13" s="29">
        <v>12</v>
      </c>
      <c r="N13" s="29">
        <v>12</v>
      </c>
      <c r="O13" s="29">
        <v>12</v>
      </c>
      <c r="P13" s="23"/>
    </row>
    <row r="14" spans="1:16" ht="14.25" customHeight="1" x14ac:dyDescent="0.25">
      <c r="A14" s="23"/>
      <c r="B14" s="29" t="s">
        <v>80</v>
      </c>
      <c r="C14" s="41">
        <v>1990</v>
      </c>
      <c r="D14" s="30">
        <v>12</v>
      </c>
      <c r="E14" s="29">
        <v>12</v>
      </c>
      <c r="F14" s="29">
        <v>12</v>
      </c>
      <c r="G14" s="29">
        <v>12</v>
      </c>
      <c r="H14" s="29">
        <v>12</v>
      </c>
      <c r="I14" s="29">
        <v>12</v>
      </c>
      <c r="J14" s="29">
        <v>12</v>
      </c>
      <c r="K14" s="29">
        <v>12</v>
      </c>
      <c r="L14" s="29">
        <v>12</v>
      </c>
      <c r="M14" s="29">
        <v>12</v>
      </c>
      <c r="N14" s="29">
        <v>12</v>
      </c>
      <c r="O14" s="29">
        <v>12</v>
      </c>
      <c r="P14" s="23"/>
    </row>
    <row r="15" spans="1:16" ht="14.25" customHeight="1" x14ac:dyDescent="0.25">
      <c r="A15" s="23"/>
      <c r="B15" s="29" t="s">
        <v>81</v>
      </c>
      <c r="C15" s="41">
        <v>1991</v>
      </c>
      <c r="D15" s="30">
        <v>12</v>
      </c>
      <c r="E15" s="29">
        <v>12</v>
      </c>
      <c r="F15" s="29">
        <v>12</v>
      </c>
      <c r="G15" s="29">
        <v>12</v>
      </c>
      <c r="H15" s="29">
        <v>12</v>
      </c>
      <c r="I15" s="29">
        <v>12</v>
      </c>
      <c r="J15" s="29">
        <v>12</v>
      </c>
      <c r="K15" s="29">
        <v>12</v>
      </c>
      <c r="L15" s="29">
        <v>12</v>
      </c>
      <c r="M15" s="29">
        <v>12</v>
      </c>
      <c r="N15" s="29">
        <v>12</v>
      </c>
      <c r="O15" s="29">
        <v>12</v>
      </c>
      <c r="P15" s="23"/>
    </row>
    <row r="16" spans="1:16" ht="14.25" customHeight="1" x14ac:dyDescent="0.25">
      <c r="A16" s="23"/>
      <c r="B16" s="29" t="s">
        <v>82</v>
      </c>
      <c r="C16" s="41">
        <v>1992</v>
      </c>
      <c r="D16" s="30">
        <v>12</v>
      </c>
      <c r="E16" s="29">
        <v>12</v>
      </c>
      <c r="F16" s="29">
        <v>12</v>
      </c>
      <c r="G16" s="29">
        <v>12</v>
      </c>
      <c r="H16" s="29">
        <v>12</v>
      </c>
      <c r="I16" s="29">
        <v>12</v>
      </c>
      <c r="J16" s="29">
        <v>12</v>
      </c>
      <c r="K16" s="29">
        <v>12</v>
      </c>
      <c r="L16" s="29">
        <v>12</v>
      </c>
      <c r="M16" s="29">
        <v>12</v>
      </c>
      <c r="N16" s="29">
        <v>12</v>
      </c>
      <c r="O16" s="29">
        <v>12</v>
      </c>
      <c r="P16" s="23"/>
    </row>
    <row r="17" spans="1:16" x14ac:dyDescent="0.25">
      <c r="A17" s="23"/>
      <c r="B17" s="29" t="s">
        <v>83</v>
      </c>
      <c r="C17" s="41">
        <v>1993</v>
      </c>
      <c r="D17" s="30">
        <v>12</v>
      </c>
      <c r="E17" s="29">
        <v>12</v>
      </c>
      <c r="F17" s="29">
        <v>12</v>
      </c>
      <c r="G17" s="29">
        <v>12</v>
      </c>
      <c r="H17" s="29">
        <v>12</v>
      </c>
      <c r="I17" s="29">
        <v>12</v>
      </c>
      <c r="J17" s="29">
        <v>12</v>
      </c>
      <c r="K17" s="29">
        <v>12</v>
      </c>
      <c r="L17" s="29">
        <v>12</v>
      </c>
      <c r="M17" s="29">
        <v>12</v>
      </c>
      <c r="N17" s="29">
        <v>12</v>
      </c>
      <c r="O17" s="29">
        <v>12</v>
      </c>
      <c r="P17" s="23"/>
    </row>
    <row r="18" spans="1:16" x14ac:dyDescent="0.25">
      <c r="A18" s="23"/>
      <c r="B18" s="29" t="s">
        <v>84</v>
      </c>
      <c r="C18" s="41">
        <v>1994</v>
      </c>
      <c r="D18" s="30">
        <v>12</v>
      </c>
      <c r="E18" s="29">
        <v>12</v>
      </c>
      <c r="F18" s="29">
        <v>12</v>
      </c>
      <c r="G18" s="29">
        <v>12</v>
      </c>
      <c r="H18" s="29">
        <v>12</v>
      </c>
      <c r="I18" s="29">
        <v>12</v>
      </c>
      <c r="J18" s="29">
        <v>12</v>
      </c>
      <c r="K18" s="29">
        <v>12</v>
      </c>
      <c r="L18" s="29">
        <v>12</v>
      </c>
      <c r="M18" s="29">
        <v>12</v>
      </c>
      <c r="N18" s="29">
        <v>12</v>
      </c>
      <c r="O18" s="29">
        <v>12</v>
      </c>
      <c r="P18" s="23"/>
    </row>
    <row r="19" spans="1:16" x14ac:dyDescent="0.25">
      <c r="A19" s="23"/>
      <c r="B19" s="29" t="s">
        <v>85</v>
      </c>
      <c r="C19" s="41">
        <v>1995</v>
      </c>
      <c r="D19" s="30">
        <v>12</v>
      </c>
      <c r="E19" s="29">
        <v>12</v>
      </c>
      <c r="F19" s="29">
        <v>12</v>
      </c>
      <c r="G19" s="29">
        <v>12</v>
      </c>
      <c r="H19" s="29">
        <v>12</v>
      </c>
      <c r="I19" s="29">
        <v>12</v>
      </c>
      <c r="J19" s="29">
        <v>12</v>
      </c>
      <c r="K19" s="29">
        <v>12</v>
      </c>
      <c r="L19" s="29">
        <v>12</v>
      </c>
      <c r="M19" s="29">
        <v>12</v>
      </c>
      <c r="N19" s="29">
        <v>12</v>
      </c>
      <c r="O19" s="29">
        <v>12</v>
      </c>
      <c r="P19" s="23"/>
    </row>
    <row r="20" spans="1:16" x14ac:dyDescent="0.25">
      <c r="A20" s="23"/>
      <c r="B20" s="29" t="s">
        <v>86</v>
      </c>
      <c r="C20" s="41">
        <v>1996</v>
      </c>
      <c r="D20" s="30">
        <v>12</v>
      </c>
      <c r="E20" s="29">
        <v>12</v>
      </c>
      <c r="F20" s="29">
        <v>12</v>
      </c>
      <c r="G20" s="29">
        <v>12</v>
      </c>
      <c r="H20" s="29">
        <v>12</v>
      </c>
      <c r="I20" s="29">
        <v>12</v>
      </c>
      <c r="J20" s="29">
        <v>12</v>
      </c>
      <c r="K20" s="29">
        <v>12</v>
      </c>
      <c r="L20" s="29">
        <v>12</v>
      </c>
      <c r="M20" s="29">
        <v>12</v>
      </c>
      <c r="N20" s="29">
        <v>12</v>
      </c>
      <c r="O20" s="29">
        <v>12</v>
      </c>
      <c r="P20" s="23"/>
    </row>
    <row r="21" spans="1:16" x14ac:dyDescent="0.25">
      <c r="A21" s="23"/>
      <c r="B21" s="29" t="s">
        <v>87</v>
      </c>
      <c r="C21" s="41">
        <v>1997</v>
      </c>
      <c r="D21" s="30">
        <v>12</v>
      </c>
      <c r="E21" s="29">
        <v>12</v>
      </c>
      <c r="F21" s="29">
        <v>12</v>
      </c>
      <c r="G21" s="29">
        <v>12</v>
      </c>
      <c r="H21" s="29">
        <v>12</v>
      </c>
      <c r="I21" s="29">
        <v>12</v>
      </c>
      <c r="J21" s="29">
        <v>12</v>
      </c>
      <c r="K21" s="29">
        <v>12</v>
      </c>
      <c r="L21" s="29">
        <v>12</v>
      </c>
      <c r="M21" s="29">
        <v>12</v>
      </c>
      <c r="N21" s="29">
        <v>12</v>
      </c>
      <c r="O21" s="29">
        <v>12</v>
      </c>
      <c r="P21" s="23"/>
    </row>
    <row r="22" spans="1:16" x14ac:dyDescent="0.25">
      <c r="A22" s="23"/>
      <c r="B22" s="29" t="s">
        <v>88</v>
      </c>
      <c r="C22" s="41">
        <v>1998</v>
      </c>
      <c r="D22" s="30">
        <v>12</v>
      </c>
      <c r="E22" s="29">
        <v>12</v>
      </c>
      <c r="F22" s="29">
        <v>12</v>
      </c>
      <c r="G22" s="29">
        <v>12</v>
      </c>
      <c r="H22" s="29">
        <v>12</v>
      </c>
      <c r="I22" s="29">
        <v>12</v>
      </c>
      <c r="J22" s="29">
        <v>12</v>
      </c>
      <c r="K22" s="29">
        <v>12</v>
      </c>
      <c r="L22" s="29">
        <v>12</v>
      </c>
      <c r="M22" s="29">
        <v>12</v>
      </c>
      <c r="N22" s="29">
        <v>12</v>
      </c>
      <c r="O22" s="29">
        <v>12</v>
      </c>
      <c r="P22" s="23"/>
    </row>
    <row r="23" spans="1:16" x14ac:dyDescent="0.25">
      <c r="A23" s="23"/>
      <c r="B23" s="29" t="s">
        <v>89</v>
      </c>
      <c r="C23" s="41">
        <v>1999</v>
      </c>
      <c r="D23" s="30">
        <v>12</v>
      </c>
      <c r="E23" s="29">
        <v>12</v>
      </c>
      <c r="F23" s="29">
        <v>12</v>
      </c>
      <c r="G23" s="29">
        <v>12</v>
      </c>
      <c r="H23" s="29" t="s">
        <v>124</v>
      </c>
      <c r="I23" s="29">
        <v>12</v>
      </c>
      <c r="J23" s="29">
        <v>12</v>
      </c>
      <c r="K23" s="29">
        <v>12</v>
      </c>
      <c r="L23" s="29">
        <v>12</v>
      </c>
      <c r="M23" s="29">
        <v>12</v>
      </c>
      <c r="N23" s="29">
        <v>12</v>
      </c>
      <c r="O23" s="29">
        <v>12</v>
      </c>
      <c r="P23" s="23"/>
    </row>
    <row r="24" spans="1:16" x14ac:dyDescent="0.25">
      <c r="A24" s="23"/>
      <c r="B24" s="29" t="s">
        <v>90</v>
      </c>
      <c r="C24" s="41">
        <v>2000</v>
      </c>
      <c r="D24" s="30">
        <v>11</v>
      </c>
      <c r="E24" s="29">
        <v>11</v>
      </c>
      <c r="F24" s="29">
        <v>11</v>
      </c>
      <c r="G24" s="29">
        <v>11</v>
      </c>
      <c r="H24" s="29">
        <v>11</v>
      </c>
      <c r="I24" s="29">
        <v>11</v>
      </c>
      <c r="J24" s="29">
        <v>11</v>
      </c>
      <c r="K24" s="29">
        <v>11</v>
      </c>
      <c r="L24" s="29">
        <v>11</v>
      </c>
      <c r="M24" s="29">
        <v>11</v>
      </c>
      <c r="N24" s="29">
        <v>11</v>
      </c>
      <c r="O24" s="29">
        <v>11</v>
      </c>
      <c r="P24" s="23"/>
    </row>
    <row r="25" spans="1:16" x14ac:dyDescent="0.25">
      <c r="A25" s="23"/>
      <c r="B25" s="29" t="s">
        <v>91</v>
      </c>
      <c r="C25" s="41">
        <v>2001</v>
      </c>
      <c r="D25" s="30">
        <v>9.5</v>
      </c>
      <c r="E25" s="29">
        <v>9.5</v>
      </c>
      <c r="F25" s="29">
        <v>9.5</v>
      </c>
      <c r="G25" s="29">
        <v>9.5</v>
      </c>
      <c r="H25" s="29">
        <v>9.5</v>
      </c>
      <c r="I25" s="29">
        <v>9.5</v>
      </c>
      <c r="J25" s="29">
        <v>9.5</v>
      </c>
      <c r="K25" s="29">
        <v>9.5</v>
      </c>
      <c r="L25" s="29">
        <v>9.5</v>
      </c>
      <c r="M25" s="29">
        <v>9.5</v>
      </c>
      <c r="N25" s="29">
        <v>9.5</v>
      </c>
      <c r="O25" s="29">
        <v>9.5</v>
      </c>
      <c r="P25" s="23"/>
    </row>
    <row r="26" spans="1:16" x14ac:dyDescent="0.25">
      <c r="A26" s="23"/>
      <c r="B26" s="29" t="s">
        <v>92</v>
      </c>
      <c r="C26" s="41">
        <v>2002</v>
      </c>
      <c r="D26" s="30">
        <v>9</v>
      </c>
      <c r="E26" s="29">
        <v>9</v>
      </c>
      <c r="F26" s="29">
        <v>9</v>
      </c>
      <c r="G26" s="29">
        <v>9</v>
      </c>
      <c r="H26" s="29">
        <v>9</v>
      </c>
      <c r="I26" s="29">
        <v>9</v>
      </c>
      <c r="J26" s="29">
        <v>9</v>
      </c>
      <c r="K26" s="29">
        <v>9</v>
      </c>
      <c r="L26" s="29">
        <v>9</v>
      </c>
      <c r="M26" s="29">
        <v>9</v>
      </c>
      <c r="N26" s="29">
        <v>9</v>
      </c>
      <c r="O26" s="29">
        <v>9</v>
      </c>
      <c r="P26" s="23"/>
    </row>
    <row r="27" spans="1:16" x14ac:dyDescent="0.25">
      <c r="A27" s="23"/>
      <c r="B27" s="29" t="s">
        <v>93</v>
      </c>
      <c r="C27" s="41">
        <v>2003</v>
      </c>
      <c r="D27" s="30">
        <v>8</v>
      </c>
      <c r="E27" s="29">
        <v>8</v>
      </c>
      <c r="F27" s="29">
        <v>8</v>
      </c>
      <c r="G27" s="29">
        <v>8</v>
      </c>
      <c r="H27" s="29">
        <v>8</v>
      </c>
      <c r="I27" s="29">
        <v>8</v>
      </c>
      <c r="J27" s="29">
        <v>8</v>
      </c>
      <c r="K27" s="29">
        <v>8</v>
      </c>
      <c r="L27" s="29">
        <v>8</v>
      </c>
      <c r="M27" s="29">
        <v>8</v>
      </c>
      <c r="N27" s="29">
        <v>8</v>
      </c>
      <c r="O27" s="29">
        <v>8</v>
      </c>
      <c r="P27" s="23"/>
    </row>
    <row r="28" spans="1:16" x14ac:dyDescent="0.25">
      <c r="A28" s="23"/>
      <c r="B28" s="29" t="s">
        <v>94</v>
      </c>
      <c r="C28" s="41">
        <v>2004</v>
      </c>
      <c r="D28" s="30">
        <v>8</v>
      </c>
      <c r="E28" s="29">
        <v>8</v>
      </c>
      <c r="F28" s="29">
        <v>8</v>
      </c>
      <c r="G28" s="29">
        <v>8</v>
      </c>
      <c r="H28" s="29">
        <v>8</v>
      </c>
      <c r="I28" s="29">
        <v>8</v>
      </c>
      <c r="J28" s="29">
        <v>8</v>
      </c>
      <c r="K28" s="29">
        <v>8</v>
      </c>
      <c r="L28" s="29">
        <v>8</v>
      </c>
      <c r="M28" s="29">
        <v>8</v>
      </c>
      <c r="N28" s="29">
        <v>8</v>
      </c>
      <c r="O28" s="29">
        <v>8</v>
      </c>
      <c r="P28" s="23"/>
    </row>
    <row r="29" spans="1:16" x14ac:dyDescent="0.25">
      <c r="A29" s="23"/>
      <c r="B29" s="29" t="s">
        <v>95</v>
      </c>
      <c r="C29" s="41">
        <v>2005</v>
      </c>
      <c r="D29" s="30">
        <v>8</v>
      </c>
      <c r="E29" s="29">
        <v>8</v>
      </c>
      <c r="F29" s="29">
        <v>8</v>
      </c>
      <c r="G29" s="29">
        <v>8</v>
      </c>
      <c r="H29" s="29">
        <v>8</v>
      </c>
      <c r="I29" s="29">
        <v>8</v>
      </c>
      <c r="J29" s="29">
        <v>8</v>
      </c>
      <c r="K29" s="29">
        <v>8</v>
      </c>
      <c r="L29" s="29">
        <v>8</v>
      </c>
      <c r="M29" s="29">
        <v>8</v>
      </c>
      <c r="N29" s="29">
        <v>8</v>
      </c>
      <c r="O29" s="29">
        <v>8</v>
      </c>
      <c r="P29" s="23"/>
    </row>
    <row r="30" spans="1:16" x14ac:dyDescent="0.25">
      <c r="A30" s="23"/>
      <c r="B30" s="29" t="s">
        <v>96</v>
      </c>
      <c r="C30" s="41">
        <v>2006</v>
      </c>
      <c r="D30" s="30">
        <v>8</v>
      </c>
      <c r="E30" s="29">
        <v>8</v>
      </c>
      <c r="F30" s="29">
        <v>8</v>
      </c>
      <c r="G30" s="29">
        <v>8</v>
      </c>
      <c r="H30" s="29">
        <v>8</v>
      </c>
      <c r="I30" s="29">
        <v>8</v>
      </c>
      <c r="J30" s="29">
        <v>8</v>
      </c>
      <c r="K30" s="29">
        <v>8</v>
      </c>
      <c r="L30" s="29">
        <v>8</v>
      </c>
      <c r="M30" s="29">
        <v>8</v>
      </c>
      <c r="N30" s="29">
        <v>8</v>
      </c>
      <c r="O30" s="29">
        <v>8</v>
      </c>
      <c r="P30" s="23"/>
    </row>
    <row r="31" spans="1:16" x14ac:dyDescent="0.25">
      <c r="A31" s="23"/>
      <c r="B31" s="29" t="s">
        <v>97</v>
      </c>
      <c r="C31" s="41">
        <v>2007</v>
      </c>
      <c r="D31" s="30">
        <v>8</v>
      </c>
      <c r="E31" s="29">
        <v>8</v>
      </c>
      <c r="F31" s="29">
        <v>8</v>
      </c>
      <c r="G31" s="29">
        <v>8</v>
      </c>
      <c r="H31" s="29">
        <v>8</v>
      </c>
      <c r="I31" s="29">
        <v>8</v>
      </c>
      <c r="J31" s="29">
        <v>8</v>
      </c>
      <c r="K31" s="29">
        <v>8</v>
      </c>
      <c r="L31" s="29">
        <v>8</v>
      </c>
      <c r="M31" s="29">
        <v>8</v>
      </c>
      <c r="N31" s="29">
        <v>8</v>
      </c>
      <c r="O31" s="29">
        <v>8</v>
      </c>
      <c r="P31" s="23"/>
    </row>
    <row r="32" spans="1:16" x14ac:dyDescent="0.25">
      <c r="A32" s="23"/>
      <c r="B32" s="29" t="s">
        <v>98</v>
      </c>
      <c r="C32" s="41">
        <v>2008</v>
      </c>
      <c r="D32" s="30">
        <v>8</v>
      </c>
      <c r="E32" s="29">
        <v>8</v>
      </c>
      <c r="F32" s="29">
        <v>8</v>
      </c>
      <c r="G32" s="29">
        <v>8</v>
      </c>
      <c r="H32" s="29">
        <v>8</v>
      </c>
      <c r="I32" s="29">
        <v>8</v>
      </c>
      <c r="J32" s="29">
        <v>8</v>
      </c>
      <c r="K32" s="29">
        <v>8</v>
      </c>
      <c r="L32" s="29">
        <v>8</v>
      </c>
      <c r="M32" s="29">
        <v>8</v>
      </c>
      <c r="N32" s="29">
        <v>8</v>
      </c>
      <c r="O32" s="29">
        <v>8</v>
      </c>
      <c r="P32" s="23"/>
    </row>
    <row r="33" spans="1:16" x14ac:dyDescent="0.25">
      <c r="A33" s="23"/>
      <c r="B33" s="29" t="s">
        <v>99</v>
      </c>
      <c r="C33" s="41">
        <v>2009</v>
      </c>
      <c r="D33" s="30">
        <v>8</v>
      </c>
      <c r="E33" s="29">
        <v>8</v>
      </c>
      <c r="F33" s="29">
        <v>8</v>
      </c>
      <c r="G33" s="29">
        <v>8</v>
      </c>
      <c r="H33" s="29">
        <v>8</v>
      </c>
      <c r="I33" s="29">
        <v>8</v>
      </c>
      <c r="J33" s="29">
        <v>8</v>
      </c>
      <c r="K33" s="29">
        <v>8</v>
      </c>
      <c r="L33" s="29">
        <v>8</v>
      </c>
      <c r="M33" s="29">
        <v>8</v>
      </c>
      <c r="N33" s="29">
        <v>8</v>
      </c>
      <c r="O33" s="29">
        <v>8</v>
      </c>
      <c r="P33" s="23"/>
    </row>
    <row r="34" spans="1:16" x14ac:dyDescent="0.25">
      <c r="A34" s="23"/>
      <c r="B34" s="29" t="s">
        <v>100</v>
      </c>
      <c r="C34" s="41">
        <v>2010</v>
      </c>
      <c r="D34" s="30">
        <v>8</v>
      </c>
      <c r="E34" s="29">
        <v>8</v>
      </c>
      <c r="F34" s="29">
        <v>8</v>
      </c>
      <c r="G34" s="29">
        <v>8</v>
      </c>
      <c r="H34" s="29">
        <v>8</v>
      </c>
      <c r="I34" s="29">
        <v>8</v>
      </c>
      <c r="J34" s="29">
        <v>8</v>
      </c>
      <c r="K34" s="29">
        <v>8</v>
      </c>
      <c r="L34" s="29">
        <v>8</v>
      </c>
      <c r="M34" s="29">
        <v>8</v>
      </c>
      <c r="N34" s="29">
        <v>8</v>
      </c>
      <c r="O34" s="29">
        <v>8</v>
      </c>
      <c r="P34" s="23"/>
    </row>
    <row r="35" spans="1:16" x14ac:dyDescent="0.25">
      <c r="A35" s="23"/>
      <c r="B35" s="29" t="s">
        <v>101</v>
      </c>
      <c r="C35" s="41">
        <v>2011</v>
      </c>
      <c r="D35" s="30">
        <v>8</v>
      </c>
      <c r="E35" s="29">
        <v>8</v>
      </c>
      <c r="F35" s="29">
        <v>8</v>
      </c>
      <c r="G35" s="29">
        <v>8</v>
      </c>
      <c r="H35" s="29">
        <v>8</v>
      </c>
      <c r="I35" s="29">
        <v>8</v>
      </c>
      <c r="J35" s="29">
        <v>8</v>
      </c>
      <c r="K35" s="29">
        <v>8</v>
      </c>
      <c r="L35" s="29">
        <v>8.6</v>
      </c>
      <c r="M35" s="29">
        <v>8.6</v>
      </c>
      <c r="N35" s="29">
        <v>8.6</v>
      </c>
      <c r="O35" s="29">
        <v>8.6</v>
      </c>
      <c r="P35" s="23"/>
    </row>
    <row r="36" spans="1:16" x14ac:dyDescent="0.25">
      <c r="A36" s="23"/>
      <c r="B36" s="29" t="s">
        <v>102</v>
      </c>
      <c r="C36" s="41">
        <v>2012</v>
      </c>
      <c r="D36" s="31">
        <v>8.8000000000000007</v>
      </c>
      <c r="E36" s="32">
        <f t="shared" ref="E36:O51" si="0">D36</f>
        <v>8.8000000000000007</v>
      </c>
      <c r="F36" s="32">
        <f t="shared" si="0"/>
        <v>8.8000000000000007</v>
      </c>
      <c r="G36" s="32">
        <f t="shared" si="0"/>
        <v>8.8000000000000007</v>
      </c>
      <c r="H36" s="32">
        <f t="shared" si="0"/>
        <v>8.8000000000000007</v>
      </c>
      <c r="I36" s="32">
        <f t="shared" si="0"/>
        <v>8.8000000000000007</v>
      </c>
      <c r="J36" s="32">
        <f>I36</f>
        <v>8.8000000000000007</v>
      </c>
      <c r="K36" s="32">
        <f t="shared" si="0"/>
        <v>8.8000000000000007</v>
      </c>
      <c r="L36" s="32">
        <f t="shared" si="0"/>
        <v>8.8000000000000007</v>
      </c>
      <c r="M36" s="32">
        <f t="shared" si="0"/>
        <v>8.8000000000000007</v>
      </c>
      <c r="N36" s="32">
        <f t="shared" si="0"/>
        <v>8.8000000000000007</v>
      </c>
      <c r="O36" s="32">
        <f t="shared" si="0"/>
        <v>8.8000000000000007</v>
      </c>
      <c r="P36" s="23"/>
    </row>
    <row r="37" spans="1:16" x14ac:dyDescent="0.25">
      <c r="A37" s="23"/>
      <c r="B37" s="29" t="s">
        <v>103</v>
      </c>
      <c r="C37" s="41">
        <v>2013</v>
      </c>
      <c r="D37" s="31">
        <v>8.6999999999999993</v>
      </c>
      <c r="E37" s="32">
        <f t="shared" si="0"/>
        <v>8.6999999999999993</v>
      </c>
      <c r="F37" s="32">
        <f t="shared" si="0"/>
        <v>8.6999999999999993</v>
      </c>
      <c r="G37" s="32">
        <f t="shared" si="0"/>
        <v>8.6999999999999993</v>
      </c>
      <c r="H37" s="32">
        <f t="shared" si="0"/>
        <v>8.6999999999999993</v>
      </c>
      <c r="I37" s="32">
        <f t="shared" si="0"/>
        <v>8.6999999999999993</v>
      </c>
      <c r="J37" s="32">
        <f t="shared" si="0"/>
        <v>8.6999999999999993</v>
      </c>
      <c r="K37" s="32">
        <f t="shared" si="0"/>
        <v>8.6999999999999993</v>
      </c>
      <c r="L37" s="32">
        <f t="shared" si="0"/>
        <v>8.6999999999999993</v>
      </c>
      <c r="M37" s="32">
        <f t="shared" si="0"/>
        <v>8.6999999999999993</v>
      </c>
      <c r="N37" s="32">
        <f t="shared" si="0"/>
        <v>8.6999999999999993</v>
      </c>
      <c r="O37" s="32">
        <f t="shared" si="0"/>
        <v>8.6999999999999993</v>
      </c>
      <c r="P37" s="23"/>
    </row>
    <row r="38" spans="1:16" x14ac:dyDescent="0.25">
      <c r="A38" s="23"/>
      <c r="B38" s="29" t="s">
        <v>104</v>
      </c>
      <c r="C38" s="41">
        <v>2014</v>
      </c>
      <c r="D38" s="31">
        <v>8.6999999999999993</v>
      </c>
      <c r="E38" s="32">
        <f t="shared" si="0"/>
        <v>8.6999999999999993</v>
      </c>
      <c r="F38" s="32">
        <f t="shared" si="0"/>
        <v>8.6999999999999993</v>
      </c>
      <c r="G38" s="32">
        <f t="shared" si="0"/>
        <v>8.6999999999999993</v>
      </c>
      <c r="H38" s="32">
        <f t="shared" si="0"/>
        <v>8.6999999999999993</v>
      </c>
      <c r="I38" s="32">
        <f t="shared" si="0"/>
        <v>8.6999999999999993</v>
      </c>
      <c r="J38" s="32">
        <f t="shared" si="0"/>
        <v>8.6999999999999993</v>
      </c>
      <c r="K38" s="32">
        <f t="shared" si="0"/>
        <v>8.6999999999999993</v>
      </c>
      <c r="L38" s="32">
        <f t="shared" si="0"/>
        <v>8.6999999999999993</v>
      </c>
      <c r="M38" s="32">
        <f t="shared" si="0"/>
        <v>8.6999999999999993</v>
      </c>
      <c r="N38" s="32">
        <f t="shared" si="0"/>
        <v>8.6999999999999993</v>
      </c>
      <c r="O38" s="32">
        <f t="shared" si="0"/>
        <v>8.6999999999999993</v>
      </c>
      <c r="P38" s="23"/>
    </row>
    <row r="39" spans="1:16" x14ac:dyDescent="0.25">
      <c r="A39" s="23"/>
      <c r="B39" s="29" t="s">
        <v>105</v>
      </c>
      <c r="C39" s="41">
        <v>2015</v>
      </c>
      <c r="D39" s="31">
        <v>8.6999999999999993</v>
      </c>
      <c r="E39" s="32">
        <f t="shared" si="0"/>
        <v>8.6999999999999993</v>
      </c>
      <c r="F39" s="32">
        <f t="shared" si="0"/>
        <v>8.6999999999999993</v>
      </c>
      <c r="G39" s="32">
        <f t="shared" si="0"/>
        <v>8.6999999999999993</v>
      </c>
      <c r="H39" s="32">
        <f t="shared" si="0"/>
        <v>8.6999999999999993</v>
      </c>
      <c r="I39" s="32">
        <f t="shared" si="0"/>
        <v>8.6999999999999993</v>
      </c>
      <c r="J39" s="32">
        <f t="shared" si="0"/>
        <v>8.6999999999999993</v>
      </c>
      <c r="K39" s="32">
        <f t="shared" si="0"/>
        <v>8.6999999999999993</v>
      </c>
      <c r="L39" s="32">
        <f t="shared" si="0"/>
        <v>8.6999999999999993</v>
      </c>
      <c r="M39" s="32">
        <f t="shared" si="0"/>
        <v>8.6999999999999993</v>
      </c>
      <c r="N39" s="32">
        <f t="shared" si="0"/>
        <v>8.6999999999999993</v>
      </c>
      <c r="O39" s="32">
        <f t="shared" si="0"/>
        <v>8.6999999999999993</v>
      </c>
      <c r="P39" s="23"/>
    </row>
    <row r="40" spans="1:16" x14ac:dyDescent="0.25">
      <c r="A40" s="23"/>
      <c r="B40" s="29" t="s">
        <v>106</v>
      </c>
      <c r="C40" s="41">
        <v>2016</v>
      </c>
      <c r="D40" s="31">
        <v>8.1</v>
      </c>
      <c r="E40" s="32">
        <f t="shared" si="0"/>
        <v>8.1</v>
      </c>
      <c r="F40" s="32">
        <f t="shared" si="0"/>
        <v>8.1</v>
      </c>
      <c r="G40" s="32">
        <f t="shared" si="0"/>
        <v>8.1</v>
      </c>
      <c r="H40" s="32">
        <f t="shared" si="0"/>
        <v>8.1</v>
      </c>
      <c r="I40" s="32">
        <f t="shared" si="0"/>
        <v>8.1</v>
      </c>
      <c r="J40" s="32">
        <v>8</v>
      </c>
      <c r="K40" s="32">
        <f t="shared" si="0"/>
        <v>8</v>
      </c>
      <c r="L40" s="32">
        <f t="shared" si="0"/>
        <v>8</v>
      </c>
      <c r="M40" s="32">
        <f t="shared" si="0"/>
        <v>8</v>
      </c>
      <c r="N40" s="32">
        <f t="shared" si="0"/>
        <v>8</v>
      </c>
      <c r="O40" s="32">
        <f t="shared" si="0"/>
        <v>8</v>
      </c>
      <c r="P40" s="23"/>
    </row>
    <row r="41" spans="1:16" x14ac:dyDescent="0.25">
      <c r="A41" s="23"/>
      <c r="B41" s="29" t="s">
        <v>107</v>
      </c>
      <c r="C41" s="41">
        <v>2017</v>
      </c>
      <c r="D41" s="31">
        <v>7.9</v>
      </c>
      <c r="E41" s="32">
        <f t="shared" si="0"/>
        <v>7.9</v>
      </c>
      <c r="F41" s="32">
        <f t="shared" si="0"/>
        <v>7.9</v>
      </c>
      <c r="G41" s="32">
        <v>7.8</v>
      </c>
      <c r="H41" s="32">
        <f t="shared" si="0"/>
        <v>7.8</v>
      </c>
      <c r="I41" s="32">
        <f t="shared" si="0"/>
        <v>7.8</v>
      </c>
      <c r="J41" s="32">
        <f t="shared" si="0"/>
        <v>7.8</v>
      </c>
      <c r="K41" s="32">
        <f t="shared" si="0"/>
        <v>7.8</v>
      </c>
      <c r="L41" s="32">
        <f t="shared" si="0"/>
        <v>7.8</v>
      </c>
      <c r="M41" s="32">
        <v>7.6</v>
      </c>
      <c r="N41" s="32">
        <f t="shared" si="0"/>
        <v>7.6</v>
      </c>
      <c r="O41" s="32">
        <f t="shared" si="0"/>
        <v>7.6</v>
      </c>
      <c r="P41" s="23"/>
    </row>
    <row r="42" spans="1:16" x14ac:dyDescent="0.25">
      <c r="A42" s="23"/>
      <c r="B42" s="29" t="s">
        <v>108</v>
      </c>
      <c r="C42" s="41">
        <v>2018</v>
      </c>
      <c r="D42" s="31">
        <v>7.6</v>
      </c>
      <c r="E42" s="32">
        <f t="shared" si="0"/>
        <v>7.6</v>
      </c>
      <c r="F42" s="32">
        <f t="shared" si="0"/>
        <v>7.6</v>
      </c>
      <c r="G42" s="32">
        <f t="shared" si="0"/>
        <v>7.6</v>
      </c>
      <c r="H42" s="32">
        <f t="shared" si="0"/>
        <v>7.6</v>
      </c>
      <c r="I42" s="32">
        <f t="shared" si="0"/>
        <v>7.6</v>
      </c>
      <c r="J42" s="32">
        <v>8</v>
      </c>
      <c r="K42" s="32">
        <f t="shared" si="0"/>
        <v>8</v>
      </c>
      <c r="L42" s="32">
        <f t="shared" si="0"/>
        <v>8</v>
      </c>
      <c r="M42" s="32">
        <f t="shared" si="0"/>
        <v>8</v>
      </c>
      <c r="N42" s="32">
        <f t="shared" si="0"/>
        <v>8</v>
      </c>
      <c r="O42" s="32">
        <f t="shared" si="0"/>
        <v>8</v>
      </c>
      <c r="P42" s="23"/>
    </row>
    <row r="43" spans="1:16" x14ac:dyDescent="0.25">
      <c r="A43" s="23"/>
      <c r="B43" s="29" t="s">
        <v>109</v>
      </c>
      <c r="C43" s="41">
        <v>2019</v>
      </c>
      <c r="D43" s="31">
        <v>8</v>
      </c>
      <c r="E43" s="32">
        <f t="shared" si="0"/>
        <v>8</v>
      </c>
      <c r="F43" s="32">
        <f t="shared" si="0"/>
        <v>8</v>
      </c>
      <c r="G43" s="32">
        <v>7.9</v>
      </c>
      <c r="H43" s="32">
        <f t="shared" si="0"/>
        <v>7.9</v>
      </c>
      <c r="I43" s="32">
        <f t="shared" si="0"/>
        <v>7.9</v>
      </c>
      <c r="J43" s="32">
        <f t="shared" si="0"/>
        <v>7.9</v>
      </c>
      <c r="K43" s="32">
        <f t="shared" si="0"/>
        <v>7.9</v>
      </c>
      <c r="L43" s="32">
        <f t="shared" si="0"/>
        <v>7.9</v>
      </c>
      <c r="M43" s="32">
        <f t="shared" si="0"/>
        <v>7.9</v>
      </c>
      <c r="N43" s="32">
        <f t="shared" si="0"/>
        <v>7.9</v>
      </c>
      <c r="O43" s="32">
        <f t="shared" si="0"/>
        <v>7.9</v>
      </c>
      <c r="P43" s="23"/>
    </row>
    <row r="44" spans="1:16" x14ac:dyDescent="0.25">
      <c r="A44" s="23"/>
      <c r="B44" s="29" t="s">
        <v>110</v>
      </c>
      <c r="C44" s="41">
        <v>2020</v>
      </c>
      <c r="D44" s="31">
        <v>7.1</v>
      </c>
      <c r="E44" s="32">
        <f t="shared" si="0"/>
        <v>7.1</v>
      </c>
      <c r="F44" s="32">
        <f t="shared" si="0"/>
        <v>7.1</v>
      </c>
      <c r="G44" s="32">
        <f t="shared" si="0"/>
        <v>7.1</v>
      </c>
      <c r="H44" s="32">
        <f t="shared" si="0"/>
        <v>7.1</v>
      </c>
      <c r="I44" s="32">
        <f t="shared" si="0"/>
        <v>7.1</v>
      </c>
      <c r="J44" s="32">
        <f t="shared" si="0"/>
        <v>7.1</v>
      </c>
      <c r="K44" s="32">
        <f t="shared" si="0"/>
        <v>7.1</v>
      </c>
      <c r="L44" s="32">
        <f t="shared" si="0"/>
        <v>7.1</v>
      </c>
      <c r="M44" s="32">
        <f t="shared" si="0"/>
        <v>7.1</v>
      </c>
      <c r="N44" s="32">
        <f t="shared" si="0"/>
        <v>7.1</v>
      </c>
      <c r="O44" s="32">
        <f t="shared" si="0"/>
        <v>7.1</v>
      </c>
      <c r="P44" s="23"/>
    </row>
    <row r="45" spans="1:16" x14ac:dyDescent="0.25">
      <c r="A45" s="23"/>
      <c r="B45" s="29" t="s">
        <v>111</v>
      </c>
      <c r="C45" s="41">
        <v>2021</v>
      </c>
      <c r="D45" s="31">
        <v>7.1</v>
      </c>
      <c r="E45" s="32">
        <f t="shared" si="0"/>
        <v>7.1</v>
      </c>
      <c r="F45" s="32">
        <f t="shared" si="0"/>
        <v>7.1</v>
      </c>
      <c r="G45" s="32">
        <f t="shared" si="0"/>
        <v>7.1</v>
      </c>
      <c r="H45" s="32">
        <f t="shared" si="0"/>
        <v>7.1</v>
      </c>
      <c r="I45" s="32">
        <f t="shared" si="0"/>
        <v>7.1</v>
      </c>
      <c r="J45" s="32">
        <f t="shared" si="0"/>
        <v>7.1</v>
      </c>
      <c r="K45" s="32">
        <f t="shared" si="0"/>
        <v>7.1</v>
      </c>
      <c r="L45" s="32">
        <f t="shared" si="0"/>
        <v>7.1</v>
      </c>
      <c r="M45" s="32">
        <f t="shared" si="0"/>
        <v>7.1</v>
      </c>
      <c r="N45" s="32">
        <f t="shared" si="0"/>
        <v>7.1</v>
      </c>
      <c r="O45" s="32">
        <f t="shared" si="0"/>
        <v>7.1</v>
      </c>
      <c r="P45" s="23"/>
    </row>
    <row r="46" spans="1:16" x14ac:dyDescent="0.25">
      <c r="A46" s="23"/>
      <c r="B46" s="29" t="s">
        <v>112</v>
      </c>
      <c r="C46" s="41">
        <v>2022</v>
      </c>
      <c r="D46" s="31">
        <v>7.1</v>
      </c>
      <c r="E46" s="32">
        <f t="shared" si="0"/>
        <v>7.1</v>
      </c>
      <c r="F46" s="32">
        <f t="shared" si="0"/>
        <v>7.1</v>
      </c>
      <c r="G46" s="32">
        <f t="shared" si="0"/>
        <v>7.1</v>
      </c>
      <c r="H46" s="32">
        <f t="shared" si="0"/>
        <v>7.1</v>
      </c>
      <c r="I46" s="32">
        <f t="shared" si="0"/>
        <v>7.1</v>
      </c>
      <c r="J46" s="32">
        <f t="shared" si="0"/>
        <v>7.1</v>
      </c>
      <c r="K46" s="32">
        <f t="shared" si="0"/>
        <v>7.1</v>
      </c>
      <c r="L46" s="32">
        <f t="shared" si="0"/>
        <v>7.1</v>
      </c>
      <c r="M46" s="32">
        <f t="shared" si="0"/>
        <v>7.1</v>
      </c>
      <c r="N46" s="32">
        <f t="shared" si="0"/>
        <v>7.1</v>
      </c>
      <c r="O46" s="32">
        <f t="shared" si="0"/>
        <v>7.1</v>
      </c>
      <c r="P46" s="23"/>
    </row>
    <row r="47" spans="1:16" x14ac:dyDescent="0.25">
      <c r="A47" s="23"/>
      <c r="B47" s="29" t="s">
        <v>113</v>
      </c>
      <c r="C47" s="41">
        <v>2023</v>
      </c>
      <c r="D47" s="31">
        <v>7.1</v>
      </c>
      <c r="E47" s="32">
        <f t="shared" si="0"/>
        <v>7.1</v>
      </c>
      <c r="F47" s="32">
        <f t="shared" si="0"/>
        <v>7.1</v>
      </c>
      <c r="G47" s="32">
        <f t="shared" si="0"/>
        <v>7.1</v>
      </c>
      <c r="H47" s="32">
        <f t="shared" si="0"/>
        <v>7.1</v>
      </c>
      <c r="I47" s="32">
        <f t="shared" si="0"/>
        <v>7.1</v>
      </c>
      <c r="J47" s="32">
        <f t="shared" si="0"/>
        <v>7.1</v>
      </c>
      <c r="K47" s="32">
        <f t="shared" si="0"/>
        <v>7.1</v>
      </c>
      <c r="L47" s="32">
        <f t="shared" si="0"/>
        <v>7.1</v>
      </c>
      <c r="M47" s="32">
        <f t="shared" si="0"/>
        <v>7.1</v>
      </c>
      <c r="N47" s="32">
        <f t="shared" si="0"/>
        <v>7.1</v>
      </c>
      <c r="O47" s="32">
        <f t="shared" si="0"/>
        <v>7.1</v>
      </c>
      <c r="P47" s="23"/>
    </row>
    <row r="48" spans="1:16" x14ac:dyDescent="0.25">
      <c r="A48" s="23"/>
      <c r="B48" s="29" t="s">
        <v>114</v>
      </c>
      <c r="C48" s="41">
        <v>2024</v>
      </c>
      <c r="D48" s="31">
        <v>7.1</v>
      </c>
      <c r="E48" s="32">
        <f t="shared" si="0"/>
        <v>7.1</v>
      </c>
      <c r="F48" s="32">
        <f t="shared" si="0"/>
        <v>7.1</v>
      </c>
      <c r="G48" s="32">
        <f t="shared" si="0"/>
        <v>7.1</v>
      </c>
      <c r="H48" s="32">
        <f t="shared" si="0"/>
        <v>7.1</v>
      </c>
      <c r="I48" s="32">
        <f t="shared" si="0"/>
        <v>7.1</v>
      </c>
      <c r="J48" s="32">
        <f t="shared" si="0"/>
        <v>7.1</v>
      </c>
      <c r="K48" s="32">
        <f t="shared" si="0"/>
        <v>7.1</v>
      </c>
      <c r="L48" s="32">
        <f t="shared" si="0"/>
        <v>7.1</v>
      </c>
      <c r="M48" s="32">
        <f t="shared" si="0"/>
        <v>7.1</v>
      </c>
      <c r="N48" s="32">
        <f t="shared" si="0"/>
        <v>7.1</v>
      </c>
      <c r="O48" s="32">
        <f t="shared" si="0"/>
        <v>7.1</v>
      </c>
      <c r="P48" s="23"/>
    </row>
    <row r="49" spans="1:16" x14ac:dyDescent="0.25">
      <c r="A49" s="23"/>
      <c r="B49" s="29" t="s">
        <v>115</v>
      </c>
      <c r="C49" s="41">
        <v>2025</v>
      </c>
      <c r="D49" s="31">
        <v>7.1</v>
      </c>
      <c r="E49" s="32">
        <f t="shared" si="0"/>
        <v>7.1</v>
      </c>
      <c r="F49" s="32">
        <f t="shared" si="0"/>
        <v>7.1</v>
      </c>
      <c r="G49" s="32">
        <f t="shared" si="0"/>
        <v>7.1</v>
      </c>
      <c r="H49" s="32">
        <f t="shared" si="0"/>
        <v>7.1</v>
      </c>
      <c r="I49" s="32">
        <f t="shared" si="0"/>
        <v>7.1</v>
      </c>
      <c r="J49" s="32">
        <f t="shared" si="0"/>
        <v>7.1</v>
      </c>
      <c r="K49" s="32">
        <f t="shared" si="0"/>
        <v>7.1</v>
      </c>
      <c r="L49" s="32">
        <f t="shared" si="0"/>
        <v>7.1</v>
      </c>
      <c r="M49" s="32">
        <f t="shared" si="0"/>
        <v>7.1</v>
      </c>
      <c r="N49" s="32">
        <f t="shared" si="0"/>
        <v>7.1</v>
      </c>
      <c r="O49" s="32">
        <f t="shared" si="0"/>
        <v>7.1</v>
      </c>
      <c r="P49" s="23"/>
    </row>
    <row r="50" spans="1:16" x14ac:dyDescent="0.25">
      <c r="A50" s="23"/>
      <c r="B50" s="29" t="s">
        <v>116</v>
      </c>
      <c r="C50" s="41">
        <v>2026</v>
      </c>
      <c r="D50" s="31">
        <v>7.1</v>
      </c>
      <c r="E50" s="32">
        <f t="shared" si="0"/>
        <v>7.1</v>
      </c>
      <c r="F50" s="32">
        <f t="shared" si="0"/>
        <v>7.1</v>
      </c>
      <c r="G50" s="32">
        <f t="shared" si="0"/>
        <v>7.1</v>
      </c>
      <c r="H50" s="32">
        <f t="shared" si="0"/>
        <v>7.1</v>
      </c>
      <c r="I50" s="32">
        <f t="shared" si="0"/>
        <v>7.1</v>
      </c>
      <c r="J50" s="32">
        <f t="shared" si="0"/>
        <v>7.1</v>
      </c>
      <c r="K50" s="32">
        <f t="shared" si="0"/>
        <v>7.1</v>
      </c>
      <c r="L50" s="32">
        <f t="shared" si="0"/>
        <v>7.1</v>
      </c>
      <c r="M50" s="32">
        <f t="shared" si="0"/>
        <v>7.1</v>
      </c>
      <c r="N50" s="32">
        <f t="shared" si="0"/>
        <v>7.1</v>
      </c>
      <c r="O50" s="32">
        <f t="shared" si="0"/>
        <v>7.1</v>
      </c>
      <c r="P50" s="23"/>
    </row>
    <row r="51" spans="1:16" x14ac:dyDescent="0.25">
      <c r="A51" s="23"/>
      <c r="B51" s="29" t="s">
        <v>117</v>
      </c>
      <c r="C51" s="41">
        <v>2027</v>
      </c>
      <c r="D51" s="31">
        <v>7.1</v>
      </c>
      <c r="E51" s="32">
        <f t="shared" si="0"/>
        <v>7.1</v>
      </c>
      <c r="F51" s="32">
        <f t="shared" si="0"/>
        <v>7.1</v>
      </c>
      <c r="G51" s="32">
        <f t="shared" si="0"/>
        <v>7.1</v>
      </c>
      <c r="H51" s="32">
        <f t="shared" si="0"/>
        <v>7.1</v>
      </c>
      <c r="I51" s="32">
        <f t="shared" si="0"/>
        <v>7.1</v>
      </c>
      <c r="J51" s="32">
        <f t="shared" si="0"/>
        <v>7.1</v>
      </c>
      <c r="K51" s="32">
        <f t="shared" si="0"/>
        <v>7.1</v>
      </c>
      <c r="L51" s="32">
        <f t="shared" si="0"/>
        <v>7.1</v>
      </c>
      <c r="M51" s="32">
        <f t="shared" si="0"/>
        <v>7.1</v>
      </c>
      <c r="N51" s="32">
        <f t="shared" si="0"/>
        <v>7.1</v>
      </c>
      <c r="O51" s="32">
        <f t="shared" si="0"/>
        <v>7.1</v>
      </c>
      <c r="P51" s="23"/>
    </row>
    <row r="52" spans="1:16" x14ac:dyDescent="0.25">
      <c r="A52" s="23"/>
      <c r="B52" s="29" t="s">
        <v>118</v>
      </c>
      <c r="C52" s="41">
        <v>2028</v>
      </c>
      <c r="D52" s="31">
        <v>7.1</v>
      </c>
      <c r="E52" s="32">
        <f t="shared" ref="E52:O57" si="1">D52</f>
        <v>7.1</v>
      </c>
      <c r="F52" s="32">
        <f t="shared" si="1"/>
        <v>7.1</v>
      </c>
      <c r="G52" s="32">
        <f t="shared" si="1"/>
        <v>7.1</v>
      </c>
      <c r="H52" s="32">
        <f t="shared" si="1"/>
        <v>7.1</v>
      </c>
      <c r="I52" s="32">
        <f t="shared" si="1"/>
        <v>7.1</v>
      </c>
      <c r="J52" s="32">
        <f t="shared" si="1"/>
        <v>7.1</v>
      </c>
      <c r="K52" s="32">
        <f t="shared" si="1"/>
        <v>7.1</v>
      </c>
      <c r="L52" s="32">
        <f t="shared" si="1"/>
        <v>7.1</v>
      </c>
      <c r="M52" s="32">
        <f t="shared" si="1"/>
        <v>7.1</v>
      </c>
      <c r="N52" s="32">
        <f t="shared" si="1"/>
        <v>7.1</v>
      </c>
      <c r="O52" s="32">
        <f t="shared" si="1"/>
        <v>7.1</v>
      </c>
      <c r="P52" s="23"/>
    </row>
    <row r="53" spans="1:16" x14ac:dyDescent="0.25">
      <c r="A53" s="23"/>
      <c r="B53" s="29" t="s">
        <v>119</v>
      </c>
      <c r="C53" s="41">
        <v>2029</v>
      </c>
      <c r="D53" s="31">
        <v>7.1</v>
      </c>
      <c r="E53" s="32">
        <f t="shared" si="1"/>
        <v>7.1</v>
      </c>
      <c r="F53" s="32">
        <f t="shared" si="1"/>
        <v>7.1</v>
      </c>
      <c r="G53" s="32">
        <f t="shared" si="1"/>
        <v>7.1</v>
      </c>
      <c r="H53" s="32">
        <f t="shared" si="1"/>
        <v>7.1</v>
      </c>
      <c r="I53" s="32">
        <f t="shared" si="1"/>
        <v>7.1</v>
      </c>
      <c r="J53" s="32">
        <f t="shared" si="1"/>
        <v>7.1</v>
      </c>
      <c r="K53" s="32">
        <f t="shared" si="1"/>
        <v>7.1</v>
      </c>
      <c r="L53" s="32">
        <f t="shared" si="1"/>
        <v>7.1</v>
      </c>
      <c r="M53" s="32">
        <f t="shared" si="1"/>
        <v>7.1</v>
      </c>
      <c r="N53" s="32">
        <f t="shared" si="1"/>
        <v>7.1</v>
      </c>
      <c r="O53" s="32">
        <f t="shared" si="1"/>
        <v>7.1</v>
      </c>
      <c r="P53" s="23"/>
    </row>
    <row r="54" spans="1:16" x14ac:dyDescent="0.25">
      <c r="A54" s="23"/>
      <c r="B54" s="29" t="s">
        <v>120</v>
      </c>
      <c r="C54" s="41">
        <v>2030</v>
      </c>
      <c r="D54" s="31">
        <v>7.1</v>
      </c>
      <c r="E54" s="32">
        <f t="shared" si="1"/>
        <v>7.1</v>
      </c>
      <c r="F54" s="32">
        <f t="shared" si="1"/>
        <v>7.1</v>
      </c>
      <c r="G54" s="32">
        <f t="shared" si="1"/>
        <v>7.1</v>
      </c>
      <c r="H54" s="32">
        <f t="shared" si="1"/>
        <v>7.1</v>
      </c>
      <c r="I54" s="32">
        <f t="shared" si="1"/>
        <v>7.1</v>
      </c>
      <c r="J54" s="32">
        <f t="shared" si="1"/>
        <v>7.1</v>
      </c>
      <c r="K54" s="32">
        <f t="shared" si="1"/>
        <v>7.1</v>
      </c>
      <c r="L54" s="32">
        <f t="shared" si="1"/>
        <v>7.1</v>
      </c>
      <c r="M54" s="32">
        <f>L54</f>
        <v>7.1</v>
      </c>
      <c r="N54" s="32">
        <f t="shared" si="1"/>
        <v>7.1</v>
      </c>
      <c r="O54" s="32">
        <f t="shared" si="1"/>
        <v>7.1</v>
      </c>
      <c r="P54" s="23"/>
    </row>
    <row r="55" spans="1:16" x14ac:dyDescent="0.25">
      <c r="A55" s="23"/>
      <c r="B55" s="29" t="s">
        <v>121</v>
      </c>
      <c r="C55" s="41">
        <v>2031</v>
      </c>
      <c r="D55" s="31">
        <v>7.1</v>
      </c>
      <c r="E55" s="32">
        <f t="shared" si="1"/>
        <v>7.1</v>
      </c>
      <c r="F55" s="32">
        <f t="shared" si="1"/>
        <v>7.1</v>
      </c>
      <c r="G55" s="32">
        <f t="shared" si="1"/>
        <v>7.1</v>
      </c>
      <c r="H55" s="32">
        <f t="shared" si="1"/>
        <v>7.1</v>
      </c>
      <c r="I55" s="32">
        <f t="shared" si="1"/>
        <v>7.1</v>
      </c>
      <c r="J55" s="32">
        <f t="shared" si="1"/>
        <v>7.1</v>
      </c>
      <c r="K55" s="32">
        <f t="shared" si="1"/>
        <v>7.1</v>
      </c>
      <c r="L55" s="32">
        <f t="shared" si="1"/>
        <v>7.1</v>
      </c>
      <c r="M55" s="32">
        <f t="shared" si="1"/>
        <v>7.1</v>
      </c>
      <c r="N55" s="32">
        <f t="shared" si="1"/>
        <v>7.1</v>
      </c>
      <c r="O55" s="32">
        <f t="shared" si="1"/>
        <v>7.1</v>
      </c>
      <c r="P55" s="23"/>
    </row>
    <row r="56" spans="1:16" x14ac:dyDescent="0.25">
      <c r="A56" s="23"/>
      <c r="B56" s="29" t="s">
        <v>122</v>
      </c>
      <c r="C56" s="41">
        <v>2032</v>
      </c>
      <c r="D56" s="31">
        <v>7.1</v>
      </c>
      <c r="E56" s="32">
        <f t="shared" si="1"/>
        <v>7.1</v>
      </c>
      <c r="F56" s="32">
        <f t="shared" si="1"/>
        <v>7.1</v>
      </c>
      <c r="G56" s="32">
        <f t="shared" si="1"/>
        <v>7.1</v>
      </c>
      <c r="H56" s="32">
        <f t="shared" si="1"/>
        <v>7.1</v>
      </c>
      <c r="I56" s="32">
        <f t="shared" si="1"/>
        <v>7.1</v>
      </c>
      <c r="J56" s="32">
        <f t="shared" si="1"/>
        <v>7.1</v>
      </c>
      <c r="K56" s="32">
        <f t="shared" si="1"/>
        <v>7.1</v>
      </c>
      <c r="L56" s="32">
        <f t="shared" si="1"/>
        <v>7.1</v>
      </c>
      <c r="M56" s="32">
        <f t="shared" si="1"/>
        <v>7.1</v>
      </c>
      <c r="N56" s="32">
        <f t="shared" si="1"/>
        <v>7.1</v>
      </c>
      <c r="O56" s="32">
        <f t="shared" si="1"/>
        <v>7.1</v>
      </c>
      <c r="P56" s="23"/>
    </row>
    <row r="57" spans="1:16" x14ac:dyDescent="0.25">
      <c r="A57" s="23"/>
      <c r="B57" s="29" t="s">
        <v>123</v>
      </c>
      <c r="C57" s="41">
        <v>2033</v>
      </c>
      <c r="D57" s="31">
        <v>7.1</v>
      </c>
      <c r="E57" s="32">
        <f t="shared" si="1"/>
        <v>7.1</v>
      </c>
      <c r="F57" s="32">
        <f t="shared" si="1"/>
        <v>7.1</v>
      </c>
      <c r="G57" s="32">
        <f t="shared" si="1"/>
        <v>7.1</v>
      </c>
      <c r="H57" s="32">
        <f t="shared" si="1"/>
        <v>7.1</v>
      </c>
      <c r="I57" s="32">
        <f t="shared" si="1"/>
        <v>7.1</v>
      </c>
      <c r="J57" s="32">
        <f t="shared" si="1"/>
        <v>7.1</v>
      </c>
      <c r="K57" s="32">
        <f t="shared" si="1"/>
        <v>7.1</v>
      </c>
      <c r="L57" s="32">
        <f t="shared" si="1"/>
        <v>7.1</v>
      </c>
      <c r="M57" s="32">
        <f t="shared" si="1"/>
        <v>7.1</v>
      </c>
      <c r="N57" s="32">
        <f t="shared" si="1"/>
        <v>7.1</v>
      </c>
      <c r="O57" s="32">
        <f t="shared" si="1"/>
        <v>7.1</v>
      </c>
      <c r="P57" s="23"/>
    </row>
    <row r="58" spans="1:16" x14ac:dyDescent="0.25">
      <c r="A58" s="23"/>
      <c r="B58" s="23"/>
      <c r="C58" s="23"/>
      <c r="D58" s="23"/>
      <c r="E58" s="23"/>
      <c r="F58" s="23"/>
      <c r="G58" s="23"/>
      <c r="H58" s="23"/>
      <c r="I58" s="23"/>
      <c r="J58" s="23"/>
      <c r="K58" s="23"/>
      <c r="L58" s="23"/>
      <c r="M58" s="23"/>
      <c r="N58" s="23"/>
      <c r="O58" s="23"/>
      <c r="P58" s="23"/>
    </row>
    <row r="59" spans="1:16" x14ac:dyDescent="0.25"/>
    <row r="60" spans="1:16" x14ac:dyDescent="0.25"/>
    <row r="61" spans="1:16" hidden="1" x14ac:dyDescent="0.25"/>
    <row r="62" spans="1:16" hidden="1" x14ac:dyDescent="0.25"/>
    <row r="63" spans="1:16" hidden="1" x14ac:dyDescent="0.25"/>
    <row r="64" spans="1:16"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sheetData>
  <sheetProtection password="CDA0" sheet="1" objects="1" scenarios="1"/>
  <protectedRanges>
    <protectedRange password="CDB6" sqref="D4:D57 G4:G57 J4:J57 M4:M57" name="ROI"/>
  </protectedRanges>
  <mergeCells count="1">
    <mergeCell ref="B2:O2"/>
  </mergeCells>
  <pageMargins left="0.7" right="0.7" top="0.75" bottom="0.75" header="0.3" footer="0.3"/>
  <tableParts count="1">
    <tablePart r:id="rId1"/>
  </tablePart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2019 -    2020</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(26)'!C13+1</f>
        <v>2019</v>
      </c>
      <c r="D13" s="62" t="str">
        <f>IFERROR("-    "&amp;C13+1,"")</f>
        <v>-    2020</v>
      </c>
      <c r="E13" s="115" t="s">
        <v>125</v>
      </c>
      <c r="F13" s="115"/>
      <c r="G13" s="115"/>
      <c r="H13" s="115"/>
      <c r="I13" s="43"/>
      <c r="J13" s="44"/>
      <c r="K13" s="45"/>
      <c r="L13" s="1"/>
      <c r="M13" s="2"/>
      <c r="N13" s="2"/>
      <c r="O13" s="2"/>
      <c r="P13" s="2"/>
      <c r="Q13" s="2"/>
    </row>
    <row r="14" spans="1:17" ht="19.5" customHeight="1" thickBot="1" x14ac:dyDescent="0.3">
      <c r="A14" s="1"/>
      <c r="B14" s="49" t="s">
        <v>42</v>
      </c>
      <c r="C14" s="111">
        <f>IF(I14="",'FY (26)'!G35,I14)</f>
        <v>7264.7344609637021</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April,2019</v>
      </c>
      <c r="C17" s="34">
        <f>IFERROR(VLOOKUP($C$13,GPF_Rate,2,0),"")</f>
        <v>8</v>
      </c>
      <c r="D17" s="20">
        <v>1</v>
      </c>
      <c r="E17" s="21"/>
      <c r="F17" s="36">
        <f>SUM(D17:E17)</f>
        <v>1</v>
      </c>
      <c r="G17" s="21"/>
      <c r="H17" s="36">
        <f>F17-G17</f>
        <v>1</v>
      </c>
      <c r="I17" s="38">
        <f>C14+F17-G17</f>
        <v>7265.7344609637021</v>
      </c>
      <c r="J17" s="39">
        <f t="shared" ref="J17:J28" si="0">I17*C17/1200</f>
        <v>48.438229739758015</v>
      </c>
      <c r="K17" s="51" t="s">
        <v>13</v>
      </c>
      <c r="L17" s="1"/>
      <c r="M17" s="59"/>
      <c r="O17" s="2"/>
      <c r="P17" s="2"/>
      <c r="Q17" s="2"/>
    </row>
    <row r="18" spans="1:17" ht="18.75" customHeight="1" x14ac:dyDescent="0.25">
      <c r="A18" s="1"/>
      <c r="B18" s="50" t="str">
        <f t="shared" ref="B18:B25" si="1">K18&amp;","&amp;$C$13</f>
        <v>May,2019</v>
      </c>
      <c r="C18" s="34">
        <f>IFERROR(VLOOKUP($C$13,GPF_Rate,3,0),"")</f>
        <v>8</v>
      </c>
      <c r="D18" s="20">
        <v>2</v>
      </c>
      <c r="E18" s="21"/>
      <c r="F18" s="36">
        <f t="shared" ref="F18:F28" si="2">SUM(D18:E18)</f>
        <v>2</v>
      </c>
      <c r="G18" s="21"/>
      <c r="H18" s="36">
        <f t="shared" ref="H18:H28" si="3">F18-G18</f>
        <v>2</v>
      </c>
      <c r="I18" s="38">
        <f t="shared" ref="I18:I28" si="4">I17+F18-G18</f>
        <v>7267.7344609637021</v>
      </c>
      <c r="J18" s="39">
        <f t="shared" si="0"/>
        <v>48.45156307309135</v>
      </c>
      <c r="K18" s="51" t="s">
        <v>14</v>
      </c>
      <c r="L18" s="1"/>
      <c r="M18" s="59"/>
      <c r="N18" s="2"/>
      <c r="O18" s="2"/>
      <c r="P18" s="2"/>
      <c r="Q18" s="2"/>
    </row>
    <row r="19" spans="1:17" ht="18.75" customHeight="1" x14ac:dyDescent="0.25">
      <c r="A19" s="1"/>
      <c r="B19" s="50" t="str">
        <f t="shared" si="1"/>
        <v>June,2019</v>
      </c>
      <c r="C19" s="34">
        <f>IFERROR(VLOOKUP($C$13,GPF_Rate,4,0),"")</f>
        <v>8</v>
      </c>
      <c r="D19" s="20">
        <v>3</v>
      </c>
      <c r="E19" s="21"/>
      <c r="F19" s="36">
        <f t="shared" si="2"/>
        <v>3</v>
      </c>
      <c r="G19" s="21"/>
      <c r="H19" s="36">
        <f t="shared" si="3"/>
        <v>3</v>
      </c>
      <c r="I19" s="38">
        <f t="shared" si="4"/>
        <v>7270.7344609637021</v>
      </c>
      <c r="J19" s="39">
        <f t="shared" si="0"/>
        <v>48.471563073091346</v>
      </c>
      <c r="K19" s="51" t="s">
        <v>15</v>
      </c>
      <c r="L19" s="1"/>
      <c r="M19" s="59"/>
      <c r="N19" s="2"/>
      <c r="O19" s="2"/>
      <c r="P19" s="2"/>
      <c r="Q19" s="2"/>
    </row>
    <row r="20" spans="1:17" ht="18.75" customHeight="1" x14ac:dyDescent="0.25">
      <c r="A20" s="1"/>
      <c r="B20" s="50" t="str">
        <f t="shared" si="1"/>
        <v>July,2019</v>
      </c>
      <c r="C20" s="34">
        <f>IFERROR(VLOOKUP($C$13,GPF_Rate,5,0),"")</f>
        <v>7.9</v>
      </c>
      <c r="D20" s="20">
        <v>4</v>
      </c>
      <c r="E20" s="21"/>
      <c r="F20" s="36">
        <f t="shared" si="2"/>
        <v>4</v>
      </c>
      <c r="G20" s="21"/>
      <c r="H20" s="36">
        <f>F20-G20</f>
        <v>4</v>
      </c>
      <c r="I20" s="38">
        <f t="shared" si="4"/>
        <v>7274.7344609637021</v>
      </c>
      <c r="J20" s="39">
        <f t="shared" si="0"/>
        <v>47.892001868011043</v>
      </c>
      <c r="K20" s="51" t="s">
        <v>16</v>
      </c>
      <c r="L20" s="1"/>
      <c r="M20" s="59"/>
      <c r="N20" s="2"/>
      <c r="O20" s="2"/>
      <c r="P20" s="2"/>
      <c r="Q20" s="2"/>
    </row>
    <row r="21" spans="1:17" ht="18.75" customHeight="1" x14ac:dyDescent="0.25">
      <c r="A21" s="1"/>
      <c r="B21" s="50" t="str">
        <f t="shared" si="1"/>
        <v>August,2019</v>
      </c>
      <c r="C21" s="34">
        <f>IFERROR(VLOOKUP($C$13,GPF_Rate,6,0),"")</f>
        <v>7.9</v>
      </c>
      <c r="D21" s="20">
        <v>5</v>
      </c>
      <c r="E21" s="21"/>
      <c r="F21" s="36">
        <f t="shared" si="2"/>
        <v>5</v>
      </c>
      <c r="G21" s="21"/>
      <c r="H21" s="36">
        <f t="shared" si="3"/>
        <v>5</v>
      </c>
      <c r="I21" s="38">
        <f t="shared" si="4"/>
        <v>7279.7344609637021</v>
      </c>
      <c r="J21" s="39">
        <f t="shared" si="0"/>
        <v>47.924918534677708</v>
      </c>
      <c r="K21" s="51" t="s">
        <v>17</v>
      </c>
      <c r="L21" s="1"/>
      <c r="M21" s="59"/>
      <c r="N21" s="2"/>
      <c r="O21" s="2"/>
      <c r="P21" s="2"/>
      <c r="Q21" s="2"/>
    </row>
    <row r="22" spans="1:17" ht="18.75" customHeight="1" x14ac:dyDescent="0.25">
      <c r="A22" s="1"/>
      <c r="B22" s="50" t="str">
        <f t="shared" si="1"/>
        <v>September,2019</v>
      </c>
      <c r="C22" s="34">
        <f>IFERROR(VLOOKUP($C$13,GPF_Rate,7,0),"")</f>
        <v>7.9</v>
      </c>
      <c r="D22" s="20">
        <v>6</v>
      </c>
      <c r="E22" s="21"/>
      <c r="F22" s="36">
        <f t="shared" si="2"/>
        <v>6</v>
      </c>
      <c r="G22" s="21"/>
      <c r="H22" s="36">
        <f t="shared" si="3"/>
        <v>6</v>
      </c>
      <c r="I22" s="38">
        <f t="shared" si="4"/>
        <v>7285.7344609637021</v>
      </c>
      <c r="J22" s="39">
        <f t="shared" si="0"/>
        <v>47.964418534677712</v>
      </c>
      <c r="K22" s="51" t="s">
        <v>18</v>
      </c>
      <c r="L22" s="1"/>
      <c r="M22" s="59"/>
      <c r="N22" s="2"/>
      <c r="O22" s="2"/>
      <c r="P22" s="2"/>
      <c r="Q22" s="2"/>
    </row>
    <row r="23" spans="1:17" ht="18.75" customHeight="1" x14ac:dyDescent="0.25">
      <c r="A23" s="1"/>
      <c r="B23" s="50" t="str">
        <f t="shared" si="1"/>
        <v>October,2019</v>
      </c>
      <c r="C23" s="34">
        <f>IFERROR(VLOOKUP($C$13,GPF_Rate,8,0),"")</f>
        <v>7.9</v>
      </c>
      <c r="D23" s="20">
        <v>7</v>
      </c>
      <c r="E23" s="21"/>
      <c r="F23" s="36">
        <f t="shared" si="2"/>
        <v>7</v>
      </c>
      <c r="G23" s="21"/>
      <c r="H23" s="36">
        <f t="shared" si="3"/>
        <v>7</v>
      </c>
      <c r="I23" s="38">
        <f t="shared" si="4"/>
        <v>7292.7344609637021</v>
      </c>
      <c r="J23" s="39">
        <f t="shared" si="0"/>
        <v>48.01050186801104</v>
      </c>
      <c r="K23" s="51" t="s">
        <v>19</v>
      </c>
      <c r="L23" s="1"/>
      <c r="M23" s="59"/>
      <c r="N23" s="2"/>
      <c r="O23" s="2"/>
      <c r="P23" s="2"/>
      <c r="Q23" s="2"/>
    </row>
    <row r="24" spans="1:17" ht="18.75" customHeight="1" x14ac:dyDescent="0.25">
      <c r="A24" s="1"/>
      <c r="B24" s="50" t="str">
        <f t="shared" si="1"/>
        <v>November,2019</v>
      </c>
      <c r="C24" s="34">
        <f>IFERROR(VLOOKUP($C$13,GPF_Rate,9,0),"")</f>
        <v>7.9</v>
      </c>
      <c r="D24" s="20">
        <v>8</v>
      </c>
      <c r="E24" s="21"/>
      <c r="F24" s="36">
        <f t="shared" si="2"/>
        <v>8</v>
      </c>
      <c r="G24" s="21"/>
      <c r="H24" s="36">
        <f t="shared" si="3"/>
        <v>8</v>
      </c>
      <c r="I24" s="38">
        <f t="shared" si="4"/>
        <v>7300.7344609637021</v>
      </c>
      <c r="J24" s="39">
        <f t="shared" si="0"/>
        <v>48.063168534677708</v>
      </c>
      <c r="K24" s="51" t="s">
        <v>20</v>
      </c>
      <c r="L24" s="1"/>
      <c r="M24" s="59"/>
      <c r="N24" s="2"/>
      <c r="O24" s="2"/>
      <c r="P24" s="2"/>
      <c r="Q24" s="2"/>
    </row>
    <row r="25" spans="1:17" ht="18.75" customHeight="1" x14ac:dyDescent="0.25">
      <c r="A25" s="1"/>
      <c r="B25" s="50" t="str">
        <f t="shared" si="1"/>
        <v>December,2019</v>
      </c>
      <c r="C25" s="34">
        <f>IFERROR(VLOOKUP($C$13,GPF_Rate,10,0),"")</f>
        <v>7.9</v>
      </c>
      <c r="D25" s="20">
        <v>9</v>
      </c>
      <c r="E25" s="21"/>
      <c r="F25" s="36">
        <f t="shared" si="2"/>
        <v>9</v>
      </c>
      <c r="G25" s="21"/>
      <c r="H25" s="36">
        <f t="shared" si="3"/>
        <v>9</v>
      </c>
      <c r="I25" s="38">
        <f t="shared" si="4"/>
        <v>7309.7344609637021</v>
      </c>
      <c r="J25" s="39">
        <f t="shared" si="0"/>
        <v>48.122418534677706</v>
      </c>
      <c r="K25" s="51" t="s">
        <v>21</v>
      </c>
      <c r="L25" s="1"/>
      <c r="M25" s="59"/>
      <c r="N25" s="2"/>
      <c r="O25" s="2"/>
      <c r="P25" s="2"/>
      <c r="Q25" s="2"/>
    </row>
    <row r="26" spans="1:17" ht="18.75" customHeight="1" x14ac:dyDescent="0.25">
      <c r="A26" s="1"/>
      <c r="B26" s="50" t="str">
        <f>K26&amp;","&amp;RIGHT($D$13,4)</f>
        <v>January,2020</v>
      </c>
      <c r="C26" s="34">
        <f>IFERROR(VLOOKUP($C$13,GPF_Rate,11,0),"")</f>
        <v>7.9</v>
      </c>
      <c r="D26" s="20">
        <v>10</v>
      </c>
      <c r="E26" s="21"/>
      <c r="F26" s="36">
        <f t="shared" si="2"/>
        <v>10</v>
      </c>
      <c r="G26" s="21"/>
      <c r="H26" s="36">
        <f t="shared" si="3"/>
        <v>10</v>
      </c>
      <c r="I26" s="38">
        <f t="shared" si="4"/>
        <v>7319.7344609637021</v>
      </c>
      <c r="J26" s="39">
        <f t="shared" si="0"/>
        <v>48.188251868011044</v>
      </c>
      <c r="K26" s="51" t="s">
        <v>22</v>
      </c>
      <c r="L26" s="1"/>
      <c r="M26" s="59"/>
      <c r="N26" s="2"/>
      <c r="O26" s="2"/>
      <c r="P26" s="2"/>
      <c r="Q26" s="2"/>
    </row>
    <row r="27" spans="1:17" ht="18.75" customHeight="1" x14ac:dyDescent="0.25">
      <c r="A27" s="1"/>
      <c r="B27" s="50" t="str">
        <f>K27&amp;","&amp;RIGHT($D$13,4)</f>
        <v>February,2020</v>
      </c>
      <c r="C27" s="34">
        <f>IFERROR(VLOOKUP($C$13,GPF_Rate,12,0),"")</f>
        <v>7.9</v>
      </c>
      <c r="D27" s="20">
        <v>11</v>
      </c>
      <c r="E27" s="21"/>
      <c r="F27" s="36">
        <f t="shared" si="2"/>
        <v>11</v>
      </c>
      <c r="G27" s="21"/>
      <c r="H27" s="36">
        <f t="shared" si="3"/>
        <v>11</v>
      </c>
      <c r="I27" s="38">
        <f t="shared" si="4"/>
        <v>7330.7344609637021</v>
      </c>
      <c r="J27" s="39">
        <f t="shared" si="0"/>
        <v>48.260668534677713</v>
      </c>
      <c r="K27" s="51" t="s">
        <v>23</v>
      </c>
      <c r="L27" s="1"/>
      <c r="M27" s="59"/>
      <c r="N27" s="2"/>
      <c r="O27" s="2"/>
      <c r="P27" s="2"/>
      <c r="Q27" s="2"/>
    </row>
    <row r="28" spans="1:17" ht="18.75" customHeight="1" x14ac:dyDescent="0.25">
      <c r="A28" s="1"/>
      <c r="B28" s="52" t="str">
        <f>K28&amp;","&amp;RIGHT($D$13,4)</f>
        <v>March,2020</v>
      </c>
      <c r="C28" s="35">
        <f>IFERROR(VLOOKUP($C$13,GPF_Rate,13,0),"")</f>
        <v>7.9</v>
      </c>
      <c r="D28" s="20">
        <v>12</v>
      </c>
      <c r="E28" s="22"/>
      <c r="F28" s="37">
        <f t="shared" si="2"/>
        <v>12</v>
      </c>
      <c r="G28" s="22"/>
      <c r="H28" s="37">
        <f t="shared" si="3"/>
        <v>12</v>
      </c>
      <c r="I28" s="40">
        <f t="shared" si="4"/>
        <v>7342.7344609637021</v>
      </c>
      <c r="J28" s="39">
        <f t="shared" si="0"/>
        <v>48.339668534677706</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87540.813531564432</v>
      </c>
      <c r="J29" s="58">
        <f t="shared" si="5"/>
        <v>578.12737269804006</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7264.7344609637021</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578.12737269804006</v>
      </c>
      <c r="H34" s="150"/>
      <c r="I34" s="151"/>
      <c r="L34" s="1"/>
      <c r="M34" s="2"/>
      <c r="N34" s="2"/>
      <c r="O34" s="2"/>
      <c r="P34" s="2"/>
      <c r="Q34" s="2"/>
    </row>
    <row r="35" spans="1:17" ht="18.75" customHeight="1" x14ac:dyDescent="0.25">
      <c r="A35" s="1"/>
      <c r="B35" s="146" t="s">
        <v>55</v>
      </c>
      <c r="C35" s="147"/>
      <c r="D35" s="147"/>
      <c r="E35" s="147"/>
      <c r="F35" s="148"/>
      <c r="G35" s="152">
        <f>G31+G32-G33+G34</f>
        <v>7920.8618336617419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&amp;C&amp;"-,Bold"MADE BY :--BHAGIRATH MAL KALWANIYAN</oddFooter>
  </headerFooter>
  <colBreaks count="1" manualBreakCount="1">
    <brk id="9" min="4" max="34" man="1"/>
  </colBreaks>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2020 -    2021</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(27)'!C13+1</f>
        <v>2020</v>
      </c>
      <c r="D13" s="62" t="str">
        <f>IFERROR("-    "&amp;C13+1,"")</f>
        <v>-    2021</v>
      </c>
      <c r="E13" s="115" t="s">
        <v>125</v>
      </c>
      <c r="F13" s="115"/>
      <c r="G13" s="115"/>
      <c r="H13" s="115"/>
      <c r="I13" s="43"/>
      <c r="J13" s="44"/>
      <c r="K13" s="45"/>
      <c r="L13" s="1"/>
      <c r="M13" s="2"/>
      <c r="N13" s="2"/>
      <c r="O13" s="2"/>
      <c r="P13" s="2"/>
      <c r="Q13" s="2"/>
    </row>
    <row r="14" spans="1:17" ht="19.5" customHeight="1" thickBot="1" x14ac:dyDescent="0.3">
      <c r="A14" s="1"/>
      <c r="B14" s="49" t="s">
        <v>42</v>
      </c>
      <c r="C14" s="111">
        <f>IF(I14="",'FY (27)'!G35,I14)</f>
        <v>7920.8618336617419</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April,2020</v>
      </c>
      <c r="C17" s="34">
        <f>IFERROR(VLOOKUP($C$13,GPF_Rate,2,0),"")</f>
        <v>7.1</v>
      </c>
      <c r="D17" s="20">
        <v>1</v>
      </c>
      <c r="E17" s="21"/>
      <c r="F17" s="36">
        <f>SUM(D17:E17)</f>
        <v>1</v>
      </c>
      <c r="G17" s="21"/>
      <c r="H17" s="36">
        <f>F17-G17</f>
        <v>1</v>
      </c>
      <c r="I17" s="38">
        <f>C14+F17-G17</f>
        <v>7921.8618336617419</v>
      </c>
      <c r="J17" s="39">
        <f t="shared" ref="J17:J28" si="0">I17*C17/1200</f>
        <v>46.871015849165303</v>
      </c>
      <c r="K17" s="51" t="s">
        <v>13</v>
      </c>
      <c r="L17" s="1"/>
      <c r="M17" s="59"/>
      <c r="O17" s="2"/>
      <c r="P17" s="2"/>
      <c r="Q17" s="2"/>
    </row>
    <row r="18" spans="1:17" ht="18.75" customHeight="1" x14ac:dyDescent="0.25">
      <c r="A18" s="1"/>
      <c r="B18" s="50" t="str">
        <f t="shared" ref="B18:B25" si="1">K18&amp;","&amp;$C$13</f>
        <v>May,2020</v>
      </c>
      <c r="C18" s="34">
        <f>IFERROR(VLOOKUP($C$13,GPF_Rate,3,0),"")</f>
        <v>7.1</v>
      </c>
      <c r="D18" s="20">
        <v>2</v>
      </c>
      <c r="E18" s="21"/>
      <c r="F18" s="36">
        <f t="shared" ref="F18:F28" si="2">SUM(D18:E18)</f>
        <v>2</v>
      </c>
      <c r="G18" s="21"/>
      <c r="H18" s="36">
        <f t="shared" ref="H18:H28" si="3">F18-G18</f>
        <v>2</v>
      </c>
      <c r="I18" s="38">
        <f t="shared" ref="I18:I28" si="4">I17+F18-G18</f>
        <v>7923.8618336617419</v>
      </c>
      <c r="J18" s="39">
        <f t="shared" si="0"/>
        <v>46.882849182498639</v>
      </c>
      <c r="K18" s="51" t="s">
        <v>14</v>
      </c>
      <c r="L18" s="1"/>
      <c r="M18" s="59"/>
      <c r="N18" s="2"/>
      <c r="O18" s="2"/>
      <c r="P18" s="2"/>
      <c r="Q18" s="2"/>
    </row>
    <row r="19" spans="1:17" ht="18.75" customHeight="1" x14ac:dyDescent="0.25">
      <c r="A19" s="1"/>
      <c r="B19" s="50" t="str">
        <f t="shared" si="1"/>
        <v>June,2020</v>
      </c>
      <c r="C19" s="34">
        <f>IFERROR(VLOOKUP($C$13,GPF_Rate,4,0),"")</f>
        <v>7.1</v>
      </c>
      <c r="D19" s="20">
        <v>3</v>
      </c>
      <c r="E19" s="21"/>
      <c r="F19" s="36">
        <f t="shared" si="2"/>
        <v>3</v>
      </c>
      <c r="G19" s="21"/>
      <c r="H19" s="36">
        <f t="shared" si="3"/>
        <v>3</v>
      </c>
      <c r="I19" s="38">
        <f t="shared" si="4"/>
        <v>7926.8618336617419</v>
      </c>
      <c r="J19" s="39">
        <f t="shared" si="0"/>
        <v>46.900599182498638</v>
      </c>
      <c r="K19" s="51" t="s">
        <v>15</v>
      </c>
      <c r="L19" s="1"/>
      <c r="M19" s="59"/>
      <c r="N19" s="2"/>
      <c r="O19" s="2"/>
      <c r="P19" s="2"/>
      <c r="Q19" s="2"/>
    </row>
    <row r="20" spans="1:17" ht="18.75" customHeight="1" x14ac:dyDescent="0.25">
      <c r="A20" s="1"/>
      <c r="B20" s="50" t="str">
        <f t="shared" si="1"/>
        <v>July,2020</v>
      </c>
      <c r="C20" s="34">
        <f>IFERROR(VLOOKUP($C$13,GPF_Rate,5,0),"")</f>
        <v>7.1</v>
      </c>
      <c r="D20" s="20">
        <v>4</v>
      </c>
      <c r="E20" s="21"/>
      <c r="F20" s="36">
        <f t="shared" si="2"/>
        <v>4</v>
      </c>
      <c r="G20" s="21"/>
      <c r="H20" s="36">
        <f>F20-G20</f>
        <v>4</v>
      </c>
      <c r="I20" s="38">
        <f t="shared" si="4"/>
        <v>7930.8618336617419</v>
      </c>
      <c r="J20" s="39">
        <f t="shared" si="0"/>
        <v>46.924265849165309</v>
      </c>
      <c r="K20" s="51" t="s">
        <v>16</v>
      </c>
      <c r="L20" s="1"/>
      <c r="M20" s="59"/>
      <c r="N20" s="2"/>
      <c r="O20" s="2"/>
      <c r="P20" s="2"/>
      <c r="Q20" s="2"/>
    </row>
    <row r="21" spans="1:17" ht="18.75" customHeight="1" x14ac:dyDescent="0.25">
      <c r="A21" s="1"/>
      <c r="B21" s="50" t="str">
        <f t="shared" si="1"/>
        <v>August,2020</v>
      </c>
      <c r="C21" s="34">
        <f>IFERROR(VLOOKUP($C$13,GPF_Rate,6,0),"")</f>
        <v>7.1</v>
      </c>
      <c r="D21" s="20">
        <v>5</v>
      </c>
      <c r="E21" s="21"/>
      <c r="F21" s="36">
        <f t="shared" si="2"/>
        <v>5</v>
      </c>
      <c r="G21" s="21"/>
      <c r="H21" s="36">
        <f t="shared" si="3"/>
        <v>5</v>
      </c>
      <c r="I21" s="38">
        <f t="shared" si="4"/>
        <v>7935.8618336617419</v>
      </c>
      <c r="J21" s="39">
        <f t="shared" si="0"/>
        <v>46.953849182498637</v>
      </c>
      <c r="K21" s="51" t="s">
        <v>17</v>
      </c>
      <c r="L21" s="1"/>
      <c r="M21" s="59"/>
      <c r="N21" s="2"/>
      <c r="O21" s="2"/>
      <c r="P21" s="2"/>
      <c r="Q21" s="2"/>
    </row>
    <row r="22" spans="1:17" ht="18.75" customHeight="1" x14ac:dyDescent="0.25">
      <c r="A22" s="1"/>
      <c r="B22" s="50" t="str">
        <f t="shared" si="1"/>
        <v>September,2020</v>
      </c>
      <c r="C22" s="34">
        <f>IFERROR(VLOOKUP($C$13,GPF_Rate,7,0),"")</f>
        <v>7.1</v>
      </c>
      <c r="D22" s="20">
        <v>6</v>
      </c>
      <c r="E22" s="21"/>
      <c r="F22" s="36">
        <f t="shared" si="2"/>
        <v>6</v>
      </c>
      <c r="G22" s="21"/>
      <c r="H22" s="36">
        <f t="shared" si="3"/>
        <v>6</v>
      </c>
      <c r="I22" s="38">
        <f t="shared" si="4"/>
        <v>7941.8618336617419</v>
      </c>
      <c r="J22" s="39">
        <f t="shared" si="0"/>
        <v>46.989349182498636</v>
      </c>
      <c r="K22" s="51" t="s">
        <v>18</v>
      </c>
      <c r="L22" s="1"/>
      <c r="M22" s="59"/>
      <c r="N22" s="2"/>
      <c r="O22" s="2"/>
      <c r="P22" s="2"/>
      <c r="Q22" s="2"/>
    </row>
    <row r="23" spans="1:17" ht="18.75" customHeight="1" x14ac:dyDescent="0.25">
      <c r="A23" s="1"/>
      <c r="B23" s="50" t="str">
        <f t="shared" si="1"/>
        <v>October,2020</v>
      </c>
      <c r="C23" s="34">
        <f>IFERROR(VLOOKUP($C$13,GPF_Rate,8,0),"")</f>
        <v>7.1</v>
      </c>
      <c r="D23" s="20">
        <v>7</v>
      </c>
      <c r="E23" s="21"/>
      <c r="F23" s="36">
        <f t="shared" si="2"/>
        <v>7</v>
      </c>
      <c r="G23" s="21"/>
      <c r="H23" s="36">
        <f t="shared" si="3"/>
        <v>7</v>
      </c>
      <c r="I23" s="38">
        <f t="shared" si="4"/>
        <v>7948.8618336617419</v>
      </c>
      <c r="J23" s="39">
        <f t="shared" si="0"/>
        <v>47.030765849165306</v>
      </c>
      <c r="K23" s="51" t="s">
        <v>19</v>
      </c>
      <c r="L23" s="1"/>
      <c r="M23" s="59"/>
      <c r="N23" s="2"/>
      <c r="O23" s="2"/>
      <c r="P23" s="2"/>
      <c r="Q23" s="2"/>
    </row>
    <row r="24" spans="1:17" ht="18.75" customHeight="1" x14ac:dyDescent="0.25">
      <c r="A24" s="1"/>
      <c r="B24" s="50" t="str">
        <f t="shared" si="1"/>
        <v>November,2020</v>
      </c>
      <c r="C24" s="34">
        <f>IFERROR(VLOOKUP($C$13,GPF_Rate,9,0),"")</f>
        <v>7.1</v>
      </c>
      <c r="D24" s="20">
        <v>8</v>
      </c>
      <c r="E24" s="21"/>
      <c r="F24" s="36">
        <f t="shared" si="2"/>
        <v>8</v>
      </c>
      <c r="G24" s="21"/>
      <c r="H24" s="36">
        <f t="shared" si="3"/>
        <v>8</v>
      </c>
      <c r="I24" s="38">
        <f t="shared" si="4"/>
        <v>7956.8618336617419</v>
      </c>
      <c r="J24" s="39">
        <f t="shared" si="0"/>
        <v>47.07809918249864</v>
      </c>
      <c r="K24" s="51" t="s">
        <v>20</v>
      </c>
      <c r="L24" s="1"/>
      <c r="M24" s="59"/>
      <c r="N24" s="2"/>
      <c r="O24" s="2"/>
      <c r="P24" s="2"/>
      <c r="Q24" s="2"/>
    </row>
    <row r="25" spans="1:17" ht="18.75" customHeight="1" x14ac:dyDescent="0.25">
      <c r="A25" s="1"/>
      <c r="B25" s="50" t="str">
        <f t="shared" si="1"/>
        <v>December,2020</v>
      </c>
      <c r="C25" s="34">
        <f>IFERROR(VLOOKUP($C$13,GPF_Rate,10,0),"")</f>
        <v>7.1</v>
      </c>
      <c r="D25" s="20">
        <v>9</v>
      </c>
      <c r="E25" s="21"/>
      <c r="F25" s="36">
        <f t="shared" si="2"/>
        <v>9</v>
      </c>
      <c r="G25" s="21"/>
      <c r="H25" s="36">
        <f t="shared" si="3"/>
        <v>9</v>
      </c>
      <c r="I25" s="38">
        <f t="shared" si="4"/>
        <v>7965.8618336617419</v>
      </c>
      <c r="J25" s="39">
        <f t="shared" si="0"/>
        <v>47.131349182498639</v>
      </c>
      <c r="K25" s="51" t="s">
        <v>21</v>
      </c>
      <c r="L25" s="1"/>
      <c r="M25" s="59"/>
      <c r="N25" s="2"/>
      <c r="O25" s="2"/>
      <c r="P25" s="2"/>
      <c r="Q25" s="2"/>
    </row>
    <row r="26" spans="1:17" ht="18.75" customHeight="1" x14ac:dyDescent="0.25">
      <c r="A26" s="1"/>
      <c r="B26" s="50" t="str">
        <f>K26&amp;","&amp;RIGHT($D$13,4)</f>
        <v>January,2021</v>
      </c>
      <c r="C26" s="34">
        <f>IFERROR(VLOOKUP($C$13,GPF_Rate,11,0),"")</f>
        <v>7.1</v>
      </c>
      <c r="D26" s="20">
        <v>10</v>
      </c>
      <c r="E26" s="21"/>
      <c r="F26" s="36">
        <f t="shared" si="2"/>
        <v>10</v>
      </c>
      <c r="G26" s="21"/>
      <c r="H26" s="36">
        <f t="shared" si="3"/>
        <v>10</v>
      </c>
      <c r="I26" s="38">
        <f t="shared" si="4"/>
        <v>7975.8618336617419</v>
      </c>
      <c r="J26" s="39">
        <f t="shared" si="0"/>
        <v>47.190515849165308</v>
      </c>
      <c r="K26" s="51" t="s">
        <v>22</v>
      </c>
      <c r="L26" s="1"/>
      <c r="M26" s="59"/>
      <c r="N26" s="2"/>
      <c r="O26" s="2"/>
      <c r="P26" s="2"/>
      <c r="Q26" s="2"/>
    </row>
    <row r="27" spans="1:17" ht="18.75" customHeight="1" x14ac:dyDescent="0.25">
      <c r="A27" s="1"/>
      <c r="B27" s="50" t="str">
        <f>K27&amp;","&amp;RIGHT($D$13,4)</f>
        <v>February,2021</v>
      </c>
      <c r="C27" s="34">
        <f>IFERROR(VLOOKUP($C$13,GPF_Rate,12,0),"")</f>
        <v>7.1</v>
      </c>
      <c r="D27" s="20">
        <v>11</v>
      </c>
      <c r="E27" s="21"/>
      <c r="F27" s="36">
        <f t="shared" si="2"/>
        <v>11</v>
      </c>
      <c r="G27" s="21"/>
      <c r="H27" s="36">
        <f t="shared" si="3"/>
        <v>11</v>
      </c>
      <c r="I27" s="38">
        <f t="shared" si="4"/>
        <v>7986.8618336617419</v>
      </c>
      <c r="J27" s="39">
        <f t="shared" si="0"/>
        <v>47.255599182498642</v>
      </c>
      <c r="K27" s="51" t="s">
        <v>23</v>
      </c>
      <c r="L27" s="1"/>
      <c r="M27" s="59"/>
      <c r="N27" s="2"/>
      <c r="O27" s="2"/>
      <c r="P27" s="2"/>
      <c r="Q27" s="2"/>
    </row>
    <row r="28" spans="1:17" ht="18.75" customHeight="1" x14ac:dyDescent="0.25">
      <c r="A28" s="1"/>
      <c r="B28" s="52" t="str">
        <f>K28&amp;","&amp;RIGHT($D$13,4)</f>
        <v>March,2021</v>
      </c>
      <c r="C28" s="35">
        <f>IFERROR(VLOOKUP($C$13,GPF_Rate,13,0),"")</f>
        <v>7.1</v>
      </c>
      <c r="D28" s="20">
        <v>12</v>
      </c>
      <c r="E28" s="22"/>
      <c r="F28" s="37">
        <f t="shared" si="2"/>
        <v>12</v>
      </c>
      <c r="G28" s="22"/>
      <c r="H28" s="37">
        <f t="shared" si="3"/>
        <v>12</v>
      </c>
      <c r="I28" s="40">
        <f t="shared" si="4"/>
        <v>7998.8618336617419</v>
      </c>
      <c r="J28" s="39">
        <f t="shared" si="0"/>
        <v>47.326599182498633</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95414.342003940896</v>
      </c>
      <c r="J29" s="58">
        <f t="shared" si="5"/>
        <v>564.53485685665032</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7920.8618336617419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564.53485685665032</v>
      </c>
      <c r="H34" s="150"/>
      <c r="I34" s="151"/>
      <c r="L34" s="1"/>
      <c r="M34" s="2"/>
      <c r="N34" s="2"/>
      <c r="O34" s="2"/>
      <c r="P34" s="2"/>
      <c r="Q34" s="2"/>
    </row>
    <row r="35" spans="1:17" ht="18.75" customHeight="1" x14ac:dyDescent="0.25">
      <c r="A35" s="1"/>
      <c r="B35" s="146" t="s">
        <v>55</v>
      </c>
      <c r="C35" s="147"/>
      <c r="D35" s="147"/>
      <c r="E35" s="147"/>
      <c r="F35" s="148"/>
      <c r="G35" s="152">
        <f>G31+G32-G33+G34</f>
        <v>8563.3966905183916</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&amp;CMADE BY :--BHAGIRATH MAL KALWANIYAN</oddHeader>
    <oddFooter>&amp;C&amp;"-,Bold"&amp;14&amp;KFF0000MADE BY :--BHAGIRATH MAL KALWANIYAN</oddFooter>
  </headerFooter>
  <colBreaks count="1" manualBreakCount="1">
    <brk id="9" min="4" max="34" man="1"/>
  </colBreaks>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2021 -    2022</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(28)'!C13+1</f>
        <v>2021</v>
      </c>
      <c r="D13" s="62" t="str">
        <f>IFERROR("-    "&amp;C13+1,"")</f>
        <v>-    2022</v>
      </c>
      <c r="E13" s="115" t="s">
        <v>125</v>
      </c>
      <c r="F13" s="115"/>
      <c r="G13" s="115"/>
      <c r="H13" s="115"/>
      <c r="I13" s="43"/>
      <c r="J13" s="44"/>
      <c r="K13" s="45"/>
      <c r="L13" s="1"/>
      <c r="M13" s="2"/>
      <c r="N13" s="2"/>
      <c r="O13" s="2"/>
      <c r="P13" s="2"/>
      <c r="Q13" s="2"/>
    </row>
    <row r="14" spans="1:17" ht="19.5" customHeight="1" thickBot="1" x14ac:dyDescent="0.3">
      <c r="A14" s="1"/>
      <c r="B14" s="49" t="s">
        <v>42</v>
      </c>
      <c r="C14" s="111">
        <f>IF(I14="",'FY (28)'!G35,I14)</f>
        <v>8563.3966905183916</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April,2021</v>
      </c>
      <c r="C17" s="34">
        <f>IFERROR(VLOOKUP($C$13,GPF_Rate,2,0),"")</f>
        <v>7.1</v>
      </c>
      <c r="D17" s="20">
        <v>1</v>
      </c>
      <c r="E17" s="21"/>
      <c r="F17" s="36">
        <f>SUM(D17:E17)</f>
        <v>1</v>
      </c>
      <c r="G17" s="21"/>
      <c r="H17" s="36">
        <f>F17-G17</f>
        <v>1</v>
      </c>
      <c r="I17" s="38">
        <f>C14+F17-G17</f>
        <v>8564.3966905183916</v>
      </c>
      <c r="J17" s="39">
        <f t="shared" ref="J17:J28" si="0">I17*C17/1200</f>
        <v>50.672680418900477</v>
      </c>
      <c r="K17" s="51" t="s">
        <v>13</v>
      </c>
      <c r="L17" s="1"/>
      <c r="M17" s="59"/>
      <c r="O17" s="2"/>
      <c r="P17" s="2"/>
      <c r="Q17" s="2"/>
    </row>
    <row r="18" spans="1:17" ht="18.75" customHeight="1" x14ac:dyDescent="0.25">
      <c r="A18" s="1"/>
      <c r="B18" s="50" t="str">
        <f t="shared" ref="B18:B25" si="1">K18&amp;","&amp;$C$13</f>
        <v>May,2021</v>
      </c>
      <c r="C18" s="34">
        <f>IFERROR(VLOOKUP($C$13,GPF_Rate,3,0),"")</f>
        <v>7.1</v>
      </c>
      <c r="D18" s="20">
        <v>2</v>
      </c>
      <c r="E18" s="21"/>
      <c r="F18" s="36">
        <f t="shared" ref="F18:F28" si="2">SUM(D18:E18)</f>
        <v>2</v>
      </c>
      <c r="G18" s="21"/>
      <c r="H18" s="36">
        <f t="shared" ref="H18:H28" si="3">F18-G18</f>
        <v>2</v>
      </c>
      <c r="I18" s="38">
        <f t="shared" ref="I18:I28" si="4">I17+F18-G18</f>
        <v>8566.3966905183916</v>
      </c>
      <c r="J18" s="39">
        <f t="shared" si="0"/>
        <v>50.684513752233812</v>
      </c>
      <c r="K18" s="51" t="s">
        <v>14</v>
      </c>
      <c r="L18" s="1"/>
      <c r="M18" s="59"/>
      <c r="N18" s="2"/>
      <c r="O18" s="2"/>
      <c r="P18" s="2"/>
      <c r="Q18" s="2"/>
    </row>
    <row r="19" spans="1:17" ht="18.75" customHeight="1" x14ac:dyDescent="0.25">
      <c r="A19" s="1"/>
      <c r="B19" s="50" t="str">
        <f t="shared" si="1"/>
        <v>June,2021</v>
      </c>
      <c r="C19" s="34">
        <f>IFERROR(VLOOKUP($C$13,GPF_Rate,4,0),"")</f>
        <v>7.1</v>
      </c>
      <c r="D19" s="20">
        <v>3</v>
      </c>
      <c r="E19" s="21"/>
      <c r="F19" s="36">
        <f t="shared" si="2"/>
        <v>3</v>
      </c>
      <c r="G19" s="21"/>
      <c r="H19" s="36">
        <f t="shared" si="3"/>
        <v>3</v>
      </c>
      <c r="I19" s="38">
        <f t="shared" si="4"/>
        <v>8569.3966905183916</v>
      </c>
      <c r="J19" s="39">
        <f t="shared" si="0"/>
        <v>50.702263752233812</v>
      </c>
      <c r="K19" s="51" t="s">
        <v>15</v>
      </c>
      <c r="L19" s="1"/>
      <c r="M19" s="59"/>
      <c r="N19" s="2"/>
      <c r="O19" s="2"/>
      <c r="P19" s="2"/>
      <c r="Q19" s="2"/>
    </row>
    <row r="20" spans="1:17" ht="18.75" customHeight="1" x14ac:dyDescent="0.25">
      <c r="A20" s="1"/>
      <c r="B20" s="50" t="str">
        <f t="shared" si="1"/>
        <v>July,2021</v>
      </c>
      <c r="C20" s="34">
        <f>IFERROR(VLOOKUP($C$13,GPF_Rate,5,0),"")</f>
        <v>7.1</v>
      </c>
      <c r="D20" s="20">
        <v>4</v>
      </c>
      <c r="E20" s="21"/>
      <c r="F20" s="36">
        <f t="shared" si="2"/>
        <v>4</v>
      </c>
      <c r="G20" s="21"/>
      <c r="H20" s="36">
        <f>F20-G20</f>
        <v>4</v>
      </c>
      <c r="I20" s="38">
        <f t="shared" si="4"/>
        <v>8573.3966905183916</v>
      </c>
      <c r="J20" s="39">
        <f t="shared" si="0"/>
        <v>50.725930418900482</v>
      </c>
      <c r="K20" s="51" t="s">
        <v>16</v>
      </c>
      <c r="L20" s="1"/>
      <c r="M20" s="59"/>
      <c r="N20" s="2"/>
      <c r="O20" s="2"/>
      <c r="P20" s="2"/>
      <c r="Q20" s="2"/>
    </row>
    <row r="21" spans="1:17" ht="18.75" customHeight="1" x14ac:dyDescent="0.25">
      <c r="A21" s="1"/>
      <c r="B21" s="50" t="str">
        <f t="shared" si="1"/>
        <v>August,2021</v>
      </c>
      <c r="C21" s="34">
        <f>IFERROR(VLOOKUP($C$13,GPF_Rate,6,0),"")</f>
        <v>7.1</v>
      </c>
      <c r="D21" s="20">
        <v>5</v>
      </c>
      <c r="E21" s="21"/>
      <c r="F21" s="36">
        <f t="shared" si="2"/>
        <v>5</v>
      </c>
      <c r="G21" s="21"/>
      <c r="H21" s="36">
        <f t="shared" si="3"/>
        <v>5</v>
      </c>
      <c r="I21" s="38">
        <f t="shared" si="4"/>
        <v>8578.3966905183916</v>
      </c>
      <c r="J21" s="39">
        <f t="shared" si="0"/>
        <v>50.75551375223381</v>
      </c>
      <c r="K21" s="51" t="s">
        <v>17</v>
      </c>
      <c r="L21" s="1"/>
      <c r="M21" s="59"/>
      <c r="N21" s="2"/>
      <c r="O21" s="2"/>
      <c r="P21" s="2"/>
      <c r="Q21" s="2"/>
    </row>
    <row r="22" spans="1:17" ht="18.75" customHeight="1" x14ac:dyDescent="0.25">
      <c r="A22" s="1"/>
      <c r="B22" s="50" t="str">
        <f t="shared" si="1"/>
        <v>September,2021</v>
      </c>
      <c r="C22" s="34">
        <f>IFERROR(VLOOKUP($C$13,GPF_Rate,7,0),"")</f>
        <v>7.1</v>
      </c>
      <c r="D22" s="20">
        <v>6</v>
      </c>
      <c r="E22" s="21"/>
      <c r="F22" s="36">
        <f t="shared" si="2"/>
        <v>6</v>
      </c>
      <c r="G22" s="21"/>
      <c r="H22" s="36">
        <f t="shared" si="3"/>
        <v>6</v>
      </c>
      <c r="I22" s="38">
        <f t="shared" si="4"/>
        <v>8584.3966905183916</v>
      </c>
      <c r="J22" s="39">
        <f t="shared" si="0"/>
        <v>50.791013752233809</v>
      </c>
      <c r="K22" s="51" t="s">
        <v>18</v>
      </c>
      <c r="L22" s="1"/>
      <c r="M22" s="59"/>
      <c r="N22" s="2"/>
      <c r="O22" s="2"/>
      <c r="P22" s="2"/>
      <c r="Q22" s="2"/>
    </row>
    <row r="23" spans="1:17" ht="18.75" customHeight="1" x14ac:dyDescent="0.25">
      <c r="A23" s="1"/>
      <c r="B23" s="50" t="str">
        <f t="shared" si="1"/>
        <v>October,2021</v>
      </c>
      <c r="C23" s="34">
        <f>IFERROR(VLOOKUP($C$13,GPF_Rate,8,0),"")</f>
        <v>7.1</v>
      </c>
      <c r="D23" s="20">
        <v>7</v>
      </c>
      <c r="E23" s="21"/>
      <c r="F23" s="36">
        <f t="shared" si="2"/>
        <v>7</v>
      </c>
      <c r="G23" s="21"/>
      <c r="H23" s="36">
        <f t="shared" si="3"/>
        <v>7</v>
      </c>
      <c r="I23" s="38">
        <f t="shared" si="4"/>
        <v>8591.3966905183916</v>
      </c>
      <c r="J23" s="39">
        <f t="shared" si="0"/>
        <v>50.832430418900479</v>
      </c>
      <c r="K23" s="51" t="s">
        <v>19</v>
      </c>
      <c r="L23" s="1"/>
      <c r="M23" s="59"/>
      <c r="N23" s="2"/>
      <c r="O23" s="2"/>
      <c r="P23" s="2"/>
      <c r="Q23" s="2"/>
    </row>
    <row r="24" spans="1:17" ht="18.75" customHeight="1" x14ac:dyDescent="0.25">
      <c r="A24" s="1"/>
      <c r="B24" s="50" t="str">
        <f t="shared" si="1"/>
        <v>November,2021</v>
      </c>
      <c r="C24" s="34">
        <f>IFERROR(VLOOKUP($C$13,GPF_Rate,9,0),"")</f>
        <v>7.1</v>
      </c>
      <c r="D24" s="20">
        <v>8</v>
      </c>
      <c r="E24" s="21"/>
      <c r="F24" s="36">
        <f t="shared" si="2"/>
        <v>8</v>
      </c>
      <c r="G24" s="21"/>
      <c r="H24" s="36">
        <f t="shared" si="3"/>
        <v>8</v>
      </c>
      <c r="I24" s="38">
        <f t="shared" si="4"/>
        <v>8599.3966905183916</v>
      </c>
      <c r="J24" s="39">
        <f t="shared" si="0"/>
        <v>50.879763752233814</v>
      </c>
      <c r="K24" s="51" t="s">
        <v>20</v>
      </c>
      <c r="L24" s="1"/>
      <c r="M24" s="59"/>
      <c r="N24" s="2"/>
      <c r="O24" s="2"/>
      <c r="P24" s="2"/>
      <c r="Q24" s="2"/>
    </row>
    <row r="25" spans="1:17" ht="18.75" customHeight="1" x14ac:dyDescent="0.25">
      <c r="A25" s="1"/>
      <c r="B25" s="50" t="str">
        <f t="shared" si="1"/>
        <v>December,2021</v>
      </c>
      <c r="C25" s="34">
        <f>IFERROR(VLOOKUP($C$13,GPF_Rate,10,0),"")</f>
        <v>7.1</v>
      </c>
      <c r="D25" s="20">
        <v>9</v>
      </c>
      <c r="E25" s="21"/>
      <c r="F25" s="36">
        <f t="shared" si="2"/>
        <v>9</v>
      </c>
      <c r="G25" s="21"/>
      <c r="H25" s="36">
        <f t="shared" si="3"/>
        <v>9</v>
      </c>
      <c r="I25" s="38">
        <f t="shared" si="4"/>
        <v>8608.3966905183916</v>
      </c>
      <c r="J25" s="39">
        <f t="shared" si="0"/>
        <v>50.933013752233812</v>
      </c>
      <c r="K25" s="51" t="s">
        <v>21</v>
      </c>
      <c r="L25" s="1"/>
      <c r="M25" s="59"/>
      <c r="N25" s="2"/>
      <c r="O25" s="2"/>
      <c r="P25" s="2"/>
      <c r="Q25" s="2"/>
    </row>
    <row r="26" spans="1:17" ht="18.75" customHeight="1" x14ac:dyDescent="0.25">
      <c r="A26" s="1"/>
      <c r="B26" s="50" t="str">
        <f>K26&amp;","&amp;RIGHT($D$13,4)</f>
        <v>January,2022</v>
      </c>
      <c r="C26" s="34">
        <f>IFERROR(VLOOKUP($C$13,GPF_Rate,11,0),"")</f>
        <v>7.1</v>
      </c>
      <c r="D26" s="20">
        <v>10</v>
      </c>
      <c r="E26" s="21"/>
      <c r="F26" s="36">
        <f t="shared" si="2"/>
        <v>10</v>
      </c>
      <c r="G26" s="21"/>
      <c r="H26" s="36">
        <f t="shared" si="3"/>
        <v>10</v>
      </c>
      <c r="I26" s="38">
        <f t="shared" si="4"/>
        <v>8618.3966905183916</v>
      </c>
      <c r="J26" s="39">
        <f t="shared" si="0"/>
        <v>50.992180418900482</v>
      </c>
      <c r="K26" s="51" t="s">
        <v>22</v>
      </c>
      <c r="L26" s="1"/>
      <c r="M26" s="59"/>
      <c r="N26" s="2"/>
      <c r="O26" s="2"/>
      <c r="P26" s="2"/>
      <c r="Q26" s="2"/>
    </row>
    <row r="27" spans="1:17" ht="18.75" customHeight="1" x14ac:dyDescent="0.25">
      <c r="A27" s="1"/>
      <c r="B27" s="50" t="str">
        <f>K27&amp;","&amp;RIGHT($D$13,4)</f>
        <v>February,2022</v>
      </c>
      <c r="C27" s="34">
        <f>IFERROR(VLOOKUP($C$13,GPF_Rate,12,0),"")</f>
        <v>7.1</v>
      </c>
      <c r="D27" s="20">
        <v>11</v>
      </c>
      <c r="E27" s="21"/>
      <c r="F27" s="36">
        <f t="shared" si="2"/>
        <v>11</v>
      </c>
      <c r="G27" s="21"/>
      <c r="H27" s="36">
        <f t="shared" si="3"/>
        <v>11</v>
      </c>
      <c r="I27" s="38">
        <f t="shared" si="4"/>
        <v>8629.3966905183916</v>
      </c>
      <c r="J27" s="39">
        <f t="shared" si="0"/>
        <v>51.057263752233808</v>
      </c>
      <c r="K27" s="51" t="s">
        <v>23</v>
      </c>
      <c r="L27" s="1"/>
      <c r="M27" s="59"/>
      <c r="N27" s="2"/>
      <c r="O27" s="2"/>
      <c r="P27" s="2"/>
      <c r="Q27" s="2"/>
    </row>
    <row r="28" spans="1:17" ht="18.75" customHeight="1" x14ac:dyDescent="0.25">
      <c r="A28" s="1"/>
      <c r="B28" s="52" t="str">
        <f>K28&amp;","&amp;RIGHT($D$13,4)</f>
        <v>March,2022</v>
      </c>
      <c r="C28" s="35">
        <f>IFERROR(VLOOKUP($C$13,GPF_Rate,13,0),"")</f>
        <v>7.1</v>
      </c>
      <c r="D28" s="20">
        <v>12</v>
      </c>
      <c r="E28" s="22"/>
      <c r="F28" s="37">
        <f t="shared" si="2"/>
        <v>12</v>
      </c>
      <c r="G28" s="22"/>
      <c r="H28" s="37">
        <f t="shared" si="3"/>
        <v>12</v>
      </c>
      <c r="I28" s="40">
        <f t="shared" si="4"/>
        <v>8641.3966905183916</v>
      </c>
      <c r="J28" s="39">
        <f t="shared" si="0"/>
        <v>51.128263752233813</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103124.7602862207</v>
      </c>
      <c r="J29" s="58">
        <f t="shared" si="5"/>
        <v>610.15483169347237</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8563.3966905183916</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610.15483169347237</v>
      </c>
      <c r="H34" s="150"/>
      <c r="I34" s="151"/>
      <c r="L34" s="1"/>
      <c r="M34" s="2"/>
      <c r="N34" s="2"/>
      <c r="O34" s="2"/>
      <c r="P34" s="2"/>
      <c r="Q34" s="2"/>
    </row>
    <row r="35" spans="1:17" ht="18.75" customHeight="1" x14ac:dyDescent="0.25">
      <c r="A35" s="1"/>
      <c r="B35" s="146" t="s">
        <v>55</v>
      </c>
      <c r="C35" s="147"/>
      <c r="D35" s="147"/>
      <c r="E35" s="147"/>
      <c r="F35" s="148"/>
      <c r="G35" s="152">
        <f>G31+G32-G33+G34</f>
        <v>9251.5515222118647</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&amp;CMADE BY :--BHAGIRATH MAL KALWANIYAN</oddFooter>
  </headerFooter>
  <colBreaks count="1" manualBreakCount="1">
    <brk id="9" min="4" max="34" man="1"/>
  </colBreaks>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20"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2022 -    2023</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(29)'!C13+1</f>
        <v>2022</v>
      </c>
      <c r="D13" s="62" t="str">
        <f>IFERROR("-    "&amp;C13+1,"")</f>
        <v>-    2023</v>
      </c>
      <c r="E13" s="115" t="s">
        <v>125</v>
      </c>
      <c r="F13" s="115"/>
      <c r="G13" s="115"/>
      <c r="H13" s="115"/>
      <c r="I13" s="43"/>
      <c r="J13" s="44"/>
      <c r="K13" s="45"/>
      <c r="L13" s="1"/>
      <c r="M13" s="2"/>
      <c r="N13" s="2"/>
      <c r="O13" s="2"/>
      <c r="P13" s="2"/>
      <c r="Q13" s="2"/>
    </row>
    <row r="14" spans="1:17" ht="19.5" customHeight="1" thickBot="1" x14ac:dyDescent="0.3">
      <c r="A14" s="1"/>
      <c r="B14" s="49" t="s">
        <v>42</v>
      </c>
      <c r="C14" s="111">
        <f>IF(I14="",'FY  (29)'!G35,I14)</f>
        <v>9251.5515222118647</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April,2022</v>
      </c>
      <c r="C17" s="34">
        <f>IFERROR(VLOOKUP($C$13,GPF_Rate,2,0),"")</f>
        <v>7.1</v>
      </c>
      <c r="D17" s="20">
        <v>1</v>
      </c>
      <c r="E17" s="21"/>
      <c r="F17" s="36">
        <f>SUM(D17:E17)</f>
        <v>1</v>
      </c>
      <c r="G17" s="21"/>
      <c r="H17" s="36">
        <f>F17-G17</f>
        <v>1</v>
      </c>
      <c r="I17" s="38">
        <f>C14+F17-G17</f>
        <v>9252.5515222118647</v>
      </c>
      <c r="J17" s="39">
        <f t="shared" ref="J17:J28" si="0">I17*C17/1200</f>
        <v>54.744263173086864</v>
      </c>
      <c r="K17" s="51" t="s">
        <v>13</v>
      </c>
      <c r="L17" s="1"/>
      <c r="M17" s="59"/>
      <c r="O17" s="2"/>
      <c r="P17" s="2"/>
      <c r="Q17" s="2"/>
    </row>
    <row r="18" spans="1:17" ht="18.75" customHeight="1" x14ac:dyDescent="0.25">
      <c r="A18" s="1"/>
      <c r="B18" s="50" t="str">
        <f t="shared" ref="B18:B25" si="1">K18&amp;","&amp;$C$13</f>
        <v>May,2022</v>
      </c>
      <c r="C18" s="34">
        <f>IFERROR(VLOOKUP($C$13,GPF_Rate,3,0),"")</f>
        <v>7.1</v>
      </c>
      <c r="D18" s="20">
        <v>2</v>
      </c>
      <c r="E18" s="21"/>
      <c r="F18" s="36">
        <f t="shared" ref="F18:F28" si="2">SUM(D18:E18)</f>
        <v>2</v>
      </c>
      <c r="G18" s="21"/>
      <c r="H18" s="36">
        <f t="shared" ref="H18:H28" si="3">F18-G18</f>
        <v>2</v>
      </c>
      <c r="I18" s="38">
        <f t="shared" ref="I18:I28" si="4">I17+F18-G18</f>
        <v>9254.5515222118647</v>
      </c>
      <c r="J18" s="39">
        <f t="shared" si="0"/>
        <v>54.756096506420192</v>
      </c>
      <c r="K18" s="51" t="s">
        <v>14</v>
      </c>
      <c r="L18" s="1"/>
      <c r="M18" s="59"/>
      <c r="N18" s="2"/>
      <c r="O18" s="2"/>
      <c r="P18" s="2"/>
      <c r="Q18" s="2"/>
    </row>
    <row r="19" spans="1:17" ht="18.75" customHeight="1" x14ac:dyDescent="0.25">
      <c r="A19" s="1"/>
      <c r="B19" s="50" t="str">
        <f t="shared" si="1"/>
        <v>June,2022</v>
      </c>
      <c r="C19" s="34">
        <f>IFERROR(VLOOKUP($C$13,GPF_Rate,4,0),"")</f>
        <v>7.1</v>
      </c>
      <c r="D19" s="20">
        <v>3</v>
      </c>
      <c r="E19" s="21"/>
      <c r="F19" s="36">
        <f t="shared" si="2"/>
        <v>3</v>
      </c>
      <c r="G19" s="21"/>
      <c r="H19" s="36">
        <f t="shared" si="3"/>
        <v>3</v>
      </c>
      <c r="I19" s="38">
        <f t="shared" si="4"/>
        <v>9257.5515222118647</v>
      </c>
      <c r="J19" s="39">
        <f t="shared" si="0"/>
        <v>54.773846506420199</v>
      </c>
      <c r="K19" s="51" t="s">
        <v>15</v>
      </c>
      <c r="L19" s="1"/>
      <c r="M19" s="59"/>
      <c r="N19" s="2"/>
      <c r="O19" s="2"/>
      <c r="P19" s="2"/>
      <c r="Q19" s="2"/>
    </row>
    <row r="20" spans="1:17" ht="18.75" customHeight="1" x14ac:dyDescent="0.25">
      <c r="A20" s="1"/>
      <c r="B20" s="50" t="str">
        <f t="shared" si="1"/>
        <v>July,2022</v>
      </c>
      <c r="C20" s="34">
        <f>IFERROR(VLOOKUP($C$13,GPF_Rate,5,0),"")</f>
        <v>7.1</v>
      </c>
      <c r="D20" s="20">
        <v>4</v>
      </c>
      <c r="E20" s="21"/>
      <c r="F20" s="36">
        <f t="shared" si="2"/>
        <v>4</v>
      </c>
      <c r="G20" s="21"/>
      <c r="H20" s="36">
        <f>F20-G20</f>
        <v>4</v>
      </c>
      <c r="I20" s="38">
        <f t="shared" si="4"/>
        <v>9261.5515222118647</v>
      </c>
      <c r="J20" s="39">
        <f t="shared" si="0"/>
        <v>54.79751317308687</v>
      </c>
      <c r="K20" s="51" t="s">
        <v>16</v>
      </c>
      <c r="L20" s="1"/>
      <c r="M20" s="59"/>
      <c r="N20" s="2"/>
      <c r="O20" s="2"/>
      <c r="P20" s="2"/>
      <c r="Q20" s="2"/>
    </row>
    <row r="21" spans="1:17" ht="18.75" customHeight="1" x14ac:dyDescent="0.25">
      <c r="A21" s="1"/>
      <c r="B21" s="50" t="str">
        <f t="shared" si="1"/>
        <v>August,2022</v>
      </c>
      <c r="C21" s="34">
        <f>IFERROR(VLOOKUP($C$13,GPF_Rate,6,0),"")</f>
        <v>7.1</v>
      </c>
      <c r="D21" s="20">
        <v>5</v>
      </c>
      <c r="E21" s="21"/>
      <c r="F21" s="36">
        <f t="shared" si="2"/>
        <v>5</v>
      </c>
      <c r="G21" s="21"/>
      <c r="H21" s="36">
        <f t="shared" si="3"/>
        <v>5</v>
      </c>
      <c r="I21" s="38">
        <f t="shared" si="4"/>
        <v>9266.5515222118647</v>
      </c>
      <c r="J21" s="39">
        <f t="shared" si="0"/>
        <v>54.827096506420204</v>
      </c>
      <c r="K21" s="51" t="s">
        <v>17</v>
      </c>
      <c r="L21" s="1"/>
      <c r="M21" s="59"/>
      <c r="N21" s="2"/>
      <c r="O21" s="2"/>
      <c r="P21" s="2"/>
      <c r="Q21" s="2"/>
    </row>
    <row r="22" spans="1:17" ht="18.75" customHeight="1" x14ac:dyDescent="0.25">
      <c r="A22" s="1"/>
      <c r="B22" s="50" t="str">
        <f t="shared" si="1"/>
        <v>September,2022</v>
      </c>
      <c r="C22" s="34">
        <f>IFERROR(VLOOKUP($C$13,GPF_Rate,7,0),"")</f>
        <v>7.1</v>
      </c>
      <c r="D22" s="20">
        <v>6</v>
      </c>
      <c r="E22" s="21"/>
      <c r="F22" s="36">
        <f t="shared" si="2"/>
        <v>6</v>
      </c>
      <c r="G22" s="21"/>
      <c r="H22" s="36">
        <f t="shared" si="3"/>
        <v>6</v>
      </c>
      <c r="I22" s="38">
        <f t="shared" si="4"/>
        <v>9272.5515222118647</v>
      </c>
      <c r="J22" s="39">
        <f t="shared" si="0"/>
        <v>54.862596506420196</v>
      </c>
      <c r="K22" s="51" t="s">
        <v>18</v>
      </c>
      <c r="L22" s="1"/>
      <c r="M22" s="59"/>
      <c r="N22" s="2"/>
      <c r="O22" s="2"/>
      <c r="P22" s="2"/>
      <c r="Q22" s="2"/>
    </row>
    <row r="23" spans="1:17" ht="18.75" customHeight="1" x14ac:dyDescent="0.25">
      <c r="A23" s="1"/>
      <c r="B23" s="50" t="str">
        <f t="shared" si="1"/>
        <v>October,2022</v>
      </c>
      <c r="C23" s="34">
        <f>IFERROR(VLOOKUP($C$13,GPF_Rate,8,0),"")</f>
        <v>7.1</v>
      </c>
      <c r="D23" s="20">
        <v>7</v>
      </c>
      <c r="E23" s="21"/>
      <c r="F23" s="36">
        <f t="shared" si="2"/>
        <v>7</v>
      </c>
      <c r="G23" s="21"/>
      <c r="H23" s="36">
        <f t="shared" si="3"/>
        <v>7</v>
      </c>
      <c r="I23" s="38">
        <f t="shared" si="4"/>
        <v>9279.5515222118647</v>
      </c>
      <c r="J23" s="39">
        <f t="shared" si="0"/>
        <v>54.904013173086859</v>
      </c>
      <c r="K23" s="51" t="s">
        <v>19</v>
      </c>
      <c r="L23" s="1"/>
      <c r="M23" s="59"/>
      <c r="N23" s="2"/>
      <c r="O23" s="2"/>
      <c r="P23" s="2"/>
      <c r="Q23" s="2"/>
    </row>
    <row r="24" spans="1:17" ht="18.75" customHeight="1" x14ac:dyDescent="0.25">
      <c r="A24" s="1"/>
      <c r="B24" s="50" t="str">
        <f t="shared" si="1"/>
        <v>November,2022</v>
      </c>
      <c r="C24" s="34">
        <f>IFERROR(VLOOKUP($C$13,GPF_Rate,9,0),"")</f>
        <v>7.1</v>
      </c>
      <c r="D24" s="20">
        <v>8</v>
      </c>
      <c r="E24" s="21"/>
      <c r="F24" s="36">
        <f t="shared" si="2"/>
        <v>8</v>
      </c>
      <c r="G24" s="21"/>
      <c r="H24" s="36">
        <f t="shared" si="3"/>
        <v>8</v>
      </c>
      <c r="I24" s="38">
        <f t="shared" si="4"/>
        <v>9287.5515222118647</v>
      </c>
      <c r="J24" s="39">
        <f t="shared" si="0"/>
        <v>54.951346506420194</v>
      </c>
      <c r="K24" s="51" t="s">
        <v>20</v>
      </c>
      <c r="L24" s="1"/>
      <c r="M24" s="59"/>
      <c r="N24" s="2"/>
      <c r="O24" s="2"/>
      <c r="P24" s="2"/>
      <c r="Q24" s="2"/>
    </row>
    <row r="25" spans="1:17" ht="18.75" customHeight="1" x14ac:dyDescent="0.25">
      <c r="A25" s="1"/>
      <c r="B25" s="50" t="str">
        <f t="shared" si="1"/>
        <v>December,2022</v>
      </c>
      <c r="C25" s="34">
        <f>IFERROR(VLOOKUP($C$13,GPF_Rate,10,0),"")</f>
        <v>7.1</v>
      </c>
      <c r="D25" s="20">
        <v>9</v>
      </c>
      <c r="E25" s="21"/>
      <c r="F25" s="36">
        <f t="shared" si="2"/>
        <v>9</v>
      </c>
      <c r="G25" s="21"/>
      <c r="H25" s="36">
        <f t="shared" si="3"/>
        <v>9</v>
      </c>
      <c r="I25" s="38">
        <f t="shared" si="4"/>
        <v>9296.5515222118647</v>
      </c>
      <c r="J25" s="39">
        <f t="shared" si="0"/>
        <v>55.004596506420199</v>
      </c>
      <c r="K25" s="51" t="s">
        <v>21</v>
      </c>
      <c r="L25" s="1"/>
      <c r="M25" s="59"/>
      <c r="N25" s="2"/>
      <c r="O25" s="2"/>
      <c r="P25" s="2"/>
      <c r="Q25" s="2"/>
    </row>
    <row r="26" spans="1:17" ht="18.75" customHeight="1" x14ac:dyDescent="0.25">
      <c r="A26" s="1"/>
      <c r="B26" s="50" t="str">
        <f>K26&amp;","&amp;RIGHT($D$13,4)</f>
        <v>January,2023</v>
      </c>
      <c r="C26" s="34">
        <f>IFERROR(VLOOKUP($C$13,GPF_Rate,11,0),"")</f>
        <v>7.1</v>
      </c>
      <c r="D26" s="20">
        <v>10</v>
      </c>
      <c r="E26" s="21"/>
      <c r="F26" s="36">
        <f t="shared" si="2"/>
        <v>10</v>
      </c>
      <c r="G26" s="21"/>
      <c r="H26" s="36">
        <f t="shared" si="3"/>
        <v>10</v>
      </c>
      <c r="I26" s="38">
        <f t="shared" si="4"/>
        <v>9306.5515222118647</v>
      </c>
      <c r="J26" s="39">
        <f t="shared" si="0"/>
        <v>55.063763173086869</v>
      </c>
      <c r="K26" s="51" t="s">
        <v>22</v>
      </c>
      <c r="L26" s="1"/>
      <c r="M26" s="59"/>
      <c r="N26" s="2"/>
      <c r="O26" s="2"/>
      <c r="P26" s="2"/>
      <c r="Q26" s="2"/>
    </row>
    <row r="27" spans="1:17" ht="18.75" customHeight="1" x14ac:dyDescent="0.25">
      <c r="A27" s="1"/>
      <c r="B27" s="50" t="str">
        <f>K27&amp;","&amp;RIGHT($D$13,4)</f>
        <v>February,2023</v>
      </c>
      <c r="C27" s="34">
        <f>IFERROR(VLOOKUP($C$13,GPF_Rate,12,0),"")</f>
        <v>7.1</v>
      </c>
      <c r="D27" s="20">
        <v>11</v>
      </c>
      <c r="E27" s="21"/>
      <c r="F27" s="36">
        <f t="shared" si="2"/>
        <v>11</v>
      </c>
      <c r="G27" s="21"/>
      <c r="H27" s="36">
        <f t="shared" si="3"/>
        <v>11</v>
      </c>
      <c r="I27" s="38">
        <f t="shared" si="4"/>
        <v>9317.5515222118647</v>
      </c>
      <c r="J27" s="39">
        <f t="shared" si="0"/>
        <v>55.128846506420196</v>
      </c>
      <c r="K27" s="51" t="s">
        <v>23</v>
      </c>
      <c r="L27" s="1"/>
      <c r="M27" s="59"/>
      <c r="N27" s="2"/>
      <c r="O27" s="2"/>
      <c r="P27" s="2"/>
      <c r="Q27" s="2"/>
    </row>
    <row r="28" spans="1:17" ht="18.75" customHeight="1" x14ac:dyDescent="0.25">
      <c r="A28" s="1"/>
      <c r="B28" s="52" t="str">
        <f>K28&amp;","&amp;RIGHT($D$13,4)</f>
        <v>March,2023</v>
      </c>
      <c r="C28" s="35">
        <f>IFERROR(VLOOKUP($C$13,GPF_Rate,13,0),"")</f>
        <v>7.1</v>
      </c>
      <c r="D28" s="20">
        <v>12</v>
      </c>
      <c r="E28" s="22"/>
      <c r="F28" s="37">
        <f t="shared" si="2"/>
        <v>12</v>
      </c>
      <c r="G28" s="22"/>
      <c r="H28" s="37">
        <f t="shared" si="3"/>
        <v>12</v>
      </c>
      <c r="I28" s="40">
        <f t="shared" si="4"/>
        <v>9329.5515222118647</v>
      </c>
      <c r="J28" s="39">
        <f t="shared" si="0"/>
        <v>55.199846506420194</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111382.6182665424</v>
      </c>
      <c r="J29" s="58">
        <f t="shared" si="5"/>
        <v>659.01382474370905</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9251.5515222118647</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659.01382474370905</v>
      </c>
      <c r="H34" s="150"/>
      <c r="I34" s="151"/>
      <c r="L34" s="1"/>
      <c r="M34" s="2"/>
      <c r="N34" s="2"/>
      <c r="O34" s="2"/>
      <c r="P34" s="2"/>
      <c r="Q34" s="2"/>
    </row>
    <row r="35" spans="1:17" ht="18.75" customHeight="1" x14ac:dyDescent="0.25">
      <c r="A35" s="1"/>
      <c r="B35" s="146" t="s">
        <v>55</v>
      </c>
      <c r="C35" s="147"/>
      <c r="D35" s="147"/>
      <c r="E35" s="147"/>
      <c r="F35" s="148"/>
      <c r="G35" s="152">
        <f>G31+G32-G33+G34</f>
        <v>9988.5653469555746</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&amp;C&amp;"-,Bold"&amp;16&amp;KFF0000MADE BY :--BHAGIRATH MAL KALWANIYAN</oddFooter>
  </headerFooter>
  <colBreaks count="1" manualBreakCount="1">
    <brk id="9" min="4" max="34" man="1"/>
  </colBreaks>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2023 -    2024</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(30)'!C13+1</f>
        <v>2023</v>
      </c>
      <c r="D13" s="62" t="str">
        <f>IFERROR("-    "&amp;C13+1,"")</f>
        <v>-    2024</v>
      </c>
      <c r="E13" s="115" t="s">
        <v>125</v>
      </c>
      <c r="F13" s="115"/>
      <c r="G13" s="115"/>
      <c r="H13" s="115"/>
      <c r="I13" s="43"/>
      <c r="J13" s="44"/>
      <c r="K13" s="45"/>
      <c r="L13" s="1"/>
      <c r="M13" s="2"/>
      <c r="N13" s="2"/>
      <c r="O13" s="2"/>
      <c r="P13" s="2"/>
      <c r="Q13" s="2"/>
    </row>
    <row r="14" spans="1:17" ht="19.5" customHeight="1" thickBot="1" x14ac:dyDescent="0.3">
      <c r="A14" s="1"/>
      <c r="B14" s="49" t="s">
        <v>42</v>
      </c>
      <c r="C14" s="111">
        <f>IF(I14="",'FY (30)'!G35,I14)</f>
        <v>9988.5653469555746</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April,2023</v>
      </c>
      <c r="C17" s="34">
        <f>IFERROR(VLOOKUP($C$13,GPF_Rate,2,0),"")</f>
        <v>7.1</v>
      </c>
      <c r="D17" s="20">
        <v>1</v>
      </c>
      <c r="E17" s="21"/>
      <c r="F17" s="36">
        <f>SUM(D17:E17)</f>
        <v>1</v>
      </c>
      <c r="G17" s="21"/>
      <c r="H17" s="36">
        <f>F17-G17</f>
        <v>1</v>
      </c>
      <c r="I17" s="38">
        <f>C14+F17-G17</f>
        <v>9989.5653469555746</v>
      </c>
      <c r="J17" s="39">
        <f t="shared" ref="J17:J28" si="0">I17*C17/1200</f>
        <v>59.104928302820483</v>
      </c>
      <c r="K17" s="51" t="s">
        <v>13</v>
      </c>
      <c r="L17" s="1"/>
      <c r="M17" s="59"/>
      <c r="O17" s="2"/>
      <c r="P17" s="2"/>
      <c r="Q17" s="2"/>
    </row>
    <row r="18" spans="1:17" ht="18.75" customHeight="1" x14ac:dyDescent="0.25">
      <c r="A18" s="1"/>
      <c r="B18" s="50" t="str">
        <f t="shared" ref="B18:B25" si="1">K18&amp;","&amp;$C$13</f>
        <v>May,2023</v>
      </c>
      <c r="C18" s="34">
        <f>IFERROR(VLOOKUP($C$13,GPF_Rate,3,0),"")</f>
        <v>7.1</v>
      </c>
      <c r="D18" s="20">
        <v>2</v>
      </c>
      <c r="E18" s="21"/>
      <c r="F18" s="36">
        <f t="shared" ref="F18:F28" si="2">SUM(D18:E18)</f>
        <v>2</v>
      </c>
      <c r="G18" s="21"/>
      <c r="H18" s="36">
        <f t="shared" ref="H18:H28" si="3">F18-G18</f>
        <v>2</v>
      </c>
      <c r="I18" s="38">
        <f t="shared" ref="I18:I28" si="4">I17+F18-G18</f>
        <v>9991.5653469555746</v>
      </c>
      <c r="J18" s="39">
        <f t="shared" si="0"/>
        <v>59.116761636153811</v>
      </c>
      <c r="K18" s="51" t="s">
        <v>14</v>
      </c>
      <c r="L18" s="1"/>
      <c r="M18" s="59"/>
      <c r="N18" s="2"/>
      <c r="O18" s="2"/>
      <c r="P18" s="2"/>
      <c r="Q18" s="2"/>
    </row>
    <row r="19" spans="1:17" ht="18.75" customHeight="1" x14ac:dyDescent="0.25">
      <c r="A19" s="1"/>
      <c r="B19" s="50" t="str">
        <f t="shared" si="1"/>
        <v>June,2023</v>
      </c>
      <c r="C19" s="34">
        <f>IFERROR(VLOOKUP($C$13,GPF_Rate,4,0),"")</f>
        <v>7.1</v>
      </c>
      <c r="D19" s="20">
        <v>3</v>
      </c>
      <c r="E19" s="21"/>
      <c r="F19" s="36">
        <f t="shared" si="2"/>
        <v>3</v>
      </c>
      <c r="G19" s="21"/>
      <c r="H19" s="36">
        <f t="shared" si="3"/>
        <v>3</v>
      </c>
      <c r="I19" s="38">
        <f t="shared" si="4"/>
        <v>9994.5653469555746</v>
      </c>
      <c r="J19" s="39">
        <f t="shared" si="0"/>
        <v>59.134511636153817</v>
      </c>
      <c r="K19" s="51" t="s">
        <v>15</v>
      </c>
      <c r="L19" s="1"/>
      <c r="M19" s="59"/>
      <c r="N19" s="2"/>
      <c r="O19" s="2"/>
      <c r="P19" s="2"/>
      <c r="Q19" s="2"/>
    </row>
    <row r="20" spans="1:17" ht="18.75" customHeight="1" x14ac:dyDescent="0.25">
      <c r="A20" s="1"/>
      <c r="B20" s="50" t="str">
        <f t="shared" si="1"/>
        <v>July,2023</v>
      </c>
      <c r="C20" s="34">
        <f>IFERROR(VLOOKUP($C$13,GPF_Rate,5,0),"")</f>
        <v>7.1</v>
      </c>
      <c r="D20" s="20">
        <v>4</v>
      </c>
      <c r="E20" s="21"/>
      <c r="F20" s="36">
        <f t="shared" si="2"/>
        <v>4</v>
      </c>
      <c r="G20" s="21"/>
      <c r="H20" s="36">
        <f>F20-G20</f>
        <v>4</v>
      </c>
      <c r="I20" s="38">
        <f t="shared" si="4"/>
        <v>9998.5653469555746</v>
      </c>
      <c r="J20" s="39">
        <f t="shared" si="0"/>
        <v>59.158178302820474</v>
      </c>
      <c r="K20" s="51" t="s">
        <v>16</v>
      </c>
      <c r="L20" s="1"/>
      <c r="M20" s="59"/>
      <c r="N20" s="2"/>
      <c r="O20" s="2"/>
      <c r="P20" s="2"/>
      <c r="Q20" s="2"/>
    </row>
    <row r="21" spans="1:17" ht="18.75" customHeight="1" x14ac:dyDescent="0.25">
      <c r="A21" s="1"/>
      <c r="B21" s="50" t="str">
        <f t="shared" si="1"/>
        <v>August,2023</v>
      </c>
      <c r="C21" s="34">
        <f>IFERROR(VLOOKUP($C$13,GPF_Rate,6,0),"")</f>
        <v>7.1</v>
      </c>
      <c r="D21" s="20">
        <v>5</v>
      </c>
      <c r="E21" s="21"/>
      <c r="F21" s="36">
        <f t="shared" si="2"/>
        <v>5</v>
      </c>
      <c r="G21" s="21"/>
      <c r="H21" s="36">
        <f t="shared" si="3"/>
        <v>5</v>
      </c>
      <c r="I21" s="38">
        <f t="shared" si="4"/>
        <v>10003.565346955575</v>
      </c>
      <c r="J21" s="39">
        <f t="shared" si="0"/>
        <v>59.187761636153809</v>
      </c>
      <c r="K21" s="51" t="s">
        <v>17</v>
      </c>
      <c r="L21" s="1"/>
      <c r="M21" s="59"/>
      <c r="N21" s="2"/>
      <c r="O21" s="2"/>
      <c r="P21" s="2"/>
      <c r="Q21" s="2"/>
    </row>
    <row r="22" spans="1:17" ht="18.75" customHeight="1" x14ac:dyDescent="0.25">
      <c r="A22" s="1"/>
      <c r="B22" s="50" t="str">
        <f t="shared" si="1"/>
        <v>September,2023</v>
      </c>
      <c r="C22" s="34">
        <f>IFERROR(VLOOKUP($C$13,GPF_Rate,7,0),"")</f>
        <v>7.1</v>
      </c>
      <c r="D22" s="20">
        <v>6</v>
      </c>
      <c r="E22" s="21"/>
      <c r="F22" s="36">
        <f t="shared" si="2"/>
        <v>6</v>
      </c>
      <c r="G22" s="21"/>
      <c r="H22" s="36">
        <f t="shared" si="3"/>
        <v>6</v>
      </c>
      <c r="I22" s="38">
        <f t="shared" si="4"/>
        <v>10009.565346955575</v>
      </c>
      <c r="J22" s="39">
        <f t="shared" si="0"/>
        <v>59.223261636153815</v>
      </c>
      <c r="K22" s="51" t="s">
        <v>18</v>
      </c>
      <c r="L22" s="1"/>
      <c r="M22" s="59"/>
      <c r="N22" s="2"/>
      <c r="O22" s="2"/>
      <c r="P22" s="2"/>
      <c r="Q22" s="2"/>
    </row>
    <row r="23" spans="1:17" ht="18.75" customHeight="1" x14ac:dyDescent="0.25">
      <c r="A23" s="1"/>
      <c r="B23" s="50" t="str">
        <f t="shared" si="1"/>
        <v>October,2023</v>
      </c>
      <c r="C23" s="34">
        <f>IFERROR(VLOOKUP($C$13,GPF_Rate,8,0),"")</f>
        <v>7.1</v>
      </c>
      <c r="D23" s="20">
        <v>7</v>
      </c>
      <c r="E23" s="21"/>
      <c r="F23" s="36">
        <f t="shared" si="2"/>
        <v>7</v>
      </c>
      <c r="G23" s="21"/>
      <c r="H23" s="36">
        <f t="shared" si="3"/>
        <v>7</v>
      </c>
      <c r="I23" s="38">
        <f t="shared" si="4"/>
        <v>10016.565346955575</v>
      </c>
      <c r="J23" s="39">
        <f t="shared" si="0"/>
        <v>59.264678302820478</v>
      </c>
      <c r="K23" s="51" t="s">
        <v>19</v>
      </c>
      <c r="L23" s="1"/>
      <c r="M23" s="59"/>
      <c r="N23" s="2"/>
      <c r="O23" s="2"/>
      <c r="P23" s="2"/>
      <c r="Q23" s="2"/>
    </row>
    <row r="24" spans="1:17" ht="18.75" customHeight="1" x14ac:dyDescent="0.25">
      <c r="A24" s="1"/>
      <c r="B24" s="50" t="str">
        <f t="shared" si="1"/>
        <v>November,2023</v>
      </c>
      <c r="C24" s="34">
        <f>IFERROR(VLOOKUP($C$13,GPF_Rate,9,0),"")</f>
        <v>7.1</v>
      </c>
      <c r="D24" s="20">
        <v>8</v>
      </c>
      <c r="E24" s="21"/>
      <c r="F24" s="36">
        <f t="shared" si="2"/>
        <v>8</v>
      </c>
      <c r="G24" s="21"/>
      <c r="H24" s="36">
        <f t="shared" si="3"/>
        <v>8</v>
      </c>
      <c r="I24" s="38">
        <f t="shared" si="4"/>
        <v>10024.565346955575</v>
      </c>
      <c r="J24" s="39">
        <f t="shared" si="0"/>
        <v>59.312011636153812</v>
      </c>
      <c r="K24" s="51" t="s">
        <v>20</v>
      </c>
      <c r="L24" s="1"/>
      <c r="M24" s="59"/>
      <c r="N24" s="2"/>
      <c r="O24" s="2"/>
      <c r="P24" s="2"/>
      <c r="Q24" s="2"/>
    </row>
    <row r="25" spans="1:17" ht="18.75" customHeight="1" x14ac:dyDescent="0.25">
      <c r="A25" s="1"/>
      <c r="B25" s="50" t="str">
        <f t="shared" si="1"/>
        <v>December,2023</v>
      </c>
      <c r="C25" s="34">
        <f>IFERROR(VLOOKUP($C$13,GPF_Rate,10,0),"")</f>
        <v>7.1</v>
      </c>
      <c r="D25" s="20">
        <v>9</v>
      </c>
      <c r="E25" s="21"/>
      <c r="F25" s="36">
        <f t="shared" si="2"/>
        <v>9</v>
      </c>
      <c r="G25" s="21"/>
      <c r="H25" s="36">
        <f t="shared" si="3"/>
        <v>9</v>
      </c>
      <c r="I25" s="38">
        <f t="shared" si="4"/>
        <v>10033.565346955575</v>
      </c>
      <c r="J25" s="39">
        <f t="shared" si="0"/>
        <v>59.365261636153811</v>
      </c>
      <c r="K25" s="51" t="s">
        <v>21</v>
      </c>
      <c r="L25" s="1"/>
      <c r="M25" s="59"/>
      <c r="N25" s="2"/>
      <c r="O25" s="2"/>
      <c r="P25" s="2"/>
      <c r="Q25" s="2"/>
    </row>
    <row r="26" spans="1:17" ht="18.75" customHeight="1" x14ac:dyDescent="0.25">
      <c r="A26" s="1"/>
      <c r="B26" s="50" t="str">
        <f>K26&amp;","&amp;RIGHT($D$13,4)</f>
        <v>January,2024</v>
      </c>
      <c r="C26" s="34">
        <f>IFERROR(VLOOKUP($C$13,GPF_Rate,11,0),"")</f>
        <v>7.1</v>
      </c>
      <c r="D26" s="20">
        <v>10</v>
      </c>
      <c r="E26" s="21"/>
      <c r="F26" s="36">
        <f t="shared" si="2"/>
        <v>10</v>
      </c>
      <c r="G26" s="21"/>
      <c r="H26" s="36">
        <f t="shared" si="3"/>
        <v>10</v>
      </c>
      <c r="I26" s="38">
        <f t="shared" si="4"/>
        <v>10043.565346955575</v>
      </c>
      <c r="J26" s="39">
        <f t="shared" si="0"/>
        <v>59.424428302820473</v>
      </c>
      <c r="K26" s="51" t="s">
        <v>22</v>
      </c>
      <c r="L26" s="1"/>
      <c r="M26" s="59"/>
      <c r="N26" s="2"/>
      <c r="O26" s="2"/>
      <c r="P26" s="2"/>
      <c r="Q26" s="2"/>
    </row>
    <row r="27" spans="1:17" ht="18.75" customHeight="1" x14ac:dyDescent="0.25">
      <c r="A27" s="1"/>
      <c r="B27" s="50" t="str">
        <f>K27&amp;","&amp;RIGHT($D$13,4)</f>
        <v>February,2024</v>
      </c>
      <c r="C27" s="34">
        <f>IFERROR(VLOOKUP($C$13,GPF_Rate,12,0),"")</f>
        <v>7.1</v>
      </c>
      <c r="D27" s="20">
        <v>11</v>
      </c>
      <c r="E27" s="21"/>
      <c r="F27" s="36">
        <f t="shared" si="2"/>
        <v>11</v>
      </c>
      <c r="G27" s="21"/>
      <c r="H27" s="36">
        <f t="shared" si="3"/>
        <v>11</v>
      </c>
      <c r="I27" s="38">
        <f t="shared" si="4"/>
        <v>10054.565346955575</v>
      </c>
      <c r="J27" s="39">
        <f t="shared" si="0"/>
        <v>59.489511636153814</v>
      </c>
      <c r="K27" s="51" t="s">
        <v>23</v>
      </c>
      <c r="L27" s="1"/>
      <c r="M27" s="59"/>
      <c r="N27" s="2"/>
      <c r="O27" s="2"/>
      <c r="P27" s="2"/>
      <c r="Q27" s="2"/>
    </row>
    <row r="28" spans="1:17" ht="18.75" customHeight="1" x14ac:dyDescent="0.25">
      <c r="A28" s="1"/>
      <c r="B28" s="52" t="str">
        <f>K28&amp;","&amp;RIGHT($D$13,4)</f>
        <v>March,2024</v>
      </c>
      <c r="C28" s="35">
        <f>IFERROR(VLOOKUP($C$13,GPF_Rate,13,0),"")</f>
        <v>7.1</v>
      </c>
      <c r="D28" s="20">
        <v>12</v>
      </c>
      <c r="E28" s="22"/>
      <c r="F28" s="37">
        <f t="shared" si="2"/>
        <v>12</v>
      </c>
      <c r="G28" s="22"/>
      <c r="H28" s="37">
        <f t="shared" si="3"/>
        <v>12</v>
      </c>
      <c r="I28" s="40">
        <f t="shared" si="4"/>
        <v>10066.565346955575</v>
      </c>
      <c r="J28" s="39">
        <f t="shared" si="0"/>
        <v>59.560511636153812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120226.78416346687</v>
      </c>
      <c r="J29" s="58">
        <f t="shared" si="5"/>
        <v>711.34180630051253</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9988.5653469555746</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711.34180630051253</v>
      </c>
      <c r="H34" s="150"/>
      <c r="I34" s="151"/>
      <c r="L34" s="1"/>
      <c r="M34" s="2"/>
      <c r="N34" s="2"/>
      <c r="O34" s="2"/>
      <c r="P34" s="2"/>
      <c r="Q34" s="2"/>
    </row>
    <row r="35" spans="1:17" ht="18.75" customHeight="1" x14ac:dyDescent="0.25">
      <c r="A35" s="1"/>
      <c r="B35" s="146" t="s">
        <v>55</v>
      </c>
      <c r="C35" s="147"/>
      <c r="D35" s="147"/>
      <c r="E35" s="147"/>
      <c r="F35" s="148"/>
      <c r="G35" s="152">
        <f>G31+G32-G33+G34</f>
        <v>10777.907153256087</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&amp;C&amp;"-,Bold"&amp;16&amp;KFF0000MADE BY :--BHAGIRATH MAL KALWANIYAN</oddFooter>
  </headerFooter>
  <colBreaks count="1" manualBreakCount="1">
    <brk id="9" min="4" max="34" man="1"/>
  </colBreak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2024 -    2025</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(31)'!C13+1</f>
        <v>2024</v>
      </c>
      <c r="D13" s="62" t="str">
        <f>IFERROR("-    "&amp;C13+1,"")</f>
        <v>-    2025</v>
      </c>
      <c r="E13" s="115" t="s">
        <v>125</v>
      </c>
      <c r="F13" s="115"/>
      <c r="G13" s="115"/>
      <c r="H13" s="115"/>
      <c r="I13" s="43"/>
      <c r="J13" s="44"/>
      <c r="K13" s="45"/>
      <c r="L13" s="1"/>
      <c r="M13" s="2"/>
      <c r="N13" s="2"/>
      <c r="O13" s="2"/>
      <c r="P13" s="2"/>
      <c r="Q13" s="2"/>
    </row>
    <row r="14" spans="1:17" ht="19.5" customHeight="1" thickBot="1" x14ac:dyDescent="0.3">
      <c r="A14" s="1"/>
      <c r="B14" s="49" t="s">
        <v>42</v>
      </c>
      <c r="C14" s="111">
        <f>IF(I14="",'FY (31)'!G35,I14)</f>
        <v>10777.907153256087</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April,2024</v>
      </c>
      <c r="C17" s="34">
        <f>IFERROR(VLOOKUP($C$13,GPF_Rate,2,0),"")</f>
        <v>7.1</v>
      </c>
      <c r="D17" s="20">
        <v>1</v>
      </c>
      <c r="E17" s="21"/>
      <c r="F17" s="36">
        <f>SUM(D17:E17)</f>
        <v>1</v>
      </c>
      <c r="G17" s="21"/>
      <c r="H17" s="36">
        <f>F17-G17</f>
        <v>1</v>
      </c>
      <c r="I17" s="38">
        <f>C14+F17-G17</f>
        <v>10778.907153256087</v>
      </c>
      <c r="J17" s="39">
        <f t="shared" ref="J17:J28" si="0">I17*C17/1200</f>
        <v>63.775200656765179</v>
      </c>
      <c r="K17" s="51" t="s">
        <v>13</v>
      </c>
      <c r="L17" s="1"/>
      <c r="M17" s="59"/>
      <c r="O17" s="2"/>
      <c r="P17" s="2"/>
      <c r="Q17" s="2"/>
    </row>
    <row r="18" spans="1:17" ht="18.75" customHeight="1" x14ac:dyDescent="0.25">
      <c r="A18" s="1"/>
      <c r="B18" s="50" t="str">
        <f t="shared" ref="B18:B25" si="1">K18&amp;","&amp;$C$13</f>
        <v>May,2024</v>
      </c>
      <c r="C18" s="34">
        <f>IFERROR(VLOOKUP($C$13,GPF_Rate,3,0),"")</f>
        <v>7.1</v>
      </c>
      <c r="D18" s="20">
        <v>2</v>
      </c>
      <c r="E18" s="21"/>
      <c r="F18" s="36">
        <f t="shared" ref="F18:F28" si="2">SUM(D18:E18)</f>
        <v>2</v>
      </c>
      <c r="G18" s="21"/>
      <c r="H18" s="36">
        <f t="shared" ref="H18:H28" si="3">F18-G18</f>
        <v>2</v>
      </c>
      <c r="I18" s="38">
        <f t="shared" ref="I18:I28" si="4">I17+F18-G18</f>
        <v>10780.907153256087</v>
      </c>
      <c r="J18" s="39">
        <f t="shared" si="0"/>
        <v>63.787033990098507</v>
      </c>
      <c r="K18" s="51" t="s">
        <v>14</v>
      </c>
      <c r="L18" s="1"/>
      <c r="M18" s="59"/>
      <c r="N18" s="2"/>
      <c r="O18" s="2"/>
      <c r="P18" s="2"/>
      <c r="Q18" s="2"/>
    </row>
    <row r="19" spans="1:17" ht="18.75" customHeight="1" x14ac:dyDescent="0.25">
      <c r="A19" s="1"/>
      <c r="B19" s="50" t="str">
        <f t="shared" si="1"/>
        <v>June,2024</v>
      </c>
      <c r="C19" s="34">
        <f>IFERROR(VLOOKUP($C$13,GPF_Rate,4,0),"")</f>
        <v>7.1</v>
      </c>
      <c r="D19" s="20">
        <v>3</v>
      </c>
      <c r="E19" s="21"/>
      <c r="F19" s="36">
        <f t="shared" si="2"/>
        <v>3</v>
      </c>
      <c r="G19" s="21"/>
      <c r="H19" s="36">
        <f t="shared" si="3"/>
        <v>3</v>
      </c>
      <c r="I19" s="38">
        <f t="shared" si="4"/>
        <v>10783.907153256087</v>
      </c>
      <c r="J19" s="39">
        <f t="shared" si="0"/>
        <v>63.804783990098514</v>
      </c>
      <c r="K19" s="51" t="s">
        <v>15</v>
      </c>
      <c r="L19" s="1"/>
      <c r="M19" s="59"/>
      <c r="N19" s="2"/>
      <c r="O19" s="2"/>
      <c r="P19" s="2"/>
      <c r="Q19" s="2"/>
    </row>
    <row r="20" spans="1:17" ht="18.75" customHeight="1" x14ac:dyDescent="0.25">
      <c r="A20" s="1"/>
      <c r="B20" s="50" t="str">
        <f t="shared" si="1"/>
        <v>July,2024</v>
      </c>
      <c r="C20" s="34">
        <f>IFERROR(VLOOKUP($C$13,GPF_Rate,5,0),"")</f>
        <v>7.1</v>
      </c>
      <c r="D20" s="20">
        <v>4</v>
      </c>
      <c r="E20" s="21"/>
      <c r="F20" s="36">
        <f t="shared" si="2"/>
        <v>4</v>
      </c>
      <c r="G20" s="21"/>
      <c r="H20" s="36">
        <f>F20-G20</f>
        <v>4</v>
      </c>
      <c r="I20" s="38">
        <f t="shared" si="4"/>
        <v>10787.907153256087</v>
      </c>
      <c r="J20" s="39">
        <f t="shared" si="0"/>
        <v>63.828450656765177</v>
      </c>
      <c r="K20" s="51" t="s">
        <v>16</v>
      </c>
      <c r="L20" s="1"/>
      <c r="M20" s="59"/>
      <c r="N20" s="2"/>
      <c r="O20" s="2"/>
      <c r="P20" s="2"/>
      <c r="Q20" s="2"/>
    </row>
    <row r="21" spans="1:17" ht="18.75" customHeight="1" x14ac:dyDescent="0.25">
      <c r="A21" s="1"/>
      <c r="B21" s="50" t="str">
        <f t="shared" si="1"/>
        <v>August,2024</v>
      </c>
      <c r="C21" s="34">
        <f>IFERROR(VLOOKUP($C$13,GPF_Rate,6,0),"")</f>
        <v>7.1</v>
      </c>
      <c r="D21" s="20">
        <v>5</v>
      </c>
      <c r="E21" s="21"/>
      <c r="F21" s="36">
        <f t="shared" si="2"/>
        <v>5</v>
      </c>
      <c r="G21" s="21"/>
      <c r="H21" s="36">
        <f t="shared" si="3"/>
        <v>5</v>
      </c>
      <c r="I21" s="38">
        <f t="shared" si="4"/>
        <v>10792.907153256087</v>
      </c>
      <c r="J21" s="39">
        <f t="shared" si="0"/>
        <v>63.858033990098505</v>
      </c>
      <c r="K21" s="51" t="s">
        <v>17</v>
      </c>
      <c r="L21" s="1"/>
      <c r="M21" s="59"/>
      <c r="N21" s="2"/>
      <c r="O21" s="2"/>
      <c r="P21" s="2"/>
      <c r="Q21" s="2"/>
    </row>
    <row r="22" spans="1:17" ht="18.75" customHeight="1" x14ac:dyDescent="0.25">
      <c r="A22" s="1"/>
      <c r="B22" s="50" t="str">
        <f t="shared" si="1"/>
        <v>September,2024</v>
      </c>
      <c r="C22" s="34">
        <f>IFERROR(VLOOKUP($C$13,GPF_Rate,7,0),"")</f>
        <v>7.1</v>
      </c>
      <c r="D22" s="20">
        <v>6</v>
      </c>
      <c r="E22" s="21"/>
      <c r="F22" s="36">
        <f t="shared" si="2"/>
        <v>6</v>
      </c>
      <c r="G22" s="21"/>
      <c r="H22" s="36">
        <f t="shared" si="3"/>
        <v>6</v>
      </c>
      <c r="I22" s="38">
        <f t="shared" si="4"/>
        <v>10798.907153256087</v>
      </c>
      <c r="J22" s="39">
        <f t="shared" si="0"/>
        <v>63.893533990098511</v>
      </c>
      <c r="K22" s="51" t="s">
        <v>18</v>
      </c>
      <c r="L22" s="1"/>
      <c r="M22" s="59"/>
      <c r="N22" s="2"/>
      <c r="O22" s="2"/>
      <c r="P22" s="2"/>
      <c r="Q22" s="2"/>
    </row>
    <row r="23" spans="1:17" ht="18.75" customHeight="1" x14ac:dyDescent="0.25">
      <c r="A23" s="1"/>
      <c r="B23" s="50" t="str">
        <f t="shared" si="1"/>
        <v>October,2024</v>
      </c>
      <c r="C23" s="34">
        <f>IFERROR(VLOOKUP($C$13,GPF_Rate,8,0),"")</f>
        <v>7.1</v>
      </c>
      <c r="D23" s="20">
        <v>7</v>
      </c>
      <c r="E23" s="21"/>
      <c r="F23" s="36">
        <f t="shared" si="2"/>
        <v>7</v>
      </c>
      <c r="G23" s="21"/>
      <c r="H23" s="36">
        <f t="shared" si="3"/>
        <v>7</v>
      </c>
      <c r="I23" s="38">
        <f t="shared" si="4"/>
        <v>10805.907153256087</v>
      </c>
      <c r="J23" s="39">
        <f t="shared" si="0"/>
        <v>63.934950656765174</v>
      </c>
      <c r="K23" s="51" t="s">
        <v>19</v>
      </c>
      <c r="L23" s="1"/>
      <c r="M23" s="59"/>
      <c r="N23" s="2"/>
      <c r="O23" s="2"/>
      <c r="P23" s="2"/>
      <c r="Q23" s="2"/>
    </row>
    <row r="24" spans="1:17" ht="18.75" customHeight="1" x14ac:dyDescent="0.25">
      <c r="A24" s="1"/>
      <c r="B24" s="50" t="str">
        <f t="shared" si="1"/>
        <v>November,2024</v>
      </c>
      <c r="C24" s="34">
        <f>IFERROR(VLOOKUP($C$13,GPF_Rate,9,0),"")</f>
        <v>7.1</v>
      </c>
      <c r="D24" s="20">
        <v>8</v>
      </c>
      <c r="E24" s="21"/>
      <c r="F24" s="36">
        <f t="shared" si="2"/>
        <v>8</v>
      </c>
      <c r="G24" s="21"/>
      <c r="H24" s="36">
        <f t="shared" si="3"/>
        <v>8</v>
      </c>
      <c r="I24" s="38">
        <f t="shared" si="4"/>
        <v>10813.907153256087</v>
      </c>
      <c r="J24" s="39">
        <f t="shared" si="0"/>
        <v>63.982283990098516</v>
      </c>
      <c r="K24" s="51" t="s">
        <v>20</v>
      </c>
      <c r="L24" s="1"/>
      <c r="M24" s="59"/>
      <c r="N24" s="2"/>
      <c r="O24" s="2"/>
      <c r="P24" s="2"/>
      <c r="Q24" s="2"/>
    </row>
    <row r="25" spans="1:17" ht="18.75" customHeight="1" x14ac:dyDescent="0.25">
      <c r="A25" s="1"/>
      <c r="B25" s="50" t="str">
        <f t="shared" si="1"/>
        <v>December,2024</v>
      </c>
      <c r="C25" s="34">
        <f>IFERROR(VLOOKUP($C$13,GPF_Rate,10,0),"")</f>
        <v>7.1</v>
      </c>
      <c r="D25" s="20">
        <v>9</v>
      </c>
      <c r="E25" s="21"/>
      <c r="F25" s="36">
        <f t="shared" si="2"/>
        <v>9</v>
      </c>
      <c r="G25" s="21"/>
      <c r="H25" s="36">
        <f t="shared" si="3"/>
        <v>9</v>
      </c>
      <c r="I25" s="38">
        <f t="shared" si="4"/>
        <v>10822.907153256087</v>
      </c>
      <c r="J25" s="39">
        <f t="shared" si="0"/>
        <v>64.035533990098514</v>
      </c>
      <c r="K25" s="51" t="s">
        <v>21</v>
      </c>
      <c r="L25" s="1"/>
      <c r="M25" s="59"/>
      <c r="N25" s="2"/>
      <c r="O25" s="2"/>
      <c r="P25" s="2"/>
      <c r="Q25" s="2"/>
    </row>
    <row r="26" spans="1:17" ht="18.75" customHeight="1" x14ac:dyDescent="0.25">
      <c r="A26" s="1"/>
      <c r="B26" s="50" t="str">
        <f>K26&amp;","&amp;RIGHT($D$13,4)</f>
        <v>January,2025</v>
      </c>
      <c r="C26" s="34">
        <f>IFERROR(VLOOKUP($C$13,GPF_Rate,11,0),"")</f>
        <v>7.1</v>
      </c>
      <c r="D26" s="20">
        <v>10</v>
      </c>
      <c r="E26" s="21"/>
      <c r="F26" s="36">
        <f t="shared" si="2"/>
        <v>10</v>
      </c>
      <c r="G26" s="21"/>
      <c r="H26" s="36">
        <f t="shared" si="3"/>
        <v>10</v>
      </c>
      <c r="I26" s="38">
        <f t="shared" si="4"/>
        <v>10832.907153256087</v>
      </c>
      <c r="J26" s="39">
        <f t="shared" si="0"/>
        <v>64.09470065676517</v>
      </c>
      <c r="K26" s="51" t="s">
        <v>22</v>
      </c>
      <c r="L26" s="1"/>
      <c r="M26" s="59"/>
      <c r="N26" s="2"/>
      <c r="O26" s="2"/>
      <c r="P26" s="2"/>
      <c r="Q26" s="2"/>
    </row>
    <row r="27" spans="1:17" ht="18.75" customHeight="1" x14ac:dyDescent="0.25">
      <c r="A27" s="1"/>
      <c r="B27" s="50" t="str">
        <f>K27&amp;","&amp;RIGHT($D$13,4)</f>
        <v>February,2025</v>
      </c>
      <c r="C27" s="34">
        <f>IFERROR(VLOOKUP($C$13,GPF_Rate,12,0),"")</f>
        <v>7.1</v>
      </c>
      <c r="D27" s="20">
        <v>11</v>
      </c>
      <c r="E27" s="21"/>
      <c r="F27" s="36">
        <f t="shared" si="2"/>
        <v>11</v>
      </c>
      <c r="G27" s="21"/>
      <c r="H27" s="36">
        <f t="shared" si="3"/>
        <v>11</v>
      </c>
      <c r="I27" s="38">
        <f t="shared" si="4"/>
        <v>10843.907153256087</v>
      </c>
      <c r="J27" s="39">
        <f t="shared" si="0"/>
        <v>64.159783990098518</v>
      </c>
      <c r="K27" s="51" t="s">
        <v>23</v>
      </c>
      <c r="L27" s="1"/>
      <c r="M27" s="59"/>
      <c r="N27" s="2"/>
      <c r="O27" s="2"/>
      <c r="P27" s="2"/>
      <c r="Q27" s="2"/>
    </row>
    <row r="28" spans="1:17" ht="18.75" customHeight="1" x14ac:dyDescent="0.25">
      <c r="A28" s="1"/>
      <c r="B28" s="52" t="str">
        <f>K28&amp;","&amp;RIGHT($D$13,4)</f>
        <v>March,2025</v>
      </c>
      <c r="C28" s="35">
        <f>IFERROR(VLOOKUP($C$13,GPF_Rate,13,0),"")</f>
        <v>7.1</v>
      </c>
      <c r="D28" s="20">
        <v>12</v>
      </c>
      <c r="E28" s="22"/>
      <c r="F28" s="37">
        <f t="shared" si="2"/>
        <v>12</v>
      </c>
      <c r="G28" s="22"/>
      <c r="H28" s="37">
        <f t="shared" si="3"/>
        <v>12</v>
      </c>
      <c r="I28" s="40">
        <f t="shared" si="4"/>
        <v>10855.907153256087</v>
      </c>
      <c r="J28" s="39">
        <f t="shared" si="0"/>
        <v>64.230783990098516</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129698.88583907306</v>
      </c>
      <c r="J29" s="58">
        <f t="shared" si="5"/>
        <v>767.38507454784883</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10777.907153256087</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767.38507454784883</v>
      </c>
      <c r="H34" s="150"/>
      <c r="I34" s="151"/>
      <c r="L34" s="1"/>
      <c r="M34" s="2"/>
      <c r="N34" s="2"/>
      <c r="O34" s="2"/>
      <c r="P34" s="2"/>
      <c r="Q34" s="2"/>
    </row>
    <row r="35" spans="1:17" ht="18.75" customHeight="1" x14ac:dyDescent="0.25">
      <c r="A35" s="1"/>
      <c r="B35" s="146" t="s">
        <v>55</v>
      </c>
      <c r="C35" s="147"/>
      <c r="D35" s="147"/>
      <c r="E35" s="147"/>
      <c r="F35" s="148"/>
      <c r="G35" s="152">
        <f>G31+G32-G33+G34</f>
        <v>11623.292227803935</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&amp;C&amp;"-,Bold"&amp;16&amp;KFF0000MADE BY :--BHAGIRATH MAL KALWANIYAN</oddFooter>
  </headerFooter>
  <colBreaks count="1" manualBreakCount="1">
    <brk id="9" min="4" max="34" man="1"/>
  </colBreaks>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abSelected="1" topLeftCell="A5" zoomScaleNormal="100" zoomScaleSheetLayoutView="100" workbookViewId="0">
      <selection activeCell="O7" sqref="O7"/>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2025 -    2026</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(32)'!C13+1</f>
        <v>2025</v>
      </c>
      <c r="D13" s="62" t="str">
        <f>IFERROR("-    "&amp;C13+1,"")</f>
        <v>-    2026</v>
      </c>
      <c r="E13" s="115" t="s">
        <v>125</v>
      </c>
      <c r="F13" s="115"/>
      <c r="G13" s="115"/>
      <c r="H13" s="115"/>
      <c r="I13" s="43"/>
      <c r="J13" s="44"/>
      <c r="K13" s="45"/>
      <c r="L13" s="1"/>
      <c r="M13" s="2"/>
      <c r="N13" s="2"/>
      <c r="O13" s="2"/>
      <c r="P13" s="2"/>
      <c r="Q13" s="2"/>
    </row>
    <row r="14" spans="1:17" ht="19.5" customHeight="1" thickBot="1" x14ac:dyDescent="0.3">
      <c r="A14" s="1"/>
      <c r="B14" s="49" t="s">
        <v>42</v>
      </c>
      <c r="C14" s="111">
        <f>IF(I14="",'FY (32)'!G35,I14)</f>
        <v>11623.292227803935</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April,2025</v>
      </c>
      <c r="C17" s="34">
        <f>IFERROR(VLOOKUP($C$13,GPF_Rate,2,0),"")</f>
        <v>7.1</v>
      </c>
      <c r="D17" s="20">
        <v>1</v>
      </c>
      <c r="E17" s="21"/>
      <c r="F17" s="36">
        <f>SUM(D17:E17)</f>
        <v>1</v>
      </c>
      <c r="G17" s="21"/>
      <c r="H17" s="36">
        <f>F17-G17</f>
        <v>1</v>
      </c>
      <c r="I17" s="38">
        <f>C14+F17-G17</f>
        <v>11624.292227803935</v>
      </c>
      <c r="J17" s="39">
        <f t="shared" ref="J17:J28" si="0">I17*C17/1200</f>
        <v>68.777062347839944</v>
      </c>
      <c r="K17" s="51" t="s">
        <v>13</v>
      </c>
      <c r="L17" s="1"/>
      <c r="M17" s="59"/>
      <c r="O17" s="2"/>
      <c r="P17" s="2"/>
      <c r="Q17" s="2"/>
    </row>
    <row r="18" spans="1:17" ht="18.75" customHeight="1" x14ac:dyDescent="0.25">
      <c r="A18" s="1"/>
      <c r="B18" s="50" t="str">
        <f t="shared" ref="B18:B25" si="1">K18&amp;","&amp;$C$13</f>
        <v>May,2025</v>
      </c>
      <c r="C18" s="34">
        <f>IFERROR(VLOOKUP($C$13,GPF_Rate,3,0),"")</f>
        <v>7.1</v>
      </c>
      <c r="D18" s="20">
        <v>2</v>
      </c>
      <c r="E18" s="21"/>
      <c r="F18" s="36">
        <f t="shared" ref="F18:F28" si="2">SUM(D18:E18)</f>
        <v>2</v>
      </c>
      <c r="G18" s="21"/>
      <c r="H18" s="36">
        <f t="shared" ref="H18:H28" si="3">F18-G18</f>
        <v>2</v>
      </c>
      <c r="I18" s="38">
        <f t="shared" ref="I18:I28" si="4">I17+F18-G18</f>
        <v>11626.292227803935</v>
      </c>
      <c r="J18" s="39">
        <f t="shared" si="0"/>
        <v>68.788895681173287</v>
      </c>
      <c r="K18" s="51" t="s">
        <v>14</v>
      </c>
      <c r="L18" s="1"/>
      <c r="M18" s="59"/>
      <c r="N18" s="2"/>
      <c r="O18" s="2"/>
      <c r="P18" s="2"/>
      <c r="Q18" s="2"/>
    </row>
    <row r="19" spans="1:17" ht="18.75" customHeight="1" x14ac:dyDescent="0.25">
      <c r="A19" s="1"/>
      <c r="B19" s="50" t="str">
        <f t="shared" si="1"/>
        <v>June,2025</v>
      </c>
      <c r="C19" s="34">
        <f>IFERROR(VLOOKUP($C$13,GPF_Rate,4,0),"")</f>
        <v>7.1</v>
      </c>
      <c r="D19" s="20">
        <v>3</v>
      </c>
      <c r="E19" s="21"/>
      <c r="F19" s="36">
        <f t="shared" si="2"/>
        <v>3</v>
      </c>
      <c r="G19" s="21"/>
      <c r="H19" s="36">
        <f t="shared" si="3"/>
        <v>3</v>
      </c>
      <c r="I19" s="38">
        <f t="shared" si="4"/>
        <v>11629.292227803935</v>
      </c>
      <c r="J19" s="39">
        <f t="shared" si="0"/>
        <v>68.806645681173279</v>
      </c>
      <c r="K19" s="51" t="s">
        <v>15</v>
      </c>
      <c r="L19" s="1"/>
      <c r="M19" s="59"/>
      <c r="N19" s="2"/>
      <c r="O19" s="2"/>
      <c r="P19" s="2"/>
      <c r="Q19" s="2"/>
    </row>
    <row r="20" spans="1:17" ht="18.75" customHeight="1" x14ac:dyDescent="0.25">
      <c r="A20" s="1"/>
      <c r="B20" s="50" t="str">
        <f t="shared" si="1"/>
        <v>July,2025</v>
      </c>
      <c r="C20" s="34">
        <f>IFERROR(VLOOKUP($C$13,GPF_Rate,5,0),"")</f>
        <v>7.1</v>
      </c>
      <c r="D20" s="20">
        <v>4</v>
      </c>
      <c r="E20" s="21"/>
      <c r="F20" s="36">
        <f t="shared" si="2"/>
        <v>4</v>
      </c>
      <c r="G20" s="21"/>
      <c r="H20" s="36">
        <f>F20-G20</f>
        <v>4</v>
      </c>
      <c r="I20" s="38">
        <f t="shared" si="4"/>
        <v>11633.292227803935</v>
      </c>
      <c r="J20" s="39">
        <f t="shared" si="0"/>
        <v>68.83031234783995</v>
      </c>
      <c r="K20" s="51" t="s">
        <v>16</v>
      </c>
      <c r="L20" s="1"/>
      <c r="M20" s="59"/>
      <c r="N20" s="2"/>
      <c r="O20" s="2"/>
      <c r="P20" s="2"/>
      <c r="Q20" s="2"/>
    </row>
    <row r="21" spans="1:17" ht="18.75" customHeight="1" x14ac:dyDescent="0.25">
      <c r="A21" s="1"/>
      <c r="B21" s="50" t="str">
        <f t="shared" si="1"/>
        <v>August,2025</v>
      </c>
      <c r="C21" s="34">
        <f>IFERROR(VLOOKUP($C$13,GPF_Rate,6,0),"")</f>
        <v>7.1</v>
      </c>
      <c r="D21" s="20">
        <v>5</v>
      </c>
      <c r="E21" s="21"/>
      <c r="F21" s="36">
        <f t="shared" si="2"/>
        <v>5</v>
      </c>
      <c r="G21" s="21"/>
      <c r="H21" s="36">
        <f t="shared" si="3"/>
        <v>5</v>
      </c>
      <c r="I21" s="38">
        <f t="shared" si="4"/>
        <v>11638.292227803935</v>
      </c>
      <c r="J21" s="39">
        <f t="shared" si="0"/>
        <v>68.859895681173285</v>
      </c>
      <c r="K21" s="51" t="s">
        <v>17</v>
      </c>
      <c r="L21" s="1"/>
      <c r="M21" s="59"/>
      <c r="N21" s="2"/>
      <c r="O21" s="2"/>
      <c r="P21" s="2"/>
      <c r="Q21" s="2"/>
    </row>
    <row r="22" spans="1:17" ht="18.75" customHeight="1" x14ac:dyDescent="0.25">
      <c r="A22" s="1"/>
      <c r="B22" s="50" t="str">
        <f t="shared" si="1"/>
        <v>September,2025</v>
      </c>
      <c r="C22" s="34">
        <f>IFERROR(VLOOKUP($C$13,GPF_Rate,7,0),"")</f>
        <v>7.1</v>
      </c>
      <c r="D22" s="20">
        <v>6</v>
      </c>
      <c r="E22" s="21"/>
      <c r="F22" s="36">
        <f t="shared" si="2"/>
        <v>6</v>
      </c>
      <c r="G22" s="21"/>
      <c r="H22" s="36">
        <f t="shared" si="3"/>
        <v>6</v>
      </c>
      <c r="I22" s="38">
        <f t="shared" si="4"/>
        <v>11644.292227803935</v>
      </c>
      <c r="J22" s="39">
        <f t="shared" si="0"/>
        <v>68.89539568117327</v>
      </c>
      <c r="K22" s="51" t="s">
        <v>18</v>
      </c>
      <c r="L22" s="1"/>
      <c r="M22" s="59"/>
      <c r="N22" s="2"/>
      <c r="O22" s="2"/>
      <c r="P22" s="2"/>
      <c r="Q22" s="2"/>
    </row>
    <row r="23" spans="1:17" ht="18.75" customHeight="1" x14ac:dyDescent="0.25">
      <c r="A23" s="1"/>
      <c r="B23" s="50" t="str">
        <f t="shared" si="1"/>
        <v>October,2025</v>
      </c>
      <c r="C23" s="34">
        <f>IFERROR(VLOOKUP($C$13,GPF_Rate,8,0),"")</f>
        <v>7.1</v>
      </c>
      <c r="D23" s="20">
        <v>7</v>
      </c>
      <c r="E23" s="21"/>
      <c r="F23" s="36">
        <f t="shared" si="2"/>
        <v>7</v>
      </c>
      <c r="G23" s="21"/>
      <c r="H23" s="36">
        <f t="shared" si="3"/>
        <v>7</v>
      </c>
      <c r="I23" s="38">
        <f t="shared" si="4"/>
        <v>11651.292227803935</v>
      </c>
      <c r="J23" s="39">
        <f t="shared" si="0"/>
        <v>68.936812347839947</v>
      </c>
      <c r="K23" s="51" t="s">
        <v>19</v>
      </c>
      <c r="L23" s="1"/>
      <c r="M23" s="59"/>
      <c r="N23" s="2"/>
      <c r="O23" s="2"/>
      <c r="P23" s="2"/>
      <c r="Q23" s="2"/>
    </row>
    <row r="24" spans="1:17" ht="18.75" customHeight="1" x14ac:dyDescent="0.25">
      <c r="A24" s="1"/>
      <c r="B24" s="50" t="str">
        <f t="shared" si="1"/>
        <v>November,2025</v>
      </c>
      <c r="C24" s="34">
        <f>IFERROR(VLOOKUP($C$13,GPF_Rate,9,0),"")</f>
        <v>7.1</v>
      </c>
      <c r="D24" s="20">
        <v>8</v>
      </c>
      <c r="E24" s="21"/>
      <c r="F24" s="36">
        <f t="shared" si="2"/>
        <v>8</v>
      </c>
      <c r="G24" s="21"/>
      <c r="H24" s="36">
        <f t="shared" si="3"/>
        <v>8</v>
      </c>
      <c r="I24" s="38">
        <f t="shared" si="4"/>
        <v>11659.292227803935</v>
      </c>
      <c r="J24" s="39">
        <f t="shared" si="0"/>
        <v>68.984145681173274</v>
      </c>
      <c r="K24" s="51" t="s">
        <v>20</v>
      </c>
      <c r="L24" s="1"/>
      <c r="M24" s="59"/>
      <c r="N24" s="2"/>
      <c r="O24" s="2"/>
      <c r="P24" s="2"/>
      <c r="Q24" s="2"/>
    </row>
    <row r="25" spans="1:17" ht="18.75" customHeight="1" x14ac:dyDescent="0.25">
      <c r="A25" s="1"/>
      <c r="B25" s="50" t="str">
        <f t="shared" si="1"/>
        <v>December,2025</v>
      </c>
      <c r="C25" s="34">
        <f>IFERROR(VLOOKUP($C$13,GPF_Rate,10,0),"")</f>
        <v>7.1</v>
      </c>
      <c r="D25" s="20">
        <v>9</v>
      </c>
      <c r="E25" s="21"/>
      <c r="F25" s="36">
        <f t="shared" si="2"/>
        <v>9</v>
      </c>
      <c r="G25" s="21"/>
      <c r="H25" s="36">
        <f t="shared" si="3"/>
        <v>9</v>
      </c>
      <c r="I25" s="38">
        <f t="shared" si="4"/>
        <v>11668.292227803935</v>
      </c>
      <c r="J25" s="39">
        <f t="shared" si="0"/>
        <v>69.03739568117328</v>
      </c>
      <c r="K25" s="51" t="s">
        <v>21</v>
      </c>
      <c r="L25" s="1"/>
      <c r="M25" s="59"/>
      <c r="N25" s="2"/>
      <c r="O25" s="2"/>
      <c r="P25" s="2"/>
      <c r="Q25" s="2"/>
    </row>
    <row r="26" spans="1:17" ht="18.75" customHeight="1" x14ac:dyDescent="0.25">
      <c r="A26" s="1"/>
      <c r="B26" s="50" t="str">
        <f>K26&amp;","&amp;RIGHT($D$13,4)</f>
        <v>January,2026</v>
      </c>
      <c r="C26" s="34">
        <f>IFERROR(VLOOKUP($C$13,GPF_Rate,11,0),"")</f>
        <v>7.1</v>
      </c>
      <c r="D26" s="20">
        <v>10</v>
      </c>
      <c r="E26" s="21"/>
      <c r="F26" s="36">
        <f t="shared" si="2"/>
        <v>10</v>
      </c>
      <c r="G26" s="21"/>
      <c r="H26" s="36">
        <f t="shared" si="3"/>
        <v>10</v>
      </c>
      <c r="I26" s="38">
        <f t="shared" si="4"/>
        <v>11678.292227803935</v>
      </c>
      <c r="J26" s="39">
        <f t="shared" si="0"/>
        <v>69.096562347839949</v>
      </c>
      <c r="K26" s="51" t="s">
        <v>22</v>
      </c>
      <c r="L26" s="1"/>
      <c r="M26" s="59"/>
      <c r="N26" s="2"/>
      <c r="O26" s="2"/>
      <c r="P26" s="2"/>
      <c r="Q26" s="2"/>
    </row>
    <row r="27" spans="1:17" ht="18.75" customHeight="1" x14ac:dyDescent="0.25">
      <c r="A27" s="1"/>
      <c r="B27" s="50" t="str">
        <f>K27&amp;","&amp;RIGHT($D$13,4)</f>
        <v>February,2026</v>
      </c>
      <c r="C27" s="34">
        <f>IFERROR(VLOOKUP($C$13,GPF_Rate,12,0),"")</f>
        <v>7.1</v>
      </c>
      <c r="D27" s="20">
        <v>11</v>
      </c>
      <c r="E27" s="21"/>
      <c r="F27" s="36">
        <f t="shared" si="2"/>
        <v>11</v>
      </c>
      <c r="G27" s="21"/>
      <c r="H27" s="36">
        <f t="shared" si="3"/>
        <v>11</v>
      </c>
      <c r="I27" s="38">
        <f t="shared" si="4"/>
        <v>11689.292227803935</v>
      </c>
      <c r="J27" s="39">
        <f t="shared" si="0"/>
        <v>69.161645681173269</v>
      </c>
      <c r="K27" s="51" t="s">
        <v>23</v>
      </c>
      <c r="L27" s="1"/>
      <c r="M27" s="59"/>
      <c r="N27" s="2"/>
      <c r="O27" s="2"/>
      <c r="P27" s="2"/>
      <c r="Q27" s="2"/>
    </row>
    <row r="28" spans="1:17" ht="18.75" customHeight="1" x14ac:dyDescent="0.25">
      <c r="A28" s="1"/>
      <c r="B28" s="52" t="str">
        <f>K28&amp;","&amp;RIGHT($D$13,4)</f>
        <v>March,2026</v>
      </c>
      <c r="C28" s="35">
        <f>IFERROR(VLOOKUP($C$13,GPF_Rate,13,0),"")</f>
        <v>7.1</v>
      </c>
      <c r="D28" s="20">
        <v>12</v>
      </c>
      <c r="E28" s="22"/>
      <c r="F28" s="37">
        <f t="shared" si="2"/>
        <v>12</v>
      </c>
      <c r="G28" s="22"/>
      <c r="H28" s="37">
        <f t="shared" si="3"/>
        <v>12</v>
      </c>
      <c r="I28" s="40">
        <f t="shared" si="4"/>
        <v>11701.292227803935</v>
      </c>
      <c r="J28" s="39">
        <f t="shared" si="0"/>
        <v>69.232645681173281</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139843.50673364723</v>
      </c>
      <c r="J29" s="58">
        <f t="shared" si="5"/>
        <v>827.4074148407459</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11623.292227803935</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827.4074148407459</v>
      </c>
      <c r="H34" s="150"/>
      <c r="I34" s="151"/>
      <c r="L34" s="1"/>
      <c r="M34" s="2"/>
      <c r="N34" s="2"/>
      <c r="O34" s="2"/>
      <c r="P34" s="2"/>
      <c r="Q34" s="2"/>
    </row>
    <row r="35" spans="1:17" ht="18.75" customHeight="1" x14ac:dyDescent="0.25">
      <c r="A35" s="1"/>
      <c r="B35" s="146" t="s">
        <v>55</v>
      </c>
      <c r="C35" s="147"/>
      <c r="D35" s="147"/>
      <c r="E35" s="147"/>
      <c r="F35" s="148"/>
      <c r="G35" s="152">
        <f>G31+G32-G33+G34</f>
        <v>12528.69964264468</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&amp;C&amp;"-,Bold"&amp;16&amp;KFF0000MADE BY :--BHAGIRATH MAL KALWANIYAN</oddFooter>
  </headerFooter>
  <colBreaks count="1" manualBreakCount="1">
    <brk id="9" min="4" max="34" man="1"/>
  </colBreaks>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2026 -    2027</v>
      </c>
      <c r="C7" s="135"/>
      <c r="D7" s="135"/>
      <c r="E7" s="135"/>
      <c r="F7" s="135"/>
      <c r="G7" s="135"/>
      <c r="H7" s="135"/>
      <c r="I7" s="135"/>
      <c r="J7" s="44"/>
      <c r="K7" s="45"/>
      <c r="L7" s="1"/>
      <c r="M7" s="2">
        <f>IF(I14="",'FY (17)'!G35,I14)</f>
        <v>3048.6491122895841</v>
      </c>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(33)'!C13+1</f>
        <v>2026</v>
      </c>
      <c r="D13" s="62" t="str">
        <f>IFERROR("-    "&amp;C13+1,"")</f>
        <v>-    2027</v>
      </c>
      <c r="E13" s="115" t="s">
        <v>125</v>
      </c>
      <c r="F13" s="115"/>
      <c r="G13" s="115"/>
      <c r="H13" s="115"/>
      <c r="I13" s="43"/>
      <c r="J13" s="44"/>
      <c r="K13" s="45"/>
      <c r="L13" s="1"/>
      <c r="M13" s="2"/>
      <c r="N13" s="2"/>
      <c r="O13" s="2"/>
      <c r="P13" s="2"/>
      <c r="Q13" s="2"/>
    </row>
    <row r="14" spans="1:17" ht="19.5" customHeight="1" thickBot="1" x14ac:dyDescent="0.3">
      <c r="A14" s="1"/>
      <c r="B14" s="49" t="s">
        <v>42</v>
      </c>
      <c r="C14" s="111">
        <f>IF(I14="",'FY (33)'!G35,I14)</f>
        <v>12528.69964264468</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April,2026</v>
      </c>
      <c r="C17" s="34">
        <f>IFERROR(VLOOKUP($C$13,GPF_Rate,2,0),"")</f>
        <v>7.1</v>
      </c>
      <c r="D17" s="20">
        <v>1</v>
      </c>
      <c r="E17" s="21"/>
      <c r="F17" s="36">
        <f>SUM(D17:E17)</f>
        <v>1</v>
      </c>
      <c r="G17" s="21"/>
      <c r="H17" s="36">
        <f>F17-G17</f>
        <v>1</v>
      </c>
      <c r="I17" s="38">
        <f>C14+F17-G17</f>
        <v>12529.69964264468</v>
      </c>
      <c r="J17" s="39">
        <f t="shared" ref="J17:J28" si="0">I17*C17/1200</f>
        <v>74.134056218981016</v>
      </c>
      <c r="K17" s="51" t="s">
        <v>13</v>
      </c>
      <c r="L17" s="1"/>
      <c r="M17" s="59"/>
      <c r="O17" s="2"/>
      <c r="P17" s="2"/>
      <c r="Q17" s="2"/>
    </row>
    <row r="18" spans="1:17" ht="18.75" customHeight="1" x14ac:dyDescent="0.25">
      <c r="A18" s="1"/>
      <c r="B18" s="50" t="str">
        <f t="shared" ref="B18:B25" si="1">K18&amp;","&amp;$C$13</f>
        <v>May,2026</v>
      </c>
      <c r="C18" s="34">
        <f>IFERROR(VLOOKUP($C$13,GPF_Rate,3,0),"")</f>
        <v>7.1</v>
      </c>
      <c r="D18" s="20">
        <v>2</v>
      </c>
      <c r="E18" s="21"/>
      <c r="F18" s="36">
        <f t="shared" ref="F18:F28" si="2">SUM(D18:E18)</f>
        <v>2</v>
      </c>
      <c r="G18" s="21"/>
      <c r="H18" s="36">
        <f t="shared" ref="H18:H28" si="3">F18-G18</f>
        <v>2</v>
      </c>
      <c r="I18" s="38">
        <f t="shared" ref="I18:I28" si="4">I17+F18-G18</f>
        <v>12531.69964264468</v>
      </c>
      <c r="J18" s="39">
        <f t="shared" si="0"/>
        <v>74.145889552314358</v>
      </c>
      <c r="K18" s="51" t="s">
        <v>14</v>
      </c>
      <c r="L18" s="1"/>
      <c r="M18" s="59"/>
      <c r="N18" s="2"/>
      <c r="O18" s="2"/>
      <c r="P18" s="2"/>
      <c r="Q18" s="2"/>
    </row>
    <row r="19" spans="1:17" ht="18.75" customHeight="1" x14ac:dyDescent="0.25">
      <c r="A19" s="1"/>
      <c r="B19" s="50" t="str">
        <f t="shared" si="1"/>
        <v>June,2026</v>
      </c>
      <c r="C19" s="34">
        <f>IFERROR(VLOOKUP($C$13,GPF_Rate,4,0),"")</f>
        <v>7.1</v>
      </c>
      <c r="D19" s="20">
        <v>3</v>
      </c>
      <c r="E19" s="21"/>
      <c r="F19" s="36">
        <f t="shared" si="2"/>
        <v>3</v>
      </c>
      <c r="G19" s="21"/>
      <c r="H19" s="36">
        <f t="shared" si="3"/>
        <v>3</v>
      </c>
      <c r="I19" s="38">
        <f t="shared" si="4"/>
        <v>12534.69964264468</v>
      </c>
      <c r="J19" s="39">
        <f t="shared" si="0"/>
        <v>74.163639552314351</v>
      </c>
      <c r="K19" s="51" t="s">
        <v>15</v>
      </c>
      <c r="L19" s="1"/>
      <c r="M19" s="59"/>
      <c r="N19" s="2"/>
      <c r="O19" s="2"/>
      <c r="P19" s="2"/>
      <c r="Q19" s="2"/>
    </row>
    <row r="20" spans="1:17" ht="18.75" customHeight="1" x14ac:dyDescent="0.25">
      <c r="A20" s="1"/>
      <c r="B20" s="50" t="str">
        <f t="shared" si="1"/>
        <v>July,2026</v>
      </c>
      <c r="C20" s="34">
        <f>IFERROR(VLOOKUP($C$13,GPF_Rate,5,0),"")</f>
        <v>7.1</v>
      </c>
      <c r="D20" s="20">
        <v>4</v>
      </c>
      <c r="E20" s="21"/>
      <c r="F20" s="36">
        <f t="shared" si="2"/>
        <v>4</v>
      </c>
      <c r="G20" s="21"/>
      <c r="H20" s="36">
        <f>F20-G20</f>
        <v>4</v>
      </c>
      <c r="I20" s="38">
        <f t="shared" si="4"/>
        <v>12538.69964264468</v>
      </c>
      <c r="J20" s="39">
        <f t="shared" si="0"/>
        <v>74.187306218981021</v>
      </c>
      <c r="K20" s="51" t="s">
        <v>16</v>
      </c>
      <c r="L20" s="1"/>
      <c r="M20" s="59"/>
      <c r="N20" s="2"/>
      <c r="O20" s="2"/>
      <c r="P20" s="2"/>
      <c r="Q20" s="2"/>
    </row>
    <row r="21" spans="1:17" ht="18.75" customHeight="1" x14ac:dyDescent="0.25">
      <c r="A21" s="1"/>
      <c r="B21" s="50" t="str">
        <f t="shared" si="1"/>
        <v>August,2026</v>
      </c>
      <c r="C21" s="34">
        <f>IFERROR(VLOOKUP($C$13,GPF_Rate,6,0),"")</f>
        <v>7.1</v>
      </c>
      <c r="D21" s="20">
        <v>5</v>
      </c>
      <c r="E21" s="21"/>
      <c r="F21" s="36">
        <f t="shared" si="2"/>
        <v>5</v>
      </c>
      <c r="G21" s="21"/>
      <c r="H21" s="36">
        <f t="shared" si="3"/>
        <v>5</v>
      </c>
      <c r="I21" s="38">
        <f t="shared" si="4"/>
        <v>12543.69964264468</v>
      </c>
      <c r="J21" s="39">
        <f t="shared" si="0"/>
        <v>74.216889552314356</v>
      </c>
      <c r="K21" s="51" t="s">
        <v>17</v>
      </c>
      <c r="L21" s="1"/>
      <c r="M21" s="59"/>
      <c r="N21" s="2"/>
      <c r="O21" s="2"/>
      <c r="P21" s="2"/>
      <c r="Q21" s="2"/>
    </row>
    <row r="22" spans="1:17" ht="18.75" customHeight="1" x14ac:dyDescent="0.25">
      <c r="A22" s="1"/>
      <c r="B22" s="50" t="str">
        <f t="shared" si="1"/>
        <v>September,2026</v>
      </c>
      <c r="C22" s="34">
        <f>IFERROR(VLOOKUP($C$13,GPF_Rate,7,0),"")</f>
        <v>7.1</v>
      </c>
      <c r="D22" s="20">
        <v>6</v>
      </c>
      <c r="E22" s="21"/>
      <c r="F22" s="36">
        <f t="shared" si="2"/>
        <v>6</v>
      </c>
      <c r="G22" s="21"/>
      <c r="H22" s="36">
        <f t="shared" si="3"/>
        <v>6</v>
      </c>
      <c r="I22" s="38">
        <f t="shared" si="4"/>
        <v>12549.69964264468</v>
      </c>
      <c r="J22" s="39">
        <f t="shared" si="0"/>
        <v>74.252389552314355</v>
      </c>
      <c r="K22" s="51" t="s">
        <v>18</v>
      </c>
      <c r="L22" s="1"/>
      <c r="M22" s="59"/>
      <c r="N22" s="2"/>
      <c r="O22" s="2"/>
      <c r="P22" s="2"/>
      <c r="Q22" s="2"/>
    </row>
    <row r="23" spans="1:17" ht="18.75" customHeight="1" x14ac:dyDescent="0.25">
      <c r="A23" s="1"/>
      <c r="B23" s="50" t="str">
        <f t="shared" si="1"/>
        <v>October,2026</v>
      </c>
      <c r="C23" s="34">
        <f>IFERROR(VLOOKUP($C$13,GPF_Rate,8,0),"")</f>
        <v>7.1</v>
      </c>
      <c r="D23" s="20">
        <v>7</v>
      </c>
      <c r="E23" s="21"/>
      <c r="F23" s="36">
        <f t="shared" si="2"/>
        <v>7</v>
      </c>
      <c r="G23" s="21"/>
      <c r="H23" s="36">
        <f t="shared" si="3"/>
        <v>7</v>
      </c>
      <c r="I23" s="38">
        <f t="shared" si="4"/>
        <v>12556.69964264468</v>
      </c>
      <c r="J23" s="39">
        <f t="shared" si="0"/>
        <v>74.293806218981018</v>
      </c>
      <c r="K23" s="51" t="s">
        <v>19</v>
      </c>
      <c r="L23" s="1"/>
      <c r="M23" s="59"/>
      <c r="N23" s="2"/>
      <c r="O23" s="2"/>
      <c r="P23" s="2"/>
      <c r="Q23" s="2"/>
    </row>
    <row r="24" spans="1:17" ht="18.75" customHeight="1" x14ac:dyDescent="0.25">
      <c r="A24" s="1"/>
      <c r="B24" s="50" t="str">
        <f t="shared" si="1"/>
        <v>November,2026</v>
      </c>
      <c r="C24" s="34">
        <f>IFERROR(VLOOKUP($C$13,GPF_Rate,9,0),"")</f>
        <v>7.1</v>
      </c>
      <c r="D24" s="20">
        <v>8</v>
      </c>
      <c r="E24" s="21"/>
      <c r="F24" s="36">
        <f t="shared" si="2"/>
        <v>8</v>
      </c>
      <c r="G24" s="21"/>
      <c r="H24" s="36">
        <f t="shared" si="3"/>
        <v>8</v>
      </c>
      <c r="I24" s="38">
        <f t="shared" si="4"/>
        <v>12564.69964264468</v>
      </c>
      <c r="J24" s="39">
        <f t="shared" si="0"/>
        <v>74.34113955231436</v>
      </c>
      <c r="K24" s="51" t="s">
        <v>20</v>
      </c>
      <c r="L24" s="1"/>
      <c r="M24" s="59"/>
      <c r="N24" s="2"/>
      <c r="O24" s="2"/>
      <c r="P24" s="2"/>
      <c r="Q24" s="2"/>
    </row>
    <row r="25" spans="1:17" ht="18.75" customHeight="1" x14ac:dyDescent="0.25">
      <c r="A25" s="1"/>
      <c r="B25" s="50" t="str">
        <f t="shared" si="1"/>
        <v>December,2026</v>
      </c>
      <c r="C25" s="34">
        <f>IFERROR(VLOOKUP($C$13,GPF_Rate,10,0),"")</f>
        <v>7.1</v>
      </c>
      <c r="D25" s="20">
        <v>9</v>
      </c>
      <c r="E25" s="21"/>
      <c r="F25" s="36">
        <f t="shared" si="2"/>
        <v>9</v>
      </c>
      <c r="G25" s="21"/>
      <c r="H25" s="36">
        <f t="shared" si="3"/>
        <v>9</v>
      </c>
      <c r="I25" s="38">
        <f t="shared" si="4"/>
        <v>12573.69964264468</v>
      </c>
      <c r="J25" s="39">
        <f t="shared" si="0"/>
        <v>74.394389552314351</v>
      </c>
      <c r="K25" s="51" t="s">
        <v>21</v>
      </c>
      <c r="L25" s="1"/>
      <c r="M25" s="59"/>
      <c r="N25" s="2"/>
      <c r="O25" s="2"/>
      <c r="P25" s="2"/>
      <c r="Q25" s="2"/>
    </row>
    <row r="26" spans="1:17" ht="18.75" customHeight="1" x14ac:dyDescent="0.25">
      <c r="A26" s="1"/>
      <c r="B26" s="50" t="str">
        <f>K26&amp;","&amp;RIGHT($D$13,4)</f>
        <v>January,2027</v>
      </c>
      <c r="C26" s="34">
        <f>IFERROR(VLOOKUP($C$13,GPF_Rate,11,0),"")</f>
        <v>7.1</v>
      </c>
      <c r="D26" s="20">
        <v>10</v>
      </c>
      <c r="E26" s="21"/>
      <c r="F26" s="36">
        <f t="shared" si="2"/>
        <v>10</v>
      </c>
      <c r="G26" s="21"/>
      <c r="H26" s="36">
        <f t="shared" si="3"/>
        <v>10</v>
      </c>
      <c r="I26" s="38">
        <f t="shared" si="4"/>
        <v>12583.69964264468</v>
      </c>
      <c r="J26" s="39">
        <f t="shared" si="0"/>
        <v>74.453556218981021</v>
      </c>
      <c r="K26" s="51" t="s">
        <v>22</v>
      </c>
      <c r="L26" s="1"/>
      <c r="M26" s="59"/>
      <c r="N26" s="2"/>
      <c r="O26" s="2"/>
      <c r="P26" s="2"/>
      <c r="Q26" s="2"/>
    </row>
    <row r="27" spans="1:17" ht="18.75" customHeight="1" x14ac:dyDescent="0.25">
      <c r="A27" s="1"/>
      <c r="B27" s="50" t="str">
        <f>K27&amp;","&amp;RIGHT($D$13,4)</f>
        <v>February,2027</v>
      </c>
      <c r="C27" s="34">
        <f>IFERROR(VLOOKUP($C$13,GPF_Rate,12,0),"")</f>
        <v>7.1</v>
      </c>
      <c r="D27" s="20">
        <v>11</v>
      </c>
      <c r="E27" s="21"/>
      <c r="F27" s="36">
        <f t="shared" si="2"/>
        <v>11</v>
      </c>
      <c r="G27" s="21"/>
      <c r="H27" s="36">
        <f t="shared" si="3"/>
        <v>11</v>
      </c>
      <c r="I27" s="38">
        <f t="shared" si="4"/>
        <v>12594.69964264468</v>
      </c>
      <c r="J27" s="39">
        <f t="shared" si="0"/>
        <v>74.518639552314355</v>
      </c>
      <c r="K27" s="51" t="s">
        <v>23</v>
      </c>
      <c r="L27" s="1"/>
      <c r="M27" s="59"/>
      <c r="N27" s="2"/>
      <c r="O27" s="2"/>
      <c r="P27" s="2"/>
      <c r="Q27" s="2"/>
    </row>
    <row r="28" spans="1:17" ht="18.75" customHeight="1" x14ac:dyDescent="0.25">
      <c r="A28" s="1"/>
      <c r="B28" s="52" t="str">
        <f>K28&amp;","&amp;RIGHT($D$13,4)</f>
        <v>March,2027</v>
      </c>
      <c r="C28" s="35">
        <f>IFERROR(VLOOKUP($C$13,GPF_Rate,13,0),"")</f>
        <v>7.1</v>
      </c>
      <c r="D28" s="20">
        <v>12</v>
      </c>
      <c r="E28" s="22"/>
      <c r="F28" s="37">
        <f t="shared" si="2"/>
        <v>12</v>
      </c>
      <c r="G28" s="22"/>
      <c r="H28" s="37">
        <f t="shared" si="3"/>
        <v>12</v>
      </c>
      <c r="I28" s="40">
        <f t="shared" si="4"/>
        <v>12606.69964264468</v>
      </c>
      <c r="J28" s="39">
        <f t="shared" si="0"/>
        <v>74.589639552314352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150708.39571173617</v>
      </c>
      <c r="J29" s="58">
        <f t="shared" si="5"/>
        <v>891.69134129443876</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12528.69964264468</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891.69134129443876</v>
      </c>
      <c r="H34" s="150"/>
      <c r="I34" s="151"/>
      <c r="L34" s="1"/>
      <c r="M34" s="2"/>
      <c r="N34" s="2"/>
      <c r="O34" s="2"/>
      <c r="P34" s="2"/>
      <c r="Q34" s="2"/>
    </row>
    <row r="35" spans="1:17" ht="18.75" customHeight="1" x14ac:dyDescent="0.25">
      <c r="A35" s="1"/>
      <c r="B35" s="146" t="s">
        <v>55</v>
      </c>
      <c r="C35" s="147"/>
      <c r="D35" s="147"/>
      <c r="E35" s="147"/>
      <c r="F35" s="148"/>
      <c r="G35" s="152">
        <f>G31+G32-G33+G34</f>
        <v>13498.39098393912</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&amp;C&amp;"-,Bold"&amp;16&amp;KFF0000MADE BY :--BHAGIRATH MAL KALWANIYAN</oddFooter>
  </headerFooter>
  <colBreaks count="1" manualBreakCount="1">
    <brk id="9" min="4" max="34" man="1"/>
  </colBreaks>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2027 -    2028</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(34)'!C13+1</f>
        <v>2027</v>
      </c>
      <c r="D13" s="62" t="str">
        <f>IFERROR("-    "&amp;C13+1,"")</f>
        <v>-    2028</v>
      </c>
      <c r="E13" s="115" t="s">
        <v>125</v>
      </c>
      <c r="F13" s="115"/>
      <c r="G13" s="115"/>
      <c r="H13" s="115"/>
      <c r="I13" s="43"/>
      <c r="J13" s="44"/>
      <c r="K13" s="45"/>
      <c r="L13" s="1"/>
      <c r="M13" s="2"/>
      <c r="N13" s="2"/>
      <c r="O13" s="2"/>
      <c r="P13" s="2"/>
      <c r="Q13" s="2"/>
    </row>
    <row r="14" spans="1:17" ht="19.5" customHeight="1" thickBot="1" x14ac:dyDescent="0.3">
      <c r="A14" s="1"/>
      <c r="B14" s="49" t="s">
        <v>42</v>
      </c>
      <c r="C14" s="111">
        <f>IF(I14="",'FY (34)'!G35,I14)</f>
        <v>13498.39098393912</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April,2027</v>
      </c>
      <c r="C17" s="34">
        <f>IFERROR(VLOOKUP($C$13,GPF_Rate,2,0),"")</f>
        <v>7.1</v>
      </c>
      <c r="D17" s="20">
        <v>1</v>
      </c>
      <c r="E17" s="21"/>
      <c r="F17" s="36">
        <f>SUM(D17:E17)</f>
        <v>1</v>
      </c>
      <c r="G17" s="21"/>
      <c r="H17" s="36">
        <f>F17-G17</f>
        <v>1</v>
      </c>
      <c r="I17" s="38">
        <f>C14+F17-G17</f>
        <v>13499.39098393912</v>
      </c>
      <c r="J17" s="39">
        <f t="shared" ref="J17:J28" si="0">I17*C17/1200</f>
        <v>79.871396654973111</v>
      </c>
      <c r="K17" s="51" t="s">
        <v>13</v>
      </c>
      <c r="L17" s="1"/>
      <c r="M17" s="59"/>
      <c r="O17" s="2"/>
      <c r="P17" s="2"/>
      <c r="Q17" s="2"/>
    </row>
    <row r="18" spans="1:17" ht="18.75" customHeight="1" x14ac:dyDescent="0.25">
      <c r="A18" s="1"/>
      <c r="B18" s="50" t="str">
        <f t="shared" ref="B18:B25" si="1">K18&amp;","&amp;$C$13</f>
        <v>May,2027</v>
      </c>
      <c r="C18" s="34">
        <f>IFERROR(VLOOKUP($C$13,GPF_Rate,3,0),"")</f>
        <v>7.1</v>
      </c>
      <c r="D18" s="20">
        <v>2</v>
      </c>
      <c r="E18" s="21"/>
      <c r="F18" s="36">
        <f t="shared" ref="F18:F28" si="2">SUM(D18:E18)</f>
        <v>2</v>
      </c>
      <c r="G18" s="21"/>
      <c r="H18" s="36">
        <f t="shared" ref="H18:H28" si="3">F18-G18</f>
        <v>2</v>
      </c>
      <c r="I18" s="38">
        <f t="shared" ref="I18:I28" si="4">I17+F18-G18</f>
        <v>13501.39098393912</v>
      </c>
      <c r="J18" s="39">
        <f t="shared" si="0"/>
        <v>79.883229988306454</v>
      </c>
      <c r="K18" s="51" t="s">
        <v>14</v>
      </c>
      <c r="L18" s="1"/>
      <c r="M18" s="59"/>
      <c r="N18" s="2"/>
      <c r="O18" s="2"/>
      <c r="P18" s="2"/>
      <c r="Q18" s="2"/>
    </row>
    <row r="19" spans="1:17" ht="18.75" customHeight="1" x14ac:dyDescent="0.25">
      <c r="A19" s="1"/>
      <c r="B19" s="50" t="str">
        <f t="shared" si="1"/>
        <v>June,2027</v>
      </c>
      <c r="C19" s="34">
        <f>IFERROR(VLOOKUP($C$13,GPF_Rate,4,0),"")</f>
        <v>7.1</v>
      </c>
      <c r="D19" s="20">
        <v>3</v>
      </c>
      <c r="E19" s="21"/>
      <c r="F19" s="36">
        <f t="shared" si="2"/>
        <v>3</v>
      </c>
      <c r="G19" s="21"/>
      <c r="H19" s="36">
        <f t="shared" si="3"/>
        <v>3</v>
      </c>
      <c r="I19" s="38">
        <f t="shared" si="4"/>
        <v>13504.39098393912</v>
      </c>
      <c r="J19" s="39">
        <f t="shared" si="0"/>
        <v>79.900979988306446</v>
      </c>
      <c r="K19" s="51" t="s">
        <v>15</v>
      </c>
      <c r="L19" s="1"/>
      <c r="M19" s="59"/>
      <c r="N19" s="2"/>
      <c r="O19" s="2"/>
      <c r="P19" s="2"/>
      <c r="Q19" s="2"/>
    </row>
    <row r="20" spans="1:17" ht="18.75" customHeight="1" x14ac:dyDescent="0.25">
      <c r="A20" s="1"/>
      <c r="B20" s="50" t="str">
        <f t="shared" si="1"/>
        <v>July,2027</v>
      </c>
      <c r="C20" s="34">
        <f>IFERROR(VLOOKUP($C$13,GPF_Rate,5,0),"")</f>
        <v>7.1</v>
      </c>
      <c r="D20" s="20">
        <v>4</v>
      </c>
      <c r="E20" s="21"/>
      <c r="F20" s="36">
        <f t="shared" si="2"/>
        <v>4</v>
      </c>
      <c r="G20" s="21"/>
      <c r="H20" s="36">
        <f>F20-G20</f>
        <v>4</v>
      </c>
      <c r="I20" s="38">
        <f t="shared" si="4"/>
        <v>13508.39098393912</v>
      </c>
      <c r="J20" s="39">
        <f t="shared" si="0"/>
        <v>79.924646654973131</v>
      </c>
      <c r="K20" s="51" t="s">
        <v>16</v>
      </c>
      <c r="L20" s="1"/>
      <c r="M20" s="59"/>
      <c r="N20" s="2"/>
      <c r="O20" s="2"/>
      <c r="P20" s="2"/>
      <c r="Q20" s="2"/>
    </row>
    <row r="21" spans="1:17" ht="18.75" customHeight="1" x14ac:dyDescent="0.25">
      <c r="A21" s="1"/>
      <c r="B21" s="50" t="str">
        <f t="shared" si="1"/>
        <v>August,2027</v>
      </c>
      <c r="C21" s="34">
        <f>IFERROR(VLOOKUP($C$13,GPF_Rate,6,0),"")</f>
        <v>7.1</v>
      </c>
      <c r="D21" s="20">
        <v>5</v>
      </c>
      <c r="E21" s="21"/>
      <c r="F21" s="36">
        <f t="shared" si="2"/>
        <v>5</v>
      </c>
      <c r="G21" s="21"/>
      <c r="H21" s="36">
        <f t="shared" si="3"/>
        <v>5</v>
      </c>
      <c r="I21" s="38">
        <f t="shared" si="4"/>
        <v>13513.39098393912</v>
      </c>
      <c r="J21" s="39">
        <f t="shared" si="0"/>
        <v>79.954229988306452</v>
      </c>
      <c r="K21" s="51" t="s">
        <v>17</v>
      </c>
      <c r="L21" s="1"/>
      <c r="M21" s="59"/>
      <c r="N21" s="2"/>
      <c r="O21" s="2"/>
      <c r="P21" s="2"/>
      <c r="Q21" s="2"/>
    </row>
    <row r="22" spans="1:17" ht="18.75" customHeight="1" x14ac:dyDescent="0.25">
      <c r="A22" s="1"/>
      <c r="B22" s="50" t="str">
        <f t="shared" si="1"/>
        <v>September,2027</v>
      </c>
      <c r="C22" s="34">
        <f>IFERROR(VLOOKUP($C$13,GPF_Rate,7,0),"")</f>
        <v>7.1</v>
      </c>
      <c r="D22" s="20">
        <v>6</v>
      </c>
      <c r="E22" s="21"/>
      <c r="F22" s="36">
        <f t="shared" si="2"/>
        <v>6</v>
      </c>
      <c r="G22" s="21"/>
      <c r="H22" s="36">
        <f t="shared" si="3"/>
        <v>6</v>
      </c>
      <c r="I22" s="38">
        <f t="shared" si="4"/>
        <v>13519.39098393912</v>
      </c>
      <c r="J22" s="39">
        <f t="shared" si="0"/>
        <v>79.989729988306451</v>
      </c>
      <c r="K22" s="51" t="s">
        <v>18</v>
      </c>
      <c r="L22" s="1"/>
      <c r="M22" s="59"/>
      <c r="N22" s="2"/>
      <c r="O22" s="2"/>
      <c r="P22" s="2"/>
      <c r="Q22" s="2"/>
    </row>
    <row r="23" spans="1:17" ht="18.75" customHeight="1" x14ac:dyDescent="0.25">
      <c r="A23" s="1"/>
      <c r="B23" s="50" t="str">
        <f t="shared" si="1"/>
        <v>October,2027</v>
      </c>
      <c r="C23" s="34">
        <f>IFERROR(VLOOKUP($C$13,GPF_Rate,8,0),"")</f>
        <v>7.1</v>
      </c>
      <c r="D23" s="20">
        <v>7</v>
      </c>
      <c r="E23" s="21"/>
      <c r="F23" s="36">
        <f t="shared" si="2"/>
        <v>7</v>
      </c>
      <c r="G23" s="21"/>
      <c r="H23" s="36">
        <f t="shared" si="3"/>
        <v>7</v>
      </c>
      <c r="I23" s="38">
        <f t="shared" si="4"/>
        <v>13526.39098393912</v>
      </c>
      <c r="J23" s="39">
        <f t="shared" si="0"/>
        <v>80.031146654973128</v>
      </c>
      <c r="K23" s="51" t="s">
        <v>19</v>
      </c>
      <c r="L23" s="1"/>
      <c r="M23" s="59"/>
      <c r="N23" s="2"/>
      <c r="O23" s="2"/>
      <c r="P23" s="2"/>
      <c r="Q23" s="2"/>
    </row>
    <row r="24" spans="1:17" ht="18.75" customHeight="1" x14ac:dyDescent="0.25">
      <c r="A24" s="1"/>
      <c r="B24" s="50" t="str">
        <f t="shared" si="1"/>
        <v>November,2027</v>
      </c>
      <c r="C24" s="34">
        <f>IFERROR(VLOOKUP($C$13,GPF_Rate,9,0),"")</f>
        <v>7.1</v>
      </c>
      <c r="D24" s="20">
        <v>8</v>
      </c>
      <c r="E24" s="21"/>
      <c r="F24" s="36">
        <f t="shared" si="2"/>
        <v>8</v>
      </c>
      <c r="G24" s="21"/>
      <c r="H24" s="36">
        <f t="shared" si="3"/>
        <v>8</v>
      </c>
      <c r="I24" s="38">
        <f t="shared" si="4"/>
        <v>13534.39098393912</v>
      </c>
      <c r="J24" s="39">
        <f t="shared" si="0"/>
        <v>80.078479988306455</v>
      </c>
      <c r="K24" s="51" t="s">
        <v>20</v>
      </c>
      <c r="L24" s="1"/>
      <c r="M24" s="59"/>
      <c r="N24" s="2"/>
      <c r="O24" s="2"/>
      <c r="P24" s="2"/>
      <c r="Q24" s="2"/>
    </row>
    <row r="25" spans="1:17" ht="18.75" customHeight="1" x14ac:dyDescent="0.25">
      <c r="A25" s="1"/>
      <c r="B25" s="50" t="str">
        <f t="shared" si="1"/>
        <v>December,2027</v>
      </c>
      <c r="C25" s="34">
        <f>IFERROR(VLOOKUP($C$13,GPF_Rate,10,0),"")</f>
        <v>7.1</v>
      </c>
      <c r="D25" s="20">
        <v>9</v>
      </c>
      <c r="E25" s="21"/>
      <c r="F25" s="36">
        <f t="shared" si="2"/>
        <v>9</v>
      </c>
      <c r="G25" s="21"/>
      <c r="H25" s="36">
        <f t="shared" si="3"/>
        <v>9</v>
      </c>
      <c r="I25" s="38">
        <f t="shared" si="4"/>
        <v>13543.39098393912</v>
      </c>
      <c r="J25" s="39">
        <f t="shared" si="0"/>
        <v>80.131729988306461</v>
      </c>
      <c r="K25" s="51" t="s">
        <v>21</v>
      </c>
      <c r="L25" s="1"/>
      <c r="M25" s="59"/>
      <c r="N25" s="2"/>
      <c r="O25" s="2"/>
      <c r="P25" s="2"/>
      <c r="Q25" s="2"/>
    </row>
    <row r="26" spans="1:17" ht="18.75" customHeight="1" x14ac:dyDescent="0.25">
      <c r="A26" s="1"/>
      <c r="B26" s="50" t="str">
        <f>K26&amp;","&amp;RIGHT($D$13,4)</f>
        <v>January,2028</v>
      </c>
      <c r="C26" s="34">
        <f>IFERROR(VLOOKUP($C$13,GPF_Rate,11,0),"")</f>
        <v>7.1</v>
      </c>
      <c r="D26" s="20">
        <v>10</v>
      </c>
      <c r="E26" s="21"/>
      <c r="F26" s="36">
        <f t="shared" si="2"/>
        <v>10</v>
      </c>
      <c r="G26" s="21"/>
      <c r="H26" s="36">
        <f t="shared" si="3"/>
        <v>10</v>
      </c>
      <c r="I26" s="38">
        <f t="shared" si="4"/>
        <v>13553.39098393912</v>
      </c>
      <c r="J26" s="39">
        <f t="shared" si="0"/>
        <v>80.19089665497313</v>
      </c>
      <c r="K26" s="51" t="s">
        <v>22</v>
      </c>
      <c r="L26" s="1"/>
      <c r="M26" s="59"/>
      <c r="N26" s="2"/>
      <c r="O26" s="2"/>
      <c r="P26" s="2"/>
      <c r="Q26" s="2"/>
    </row>
    <row r="27" spans="1:17" ht="18.75" customHeight="1" x14ac:dyDescent="0.25">
      <c r="A27" s="1"/>
      <c r="B27" s="50" t="str">
        <f>K27&amp;","&amp;RIGHT($D$13,4)</f>
        <v>February,2028</v>
      </c>
      <c r="C27" s="34">
        <f>IFERROR(VLOOKUP($C$13,GPF_Rate,12,0),"")</f>
        <v>7.1</v>
      </c>
      <c r="D27" s="20">
        <v>11</v>
      </c>
      <c r="E27" s="21"/>
      <c r="F27" s="36">
        <f t="shared" si="2"/>
        <v>11</v>
      </c>
      <c r="G27" s="21"/>
      <c r="H27" s="36">
        <f t="shared" si="3"/>
        <v>11</v>
      </c>
      <c r="I27" s="38">
        <f t="shared" si="4"/>
        <v>13564.39098393912</v>
      </c>
      <c r="J27" s="39">
        <f t="shared" si="0"/>
        <v>80.25597998830645</v>
      </c>
      <c r="K27" s="51" t="s">
        <v>23</v>
      </c>
      <c r="L27" s="1"/>
      <c r="M27" s="59"/>
      <c r="N27" s="2"/>
      <c r="O27" s="2"/>
      <c r="P27" s="2"/>
      <c r="Q27" s="2"/>
    </row>
    <row r="28" spans="1:17" ht="18.75" customHeight="1" x14ac:dyDescent="0.25">
      <c r="A28" s="1"/>
      <c r="B28" s="52" t="str">
        <f>K28&amp;","&amp;RIGHT($D$13,4)</f>
        <v>March,2028</v>
      </c>
      <c r="C28" s="35">
        <f>IFERROR(VLOOKUP($C$13,GPF_Rate,13,0),"")</f>
        <v>7.1</v>
      </c>
      <c r="D28" s="20">
        <v>12</v>
      </c>
      <c r="E28" s="22"/>
      <c r="F28" s="37">
        <f t="shared" si="2"/>
        <v>12</v>
      </c>
      <c r="G28" s="22"/>
      <c r="H28" s="37">
        <f t="shared" si="3"/>
        <v>12</v>
      </c>
      <c r="I28" s="40">
        <f t="shared" si="4"/>
        <v>13576.39098393912</v>
      </c>
      <c r="J28" s="39">
        <f t="shared" si="0"/>
        <v>80.326979988306462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162344.69180726938</v>
      </c>
      <c r="J29" s="58">
        <f t="shared" si="5"/>
        <v>960.53942652634407</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13498.39098393912</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960.53942652634407</v>
      </c>
      <c r="H34" s="150"/>
      <c r="I34" s="151"/>
      <c r="L34" s="1"/>
      <c r="M34" s="2"/>
      <c r="N34" s="2"/>
      <c r="O34" s="2"/>
      <c r="P34" s="2"/>
      <c r="Q34" s="2"/>
    </row>
    <row r="35" spans="1:17" ht="18.75" customHeight="1" x14ac:dyDescent="0.25">
      <c r="A35" s="1"/>
      <c r="B35" s="146" t="s">
        <v>55</v>
      </c>
      <c r="C35" s="147"/>
      <c r="D35" s="147"/>
      <c r="E35" s="147"/>
      <c r="F35" s="148"/>
      <c r="G35" s="152">
        <f>G31+G32-G33+G34</f>
        <v>14536.930410465464</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&amp;C&amp;"-,Bold"&amp;16&amp;K09-024MADE BY :--BHAGIRATH MAL KALWANIYAN</oddFooter>
  </headerFooter>
  <colBreaks count="1" manualBreakCount="1">
    <brk id="9" min="4" max="34" man="1"/>
  </colBreaks>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4"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2028 -    2029</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(35)'!C13+1</f>
        <v>2028</v>
      </c>
      <c r="D13" s="62" t="str">
        <f>IFERROR("-    "&amp;C13+1,"")</f>
        <v>-    2029</v>
      </c>
      <c r="E13" s="115" t="s">
        <v>125</v>
      </c>
      <c r="F13" s="115"/>
      <c r="G13" s="115"/>
      <c r="H13" s="115"/>
      <c r="I13" s="43"/>
      <c r="J13" s="44"/>
      <c r="K13" s="45"/>
      <c r="L13" s="1"/>
      <c r="M13" s="2"/>
      <c r="N13" s="2"/>
      <c r="O13" s="2"/>
      <c r="P13" s="2"/>
      <c r="Q13" s="2"/>
    </row>
    <row r="14" spans="1:17" ht="19.5" customHeight="1" thickBot="1" x14ac:dyDescent="0.3">
      <c r="A14" s="1"/>
      <c r="B14" s="49" t="s">
        <v>42</v>
      </c>
      <c r="C14" s="111">
        <f>IF(I14="",'FY (35)'!G35,I14)</f>
        <v>14536.930410465464</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April,2028</v>
      </c>
      <c r="C17" s="34">
        <f>IFERROR(VLOOKUP($C$13,GPF_Rate,2,0),"")</f>
        <v>7.1</v>
      </c>
      <c r="D17" s="20">
        <v>1</v>
      </c>
      <c r="E17" s="21"/>
      <c r="F17" s="36">
        <f>SUM(D17:E17)</f>
        <v>1</v>
      </c>
      <c r="G17" s="21"/>
      <c r="H17" s="36">
        <f>F17-G17</f>
        <v>1</v>
      </c>
      <c r="I17" s="38">
        <f>C14+F17-G17</f>
        <v>14537.930410465464</v>
      </c>
      <c r="J17" s="39">
        <f t="shared" ref="J17:J28" si="0">I17*C17/1200</f>
        <v>86.016088261920657</v>
      </c>
      <c r="K17" s="51" t="s">
        <v>13</v>
      </c>
      <c r="L17" s="1"/>
      <c r="M17" s="59"/>
      <c r="O17" s="2"/>
      <c r="P17" s="2"/>
      <c r="Q17" s="2"/>
    </row>
    <row r="18" spans="1:17" ht="18.75" customHeight="1" x14ac:dyDescent="0.25">
      <c r="A18" s="1"/>
      <c r="B18" s="50" t="str">
        <f t="shared" ref="B18:B25" si="1">K18&amp;","&amp;$C$13</f>
        <v>May,2028</v>
      </c>
      <c r="C18" s="34">
        <f>IFERROR(VLOOKUP($C$13,GPF_Rate,3,0),"")</f>
        <v>7.1</v>
      </c>
      <c r="D18" s="20">
        <v>2</v>
      </c>
      <c r="E18" s="21"/>
      <c r="F18" s="36">
        <f t="shared" ref="F18:F28" si="2">SUM(D18:E18)</f>
        <v>2</v>
      </c>
      <c r="G18" s="21"/>
      <c r="H18" s="36">
        <f t="shared" ref="H18:H28" si="3">F18-G18</f>
        <v>2</v>
      </c>
      <c r="I18" s="38">
        <f t="shared" ref="I18:I28" si="4">I17+F18-G18</f>
        <v>14539.930410465464</v>
      </c>
      <c r="J18" s="39">
        <f t="shared" si="0"/>
        <v>86.027921595253986</v>
      </c>
      <c r="K18" s="51" t="s">
        <v>14</v>
      </c>
      <c r="L18" s="1"/>
      <c r="M18" s="59"/>
      <c r="N18" s="2"/>
      <c r="O18" s="2"/>
      <c r="P18" s="2"/>
      <c r="Q18" s="2"/>
    </row>
    <row r="19" spans="1:17" ht="18.75" customHeight="1" x14ac:dyDescent="0.25">
      <c r="A19" s="1"/>
      <c r="B19" s="50" t="str">
        <f t="shared" si="1"/>
        <v>June,2028</v>
      </c>
      <c r="C19" s="34">
        <f>IFERROR(VLOOKUP($C$13,GPF_Rate,4,0),"")</f>
        <v>7.1</v>
      </c>
      <c r="D19" s="20">
        <v>3</v>
      </c>
      <c r="E19" s="21"/>
      <c r="F19" s="36">
        <f t="shared" si="2"/>
        <v>3</v>
      </c>
      <c r="G19" s="21"/>
      <c r="H19" s="36">
        <f t="shared" si="3"/>
        <v>3</v>
      </c>
      <c r="I19" s="38">
        <f t="shared" si="4"/>
        <v>14542.930410465464</v>
      </c>
      <c r="J19" s="39">
        <f t="shared" si="0"/>
        <v>86.045671595253992</v>
      </c>
      <c r="K19" s="51" t="s">
        <v>15</v>
      </c>
      <c r="L19" s="1"/>
      <c r="M19" s="59"/>
      <c r="N19" s="2"/>
      <c r="O19" s="2"/>
      <c r="P19" s="2"/>
      <c r="Q19" s="2"/>
    </row>
    <row r="20" spans="1:17" ht="18.75" customHeight="1" x14ac:dyDescent="0.25">
      <c r="A20" s="1"/>
      <c r="B20" s="50" t="str">
        <f t="shared" si="1"/>
        <v>July,2028</v>
      </c>
      <c r="C20" s="34">
        <f>IFERROR(VLOOKUP($C$13,GPF_Rate,5,0),"")</f>
        <v>7.1</v>
      </c>
      <c r="D20" s="20">
        <v>4</v>
      </c>
      <c r="E20" s="21"/>
      <c r="F20" s="36">
        <f t="shared" si="2"/>
        <v>4</v>
      </c>
      <c r="G20" s="21"/>
      <c r="H20" s="36">
        <f>F20-G20</f>
        <v>4</v>
      </c>
      <c r="I20" s="38">
        <f t="shared" si="4"/>
        <v>14546.930410465464</v>
      </c>
      <c r="J20" s="39">
        <f t="shared" si="0"/>
        <v>86.069338261920663</v>
      </c>
      <c r="K20" s="51" t="s">
        <v>16</v>
      </c>
      <c r="L20" s="1"/>
      <c r="M20" s="59"/>
      <c r="N20" s="2"/>
      <c r="O20" s="2"/>
      <c r="P20" s="2"/>
      <c r="Q20" s="2"/>
    </row>
    <row r="21" spans="1:17" ht="18.75" customHeight="1" x14ac:dyDescent="0.25">
      <c r="A21" s="1"/>
      <c r="B21" s="50" t="str">
        <f t="shared" si="1"/>
        <v>August,2028</v>
      </c>
      <c r="C21" s="34">
        <f>IFERROR(VLOOKUP($C$13,GPF_Rate,6,0),"")</f>
        <v>7.1</v>
      </c>
      <c r="D21" s="20">
        <v>5</v>
      </c>
      <c r="E21" s="21"/>
      <c r="F21" s="36">
        <f t="shared" si="2"/>
        <v>5</v>
      </c>
      <c r="G21" s="21"/>
      <c r="H21" s="36">
        <f t="shared" si="3"/>
        <v>5</v>
      </c>
      <c r="I21" s="38">
        <f t="shared" si="4"/>
        <v>14551.930410465464</v>
      </c>
      <c r="J21" s="39">
        <f t="shared" si="0"/>
        <v>86.098921595253998</v>
      </c>
      <c r="K21" s="51" t="s">
        <v>17</v>
      </c>
      <c r="L21" s="1"/>
      <c r="M21" s="59"/>
      <c r="N21" s="2"/>
      <c r="O21" s="2"/>
      <c r="P21" s="2"/>
      <c r="Q21" s="2"/>
    </row>
    <row r="22" spans="1:17" ht="18.75" customHeight="1" x14ac:dyDescent="0.25">
      <c r="A22" s="1"/>
      <c r="B22" s="50" t="str">
        <f t="shared" si="1"/>
        <v>September,2028</v>
      </c>
      <c r="C22" s="34">
        <f>IFERROR(VLOOKUP($C$13,GPF_Rate,7,0),"")</f>
        <v>7.1</v>
      </c>
      <c r="D22" s="20">
        <v>6</v>
      </c>
      <c r="E22" s="21"/>
      <c r="F22" s="36">
        <f t="shared" si="2"/>
        <v>6</v>
      </c>
      <c r="G22" s="21"/>
      <c r="H22" s="36">
        <f t="shared" si="3"/>
        <v>6</v>
      </c>
      <c r="I22" s="38">
        <f t="shared" si="4"/>
        <v>14557.930410465464</v>
      </c>
      <c r="J22" s="39">
        <f t="shared" si="0"/>
        <v>86.134421595253983</v>
      </c>
      <c r="K22" s="51" t="s">
        <v>18</v>
      </c>
      <c r="L22" s="1"/>
      <c r="M22" s="59"/>
      <c r="N22" s="2"/>
      <c r="O22" s="2"/>
      <c r="P22" s="2"/>
      <c r="Q22" s="2"/>
    </row>
    <row r="23" spans="1:17" ht="18.75" customHeight="1" x14ac:dyDescent="0.25">
      <c r="A23" s="1"/>
      <c r="B23" s="50" t="str">
        <f t="shared" si="1"/>
        <v>October,2028</v>
      </c>
      <c r="C23" s="34">
        <f>IFERROR(VLOOKUP($C$13,GPF_Rate,8,0),"")</f>
        <v>7.1</v>
      </c>
      <c r="D23" s="20">
        <v>7</v>
      </c>
      <c r="E23" s="21"/>
      <c r="F23" s="36">
        <f t="shared" si="2"/>
        <v>7</v>
      </c>
      <c r="G23" s="21"/>
      <c r="H23" s="36">
        <f t="shared" si="3"/>
        <v>7</v>
      </c>
      <c r="I23" s="38">
        <f t="shared" si="4"/>
        <v>14564.930410465464</v>
      </c>
      <c r="J23" s="39">
        <f t="shared" si="0"/>
        <v>86.17583826192066</v>
      </c>
      <c r="K23" s="51" t="s">
        <v>19</v>
      </c>
      <c r="L23" s="1"/>
      <c r="M23" s="59"/>
      <c r="N23" s="2"/>
      <c r="O23" s="2"/>
      <c r="P23" s="2"/>
      <c r="Q23" s="2"/>
    </row>
    <row r="24" spans="1:17" ht="18.75" customHeight="1" x14ac:dyDescent="0.25">
      <c r="A24" s="1"/>
      <c r="B24" s="50" t="str">
        <f t="shared" si="1"/>
        <v>November,2028</v>
      </c>
      <c r="C24" s="34">
        <f>IFERROR(VLOOKUP($C$13,GPF_Rate,9,0),"")</f>
        <v>7.1</v>
      </c>
      <c r="D24" s="20">
        <v>8</v>
      </c>
      <c r="E24" s="21"/>
      <c r="F24" s="36">
        <f t="shared" si="2"/>
        <v>8</v>
      </c>
      <c r="G24" s="21"/>
      <c r="H24" s="36">
        <f t="shared" si="3"/>
        <v>8</v>
      </c>
      <c r="I24" s="38">
        <f t="shared" si="4"/>
        <v>14572.930410465464</v>
      </c>
      <c r="J24" s="39">
        <f t="shared" si="0"/>
        <v>86.223171595253987</v>
      </c>
      <c r="K24" s="51" t="s">
        <v>20</v>
      </c>
      <c r="L24" s="1"/>
      <c r="M24" s="59"/>
      <c r="N24" s="2"/>
      <c r="O24" s="2"/>
      <c r="P24" s="2"/>
      <c r="Q24" s="2"/>
    </row>
    <row r="25" spans="1:17" ht="18.75" customHeight="1" x14ac:dyDescent="0.25">
      <c r="A25" s="1"/>
      <c r="B25" s="50" t="str">
        <f t="shared" si="1"/>
        <v>December,2028</v>
      </c>
      <c r="C25" s="34">
        <f>IFERROR(VLOOKUP($C$13,GPF_Rate,10,0),"")</f>
        <v>7.1</v>
      </c>
      <c r="D25" s="20">
        <v>9</v>
      </c>
      <c r="E25" s="21"/>
      <c r="F25" s="36">
        <f t="shared" si="2"/>
        <v>9</v>
      </c>
      <c r="G25" s="21"/>
      <c r="H25" s="36">
        <f t="shared" si="3"/>
        <v>9</v>
      </c>
      <c r="I25" s="38">
        <f t="shared" si="4"/>
        <v>14581.930410465464</v>
      </c>
      <c r="J25" s="39">
        <f t="shared" si="0"/>
        <v>86.276421595253993</v>
      </c>
      <c r="K25" s="51" t="s">
        <v>21</v>
      </c>
      <c r="L25" s="1"/>
      <c r="M25" s="59"/>
      <c r="N25" s="2"/>
      <c r="O25" s="2"/>
      <c r="P25" s="2"/>
      <c r="Q25" s="2"/>
    </row>
    <row r="26" spans="1:17" ht="18.75" customHeight="1" x14ac:dyDescent="0.25">
      <c r="A26" s="1"/>
      <c r="B26" s="50" t="str">
        <f>K26&amp;","&amp;RIGHT($D$13,4)</f>
        <v>January,2029</v>
      </c>
      <c r="C26" s="34">
        <f>IFERROR(VLOOKUP($C$13,GPF_Rate,11,0),"")</f>
        <v>7.1</v>
      </c>
      <c r="D26" s="20">
        <v>10</v>
      </c>
      <c r="E26" s="21"/>
      <c r="F26" s="36">
        <f t="shared" si="2"/>
        <v>10</v>
      </c>
      <c r="G26" s="21"/>
      <c r="H26" s="36">
        <f t="shared" si="3"/>
        <v>10</v>
      </c>
      <c r="I26" s="38">
        <f t="shared" si="4"/>
        <v>14591.930410465464</v>
      </c>
      <c r="J26" s="39">
        <f t="shared" si="0"/>
        <v>86.335588261920662</v>
      </c>
      <c r="K26" s="51" t="s">
        <v>22</v>
      </c>
      <c r="L26" s="1"/>
      <c r="M26" s="59"/>
      <c r="N26" s="2"/>
      <c r="O26" s="2"/>
      <c r="P26" s="2"/>
      <c r="Q26" s="2"/>
    </row>
    <row r="27" spans="1:17" ht="18.75" customHeight="1" x14ac:dyDescent="0.25">
      <c r="A27" s="1"/>
      <c r="B27" s="50" t="str">
        <f>K27&amp;","&amp;RIGHT($D$13,4)</f>
        <v>February,2029</v>
      </c>
      <c r="C27" s="34">
        <f>IFERROR(VLOOKUP($C$13,GPF_Rate,12,0),"")</f>
        <v>7.1</v>
      </c>
      <c r="D27" s="20">
        <v>11</v>
      </c>
      <c r="E27" s="21"/>
      <c r="F27" s="36">
        <f t="shared" si="2"/>
        <v>11</v>
      </c>
      <c r="G27" s="21"/>
      <c r="H27" s="36">
        <f t="shared" si="3"/>
        <v>11</v>
      </c>
      <c r="I27" s="38">
        <f t="shared" si="4"/>
        <v>14602.930410465464</v>
      </c>
      <c r="J27" s="39">
        <f t="shared" si="0"/>
        <v>86.400671595253982</v>
      </c>
      <c r="K27" s="51" t="s">
        <v>23</v>
      </c>
      <c r="L27" s="1"/>
      <c r="M27" s="59"/>
      <c r="N27" s="2"/>
      <c r="O27" s="2"/>
      <c r="P27" s="2"/>
      <c r="Q27" s="2"/>
    </row>
    <row r="28" spans="1:17" ht="18.75" customHeight="1" x14ac:dyDescent="0.25">
      <c r="A28" s="1"/>
      <c r="B28" s="52" t="str">
        <f>K28&amp;","&amp;RIGHT($D$13,4)</f>
        <v>March,2029</v>
      </c>
      <c r="C28" s="35">
        <f>IFERROR(VLOOKUP($C$13,GPF_Rate,13,0),"")</f>
        <v>7.1</v>
      </c>
      <c r="D28" s="20">
        <v>12</v>
      </c>
      <c r="E28" s="22"/>
      <c r="F28" s="37">
        <f t="shared" si="2"/>
        <v>12</v>
      </c>
      <c r="G28" s="22"/>
      <c r="H28" s="37">
        <f t="shared" si="3"/>
        <v>12</v>
      </c>
      <c r="I28" s="40">
        <f t="shared" si="4"/>
        <v>14614.930410465464</v>
      </c>
      <c r="J28" s="39">
        <f t="shared" si="0"/>
        <v>86.47167159525398</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174807.16492558553</v>
      </c>
      <c r="J29" s="58">
        <f t="shared" si="5"/>
        <v>1034.2757258097147</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14536.930410465464</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1034.2757258097147</v>
      </c>
      <c r="H34" s="150"/>
      <c r="I34" s="151"/>
      <c r="L34" s="1"/>
      <c r="M34" s="2"/>
      <c r="N34" s="2"/>
      <c r="O34" s="2"/>
      <c r="P34" s="2"/>
      <c r="Q34" s="2"/>
    </row>
    <row r="35" spans="1:17" ht="18.75" customHeight="1" x14ac:dyDescent="0.25">
      <c r="A35" s="1"/>
      <c r="B35" s="146" t="s">
        <v>55</v>
      </c>
      <c r="C35" s="147"/>
      <c r="D35" s="147"/>
      <c r="E35" s="147"/>
      <c r="F35" s="148"/>
      <c r="G35" s="152">
        <f>G31+G32-G33+G34</f>
        <v>15649.206136275179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&amp;L&amp;"-,Bold"&amp;16&amp;K09-024MADE BY :--BHAGIRATH MAL KALWANIYAN</oddFooter>
  </headerFooter>
  <colBreaks count="1" manualBreakCount="1">
    <brk id="9" min="4" max="3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topLeftCell="A7" zoomScaleNormal="100" zoomScaleSheetLayoutView="100" workbookViewId="0">
      <selection activeCell="N8" sqref="N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7.42578125" style="3" hidden="1" customWidth="1"/>
    <col min="11" max="11" width="8.85546875" style="3" hidden="1" customWidth="1"/>
    <col min="12" max="12" width="4.140625" style="3" customWidth="1"/>
    <col min="13" max="16" width="8.7109375" style="3" customWidth="1"/>
    <col min="17" max="255" width="14.42578125" style="3" hidden="1"/>
    <col min="256" max="264" width="0" style="3" hidden="1"/>
    <col min="265" max="266" width="14.42578125" style="3" hidden="1"/>
    <col min="267" max="267" width="0" style="3" hidden="1"/>
    <col min="268" max="268" width="14.42578125" style="3" hidden="1"/>
    <col min="269" max="272" width="0" style="3" hidden="1"/>
    <col min="273" max="511" width="14.42578125" style="3" hidden="1"/>
    <col min="512" max="520" width="0" style="3" hidden="1"/>
    <col min="521" max="522" width="14.42578125" style="3" hidden="1"/>
    <col min="523" max="523" width="0" style="3" hidden="1"/>
    <col min="524" max="524" width="14.42578125" style="3" hidden="1"/>
    <col min="525" max="528" width="0" style="3" hidden="1"/>
    <col min="529" max="767" width="14.42578125" style="3" hidden="1"/>
    <col min="768" max="776" width="0" style="3" hidden="1"/>
    <col min="777" max="778" width="14.42578125" style="3" hidden="1"/>
    <col min="779" max="779" width="0" style="3" hidden="1"/>
    <col min="780" max="780" width="14.42578125" style="3" hidden="1"/>
    <col min="781" max="784" width="0" style="3" hidden="1"/>
    <col min="785" max="1023" width="14.42578125" style="3" hidden="1"/>
    <col min="1024" max="1032" width="0" style="3" hidden="1"/>
    <col min="1033" max="1034" width="14.42578125" style="3" hidden="1"/>
    <col min="1035" max="1035" width="0" style="3" hidden="1"/>
    <col min="1036" max="1036" width="14.42578125" style="3" hidden="1"/>
    <col min="1037" max="1040" width="0" style="3" hidden="1"/>
    <col min="1041" max="1279" width="14.42578125" style="3" hidden="1"/>
    <col min="1280" max="1288" width="0" style="3" hidden="1"/>
    <col min="1289" max="1290" width="14.42578125" style="3" hidden="1"/>
    <col min="1291" max="1291" width="0" style="3" hidden="1"/>
    <col min="1292" max="1292" width="14.42578125" style="3" hidden="1"/>
    <col min="1293" max="1296" width="0" style="3" hidden="1"/>
    <col min="1297" max="1535" width="14.42578125" style="3" hidden="1"/>
    <col min="1536" max="1544" width="0" style="3" hidden="1"/>
    <col min="1545" max="1546" width="14.42578125" style="3" hidden="1"/>
    <col min="1547" max="1547" width="0" style="3" hidden="1"/>
    <col min="1548" max="1548" width="14.42578125" style="3" hidden="1"/>
    <col min="1549" max="1552" width="0" style="3" hidden="1"/>
    <col min="1553" max="1791" width="14.42578125" style="3" hidden="1"/>
    <col min="1792" max="1800" width="0" style="3" hidden="1"/>
    <col min="1801" max="1802" width="14.42578125" style="3" hidden="1"/>
    <col min="1803" max="1803" width="0" style="3" hidden="1"/>
    <col min="1804" max="1804" width="14.42578125" style="3" hidden="1"/>
    <col min="1805" max="1808" width="0" style="3" hidden="1"/>
    <col min="1809" max="2047" width="14.42578125" style="3" hidden="1"/>
    <col min="2048" max="2056" width="0" style="3" hidden="1"/>
    <col min="2057" max="2058" width="14.42578125" style="3" hidden="1"/>
    <col min="2059" max="2059" width="0" style="3" hidden="1"/>
    <col min="2060" max="2060" width="14.42578125" style="3" hidden="1"/>
    <col min="2061" max="2064" width="0" style="3" hidden="1"/>
    <col min="2065" max="2303" width="14.42578125" style="3" hidden="1"/>
    <col min="2304" max="2312" width="0" style="3" hidden="1"/>
    <col min="2313" max="2314" width="14.42578125" style="3" hidden="1"/>
    <col min="2315" max="2315" width="0" style="3" hidden="1"/>
    <col min="2316" max="2316" width="14.42578125" style="3" hidden="1"/>
    <col min="2317" max="2320" width="0" style="3" hidden="1"/>
    <col min="2321" max="2559" width="14.42578125" style="3" hidden="1"/>
    <col min="2560" max="2568" width="0" style="3" hidden="1"/>
    <col min="2569" max="2570" width="14.42578125" style="3" hidden="1"/>
    <col min="2571" max="2571" width="0" style="3" hidden="1"/>
    <col min="2572" max="2572" width="14.42578125" style="3" hidden="1"/>
    <col min="2573" max="2576" width="0" style="3" hidden="1"/>
    <col min="2577" max="2815" width="14.42578125" style="3" hidden="1"/>
    <col min="2816" max="2824" width="0" style="3" hidden="1"/>
    <col min="2825" max="2826" width="14.42578125" style="3" hidden="1"/>
    <col min="2827" max="2827" width="0" style="3" hidden="1"/>
    <col min="2828" max="2828" width="14.42578125" style="3" hidden="1"/>
    <col min="2829" max="2832" width="0" style="3" hidden="1"/>
    <col min="2833" max="3071" width="14.42578125" style="3" hidden="1"/>
    <col min="3072" max="3080" width="0" style="3" hidden="1"/>
    <col min="3081" max="3082" width="14.42578125" style="3" hidden="1"/>
    <col min="3083" max="3083" width="0" style="3" hidden="1"/>
    <col min="3084" max="3084" width="14.42578125" style="3" hidden="1"/>
    <col min="3085" max="3088" width="0" style="3" hidden="1"/>
    <col min="3089" max="3327" width="14.42578125" style="3" hidden="1"/>
    <col min="3328" max="3336" width="0" style="3" hidden="1"/>
    <col min="3337" max="3338" width="14.42578125" style="3" hidden="1"/>
    <col min="3339" max="3339" width="0" style="3" hidden="1"/>
    <col min="3340" max="3340" width="14.42578125" style="3" hidden="1"/>
    <col min="3341" max="3344" width="0" style="3" hidden="1"/>
    <col min="3345" max="3583" width="14.42578125" style="3" hidden="1"/>
    <col min="3584" max="3592" width="0" style="3" hidden="1"/>
    <col min="3593" max="3594" width="14.42578125" style="3" hidden="1"/>
    <col min="3595" max="3595" width="0" style="3" hidden="1"/>
    <col min="3596" max="3596" width="14.42578125" style="3" hidden="1"/>
    <col min="3597" max="3600" width="0" style="3" hidden="1"/>
    <col min="3601" max="3839" width="14.42578125" style="3" hidden="1"/>
    <col min="3840" max="3848" width="0" style="3" hidden="1"/>
    <col min="3849" max="3850" width="14.42578125" style="3" hidden="1"/>
    <col min="3851" max="3851" width="0" style="3" hidden="1"/>
    <col min="3852" max="3852" width="14.42578125" style="3" hidden="1"/>
    <col min="3853" max="3856" width="0" style="3" hidden="1"/>
    <col min="3857" max="4095" width="14.42578125" style="3" hidden="1"/>
    <col min="4096" max="4104" width="0" style="3" hidden="1"/>
    <col min="4105" max="4106" width="14.42578125" style="3" hidden="1"/>
    <col min="4107" max="4107" width="0" style="3" hidden="1"/>
    <col min="4108" max="4108" width="14.42578125" style="3" hidden="1"/>
    <col min="4109" max="4112" width="0" style="3" hidden="1"/>
    <col min="4113" max="4351" width="14.42578125" style="3" hidden="1"/>
    <col min="4352" max="4360" width="0" style="3" hidden="1"/>
    <col min="4361" max="4362" width="14.42578125" style="3" hidden="1"/>
    <col min="4363" max="4363" width="0" style="3" hidden="1"/>
    <col min="4364" max="4364" width="14.42578125" style="3" hidden="1"/>
    <col min="4365" max="4368" width="0" style="3" hidden="1"/>
    <col min="4369" max="4607" width="14.42578125" style="3" hidden="1"/>
    <col min="4608" max="4616" width="0" style="3" hidden="1"/>
    <col min="4617" max="4618" width="14.42578125" style="3" hidden="1"/>
    <col min="4619" max="4619" width="0" style="3" hidden="1"/>
    <col min="4620" max="4620" width="14.42578125" style="3" hidden="1"/>
    <col min="4621" max="4624" width="0" style="3" hidden="1"/>
    <col min="4625" max="4863" width="14.42578125" style="3" hidden="1"/>
    <col min="4864" max="4872" width="0" style="3" hidden="1"/>
    <col min="4873" max="4874" width="14.42578125" style="3" hidden="1"/>
    <col min="4875" max="4875" width="0" style="3" hidden="1"/>
    <col min="4876" max="4876" width="14.42578125" style="3" hidden="1"/>
    <col min="4877" max="4880" width="0" style="3" hidden="1"/>
    <col min="4881" max="5119" width="14.42578125" style="3" hidden="1"/>
    <col min="5120" max="5128" width="0" style="3" hidden="1"/>
    <col min="5129" max="5130" width="14.42578125" style="3" hidden="1"/>
    <col min="5131" max="5131" width="0" style="3" hidden="1"/>
    <col min="5132" max="5132" width="14.42578125" style="3" hidden="1"/>
    <col min="5133" max="5136" width="0" style="3" hidden="1"/>
    <col min="5137" max="5375" width="14.42578125" style="3" hidden="1"/>
    <col min="5376" max="5384" width="0" style="3" hidden="1"/>
    <col min="5385" max="5386" width="14.42578125" style="3" hidden="1"/>
    <col min="5387" max="5387" width="0" style="3" hidden="1"/>
    <col min="5388" max="5388" width="14.42578125" style="3" hidden="1"/>
    <col min="5389" max="5392" width="0" style="3" hidden="1"/>
    <col min="5393" max="5631" width="14.42578125" style="3" hidden="1"/>
    <col min="5632" max="5640" width="0" style="3" hidden="1"/>
    <col min="5641" max="5642" width="14.42578125" style="3" hidden="1"/>
    <col min="5643" max="5643" width="0" style="3" hidden="1"/>
    <col min="5644" max="5644" width="14.42578125" style="3" hidden="1"/>
    <col min="5645" max="5648" width="0" style="3" hidden="1"/>
    <col min="5649" max="5887" width="14.42578125" style="3" hidden="1"/>
    <col min="5888" max="5896" width="0" style="3" hidden="1"/>
    <col min="5897" max="5898" width="14.42578125" style="3" hidden="1"/>
    <col min="5899" max="5899" width="0" style="3" hidden="1"/>
    <col min="5900" max="5900" width="14.42578125" style="3" hidden="1"/>
    <col min="5901" max="5904" width="0" style="3" hidden="1"/>
    <col min="5905" max="6143" width="14.42578125" style="3" hidden="1"/>
    <col min="6144" max="6152" width="0" style="3" hidden="1"/>
    <col min="6153" max="6154" width="14.42578125" style="3" hidden="1"/>
    <col min="6155" max="6155" width="0" style="3" hidden="1"/>
    <col min="6156" max="6156" width="14.42578125" style="3" hidden="1"/>
    <col min="6157" max="6160" width="0" style="3" hidden="1"/>
    <col min="6161" max="6399" width="14.42578125" style="3" hidden="1"/>
    <col min="6400" max="6408" width="0" style="3" hidden="1"/>
    <col min="6409" max="6410" width="14.42578125" style="3" hidden="1"/>
    <col min="6411" max="6411" width="0" style="3" hidden="1"/>
    <col min="6412" max="6412" width="14.42578125" style="3" hidden="1"/>
    <col min="6413" max="6416" width="0" style="3" hidden="1"/>
    <col min="6417" max="6655" width="14.42578125" style="3" hidden="1"/>
    <col min="6656" max="6664" width="0" style="3" hidden="1"/>
    <col min="6665" max="6666" width="14.42578125" style="3" hidden="1"/>
    <col min="6667" max="6667" width="0" style="3" hidden="1"/>
    <col min="6668" max="6668" width="14.42578125" style="3" hidden="1"/>
    <col min="6669" max="6672" width="0" style="3" hidden="1"/>
    <col min="6673" max="6911" width="14.42578125" style="3" hidden="1"/>
    <col min="6912" max="6920" width="0" style="3" hidden="1"/>
    <col min="6921" max="6922" width="14.42578125" style="3" hidden="1"/>
    <col min="6923" max="6923" width="0" style="3" hidden="1"/>
    <col min="6924" max="6924" width="14.42578125" style="3" hidden="1"/>
    <col min="6925" max="6928" width="0" style="3" hidden="1"/>
    <col min="6929" max="7167" width="14.42578125" style="3" hidden="1"/>
    <col min="7168" max="7176" width="0" style="3" hidden="1"/>
    <col min="7177" max="7178" width="14.42578125" style="3" hidden="1"/>
    <col min="7179" max="7179" width="0" style="3" hidden="1"/>
    <col min="7180" max="7180" width="14.42578125" style="3" hidden="1"/>
    <col min="7181" max="7184" width="0" style="3" hidden="1"/>
    <col min="7185" max="7423" width="14.42578125" style="3" hidden="1"/>
    <col min="7424" max="7432" width="0" style="3" hidden="1"/>
    <col min="7433" max="7434" width="14.42578125" style="3" hidden="1"/>
    <col min="7435" max="7435" width="0" style="3" hidden="1"/>
    <col min="7436" max="7436" width="14.42578125" style="3" hidden="1"/>
    <col min="7437" max="7440" width="0" style="3" hidden="1"/>
    <col min="7441" max="7679" width="14.42578125" style="3" hidden="1"/>
    <col min="7680" max="7688" width="0" style="3" hidden="1"/>
    <col min="7689" max="7690" width="14.42578125" style="3" hidden="1"/>
    <col min="7691" max="7691" width="0" style="3" hidden="1"/>
    <col min="7692" max="7692" width="14.42578125" style="3" hidden="1"/>
    <col min="7693" max="7696" width="0" style="3" hidden="1"/>
    <col min="7697" max="7935" width="14.42578125" style="3" hidden="1"/>
    <col min="7936" max="7944" width="0" style="3" hidden="1"/>
    <col min="7945" max="7946" width="14.42578125" style="3" hidden="1"/>
    <col min="7947" max="7947" width="0" style="3" hidden="1"/>
    <col min="7948" max="7948" width="14.42578125" style="3" hidden="1"/>
    <col min="7949" max="7952" width="0" style="3" hidden="1"/>
    <col min="7953" max="8191" width="14.42578125" style="3" hidden="1"/>
    <col min="8192" max="8200" width="0" style="3" hidden="1"/>
    <col min="8201" max="8202" width="14.42578125" style="3" hidden="1"/>
    <col min="8203" max="8203" width="0" style="3" hidden="1"/>
    <col min="8204" max="8204" width="14.42578125" style="3" hidden="1"/>
    <col min="8205" max="8208" width="0" style="3" hidden="1"/>
    <col min="8209" max="8447" width="14.42578125" style="3" hidden="1"/>
    <col min="8448" max="8456" width="0" style="3" hidden="1"/>
    <col min="8457" max="8458" width="14.42578125" style="3" hidden="1"/>
    <col min="8459" max="8459" width="0" style="3" hidden="1"/>
    <col min="8460" max="8460" width="14.42578125" style="3" hidden="1"/>
    <col min="8461" max="8464" width="0" style="3" hidden="1"/>
    <col min="8465" max="8703" width="14.42578125" style="3" hidden="1"/>
    <col min="8704" max="8712" width="0" style="3" hidden="1"/>
    <col min="8713" max="8714" width="14.42578125" style="3" hidden="1"/>
    <col min="8715" max="8715" width="0" style="3" hidden="1"/>
    <col min="8716" max="8716" width="14.42578125" style="3" hidden="1"/>
    <col min="8717" max="8720" width="0" style="3" hidden="1"/>
    <col min="8721" max="8959" width="14.42578125" style="3" hidden="1"/>
    <col min="8960" max="8968" width="0" style="3" hidden="1"/>
    <col min="8969" max="8970" width="14.42578125" style="3" hidden="1"/>
    <col min="8971" max="8971" width="0" style="3" hidden="1"/>
    <col min="8972" max="8972" width="14.42578125" style="3" hidden="1"/>
    <col min="8973" max="8976" width="0" style="3" hidden="1"/>
    <col min="8977" max="9215" width="14.42578125" style="3" hidden="1"/>
    <col min="9216" max="9224" width="0" style="3" hidden="1"/>
    <col min="9225" max="9226" width="14.42578125" style="3" hidden="1"/>
    <col min="9227" max="9227" width="0" style="3" hidden="1"/>
    <col min="9228" max="9228" width="14.42578125" style="3" hidden="1"/>
    <col min="9229" max="9232" width="0" style="3" hidden="1"/>
    <col min="9233" max="9471" width="14.42578125" style="3" hidden="1"/>
    <col min="9472" max="9480" width="0" style="3" hidden="1"/>
    <col min="9481" max="9482" width="14.42578125" style="3" hidden="1"/>
    <col min="9483" max="9483" width="0" style="3" hidden="1"/>
    <col min="9484" max="9484" width="14.42578125" style="3" hidden="1"/>
    <col min="9485" max="9488" width="0" style="3" hidden="1"/>
    <col min="9489" max="9727" width="14.42578125" style="3" hidden="1"/>
    <col min="9728" max="9736" width="0" style="3" hidden="1"/>
    <col min="9737" max="9738" width="14.42578125" style="3" hidden="1"/>
    <col min="9739" max="9739" width="0" style="3" hidden="1"/>
    <col min="9740" max="9740" width="14.42578125" style="3" hidden="1"/>
    <col min="9741" max="9744" width="0" style="3" hidden="1"/>
    <col min="9745" max="9983" width="14.42578125" style="3" hidden="1"/>
    <col min="9984" max="9992" width="0" style="3" hidden="1"/>
    <col min="9993" max="9994" width="14.42578125" style="3" hidden="1"/>
    <col min="9995" max="9995" width="0" style="3" hidden="1"/>
    <col min="9996" max="9996" width="14.42578125" style="3" hidden="1"/>
    <col min="9997" max="10000" width="0" style="3" hidden="1"/>
    <col min="10001" max="10239" width="14.42578125" style="3" hidden="1"/>
    <col min="10240" max="10248" width="0" style="3" hidden="1"/>
    <col min="10249" max="10250" width="14.42578125" style="3" hidden="1"/>
    <col min="10251" max="10251" width="0" style="3" hidden="1"/>
    <col min="10252" max="10252" width="14.42578125" style="3" hidden="1"/>
    <col min="10253" max="10256" width="0" style="3" hidden="1"/>
    <col min="10257" max="10495" width="14.42578125" style="3" hidden="1"/>
    <col min="10496" max="10504" width="0" style="3" hidden="1"/>
    <col min="10505" max="10506" width="14.42578125" style="3" hidden="1"/>
    <col min="10507" max="10507" width="0" style="3" hidden="1"/>
    <col min="10508" max="10508" width="14.42578125" style="3" hidden="1"/>
    <col min="10509" max="10512" width="0" style="3" hidden="1"/>
    <col min="10513" max="10751" width="14.42578125" style="3" hidden="1"/>
    <col min="10752" max="10760" width="0" style="3" hidden="1"/>
    <col min="10761" max="10762" width="14.42578125" style="3" hidden="1"/>
    <col min="10763" max="10763" width="0" style="3" hidden="1"/>
    <col min="10764" max="10764" width="14.42578125" style="3" hidden="1"/>
    <col min="10765" max="10768" width="0" style="3" hidden="1"/>
    <col min="10769" max="11007" width="14.42578125" style="3" hidden="1"/>
    <col min="11008" max="11016" width="0" style="3" hidden="1"/>
    <col min="11017" max="11018" width="14.42578125" style="3" hidden="1"/>
    <col min="11019" max="11019" width="0" style="3" hidden="1"/>
    <col min="11020" max="11020" width="14.42578125" style="3" hidden="1"/>
    <col min="11021" max="11024" width="0" style="3" hidden="1"/>
    <col min="11025" max="11263" width="14.42578125" style="3" hidden="1"/>
    <col min="11264" max="11272" width="0" style="3" hidden="1"/>
    <col min="11273" max="11274" width="14.42578125" style="3" hidden="1"/>
    <col min="11275" max="11275" width="0" style="3" hidden="1"/>
    <col min="11276" max="11276" width="14.42578125" style="3" hidden="1"/>
    <col min="11277" max="11280" width="0" style="3" hidden="1"/>
    <col min="11281" max="11519" width="14.42578125" style="3" hidden="1"/>
    <col min="11520" max="11528" width="0" style="3" hidden="1"/>
    <col min="11529" max="11530" width="14.42578125" style="3" hidden="1"/>
    <col min="11531" max="11531" width="0" style="3" hidden="1"/>
    <col min="11532" max="11532" width="14.42578125" style="3" hidden="1"/>
    <col min="11533" max="11536" width="0" style="3" hidden="1"/>
    <col min="11537" max="11775" width="14.42578125" style="3" hidden="1"/>
    <col min="11776" max="11784" width="0" style="3" hidden="1"/>
    <col min="11785" max="11786" width="14.42578125" style="3" hidden="1"/>
    <col min="11787" max="11787" width="0" style="3" hidden="1"/>
    <col min="11788" max="11788" width="14.42578125" style="3" hidden="1"/>
    <col min="11789" max="11792" width="0" style="3" hidden="1"/>
    <col min="11793" max="12031" width="14.42578125" style="3" hidden="1"/>
    <col min="12032" max="12040" width="0" style="3" hidden="1"/>
    <col min="12041" max="12042" width="14.42578125" style="3" hidden="1"/>
    <col min="12043" max="12043" width="0" style="3" hidden="1"/>
    <col min="12044" max="12044" width="14.42578125" style="3" hidden="1"/>
    <col min="12045" max="12048" width="0" style="3" hidden="1"/>
    <col min="12049" max="12287" width="14.42578125" style="3" hidden="1"/>
    <col min="12288" max="12296" width="0" style="3" hidden="1"/>
    <col min="12297" max="12298" width="14.42578125" style="3" hidden="1"/>
    <col min="12299" max="12299" width="0" style="3" hidden="1"/>
    <col min="12300" max="12300" width="14.42578125" style="3" hidden="1"/>
    <col min="12301" max="12304" width="0" style="3" hidden="1"/>
    <col min="12305" max="12543" width="14.42578125" style="3" hidden="1"/>
    <col min="12544" max="12552" width="0" style="3" hidden="1"/>
    <col min="12553" max="12554" width="14.42578125" style="3" hidden="1"/>
    <col min="12555" max="12555" width="0" style="3" hidden="1"/>
    <col min="12556" max="12556" width="14.42578125" style="3" hidden="1"/>
    <col min="12557" max="12560" width="0" style="3" hidden="1"/>
    <col min="12561" max="12799" width="14.42578125" style="3" hidden="1"/>
    <col min="12800" max="12808" width="0" style="3" hidden="1"/>
    <col min="12809" max="12810" width="14.42578125" style="3" hidden="1"/>
    <col min="12811" max="12811" width="0" style="3" hidden="1"/>
    <col min="12812" max="12812" width="14.42578125" style="3" hidden="1"/>
    <col min="12813" max="12816" width="0" style="3" hidden="1"/>
    <col min="12817" max="13055" width="14.42578125" style="3" hidden="1"/>
    <col min="13056" max="13064" width="0" style="3" hidden="1"/>
    <col min="13065" max="13066" width="14.42578125" style="3" hidden="1"/>
    <col min="13067" max="13067" width="0" style="3" hidden="1"/>
    <col min="13068" max="13068" width="14.42578125" style="3" hidden="1"/>
    <col min="13069" max="13072" width="0" style="3" hidden="1"/>
    <col min="13073" max="13311" width="14.42578125" style="3" hidden="1"/>
    <col min="13312" max="13320" width="0" style="3" hidden="1"/>
    <col min="13321" max="13322" width="14.42578125" style="3" hidden="1"/>
    <col min="13323" max="13323" width="0" style="3" hidden="1"/>
    <col min="13324" max="13324" width="14.42578125" style="3" hidden="1"/>
    <col min="13325" max="13328" width="0" style="3" hidden="1"/>
    <col min="13329" max="13567" width="14.42578125" style="3" hidden="1"/>
    <col min="13568" max="13576" width="0" style="3" hidden="1"/>
    <col min="13577" max="13578" width="14.42578125" style="3" hidden="1"/>
    <col min="13579" max="13579" width="0" style="3" hidden="1"/>
    <col min="13580" max="13580" width="14.42578125" style="3" hidden="1"/>
    <col min="13581" max="13584" width="0" style="3" hidden="1"/>
    <col min="13585" max="13823" width="14.42578125" style="3" hidden="1"/>
    <col min="13824" max="13832" width="0" style="3" hidden="1"/>
    <col min="13833" max="13834" width="14.42578125" style="3" hidden="1"/>
    <col min="13835" max="13835" width="0" style="3" hidden="1"/>
    <col min="13836" max="13836" width="14.42578125" style="3" hidden="1"/>
    <col min="13837" max="13840" width="0" style="3" hidden="1"/>
    <col min="13841" max="14079" width="14.42578125" style="3" hidden="1"/>
    <col min="14080" max="14088" width="0" style="3" hidden="1"/>
    <col min="14089" max="14090" width="14.42578125" style="3" hidden="1"/>
    <col min="14091" max="14091" width="0" style="3" hidden="1"/>
    <col min="14092" max="14092" width="14.42578125" style="3" hidden="1"/>
    <col min="14093" max="14096" width="0" style="3" hidden="1"/>
    <col min="14097" max="14335" width="14.42578125" style="3" hidden="1"/>
    <col min="14336" max="14344" width="0" style="3" hidden="1"/>
    <col min="14345" max="14346" width="14.42578125" style="3" hidden="1"/>
    <col min="14347" max="14347" width="0" style="3" hidden="1"/>
    <col min="14348" max="14348" width="14.42578125" style="3" hidden="1"/>
    <col min="14349" max="14352" width="0" style="3" hidden="1"/>
    <col min="14353" max="14591" width="14.42578125" style="3" hidden="1"/>
    <col min="14592" max="14600" width="0" style="3" hidden="1"/>
    <col min="14601" max="14602" width="14.42578125" style="3" hidden="1"/>
    <col min="14603" max="14603" width="0" style="3" hidden="1"/>
    <col min="14604" max="14604" width="14.42578125" style="3" hidden="1"/>
    <col min="14605" max="14608" width="0" style="3" hidden="1"/>
    <col min="14609" max="14847" width="14.42578125" style="3" hidden="1"/>
    <col min="14848" max="14856" width="0" style="3" hidden="1"/>
    <col min="14857" max="14858" width="14.42578125" style="3" hidden="1"/>
    <col min="14859" max="14859" width="0" style="3" hidden="1"/>
    <col min="14860" max="14860" width="14.42578125" style="3" hidden="1"/>
    <col min="14861" max="14864" width="0" style="3" hidden="1"/>
    <col min="14865" max="15103" width="14.42578125" style="3" hidden="1"/>
    <col min="15104" max="15112" width="0" style="3" hidden="1"/>
    <col min="15113" max="15114" width="14.42578125" style="3" hidden="1"/>
    <col min="15115" max="15115" width="0" style="3" hidden="1"/>
    <col min="15116" max="15116" width="14.42578125" style="3" hidden="1"/>
    <col min="15117" max="15120" width="0" style="3" hidden="1"/>
    <col min="15121" max="15359" width="14.42578125" style="3" hidden="1"/>
    <col min="15360" max="15368" width="0" style="3" hidden="1"/>
    <col min="15369" max="15370" width="14.42578125" style="3" hidden="1"/>
    <col min="15371" max="15371" width="0" style="3" hidden="1"/>
    <col min="15372" max="15372" width="14.42578125" style="3" hidden="1"/>
    <col min="15373" max="15376" width="0" style="3" hidden="1"/>
    <col min="15377" max="15615" width="14.42578125" style="3" hidden="1"/>
    <col min="15616" max="15624" width="0" style="3" hidden="1"/>
    <col min="15625" max="15626" width="14.42578125" style="3" hidden="1"/>
    <col min="15627" max="15627" width="0" style="3" hidden="1"/>
    <col min="15628" max="15628" width="14.42578125" style="3" hidden="1"/>
    <col min="15629" max="15632" width="0" style="3" hidden="1"/>
    <col min="15633" max="15871" width="14.42578125" style="3" hidden="1"/>
    <col min="15872" max="15880" width="0" style="3" hidden="1"/>
    <col min="15881" max="15882" width="14.42578125" style="3" hidden="1"/>
    <col min="15883" max="15883" width="0" style="3" hidden="1"/>
    <col min="15884" max="15884" width="14.42578125" style="3" hidden="1"/>
    <col min="15885" max="15888" width="0" style="3" hidden="1"/>
    <col min="15889" max="16127" width="14.42578125" style="3" hidden="1"/>
    <col min="16128" max="16136" width="0" style="3" hidden="1"/>
    <col min="16137" max="16138" width="14.42578125" style="3" hidden="1"/>
    <col min="16139" max="16139" width="0" style="3" hidden="1"/>
    <col min="16140" max="16140" width="14.42578125" style="3" hidden="1"/>
    <col min="16141" max="16145" width="0" style="3" hidden="1"/>
    <col min="16146" max="16384" width="14.42578125" style="3" hidden="1"/>
  </cols>
  <sheetData>
    <row r="1" spans="1:16" ht="14.25" customHeight="1" x14ac:dyDescent="0.25">
      <c r="A1" s="1"/>
      <c r="B1" s="1"/>
      <c r="C1" s="1"/>
      <c r="D1" s="1"/>
      <c r="E1" s="1"/>
      <c r="F1" s="1"/>
      <c r="G1" s="1"/>
      <c r="H1" s="1"/>
      <c r="I1" s="1"/>
      <c r="J1" s="1"/>
      <c r="K1" s="1"/>
      <c r="L1" s="1"/>
      <c r="M1" s="2"/>
      <c r="N1" s="2"/>
      <c r="P1" s="2"/>
    </row>
    <row r="2" spans="1:16" ht="27.75" customHeight="1" x14ac:dyDescent="0.25">
      <c r="A2" s="1"/>
      <c r="B2" s="117" t="s">
        <v>2</v>
      </c>
      <c r="C2" s="118"/>
      <c r="D2" s="118"/>
      <c r="E2" s="118"/>
      <c r="F2" s="118"/>
      <c r="G2" s="118"/>
      <c r="H2" s="118"/>
      <c r="I2" s="118"/>
      <c r="J2" s="2"/>
      <c r="K2" s="2"/>
      <c r="L2" s="1"/>
      <c r="M2" s="2"/>
      <c r="N2" s="2"/>
      <c r="O2" s="4"/>
      <c r="P2" s="5"/>
    </row>
    <row r="3" spans="1:16" ht="23.25" customHeight="1" x14ac:dyDescent="0.25">
      <c r="A3" s="1"/>
      <c r="B3" s="119" t="s">
        <v>56</v>
      </c>
      <c r="C3" s="120"/>
      <c r="D3" s="120"/>
      <c r="E3" s="120"/>
      <c r="F3" s="120"/>
      <c r="G3" s="120"/>
      <c r="H3" s="120"/>
      <c r="I3" s="120"/>
      <c r="J3" s="2"/>
      <c r="K3" s="2"/>
      <c r="L3" s="1"/>
      <c r="M3" s="2"/>
      <c r="N3" s="2"/>
      <c r="O3" s="2"/>
      <c r="P3" s="2"/>
    </row>
    <row r="4" spans="1:16" ht="20.25" customHeight="1" x14ac:dyDescent="0.25">
      <c r="A4" s="1"/>
      <c r="B4" s="121" t="s">
        <v>3</v>
      </c>
      <c r="C4" s="122"/>
      <c r="D4" s="122"/>
      <c r="E4" s="122"/>
      <c r="F4" s="122"/>
      <c r="G4" s="122"/>
      <c r="H4" s="122"/>
      <c r="I4" s="122"/>
      <c r="J4" s="2"/>
      <c r="K4" s="2"/>
      <c r="L4" s="1"/>
      <c r="M4" s="2"/>
      <c r="N4" s="2"/>
      <c r="O4" s="2"/>
      <c r="P4" s="2"/>
    </row>
    <row r="5" spans="1:16" ht="24" customHeight="1" x14ac:dyDescent="0.25">
      <c r="A5" s="1"/>
      <c r="B5" s="138" t="s">
        <v>0</v>
      </c>
      <c r="C5" s="139"/>
      <c r="D5" s="139"/>
      <c r="E5" s="139"/>
      <c r="F5" s="139"/>
      <c r="G5" s="139"/>
      <c r="H5" s="139"/>
      <c r="I5" s="139"/>
      <c r="J5" s="139"/>
      <c r="K5" s="140"/>
      <c r="L5" s="1"/>
      <c r="M5" s="2"/>
      <c r="N5" s="2"/>
      <c r="O5" s="2"/>
      <c r="P5" s="2"/>
    </row>
    <row r="6" spans="1:16" ht="21" customHeight="1" x14ac:dyDescent="0.25">
      <c r="A6" s="1"/>
      <c r="B6" s="136" t="s">
        <v>40</v>
      </c>
      <c r="C6" s="137"/>
      <c r="D6" s="137"/>
      <c r="E6" s="137"/>
      <c r="F6" s="137"/>
      <c r="G6" s="137"/>
      <c r="H6" s="137"/>
      <c r="I6" s="137"/>
      <c r="J6" s="44"/>
      <c r="K6" s="45"/>
      <c r="L6" s="1"/>
      <c r="M6" s="2"/>
      <c r="N6" s="2"/>
      <c r="O6" s="2"/>
      <c r="P6" s="2"/>
    </row>
    <row r="7" spans="1:16" ht="26.25" customHeight="1" x14ac:dyDescent="0.25">
      <c r="A7" s="1"/>
      <c r="B7" s="134" t="str">
        <f>"FOR THE FINANCIAL YEAR"&amp;"  :-  "&amp;C13&amp;" "&amp;D13</f>
        <v>FOR THE FINANCIAL YEAR  :-  1993 -    1994</v>
      </c>
      <c r="C7" s="135"/>
      <c r="D7" s="135"/>
      <c r="E7" s="135"/>
      <c r="F7" s="135"/>
      <c r="G7" s="135"/>
      <c r="H7" s="135"/>
      <c r="I7" s="135"/>
      <c r="J7" s="44"/>
      <c r="K7" s="45"/>
      <c r="L7" s="1"/>
      <c r="M7" s="2"/>
      <c r="N7" s="2"/>
      <c r="O7" s="2"/>
      <c r="P7" s="2"/>
    </row>
    <row r="8" spans="1:16" ht="19.5" customHeight="1" x14ac:dyDescent="0.25">
      <c r="A8" s="1"/>
      <c r="B8" s="113" t="s">
        <v>35</v>
      </c>
      <c r="C8" s="113"/>
      <c r="D8" s="114" t="str">
        <f>'GEN INFO'!C7</f>
        <v xml:space="preserve">रा.उ-मा.वि.डसाणा खुर्द </v>
      </c>
      <c r="E8" s="114"/>
      <c r="F8" s="114"/>
      <c r="G8" s="114"/>
      <c r="H8" s="114"/>
      <c r="I8" s="114"/>
      <c r="J8" s="44"/>
      <c r="K8" s="45"/>
      <c r="L8" s="1"/>
      <c r="M8" s="2"/>
      <c r="N8" s="2"/>
      <c r="O8" s="2"/>
      <c r="P8" s="2"/>
    </row>
    <row r="9" spans="1:16" ht="19.5" customHeight="1" x14ac:dyDescent="0.25">
      <c r="A9" s="1"/>
      <c r="B9" s="113" t="s">
        <v>36</v>
      </c>
      <c r="C9" s="113"/>
      <c r="D9" s="114" t="str">
        <f>'GEN INFO'!C8</f>
        <v xml:space="preserve">डीडवाना -कुचामन </v>
      </c>
      <c r="E9" s="114"/>
      <c r="F9" s="114"/>
      <c r="G9" s="114"/>
      <c r="H9" s="114"/>
      <c r="I9" s="114"/>
      <c r="J9" s="44"/>
      <c r="K9" s="45"/>
      <c r="L9" s="1"/>
      <c r="M9" s="2"/>
      <c r="N9" s="2"/>
      <c r="O9" s="2"/>
      <c r="P9" s="2"/>
    </row>
    <row r="10" spans="1:16" ht="19.5" customHeight="1" x14ac:dyDescent="0.25">
      <c r="A10" s="1"/>
      <c r="B10" s="113" t="s">
        <v>37</v>
      </c>
      <c r="C10" s="113"/>
      <c r="D10" s="114" t="str">
        <f>'GEN INFO'!C9</f>
        <v xml:space="preserve">भागीरथ मल </v>
      </c>
      <c r="E10" s="114"/>
      <c r="F10" s="114"/>
      <c r="G10" s="114"/>
      <c r="H10" s="114"/>
      <c r="I10" s="114"/>
      <c r="J10" s="44"/>
      <c r="K10" s="45"/>
      <c r="L10" s="1"/>
      <c r="M10" s="2"/>
      <c r="N10" s="2"/>
      <c r="O10" s="2"/>
      <c r="P10" s="2"/>
    </row>
    <row r="11" spans="1:16" ht="19.5" customHeight="1" x14ac:dyDescent="0.25">
      <c r="A11" s="1"/>
      <c r="B11" s="113" t="s">
        <v>38</v>
      </c>
      <c r="C11" s="113"/>
      <c r="D11" s="114" t="str">
        <f>'GEN INFO'!C10</f>
        <v xml:space="preserve">अध्यापक ले. 1 </v>
      </c>
      <c r="E11" s="114"/>
      <c r="F11" s="114"/>
      <c r="G11" s="114"/>
      <c r="H11" s="114"/>
      <c r="I11" s="114"/>
      <c r="J11" s="44"/>
      <c r="K11" s="45"/>
      <c r="L11" s="1"/>
      <c r="M11" s="2"/>
      <c r="N11" s="2"/>
      <c r="O11" s="2"/>
      <c r="P11" s="2"/>
    </row>
    <row r="12" spans="1:16" ht="19.5" customHeight="1" x14ac:dyDescent="0.25">
      <c r="A12" s="1"/>
      <c r="B12" s="113" t="s">
        <v>26</v>
      </c>
      <c r="C12" s="113"/>
      <c r="D12" s="114">
        <f>'GEN INFO'!C11</f>
        <v>123456</v>
      </c>
      <c r="E12" s="114"/>
      <c r="F12" s="114"/>
      <c r="G12" s="114"/>
      <c r="H12" s="114"/>
      <c r="I12" s="114"/>
      <c r="J12" s="46"/>
      <c r="K12" s="47"/>
      <c r="L12" s="1"/>
      <c r="M12" s="2"/>
      <c r="N12" s="2"/>
      <c r="O12" s="2"/>
      <c r="P12" s="2"/>
    </row>
    <row r="13" spans="1:16" ht="19.5" customHeight="1" thickBot="1" x14ac:dyDescent="0.3">
      <c r="A13" s="1"/>
      <c r="B13" s="48" t="s">
        <v>41</v>
      </c>
      <c r="C13" s="42">
        <f>'GEN INFO'!C12</f>
        <v>1993</v>
      </c>
      <c r="D13" s="62" t="str">
        <f>IFERROR("-    "&amp;C13+1,"")</f>
        <v>-    1994</v>
      </c>
      <c r="E13" s="115" t="s">
        <v>125</v>
      </c>
      <c r="F13" s="115"/>
      <c r="G13" s="115"/>
      <c r="H13" s="115"/>
      <c r="I13" s="43"/>
      <c r="J13" s="44"/>
      <c r="K13" s="45"/>
      <c r="L13" s="1"/>
      <c r="M13" s="2"/>
      <c r="N13" s="2"/>
      <c r="O13" s="2"/>
      <c r="P13" s="2"/>
    </row>
    <row r="14" spans="1:16" ht="25.5" customHeight="1" thickBot="1" x14ac:dyDescent="0.3">
      <c r="A14" s="1"/>
      <c r="B14" s="49" t="s">
        <v>42</v>
      </c>
      <c r="C14" s="111">
        <f>IF(I14="",'GEN INFO'!C13)</f>
        <v>1</v>
      </c>
      <c r="D14" s="112"/>
      <c r="E14" s="116"/>
      <c r="F14" s="116"/>
      <c r="G14" s="116"/>
      <c r="H14" s="116"/>
      <c r="I14" s="6"/>
      <c r="J14" s="44"/>
      <c r="K14" s="45"/>
      <c r="L14" s="1"/>
      <c r="M14" s="2"/>
      <c r="N14" s="2"/>
      <c r="O14" s="2"/>
      <c r="P14" s="2"/>
    </row>
    <row r="15" spans="1:16"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row>
    <row r="16" spans="1:16" ht="30" customHeight="1" x14ac:dyDescent="0.25">
      <c r="A16" s="1"/>
      <c r="B16" s="127"/>
      <c r="C16" s="129"/>
      <c r="D16" s="131"/>
      <c r="E16" s="131"/>
      <c r="F16" s="129"/>
      <c r="G16" s="131"/>
      <c r="H16" s="129"/>
      <c r="I16" s="129"/>
      <c r="J16" s="142"/>
      <c r="K16" s="45"/>
      <c r="L16" s="1"/>
      <c r="M16" s="2"/>
      <c r="N16" s="2"/>
      <c r="O16" s="2"/>
      <c r="P16" s="2"/>
    </row>
    <row r="17" spans="1:16" ht="18.75" customHeight="1" x14ac:dyDescent="0.25">
      <c r="A17" s="1"/>
      <c r="B17" s="50" t="str">
        <f>$K17&amp;","&amp;$C$13</f>
        <v>April,1993</v>
      </c>
      <c r="C17" s="34">
        <f>IFERROR(VLOOKUP($C$13,GPF_Rate,2,0),"")</f>
        <v>12</v>
      </c>
      <c r="D17" s="20">
        <v>1</v>
      </c>
      <c r="E17" s="21"/>
      <c r="F17" s="36">
        <f>SUM(D17:E17)</f>
        <v>1</v>
      </c>
      <c r="G17" s="21"/>
      <c r="H17" s="36">
        <f>F17-G17</f>
        <v>1</v>
      </c>
      <c r="I17" s="38">
        <f>C14+F17-G17</f>
        <v>2</v>
      </c>
      <c r="J17" s="39">
        <f t="shared" ref="J17:J28" si="0">I17*C17/1200</f>
        <v>0.02</v>
      </c>
      <c r="K17" s="51" t="s">
        <v>13</v>
      </c>
      <c r="L17" s="1"/>
      <c r="N17" s="2"/>
      <c r="O17" s="2"/>
      <c r="P17" s="2"/>
    </row>
    <row r="18" spans="1:16" ht="18.75" customHeight="1" x14ac:dyDescent="0.25">
      <c r="A18" s="1"/>
      <c r="B18" s="50" t="str">
        <f t="shared" ref="B18:B25" si="1">K18&amp;","&amp;$C$13</f>
        <v>May,1993</v>
      </c>
      <c r="C18" s="34">
        <f>IFERROR(VLOOKUP($C$13,GPF_Rate,3,0),"")</f>
        <v>12</v>
      </c>
      <c r="D18" s="20">
        <v>2</v>
      </c>
      <c r="E18" s="21"/>
      <c r="F18" s="36">
        <f t="shared" ref="F18:F28" si="2">SUM(D18:E18)</f>
        <v>2</v>
      </c>
      <c r="G18" s="21"/>
      <c r="H18" s="36">
        <f t="shared" ref="H18:H28" si="3">F18-G18</f>
        <v>2</v>
      </c>
      <c r="I18" s="38">
        <f t="shared" ref="I18:I28" si="4">I17+F18-G18</f>
        <v>4</v>
      </c>
      <c r="J18" s="39">
        <f t="shared" si="0"/>
        <v>0.04</v>
      </c>
      <c r="K18" s="51" t="s">
        <v>14</v>
      </c>
      <c r="L18" s="1"/>
      <c r="M18" s="2"/>
      <c r="N18" s="2"/>
      <c r="O18" s="2"/>
      <c r="P18" s="2"/>
    </row>
    <row r="19" spans="1:16" ht="18.75" customHeight="1" x14ac:dyDescent="0.25">
      <c r="A19" s="1"/>
      <c r="B19" s="50" t="str">
        <f t="shared" si="1"/>
        <v>June,1993</v>
      </c>
      <c r="C19" s="34">
        <f>IFERROR(VLOOKUP($C$13,GPF_Rate,4,0),"")</f>
        <v>12</v>
      </c>
      <c r="D19" s="20">
        <v>3</v>
      </c>
      <c r="E19" s="21"/>
      <c r="F19" s="36">
        <f t="shared" si="2"/>
        <v>3</v>
      </c>
      <c r="G19" s="21"/>
      <c r="H19" s="36">
        <f t="shared" si="3"/>
        <v>3</v>
      </c>
      <c r="I19" s="38">
        <f t="shared" si="4"/>
        <v>7</v>
      </c>
      <c r="J19" s="39">
        <f t="shared" si="0"/>
        <v>7.0000000000000007E-2</v>
      </c>
      <c r="K19" s="51" t="s">
        <v>15</v>
      </c>
      <c r="L19" s="1"/>
      <c r="M19" s="2"/>
      <c r="N19" s="2"/>
      <c r="O19" s="2"/>
      <c r="P19" s="2"/>
    </row>
    <row r="20" spans="1:16" ht="18.75" customHeight="1" x14ac:dyDescent="0.25">
      <c r="A20" s="1"/>
      <c r="B20" s="50" t="str">
        <f t="shared" si="1"/>
        <v>July,1993</v>
      </c>
      <c r="C20" s="34">
        <f>IFERROR(VLOOKUP($C$13,GPF_Rate,5,0),"")</f>
        <v>12</v>
      </c>
      <c r="D20" s="20">
        <v>4</v>
      </c>
      <c r="E20" s="21"/>
      <c r="F20" s="36">
        <f t="shared" si="2"/>
        <v>4</v>
      </c>
      <c r="G20" s="21"/>
      <c r="H20" s="36">
        <f>F20-G20</f>
        <v>4</v>
      </c>
      <c r="I20" s="38">
        <f t="shared" si="4"/>
        <v>11</v>
      </c>
      <c r="J20" s="39">
        <f t="shared" si="0"/>
        <v>0.11</v>
      </c>
      <c r="K20" s="51" t="s">
        <v>16</v>
      </c>
      <c r="L20" s="1"/>
      <c r="M20" s="2"/>
      <c r="N20" s="2"/>
      <c r="O20" s="2"/>
      <c r="P20" s="2"/>
    </row>
    <row r="21" spans="1:16" ht="18.75" customHeight="1" x14ac:dyDescent="0.25">
      <c r="A21" s="1"/>
      <c r="B21" s="50" t="str">
        <f t="shared" si="1"/>
        <v>August,1993</v>
      </c>
      <c r="C21" s="34">
        <f>IFERROR(VLOOKUP($C$13,GPF_Rate,6,0),"")</f>
        <v>12</v>
      </c>
      <c r="D21" s="20">
        <v>5</v>
      </c>
      <c r="E21" s="21"/>
      <c r="F21" s="36">
        <f t="shared" si="2"/>
        <v>5</v>
      </c>
      <c r="G21" s="21"/>
      <c r="H21" s="36">
        <f t="shared" si="3"/>
        <v>5</v>
      </c>
      <c r="I21" s="38">
        <f t="shared" si="4"/>
        <v>16</v>
      </c>
      <c r="J21" s="39">
        <f t="shared" si="0"/>
        <v>0.16</v>
      </c>
      <c r="K21" s="51" t="s">
        <v>17</v>
      </c>
      <c r="L21" s="1"/>
      <c r="M21" s="2"/>
      <c r="N21" s="2"/>
      <c r="O21" s="2"/>
      <c r="P21" s="2"/>
    </row>
    <row r="22" spans="1:16" ht="18.75" customHeight="1" x14ac:dyDescent="0.25">
      <c r="A22" s="1"/>
      <c r="B22" s="50" t="str">
        <f t="shared" si="1"/>
        <v>September,1993</v>
      </c>
      <c r="C22" s="34">
        <f>IFERROR(VLOOKUP($C$13,GPF_Rate,7,0),"")</f>
        <v>12</v>
      </c>
      <c r="D22" s="20">
        <v>6</v>
      </c>
      <c r="E22" s="21"/>
      <c r="F22" s="36">
        <f t="shared" si="2"/>
        <v>6</v>
      </c>
      <c r="G22" s="21"/>
      <c r="H22" s="36">
        <f t="shared" si="3"/>
        <v>6</v>
      </c>
      <c r="I22" s="38">
        <f t="shared" si="4"/>
        <v>22</v>
      </c>
      <c r="J22" s="39">
        <f t="shared" si="0"/>
        <v>0.22</v>
      </c>
      <c r="K22" s="51" t="s">
        <v>18</v>
      </c>
      <c r="L22" s="1"/>
      <c r="M22" s="2"/>
      <c r="N22" s="2"/>
      <c r="O22" s="2"/>
      <c r="P22" s="2"/>
    </row>
    <row r="23" spans="1:16" ht="18.75" customHeight="1" x14ac:dyDescent="0.25">
      <c r="A23" s="1"/>
      <c r="B23" s="50" t="str">
        <f t="shared" si="1"/>
        <v>October,1993</v>
      </c>
      <c r="C23" s="34">
        <f>IFERROR(VLOOKUP($C$13,GPF_Rate,8,0),"")</f>
        <v>12</v>
      </c>
      <c r="D23" s="20">
        <v>7</v>
      </c>
      <c r="E23" s="21"/>
      <c r="F23" s="36">
        <f t="shared" si="2"/>
        <v>7</v>
      </c>
      <c r="G23" s="21"/>
      <c r="H23" s="36">
        <f t="shared" si="3"/>
        <v>7</v>
      </c>
      <c r="I23" s="38">
        <f t="shared" si="4"/>
        <v>29</v>
      </c>
      <c r="J23" s="39">
        <f t="shared" si="0"/>
        <v>0.28999999999999998</v>
      </c>
      <c r="K23" s="51" t="s">
        <v>19</v>
      </c>
      <c r="L23" s="1"/>
      <c r="M23" s="2"/>
      <c r="N23" s="2"/>
      <c r="O23" s="2"/>
      <c r="P23" s="2"/>
    </row>
    <row r="24" spans="1:16" ht="18.75" customHeight="1" x14ac:dyDescent="0.25">
      <c r="A24" s="1"/>
      <c r="B24" s="50" t="str">
        <f t="shared" si="1"/>
        <v>November,1993</v>
      </c>
      <c r="C24" s="34">
        <f>IFERROR(VLOOKUP($C$13,GPF_Rate,9,0),"")</f>
        <v>12</v>
      </c>
      <c r="D24" s="20">
        <v>8</v>
      </c>
      <c r="E24" s="21"/>
      <c r="F24" s="36">
        <f t="shared" si="2"/>
        <v>8</v>
      </c>
      <c r="G24" s="21"/>
      <c r="H24" s="36">
        <f t="shared" si="3"/>
        <v>8</v>
      </c>
      <c r="I24" s="38">
        <f t="shared" si="4"/>
        <v>37</v>
      </c>
      <c r="J24" s="39">
        <f t="shared" si="0"/>
        <v>0.37</v>
      </c>
      <c r="K24" s="51" t="s">
        <v>20</v>
      </c>
      <c r="L24" s="1"/>
      <c r="M24" s="2"/>
      <c r="N24" s="2"/>
      <c r="O24" s="2"/>
      <c r="P24" s="2"/>
    </row>
    <row r="25" spans="1:16" ht="18.75" customHeight="1" x14ac:dyDescent="0.25">
      <c r="A25" s="1"/>
      <c r="B25" s="50" t="str">
        <f t="shared" si="1"/>
        <v>December,1993</v>
      </c>
      <c r="C25" s="34">
        <f>IFERROR(VLOOKUP($C$13,GPF_Rate,10,0),"")</f>
        <v>12</v>
      </c>
      <c r="D25" s="20">
        <v>9</v>
      </c>
      <c r="E25" s="21"/>
      <c r="F25" s="36">
        <f t="shared" si="2"/>
        <v>9</v>
      </c>
      <c r="G25" s="21"/>
      <c r="H25" s="36">
        <f t="shared" si="3"/>
        <v>9</v>
      </c>
      <c r="I25" s="38">
        <f t="shared" si="4"/>
        <v>46</v>
      </c>
      <c r="J25" s="39">
        <f t="shared" si="0"/>
        <v>0.46</v>
      </c>
      <c r="K25" s="51" t="s">
        <v>21</v>
      </c>
      <c r="L25" s="1"/>
      <c r="M25" s="2"/>
      <c r="N25" s="2"/>
      <c r="O25" s="2"/>
      <c r="P25" s="2"/>
    </row>
    <row r="26" spans="1:16" ht="18.75" customHeight="1" x14ac:dyDescent="0.25">
      <c r="A26" s="1"/>
      <c r="B26" s="50" t="str">
        <f>K26&amp;","&amp;RIGHT($D$13,4)</f>
        <v>January,1994</v>
      </c>
      <c r="C26" s="34">
        <f>IFERROR(VLOOKUP($C$13,GPF_Rate,11,0),"")</f>
        <v>12</v>
      </c>
      <c r="D26" s="20">
        <v>10</v>
      </c>
      <c r="E26" s="21"/>
      <c r="F26" s="36">
        <f t="shared" si="2"/>
        <v>10</v>
      </c>
      <c r="G26" s="21"/>
      <c r="H26" s="36">
        <f t="shared" si="3"/>
        <v>10</v>
      </c>
      <c r="I26" s="38">
        <f t="shared" si="4"/>
        <v>56</v>
      </c>
      <c r="J26" s="39">
        <f t="shared" si="0"/>
        <v>0.56000000000000005</v>
      </c>
      <c r="K26" s="51" t="s">
        <v>22</v>
      </c>
      <c r="L26" s="1"/>
      <c r="M26" s="2"/>
      <c r="N26" s="2"/>
      <c r="O26" s="2"/>
      <c r="P26" s="2"/>
    </row>
    <row r="27" spans="1:16" ht="18.75" customHeight="1" x14ac:dyDescent="0.25">
      <c r="A27" s="1"/>
      <c r="B27" s="50" t="str">
        <f>K27&amp;","&amp;RIGHT($D$13,4)</f>
        <v>February,1994</v>
      </c>
      <c r="C27" s="34">
        <f>IFERROR(VLOOKUP($C$13,GPF_Rate,12,0),"")</f>
        <v>12</v>
      </c>
      <c r="D27" s="20">
        <v>11</v>
      </c>
      <c r="E27" s="21"/>
      <c r="F27" s="36">
        <f t="shared" si="2"/>
        <v>11</v>
      </c>
      <c r="G27" s="21"/>
      <c r="H27" s="36">
        <f t="shared" si="3"/>
        <v>11</v>
      </c>
      <c r="I27" s="38">
        <f t="shared" si="4"/>
        <v>67</v>
      </c>
      <c r="J27" s="39">
        <f t="shared" si="0"/>
        <v>0.67</v>
      </c>
      <c r="K27" s="51" t="s">
        <v>23</v>
      </c>
      <c r="L27" s="1"/>
      <c r="M27" s="2"/>
      <c r="N27" s="2"/>
      <c r="O27" s="2"/>
      <c r="P27" s="2"/>
    </row>
    <row r="28" spans="1:16" ht="18.75" customHeight="1" x14ac:dyDescent="0.25">
      <c r="A28" s="1"/>
      <c r="B28" s="52" t="str">
        <f>K28&amp;","&amp;RIGHT($D$13,4)</f>
        <v>March,1994</v>
      </c>
      <c r="C28" s="35">
        <f>IFERROR(VLOOKUP($C$13,GPF_Rate,13,0),"")</f>
        <v>12</v>
      </c>
      <c r="D28" s="20">
        <v>12</v>
      </c>
      <c r="E28" s="22"/>
      <c r="F28" s="37">
        <f t="shared" si="2"/>
        <v>12</v>
      </c>
      <c r="G28" s="22"/>
      <c r="H28" s="37">
        <f t="shared" si="3"/>
        <v>12</v>
      </c>
      <c r="I28" s="40">
        <f t="shared" si="4"/>
        <v>79</v>
      </c>
      <c r="J28" s="39">
        <f t="shared" si="0"/>
        <v>0.79</v>
      </c>
      <c r="K28" s="51" t="s">
        <v>24</v>
      </c>
      <c r="L28" s="1"/>
      <c r="M28" s="2"/>
      <c r="N28" s="2"/>
      <c r="O28" s="2"/>
      <c r="P28" s="2"/>
    </row>
    <row r="29" spans="1:16"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376</v>
      </c>
      <c r="J29" s="58">
        <f t="shared" si="5"/>
        <v>3.76</v>
      </c>
      <c r="K29" s="47"/>
      <c r="L29" s="1"/>
      <c r="M29" s="2"/>
      <c r="N29" s="2"/>
      <c r="O29" s="2"/>
      <c r="P29" s="2"/>
    </row>
    <row r="30" spans="1:16" ht="7.5" customHeight="1" x14ac:dyDescent="0.25">
      <c r="A30" s="1"/>
      <c r="B30" s="7"/>
      <c r="C30" s="7"/>
      <c r="D30" s="7"/>
      <c r="E30" s="7"/>
      <c r="F30" s="7"/>
      <c r="G30" s="7"/>
      <c r="H30" s="7"/>
      <c r="I30" s="7"/>
      <c r="L30" s="1"/>
      <c r="M30" s="2"/>
      <c r="N30" s="2"/>
      <c r="O30" s="2"/>
      <c r="P30" s="2"/>
    </row>
    <row r="31" spans="1:16" ht="18.75" customHeight="1" x14ac:dyDescent="0.25">
      <c r="A31" s="1"/>
      <c r="B31" s="143" t="s">
        <v>51</v>
      </c>
      <c r="C31" s="144"/>
      <c r="D31" s="144"/>
      <c r="E31" s="144"/>
      <c r="F31" s="145"/>
      <c r="G31" s="155">
        <f>C14</f>
        <v>1</v>
      </c>
      <c r="H31" s="156"/>
      <c r="I31" s="157"/>
      <c r="L31" s="1"/>
      <c r="M31" s="2"/>
      <c r="N31" s="2"/>
      <c r="O31" s="2"/>
      <c r="P31" s="2"/>
    </row>
    <row r="32" spans="1:16" ht="18.75" customHeight="1" x14ac:dyDescent="0.25">
      <c r="A32" s="1"/>
      <c r="B32" s="123" t="s">
        <v>52</v>
      </c>
      <c r="C32" s="124"/>
      <c r="D32" s="124"/>
      <c r="E32" s="124"/>
      <c r="F32" s="125"/>
      <c r="G32" s="149">
        <f>F29</f>
        <v>78</v>
      </c>
      <c r="H32" s="150"/>
      <c r="I32" s="151"/>
      <c r="L32" s="1"/>
      <c r="M32" s="2"/>
      <c r="N32" s="2"/>
      <c r="O32" s="2"/>
      <c r="P32" s="2"/>
    </row>
    <row r="33" spans="1:16" ht="18.75" customHeight="1" x14ac:dyDescent="0.25">
      <c r="A33" s="1"/>
      <c r="B33" s="123" t="s">
        <v>53</v>
      </c>
      <c r="C33" s="124"/>
      <c r="D33" s="124"/>
      <c r="E33" s="124"/>
      <c r="F33" s="125"/>
      <c r="G33" s="149">
        <f>G29</f>
        <v>0</v>
      </c>
      <c r="H33" s="150"/>
      <c r="I33" s="151"/>
      <c r="L33" s="1"/>
      <c r="M33" s="2"/>
      <c r="N33" s="2"/>
      <c r="O33" s="2"/>
      <c r="P33" s="2"/>
    </row>
    <row r="34" spans="1:16" ht="18.75" customHeight="1" x14ac:dyDescent="0.25">
      <c r="A34" s="1"/>
      <c r="B34" s="123" t="s">
        <v>54</v>
      </c>
      <c r="C34" s="124"/>
      <c r="D34" s="124"/>
      <c r="E34" s="124"/>
      <c r="F34" s="125"/>
      <c r="G34" s="149">
        <f>J29</f>
        <v>3.76</v>
      </c>
      <c r="H34" s="150"/>
      <c r="I34" s="151"/>
      <c r="L34" s="1"/>
      <c r="M34" s="2"/>
      <c r="N34" s="2"/>
      <c r="O34" s="2"/>
      <c r="P34" s="2"/>
    </row>
    <row r="35" spans="1:16" ht="18.75" customHeight="1" x14ac:dyDescent="0.25">
      <c r="A35" s="1"/>
      <c r="B35" s="146" t="s">
        <v>55</v>
      </c>
      <c r="C35" s="147"/>
      <c r="D35" s="147"/>
      <c r="E35" s="147"/>
      <c r="F35" s="148"/>
      <c r="G35" s="152">
        <f>G31+G32-G33+G34</f>
        <v>82.76</v>
      </c>
      <c r="H35" s="153"/>
      <c r="I35" s="154"/>
      <c r="L35" s="1"/>
      <c r="M35" s="2"/>
      <c r="N35" s="2"/>
      <c r="O35" s="2"/>
      <c r="P35" s="2"/>
    </row>
    <row r="36" spans="1:16" ht="14.25" customHeight="1" x14ac:dyDescent="0.25">
      <c r="A36" s="1"/>
      <c r="B36" s="1"/>
      <c r="C36" s="1"/>
      <c r="D36" s="1"/>
      <c r="E36" s="1"/>
      <c r="F36" s="1"/>
      <c r="G36" s="1"/>
      <c r="H36" s="1"/>
      <c r="I36" s="1"/>
      <c r="J36" s="1"/>
      <c r="K36" s="1"/>
      <c r="L36" s="1"/>
      <c r="M36" s="2"/>
      <c r="N36" s="2"/>
      <c r="O36" s="2"/>
      <c r="P36" s="2"/>
    </row>
    <row r="37" spans="1:16" x14ac:dyDescent="0.25">
      <c r="M37" s="2"/>
      <c r="N37" s="2"/>
      <c r="O37" s="2"/>
      <c r="P37" s="2"/>
    </row>
  </sheetData>
  <sheetProtection password="CDA0" sheet="1" objects="1" scenarios="1"/>
  <protectedRanges>
    <protectedRange sqref="I14 G17:G28 D17:E28" name="Range2"/>
    <protectedRange password="CDA0" sqref="G17:G28 I14 D17:E28" name="Range1"/>
  </protectedRanges>
  <mergeCells count="37">
    <mergeCell ref="B31:F31"/>
    <mergeCell ref="B33:F33"/>
    <mergeCell ref="B34:F34"/>
    <mergeCell ref="B35:F35"/>
    <mergeCell ref="G33:I33"/>
    <mergeCell ref="G34:I34"/>
    <mergeCell ref="G35:I35"/>
    <mergeCell ref="G31:I31"/>
    <mergeCell ref="G32:I32"/>
    <mergeCell ref="B2:I2"/>
    <mergeCell ref="B3:I3"/>
    <mergeCell ref="B4:I4"/>
    <mergeCell ref="B32:F32"/>
    <mergeCell ref="B15:B16"/>
    <mergeCell ref="C15:C16"/>
    <mergeCell ref="D15:D16"/>
    <mergeCell ref="E15:E16"/>
    <mergeCell ref="F15:F16"/>
    <mergeCell ref="G15:G16"/>
    <mergeCell ref="H15:H16"/>
    <mergeCell ref="I15:I16"/>
    <mergeCell ref="B7:I7"/>
    <mergeCell ref="B6:I6"/>
    <mergeCell ref="B5:K5"/>
    <mergeCell ref="J15:J16"/>
    <mergeCell ref="C14:D14"/>
    <mergeCell ref="B8:C8"/>
    <mergeCell ref="B9:C9"/>
    <mergeCell ref="B10:C10"/>
    <mergeCell ref="B11:C11"/>
    <mergeCell ref="B12:C12"/>
    <mergeCell ref="D8:I8"/>
    <mergeCell ref="D9:I9"/>
    <mergeCell ref="D10:I10"/>
    <mergeCell ref="D11:I11"/>
    <mergeCell ref="D12:I12"/>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differentOddEven="1">
    <oddFooter>&amp;C&amp;"-,Bold"&amp;14&amp;KFF0000MADE BY:-- BHAGIRATH MAL KALWANIYAN</oddFooter>
  </headerFooter>
  <colBreaks count="1" manualBreakCount="1">
    <brk id="9" min="4" max="34" man="1"/>
  </colBreaks>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2029 -    2030</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(36)'!C13+1</f>
        <v>2029</v>
      </c>
      <c r="D13" s="62" t="str">
        <f>IFERROR("-    "&amp;C13+1,"")</f>
        <v>-    2030</v>
      </c>
      <c r="E13" s="115" t="s">
        <v>125</v>
      </c>
      <c r="F13" s="115"/>
      <c r="G13" s="115"/>
      <c r="H13" s="115"/>
      <c r="I13" s="43"/>
      <c r="J13" s="44"/>
      <c r="K13" s="45"/>
      <c r="L13" s="1"/>
      <c r="M13" s="2"/>
      <c r="N13" s="2"/>
      <c r="O13" s="2"/>
      <c r="P13" s="2"/>
      <c r="Q13" s="2"/>
    </row>
    <row r="14" spans="1:17" ht="19.5" customHeight="1" thickBot="1" x14ac:dyDescent="0.3">
      <c r="A14" s="1"/>
      <c r="B14" s="49" t="s">
        <v>42</v>
      </c>
      <c r="C14" s="111">
        <f>IF(I14="",'FY (36)'!G35,I14)</f>
        <v>15649.206136275179</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April,2029</v>
      </c>
      <c r="C17" s="34">
        <f>IFERROR(VLOOKUP($C$13,GPF_Rate,2,0),"")</f>
        <v>7.1</v>
      </c>
      <c r="D17" s="20">
        <v>1</v>
      </c>
      <c r="E17" s="21"/>
      <c r="F17" s="36">
        <f>SUM(D17:E17)</f>
        <v>1</v>
      </c>
      <c r="G17" s="21"/>
      <c r="H17" s="36">
        <f>F17-G17</f>
        <v>1</v>
      </c>
      <c r="I17" s="38">
        <f>C14+F17-G17</f>
        <v>15650.206136275179</v>
      </c>
      <c r="J17" s="39">
        <f t="shared" ref="J17:J28" si="0">I17*C17/1200</f>
        <v>92.597052972961478</v>
      </c>
      <c r="K17" s="51" t="s">
        <v>13</v>
      </c>
      <c r="L17" s="1"/>
      <c r="M17" s="59"/>
      <c r="O17" s="2"/>
      <c r="P17" s="2"/>
      <c r="Q17" s="2"/>
    </row>
    <row r="18" spans="1:17" ht="18.75" customHeight="1" x14ac:dyDescent="0.25">
      <c r="A18" s="1"/>
      <c r="B18" s="50" t="str">
        <f t="shared" ref="B18:B25" si="1">K18&amp;","&amp;$C$13</f>
        <v>May,2029</v>
      </c>
      <c r="C18" s="34">
        <f>IFERROR(VLOOKUP($C$13,GPF_Rate,3,0),"")</f>
        <v>7.1</v>
      </c>
      <c r="D18" s="20">
        <v>2</v>
      </c>
      <c r="E18" s="21"/>
      <c r="F18" s="36">
        <f t="shared" ref="F18:F28" si="2">SUM(D18:E18)</f>
        <v>2</v>
      </c>
      <c r="G18" s="21"/>
      <c r="H18" s="36">
        <f t="shared" ref="H18:H28" si="3">F18-G18</f>
        <v>2</v>
      </c>
      <c r="I18" s="38">
        <f t="shared" ref="I18:I28" si="4">I17+F18-G18</f>
        <v>15652.206136275179</v>
      </c>
      <c r="J18" s="39">
        <f t="shared" si="0"/>
        <v>92.608886306294806</v>
      </c>
      <c r="K18" s="51" t="s">
        <v>14</v>
      </c>
      <c r="L18" s="1"/>
      <c r="M18" s="59"/>
      <c r="N18" s="2"/>
      <c r="O18" s="2"/>
      <c r="P18" s="2"/>
      <c r="Q18" s="2"/>
    </row>
    <row r="19" spans="1:17" ht="18.75" customHeight="1" x14ac:dyDescent="0.25">
      <c r="A19" s="1"/>
      <c r="B19" s="50" t="str">
        <f t="shared" si="1"/>
        <v>June,2029</v>
      </c>
      <c r="C19" s="34">
        <f>IFERROR(VLOOKUP($C$13,GPF_Rate,4,0),"")</f>
        <v>7.1</v>
      </c>
      <c r="D19" s="20">
        <v>3</v>
      </c>
      <c r="E19" s="21"/>
      <c r="F19" s="36">
        <f t="shared" si="2"/>
        <v>3</v>
      </c>
      <c r="G19" s="21"/>
      <c r="H19" s="36">
        <f t="shared" si="3"/>
        <v>3</v>
      </c>
      <c r="I19" s="38">
        <f t="shared" si="4"/>
        <v>15655.206136275179</v>
      </c>
      <c r="J19" s="39">
        <f t="shared" si="0"/>
        <v>92.626636306294813</v>
      </c>
      <c r="K19" s="51" t="s">
        <v>15</v>
      </c>
      <c r="L19" s="1"/>
      <c r="M19" s="59"/>
      <c r="N19" s="2"/>
      <c r="O19" s="2"/>
      <c r="P19" s="2"/>
      <c r="Q19" s="2"/>
    </row>
    <row r="20" spans="1:17" ht="18.75" customHeight="1" x14ac:dyDescent="0.25">
      <c r="A20" s="1"/>
      <c r="B20" s="50" t="str">
        <f t="shared" si="1"/>
        <v>July,2029</v>
      </c>
      <c r="C20" s="34">
        <f>IFERROR(VLOOKUP($C$13,GPF_Rate,5,0),"")</f>
        <v>7.1</v>
      </c>
      <c r="D20" s="20">
        <v>4</v>
      </c>
      <c r="E20" s="21"/>
      <c r="F20" s="36">
        <f t="shared" si="2"/>
        <v>4</v>
      </c>
      <c r="G20" s="21"/>
      <c r="H20" s="36">
        <f>F20-G20</f>
        <v>4</v>
      </c>
      <c r="I20" s="38">
        <f t="shared" si="4"/>
        <v>15659.206136275179</v>
      </c>
      <c r="J20" s="39">
        <f t="shared" si="0"/>
        <v>92.65030297296147</v>
      </c>
      <c r="K20" s="51" t="s">
        <v>16</v>
      </c>
      <c r="L20" s="1"/>
      <c r="M20" s="59"/>
      <c r="N20" s="2"/>
      <c r="O20" s="2"/>
      <c r="P20" s="2"/>
      <c r="Q20" s="2"/>
    </row>
    <row r="21" spans="1:17" ht="18.75" customHeight="1" x14ac:dyDescent="0.25">
      <c r="A21" s="1"/>
      <c r="B21" s="50" t="str">
        <f t="shared" si="1"/>
        <v>August,2029</v>
      </c>
      <c r="C21" s="34">
        <f>IFERROR(VLOOKUP($C$13,GPF_Rate,6,0),"")</f>
        <v>7.1</v>
      </c>
      <c r="D21" s="20">
        <v>5</v>
      </c>
      <c r="E21" s="21"/>
      <c r="F21" s="36">
        <f t="shared" si="2"/>
        <v>5</v>
      </c>
      <c r="G21" s="21"/>
      <c r="H21" s="36">
        <f t="shared" si="3"/>
        <v>5</v>
      </c>
      <c r="I21" s="38">
        <f t="shared" si="4"/>
        <v>15664.206136275179</v>
      </c>
      <c r="J21" s="39">
        <f t="shared" si="0"/>
        <v>92.679886306294804</v>
      </c>
      <c r="K21" s="51" t="s">
        <v>17</v>
      </c>
      <c r="L21" s="1"/>
      <c r="M21" s="59"/>
      <c r="N21" s="2"/>
      <c r="O21" s="2"/>
      <c r="P21" s="2"/>
      <c r="Q21" s="2"/>
    </row>
    <row r="22" spans="1:17" ht="18.75" customHeight="1" x14ac:dyDescent="0.25">
      <c r="A22" s="1"/>
      <c r="B22" s="50" t="str">
        <f t="shared" si="1"/>
        <v>September,2029</v>
      </c>
      <c r="C22" s="34">
        <f>IFERROR(VLOOKUP($C$13,GPF_Rate,7,0),"")</f>
        <v>7.1</v>
      </c>
      <c r="D22" s="20">
        <v>6</v>
      </c>
      <c r="E22" s="21"/>
      <c r="F22" s="36">
        <f t="shared" si="2"/>
        <v>6</v>
      </c>
      <c r="G22" s="21"/>
      <c r="H22" s="36">
        <f t="shared" si="3"/>
        <v>6</v>
      </c>
      <c r="I22" s="38">
        <f t="shared" si="4"/>
        <v>15670.206136275179</v>
      </c>
      <c r="J22" s="39">
        <f t="shared" si="0"/>
        <v>92.715386306294803</v>
      </c>
      <c r="K22" s="51" t="s">
        <v>18</v>
      </c>
      <c r="L22" s="1"/>
      <c r="M22" s="59"/>
      <c r="N22" s="2"/>
      <c r="O22" s="2"/>
      <c r="P22" s="2"/>
      <c r="Q22" s="2"/>
    </row>
    <row r="23" spans="1:17" ht="18.75" customHeight="1" x14ac:dyDescent="0.25">
      <c r="A23" s="1"/>
      <c r="B23" s="50" t="str">
        <f t="shared" si="1"/>
        <v>October,2029</v>
      </c>
      <c r="C23" s="34">
        <f>IFERROR(VLOOKUP($C$13,GPF_Rate,8,0),"")</f>
        <v>7.1</v>
      </c>
      <c r="D23" s="20">
        <v>7</v>
      </c>
      <c r="E23" s="21"/>
      <c r="F23" s="36">
        <f t="shared" si="2"/>
        <v>7</v>
      </c>
      <c r="G23" s="21"/>
      <c r="H23" s="36">
        <f t="shared" si="3"/>
        <v>7</v>
      </c>
      <c r="I23" s="38">
        <f t="shared" si="4"/>
        <v>15677.206136275179</v>
      </c>
      <c r="J23" s="39">
        <f t="shared" si="0"/>
        <v>92.756802972961481</v>
      </c>
      <c r="K23" s="51" t="s">
        <v>19</v>
      </c>
      <c r="L23" s="1"/>
      <c r="M23" s="59"/>
      <c r="N23" s="2"/>
      <c r="O23" s="2"/>
      <c r="P23" s="2"/>
      <c r="Q23" s="2"/>
    </row>
    <row r="24" spans="1:17" ht="18.75" customHeight="1" x14ac:dyDescent="0.25">
      <c r="A24" s="1"/>
      <c r="B24" s="50" t="str">
        <f t="shared" si="1"/>
        <v>November,2029</v>
      </c>
      <c r="C24" s="34">
        <f>IFERROR(VLOOKUP($C$13,GPF_Rate,9,0),"")</f>
        <v>7.1</v>
      </c>
      <c r="D24" s="20">
        <v>8</v>
      </c>
      <c r="E24" s="21"/>
      <c r="F24" s="36">
        <f t="shared" si="2"/>
        <v>8</v>
      </c>
      <c r="G24" s="21"/>
      <c r="H24" s="36">
        <f t="shared" si="3"/>
        <v>8</v>
      </c>
      <c r="I24" s="38">
        <f t="shared" si="4"/>
        <v>15685.206136275179</v>
      </c>
      <c r="J24" s="39">
        <f t="shared" si="0"/>
        <v>92.804136306294808</v>
      </c>
      <c r="K24" s="51" t="s">
        <v>20</v>
      </c>
      <c r="L24" s="1"/>
      <c r="M24" s="59"/>
      <c r="N24" s="2"/>
      <c r="O24" s="2"/>
      <c r="P24" s="2"/>
      <c r="Q24" s="2"/>
    </row>
    <row r="25" spans="1:17" ht="18.75" customHeight="1" x14ac:dyDescent="0.25">
      <c r="A25" s="1"/>
      <c r="B25" s="50" t="str">
        <f t="shared" si="1"/>
        <v>December,2029</v>
      </c>
      <c r="C25" s="34">
        <f>IFERROR(VLOOKUP($C$13,GPF_Rate,10,0),"")</f>
        <v>7.1</v>
      </c>
      <c r="D25" s="20">
        <v>9</v>
      </c>
      <c r="E25" s="21"/>
      <c r="F25" s="36">
        <f t="shared" si="2"/>
        <v>9</v>
      </c>
      <c r="G25" s="21"/>
      <c r="H25" s="36">
        <f t="shared" si="3"/>
        <v>9</v>
      </c>
      <c r="I25" s="38">
        <f t="shared" si="4"/>
        <v>15694.206136275179</v>
      </c>
      <c r="J25" s="39">
        <f t="shared" si="0"/>
        <v>92.857386306294799</v>
      </c>
      <c r="K25" s="51" t="s">
        <v>21</v>
      </c>
      <c r="L25" s="1"/>
      <c r="M25" s="59"/>
      <c r="N25" s="2"/>
      <c r="O25" s="2"/>
      <c r="P25" s="2"/>
      <c r="Q25" s="2"/>
    </row>
    <row r="26" spans="1:17" ht="18.75" customHeight="1" x14ac:dyDescent="0.25">
      <c r="A26" s="1"/>
      <c r="B26" s="50" t="str">
        <f>K26&amp;","&amp;RIGHT($D$13,4)</f>
        <v>January,2030</v>
      </c>
      <c r="C26" s="34">
        <f>IFERROR(VLOOKUP($C$13,GPF_Rate,11,0),"")</f>
        <v>7.1</v>
      </c>
      <c r="D26" s="20">
        <v>10</v>
      </c>
      <c r="E26" s="21"/>
      <c r="F26" s="36">
        <f t="shared" si="2"/>
        <v>10</v>
      </c>
      <c r="G26" s="21"/>
      <c r="H26" s="36">
        <f t="shared" si="3"/>
        <v>10</v>
      </c>
      <c r="I26" s="38">
        <f t="shared" si="4"/>
        <v>15704.206136275179</v>
      </c>
      <c r="J26" s="39">
        <f t="shared" si="0"/>
        <v>92.916552972961469</v>
      </c>
      <c r="K26" s="51" t="s">
        <v>22</v>
      </c>
      <c r="L26" s="1"/>
      <c r="M26" s="59"/>
      <c r="N26" s="2"/>
      <c r="O26" s="2"/>
      <c r="P26" s="2"/>
      <c r="Q26" s="2"/>
    </row>
    <row r="27" spans="1:17" ht="18.75" customHeight="1" x14ac:dyDescent="0.25">
      <c r="A27" s="1"/>
      <c r="B27" s="50" t="str">
        <f>K27&amp;","&amp;RIGHT($D$13,4)</f>
        <v>February,2030</v>
      </c>
      <c r="C27" s="34">
        <f>IFERROR(VLOOKUP($C$13,GPF_Rate,12,0),"")</f>
        <v>7.1</v>
      </c>
      <c r="D27" s="20">
        <v>11</v>
      </c>
      <c r="E27" s="21"/>
      <c r="F27" s="36">
        <f t="shared" si="2"/>
        <v>11</v>
      </c>
      <c r="G27" s="21"/>
      <c r="H27" s="36">
        <f t="shared" si="3"/>
        <v>11</v>
      </c>
      <c r="I27" s="38">
        <f t="shared" si="4"/>
        <v>15715.206136275179</v>
      </c>
      <c r="J27" s="39">
        <f t="shared" si="0"/>
        <v>92.981636306294817</v>
      </c>
      <c r="K27" s="51" t="s">
        <v>23</v>
      </c>
      <c r="L27" s="1"/>
      <c r="M27" s="59"/>
      <c r="N27" s="2"/>
      <c r="O27" s="2"/>
      <c r="P27" s="2"/>
      <c r="Q27" s="2"/>
    </row>
    <row r="28" spans="1:17" ht="18.75" customHeight="1" x14ac:dyDescent="0.25">
      <c r="A28" s="1"/>
      <c r="B28" s="52" t="str">
        <f>K28&amp;","&amp;RIGHT($D$13,4)</f>
        <v>March,2030</v>
      </c>
      <c r="C28" s="35">
        <f>IFERROR(VLOOKUP($C$13,GPF_Rate,13,0),"")</f>
        <v>7.1</v>
      </c>
      <c r="D28" s="20">
        <v>12</v>
      </c>
      <c r="E28" s="22"/>
      <c r="F28" s="37">
        <f t="shared" si="2"/>
        <v>12</v>
      </c>
      <c r="G28" s="22"/>
      <c r="H28" s="37">
        <f t="shared" si="3"/>
        <v>12</v>
      </c>
      <c r="I28" s="40">
        <f t="shared" si="4"/>
        <v>15727.206136275179</v>
      </c>
      <c r="J28" s="39">
        <f t="shared" si="0"/>
        <v>93.052636306294801</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188154.47363530213</v>
      </c>
      <c r="J29" s="58">
        <f t="shared" si="5"/>
        <v>1113.2473023422044</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15649.206136275179</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1113.2473023422044</v>
      </c>
      <c r="H34" s="150"/>
      <c r="I34" s="151"/>
      <c r="L34" s="1"/>
      <c r="M34" s="2"/>
      <c r="N34" s="2"/>
      <c r="O34" s="2"/>
      <c r="P34" s="2"/>
      <c r="Q34" s="2"/>
    </row>
    <row r="35" spans="1:17" ht="18.75" customHeight="1" x14ac:dyDescent="0.25">
      <c r="A35" s="1"/>
      <c r="B35" s="146" t="s">
        <v>55</v>
      </c>
      <c r="C35" s="147"/>
      <c r="D35" s="147"/>
      <c r="E35" s="147"/>
      <c r="F35" s="148"/>
      <c r="G35" s="152">
        <f>G31+G32-G33+G34</f>
        <v>16840.453438617384</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&amp;C&amp;"-,Bold"&amp;16&amp;K03+039MADE BY :--BHAGIRATH MAL KALWANIYAN</oddHeader>
    <oddFooter>&amp;C&amp;"-,Bold"&amp;16&amp;KFF0000MADE BY :--BHAGIRATH MAL KALWANIYAN</oddFooter>
  </headerFooter>
  <colBreaks count="1" manualBreakCount="1">
    <brk id="9" min="4" max="34" man="1"/>
  </colBreaks>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2030 -    2031</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(37)'!C13+1</f>
        <v>2030</v>
      </c>
      <c r="D13" s="62" t="str">
        <f>IFERROR("-    "&amp;C13+1,"")</f>
        <v>-    2031</v>
      </c>
      <c r="E13" s="115" t="s">
        <v>125</v>
      </c>
      <c r="F13" s="115"/>
      <c r="G13" s="115"/>
      <c r="H13" s="115"/>
      <c r="I13" s="43"/>
      <c r="J13" s="44"/>
      <c r="K13" s="45"/>
      <c r="L13" s="1"/>
      <c r="M13" s="2"/>
      <c r="N13" s="2"/>
      <c r="O13" s="2"/>
      <c r="P13" s="2"/>
      <c r="Q13" s="2"/>
    </row>
    <row r="14" spans="1:17" ht="19.5" customHeight="1" thickBot="1" x14ac:dyDescent="0.3">
      <c r="A14" s="1"/>
      <c r="B14" s="49" t="s">
        <v>42</v>
      </c>
      <c r="C14" s="111">
        <f>IF(I14="",'FY  (37)'!G35,I14)</f>
        <v>16840.453438617384</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April,2030</v>
      </c>
      <c r="C17" s="34">
        <f>IFERROR(VLOOKUP($C$13,GPF_Rate,2,0),"")</f>
        <v>7.1</v>
      </c>
      <c r="D17" s="20">
        <v>1</v>
      </c>
      <c r="E17" s="21"/>
      <c r="F17" s="36">
        <f>SUM(D17:E17)</f>
        <v>1</v>
      </c>
      <c r="G17" s="21"/>
      <c r="H17" s="36">
        <f>F17-G17</f>
        <v>1</v>
      </c>
      <c r="I17" s="38">
        <f>C14+F17-G17</f>
        <v>16841.453438617384</v>
      </c>
      <c r="J17" s="39">
        <f t="shared" ref="J17:J28" si="0">I17*C17/1200</f>
        <v>99.645266178486182</v>
      </c>
      <c r="K17" s="51" t="s">
        <v>13</v>
      </c>
      <c r="L17" s="1"/>
      <c r="M17" s="59"/>
      <c r="O17" s="2"/>
      <c r="P17" s="2"/>
      <c r="Q17" s="2"/>
    </row>
    <row r="18" spans="1:17" ht="18.75" customHeight="1" x14ac:dyDescent="0.25">
      <c r="A18" s="1"/>
      <c r="B18" s="50" t="str">
        <f t="shared" ref="B18:B25" si="1">K18&amp;","&amp;$C$13</f>
        <v>May,2030</v>
      </c>
      <c r="C18" s="34">
        <f>IFERROR(VLOOKUP($C$13,GPF_Rate,3,0),"")</f>
        <v>7.1</v>
      </c>
      <c r="D18" s="20">
        <v>2</v>
      </c>
      <c r="E18" s="21"/>
      <c r="F18" s="36">
        <f t="shared" ref="F18:F28" si="2">SUM(D18:E18)</f>
        <v>2</v>
      </c>
      <c r="G18" s="21"/>
      <c r="H18" s="36">
        <f t="shared" ref="H18:H28" si="3">F18-G18</f>
        <v>2</v>
      </c>
      <c r="I18" s="38">
        <f t="shared" ref="I18:I28" si="4">I17+F18-G18</f>
        <v>16843.453438617384</v>
      </c>
      <c r="J18" s="39">
        <f t="shared" si="0"/>
        <v>99.657099511819524</v>
      </c>
      <c r="K18" s="51" t="s">
        <v>14</v>
      </c>
      <c r="L18" s="1"/>
      <c r="M18" s="59"/>
      <c r="N18" s="2"/>
      <c r="O18" s="2"/>
      <c r="P18" s="2"/>
      <c r="Q18" s="2"/>
    </row>
    <row r="19" spans="1:17" ht="18.75" customHeight="1" x14ac:dyDescent="0.25">
      <c r="A19" s="1"/>
      <c r="B19" s="50" t="str">
        <f t="shared" si="1"/>
        <v>June,2030</v>
      </c>
      <c r="C19" s="34">
        <f>IFERROR(VLOOKUP($C$13,GPF_Rate,4,0),"")</f>
        <v>7.1</v>
      </c>
      <c r="D19" s="20">
        <v>3</v>
      </c>
      <c r="E19" s="21"/>
      <c r="F19" s="36">
        <f t="shared" si="2"/>
        <v>3</v>
      </c>
      <c r="G19" s="21"/>
      <c r="H19" s="36">
        <f t="shared" si="3"/>
        <v>3</v>
      </c>
      <c r="I19" s="38">
        <f t="shared" si="4"/>
        <v>16846.453438617384</v>
      </c>
      <c r="J19" s="39">
        <f t="shared" si="0"/>
        <v>99.674849511819517</v>
      </c>
      <c r="K19" s="51" t="s">
        <v>15</v>
      </c>
      <c r="L19" s="1"/>
      <c r="M19" s="59"/>
      <c r="N19" s="2"/>
      <c r="O19" s="2"/>
      <c r="P19" s="2"/>
      <c r="Q19" s="2"/>
    </row>
    <row r="20" spans="1:17" ht="18.75" customHeight="1" x14ac:dyDescent="0.25">
      <c r="A20" s="1"/>
      <c r="B20" s="50" t="str">
        <f t="shared" si="1"/>
        <v>July,2030</v>
      </c>
      <c r="C20" s="34">
        <f>IFERROR(VLOOKUP($C$13,GPF_Rate,5,0),"")</f>
        <v>7.1</v>
      </c>
      <c r="D20" s="20">
        <v>4</v>
      </c>
      <c r="E20" s="21"/>
      <c r="F20" s="36">
        <f t="shared" si="2"/>
        <v>4</v>
      </c>
      <c r="G20" s="21"/>
      <c r="H20" s="36">
        <f>F20-G20</f>
        <v>4</v>
      </c>
      <c r="I20" s="38">
        <f t="shared" si="4"/>
        <v>16850.453438617384</v>
      </c>
      <c r="J20" s="39">
        <f t="shared" si="0"/>
        <v>99.698516178486187</v>
      </c>
      <c r="K20" s="51" t="s">
        <v>16</v>
      </c>
      <c r="L20" s="1"/>
      <c r="M20" s="59"/>
      <c r="N20" s="2"/>
      <c r="O20" s="2"/>
      <c r="P20" s="2"/>
      <c r="Q20" s="2"/>
    </row>
    <row r="21" spans="1:17" ht="18.75" customHeight="1" x14ac:dyDescent="0.25">
      <c r="A21" s="1"/>
      <c r="B21" s="50" t="str">
        <f t="shared" si="1"/>
        <v>August,2030</v>
      </c>
      <c r="C21" s="34">
        <f>IFERROR(VLOOKUP($C$13,GPF_Rate,6,0),"")</f>
        <v>7.1</v>
      </c>
      <c r="D21" s="20">
        <v>5</v>
      </c>
      <c r="E21" s="21"/>
      <c r="F21" s="36">
        <f t="shared" si="2"/>
        <v>5</v>
      </c>
      <c r="G21" s="21"/>
      <c r="H21" s="36">
        <f t="shared" si="3"/>
        <v>5</v>
      </c>
      <c r="I21" s="38">
        <f t="shared" si="4"/>
        <v>16855.453438617384</v>
      </c>
      <c r="J21" s="39">
        <f t="shared" si="0"/>
        <v>99.728099511819522</v>
      </c>
      <c r="K21" s="51" t="s">
        <v>17</v>
      </c>
      <c r="L21" s="1"/>
      <c r="M21" s="59"/>
      <c r="N21" s="2"/>
      <c r="O21" s="2"/>
      <c r="P21" s="2"/>
      <c r="Q21" s="2"/>
    </row>
    <row r="22" spans="1:17" ht="18.75" customHeight="1" x14ac:dyDescent="0.25">
      <c r="A22" s="1"/>
      <c r="B22" s="50" t="str">
        <f t="shared" si="1"/>
        <v>September,2030</v>
      </c>
      <c r="C22" s="34">
        <f>IFERROR(VLOOKUP($C$13,GPF_Rate,7,0),"")</f>
        <v>7.1</v>
      </c>
      <c r="D22" s="20">
        <v>6</v>
      </c>
      <c r="E22" s="21"/>
      <c r="F22" s="36">
        <f t="shared" si="2"/>
        <v>6</v>
      </c>
      <c r="G22" s="21"/>
      <c r="H22" s="36">
        <f t="shared" si="3"/>
        <v>6</v>
      </c>
      <c r="I22" s="38">
        <f t="shared" si="4"/>
        <v>16861.453438617384</v>
      </c>
      <c r="J22" s="39">
        <f t="shared" si="0"/>
        <v>99.763599511819521</v>
      </c>
      <c r="K22" s="51" t="s">
        <v>18</v>
      </c>
      <c r="L22" s="1"/>
      <c r="M22" s="59"/>
      <c r="N22" s="2"/>
      <c r="O22" s="2"/>
      <c r="P22" s="2"/>
      <c r="Q22" s="2"/>
    </row>
    <row r="23" spans="1:17" ht="18.75" customHeight="1" x14ac:dyDescent="0.25">
      <c r="A23" s="1"/>
      <c r="B23" s="50" t="str">
        <f t="shared" si="1"/>
        <v>October,2030</v>
      </c>
      <c r="C23" s="34">
        <f>IFERROR(VLOOKUP($C$13,GPF_Rate,8,0),"")</f>
        <v>7.1</v>
      </c>
      <c r="D23" s="20">
        <v>7</v>
      </c>
      <c r="E23" s="21"/>
      <c r="F23" s="36">
        <f t="shared" si="2"/>
        <v>7</v>
      </c>
      <c r="G23" s="21"/>
      <c r="H23" s="36">
        <f t="shared" si="3"/>
        <v>7</v>
      </c>
      <c r="I23" s="38">
        <f t="shared" si="4"/>
        <v>16868.453438617384</v>
      </c>
      <c r="J23" s="39">
        <f t="shared" si="0"/>
        <v>99.805016178486184</v>
      </c>
      <c r="K23" s="51" t="s">
        <v>19</v>
      </c>
      <c r="L23" s="1"/>
      <c r="M23" s="59"/>
      <c r="N23" s="2"/>
      <c r="O23" s="2"/>
      <c r="P23" s="2"/>
      <c r="Q23" s="2"/>
    </row>
    <row r="24" spans="1:17" ht="18.75" customHeight="1" x14ac:dyDescent="0.25">
      <c r="A24" s="1"/>
      <c r="B24" s="50" t="str">
        <f t="shared" si="1"/>
        <v>November,2030</v>
      </c>
      <c r="C24" s="34">
        <f>IFERROR(VLOOKUP($C$13,GPF_Rate,9,0),"")</f>
        <v>7.1</v>
      </c>
      <c r="D24" s="20">
        <v>8</v>
      </c>
      <c r="E24" s="21"/>
      <c r="F24" s="36">
        <f t="shared" si="2"/>
        <v>8</v>
      </c>
      <c r="G24" s="21"/>
      <c r="H24" s="36">
        <f t="shared" si="3"/>
        <v>8</v>
      </c>
      <c r="I24" s="38">
        <f t="shared" si="4"/>
        <v>16876.453438617384</v>
      </c>
      <c r="J24" s="39">
        <f t="shared" si="0"/>
        <v>99.852349511819526</v>
      </c>
      <c r="K24" s="51" t="s">
        <v>20</v>
      </c>
      <c r="L24" s="1"/>
      <c r="M24" s="59"/>
      <c r="N24" s="2"/>
      <c r="O24" s="2"/>
      <c r="P24" s="2"/>
      <c r="Q24" s="2"/>
    </row>
    <row r="25" spans="1:17" ht="18.75" customHeight="1" x14ac:dyDescent="0.25">
      <c r="A25" s="1"/>
      <c r="B25" s="50" t="str">
        <f t="shared" si="1"/>
        <v>December,2030</v>
      </c>
      <c r="C25" s="34">
        <f>IFERROR(VLOOKUP($C$13,GPF_Rate,10,0),"")</f>
        <v>7.1</v>
      </c>
      <c r="D25" s="20">
        <v>9</v>
      </c>
      <c r="E25" s="21"/>
      <c r="F25" s="36">
        <f t="shared" si="2"/>
        <v>9</v>
      </c>
      <c r="G25" s="21"/>
      <c r="H25" s="36">
        <f t="shared" si="3"/>
        <v>9</v>
      </c>
      <c r="I25" s="38">
        <f t="shared" si="4"/>
        <v>16885.453438617384</v>
      </c>
      <c r="J25" s="39">
        <f t="shared" si="0"/>
        <v>99.905599511819517</v>
      </c>
      <c r="K25" s="51" t="s">
        <v>21</v>
      </c>
      <c r="L25" s="1"/>
      <c r="M25" s="59"/>
      <c r="N25" s="2"/>
      <c r="O25" s="2"/>
      <c r="P25" s="2"/>
      <c r="Q25" s="2"/>
    </row>
    <row r="26" spans="1:17" ht="18.75" customHeight="1" x14ac:dyDescent="0.25">
      <c r="A26" s="1"/>
      <c r="B26" s="50" t="str">
        <f>K26&amp;","&amp;RIGHT($D$13,4)</f>
        <v>January,2031</v>
      </c>
      <c r="C26" s="34">
        <f>IFERROR(VLOOKUP($C$13,GPF_Rate,11,0),"")</f>
        <v>7.1</v>
      </c>
      <c r="D26" s="20">
        <v>10</v>
      </c>
      <c r="E26" s="21"/>
      <c r="F26" s="36">
        <f t="shared" si="2"/>
        <v>10</v>
      </c>
      <c r="G26" s="21"/>
      <c r="H26" s="36">
        <f t="shared" si="3"/>
        <v>10</v>
      </c>
      <c r="I26" s="38">
        <f t="shared" si="4"/>
        <v>16895.453438617384</v>
      </c>
      <c r="J26" s="39">
        <f t="shared" si="0"/>
        <v>99.964766178486187</v>
      </c>
      <c r="K26" s="51" t="s">
        <v>22</v>
      </c>
      <c r="L26" s="1"/>
      <c r="M26" s="59"/>
      <c r="N26" s="2"/>
      <c r="O26" s="2"/>
      <c r="P26" s="2"/>
      <c r="Q26" s="2"/>
    </row>
    <row r="27" spans="1:17" ht="18.75" customHeight="1" x14ac:dyDescent="0.25">
      <c r="A27" s="1"/>
      <c r="B27" s="50" t="str">
        <f>K27&amp;","&amp;RIGHT($D$13,4)</f>
        <v>February,2031</v>
      </c>
      <c r="C27" s="34">
        <f>IFERROR(VLOOKUP($C$13,GPF_Rate,12,0),"")</f>
        <v>7.1</v>
      </c>
      <c r="D27" s="20">
        <v>11</v>
      </c>
      <c r="E27" s="21"/>
      <c r="F27" s="36">
        <f t="shared" si="2"/>
        <v>11</v>
      </c>
      <c r="G27" s="21"/>
      <c r="H27" s="36">
        <f t="shared" si="3"/>
        <v>11</v>
      </c>
      <c r="I27" s="38">
        <f t="shared" si="4"/>
        <v>16906.453438617384</v>
      </c>
      <c r="J27" s="39">
        <f t="shared" si="0"/>
        <v>100.02984951181952</v>
      </c>
      <c r="K27" s="51" t="s">
        <v>23</v>
      </c>
      <c r="L27" s="1"/>
      <c r="M27" s="59"/>
      <c r="N27" s="2"/>
      <c r="O27" s="2"/>
      <c r="P27" s="2"/>
      <c r="Q27" s="2"/>
    </row>
    <row r="28" spans="1:17" ht="18.75" customHeight="1" x14ac:dyDescent="0.25">
      <c r="A28" s="1"/>
      <c r="B28" s="52" t="str">
        <f>K28&amp;","&amp;RIGHT($D$13,4)</f>
        <v>March,2031</v>
      </c>
      <c r="C28" s="35">
        <f>IFERROR(VLOOKUP($C$13,GPF_Rate,13,0),"")</f>
        <v>7.1</v>
      </c>
      <c r="D28" s="20">
        <v>12</v>
      </c>
      <c r="E28" s="22"/>
      <c r="F28" s="37">
        <f t="shared" si="2"/>
        <v>12</v>
      </c>
      <c r="G28" s="22"/>
      <c r="H28" s="37">
        <f t="shared" si="3"/>
        <v>12</v>
      </c>
      <c r="I28" s="40">
        <f t="shared" si="4"/>
        <v>16918.453438617384</v>
      </c>
      <c r="J28" s="39">
        <f t="shared" si="0"/>
        <v>100.10084951181952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202449.44126340855</v>
      </c>
      <c r="J29" s="58">
        <f t="shared" si="5"/>
        <v>1197.8258608085009</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16840.453438617384</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1197.8258608085009</v>
      </c>
      <c r="H34" s="150"/>
      <c r="I34" s="151"/>
      <c r="L34" s="1"/>
      <c r="M34" s="2"/>
      <c r="N34" s="2"/>
      <c r="O34" s="2"/>
      <c r="P34" s="2"/>
      <c r="Q34" s="2"/>
    </row>
    <row r="35" spans="1:17" ht="18.75" customHeight="1" x14ac:dyDescent="0.25">
      <c r="A35" s="1"/>
      <c r="B35" s="146" t="s">
        <v>55</v>
      </c>
      <c r="C35" s="147"/>
      <c r="D35" s="147"/>
      <c r="E35" s="147"/>
      <c r="F35" s="148"/>
      <c r="G35" s="152">
        <f>G31+G32-G33+G34</f>
        <v>18116.279299425885</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&amp;L&amp;"-,Bold"&amp;16&amp;KC00000MADE BY :--BHAGIRATH MAL KALWANIYAN</oddHeader>
    <oddFooter>&amp;C&amp;"-,Bold"&amp;16&amp;K09-024MADE BY :--BHAGIRATH MAL KALWANIYAN</oddFooter>
  </headerFooter>
  <colBreaks count="1" manualBreakCount="1">
    <brk id="9" min="4" max="34" man="1"/>
  </colBreaks>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topLeftCell="A5"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2031 -    2032</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(38)'!C13+1</f>
        <v>2031</v>
      </c>
      <c r="D13" s="62" t="str">
        <f>IFERROR("-    "&amp;C13+1,"")</f>
        <v>-    2032</v>
      </c>
      <c r="E13" s="115" t="s">
        <v>125</v>
      </c>
      <c r="F13" s="115"/>
      <c r="G13" s="115"/>
      <c r="H13" s="115"/>
      <c r="I13" s="43"/>
      <c r="J13" s="44"/>
      <c r="K13" s="45"/>
      <c r="L13" s="1"/>
      <c r="M13" s="2"/>
      <c r="N13" s="2"/>
      <c r="O13" s="2"/>
      <c r="P13" s="2"/>
      <c r="Q13" s="2"/>
    </row>
    <row r="14" spans="1:17" ht="19.5" customHeight="1" thickBot="1" x14ac:dyDescent="0.3">
      <c r="A14" s="1"/>
      <c r="B14" s="49" t="s">
        <v>42</v>
      </c>
      <c r="C14" s="111">
        <f>IF(I14="",'FY  (38)'!G35,I14)</f>
        <v>18116.279299425885</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April,2031</v>
      </c>
      <c r="C17" s="34">
        <f>IFERROR(VLOOKUP($C$13,GPF_Rate,2,0),"")</f>
        <v>7.1</v>
      </c>
      <c r="D17" s="20">
        <v>1</v>
      </c>
      <c r="E17" s="21"/>
      <c r="F17" s="36">
        <f>SUM(D17:E17)</f>
        <v>1</v>
      </c>
      <c r="G17" s="21"/>
      <c r="H17" s="36">
        <f>F17-G17</f>
        <v>1</v>
      </c>
      <c r="I17" s="38">
        <f>C14+F17-G17</f>
        <v>18117.279299425885</v>
      </c>
      <c r="J17" s="39">
        <f t="shared" ref="J17:J28" si="0">I17*C17/1200</f>
        <v>107.19390252160315</v>
      </c>
      <c r="K17" s="51" t="s">
        <v>13</v>
      </c>
      <c r="L17" s="1"/>
      <c r="M17" s="59"/>
      <c r="O17" s="2"/>
      <c r="P17" s="2"/>
      <c r="Q17" s="2"/>
    </row>
    <row r="18" spans="1:17" ht="18.75" customHeight="1" x14ac:dyDescent="0.25">
      <c r="A18" s="1"/>
      <c r="B18" s="50" t="str">
        <f t="shared" ref="B18:B25" si="1">K18&amp;","&amp;$C$13</f>
        <v>May,2031</v>
      </c>
      <c r="C18" s="34">
        <f>IFERROR(VLOOKUP($C$13,GPF_Rate,3,0),"")</f>
        <v>7.1</v>
      </c>
      <c r="D18" s="20">
        <v>2</v>
      </c>
      <c r="E18" s="21"/>
      <c r="F18" s="36">
        <f t="shared" ref="F18:F28" si="2">SUM(D18:E18)</f>
        <v>2</v>
      </c>
      <c r="G18" s="21"/>
      <c r="H18" s="36">
        <f t="shared" ref="H18:H28" si="3">F18-G18</f>
        <v>2</v>
      </c>
      <c r="I18" s="38">
        <f t="shared" ref="I18:I28" si="4">I17+F18-G18</f>
        <v>18119.279299425885</v>
      </c>
      <c r="J18" s="39">
        <f t="shared" si="0"/>
        <v>107.20573585493648</v>
      </c>
      <c r="K18" s="51" t="s">
        <v>14</v>
      </c>
      <c r="L18" s="1"/>
      <c r="M18" s="59"/>
      <c r="N18" s="2"/>
      <c r="O18" s="2"/>
      <c r="P18" s="2"/>
      <c r="Q18" s="2"/>
    </row>
    <row r="19" spans="1:17" ht="18.75" customHeight="1" x14ac:dyDescent="0.25">
      <c r="A19" s="1"/>
      <c r="B19" s="50" t="str">
        <f t="shared" si="1"/>
        <v>June,2031</v>
      </c>
      <c r="C19" s="34">
        <f>IFERROR(VLOOKUP($C$13,GPF_Rate,4,0),"")</f>
        <v>7.1</v>
      </c>
      <c r="D19" s="20">
        <v>3</v>
      </c>
      <c r="E19" s="21"/>
      <c r="F19" s="36">
        <f t="shared" si="2"/>
        <v>3</v>
      </c>
      <c r="G19" s="21"/>
      <c r="H19" s="36">
        <f t="shared" si="3"/>
        <v>3</v>
      </c>
      <c r="I19" s="38">
        <f t="shared" si="4"/>
        <v>18122.279299425885</v>
      </c>
      <c r="J19" s="39">
        <f t="shared" si="0"/>
        <v>107.22348585493648</v>
      </c>
      <c r="K19" s="51" t="s">
        <v>15</v>
      </c>
      <c r="L19" s="1"/>
      <c r="M19" s="59"/>
      <c r="N19" s="2"/>
      <c r="O19" s="2"/>
      <c r="P19" s="2"/>
      <c r="Q19" s="2"/>
    </row>
    <row r="20" spans="1:17" ht="18.75" customHeight="1" x14ac:dyDescent="0.25">
      <c r="A20" s="1"/>
      <c r="B20" s="50" t="str">
        <f t="shared" si="1"/>
        <v>July,2031</v>
      </c>
      <c r="C20" s="34">
        <f>IFERROR(VLOOKUP($C$13,GPF_Rate,5,0),"")</f>
        <v>7.1</v>
      </c>
      <c r="D20" s="20">
        <v>4</v>
      </c>
      <c r="E20" s="21"/>
      <c r="F20" s="36">
        <f t="shared" si="2"/>
        <v>4</v>
      </c>
      <c r="G20" s="21"/>
      <c r="H20" s="36">
        <f>F20-G20</f>
        <v>4</v>
      </c>
      <c r="I20" s="38">
        <f t="shared" si="4"/>
        <v>18126.279299425885</v>
      </c>
      <c r="J20" s="39">
        <f t="shared" si="0"/>
        <v>107.24715252160316</v>
      </c>
      <c r="K20" s="51" t="s">
        <v>16</v>
      </c>
      <c r="L20" s="1"/>
      <c r="M20" s="59"/>
      <c r="N20" s="2"/>
      <c r="O20" s="2"/>
      <c r="P20" s="2"/>
      <c r="Q20" s="2"/>
    </row>
    <row r="21" spans="1:17" ht="18.75" customHeight="1" x14ac:dyDescent="0.25">
      <c r="A21" s="1"/>
      <c r="B21" s="50" t="str">
        <f t="shared" si="1"/>
        <v>August,2031</v>
      </c>
      <c r="C21" s="34">
        <f>IFERROR(VLOOKUP($C$13,GPF_Rate,6,0),"")</f>
        <v>7.1</v>
      </c>
      <c r="D21" s="20">
        <v>5</v>
      </c>
      <c r="E21" s="21"/>
      <c r="F21" s="36">
        <f t="shared" si="2"/>
        <v>5</v>
      </c>
      <c r="G21" s="21"/>
      <c r="H21" s="36">
        <f t="shared" si="3"/>
        <v>5</v>
      </c>
      <c r="I21" s="38">
        <f t="shared" si="4"/>
        <v>18131.279299425885</v>
      </c>
      <c r="J21" s="39">
        <f t="shared" si="0"/>
        <v>107.27673585493649</v>
      </c>
      <c r="K21" s="51" t="s">
        <v>17</v>
      </c>
      <c r="L21" s="1"/>
      <c r="M21" s="59"/>
      <c r="N21" s="2"/>
      <c r="O21" s="2"/>
      <c r="P21" s="2"/>
      <c r="Q21" s="2"/>
    </row>
    <row r="22" spans="1:17" ht="18.75" customHeight="1" x14ac:dyDescent="0.25">
      <c r="A22" s="1"/>
      <c r="B22" s="50" t="str">
        <f t="shared" si="1"/>
        <v>September,2031</v>
      </c>
      <c r="C22" s="34">
        <f>IFERROR(VLOOKUP($C$13,GPF_Rate,7,0),"")</f>
        <v>7.1</v>
      </c>
      <c r="D22" s="20">
        <v>6</v>
      </c>
      <c r="E22" s="21"/>
      <c r="F22" s="36">
        <f t="shared" si="2"/>
        <v>6</v>
      </c>
      <c r="G22" s="21"/>
      <c r="H22" s="36">
        <f t="shared" si="3"/>
        <v>6</v>
      </c>
      <c r="I22" s="38">
        <f t="shared" si="4"/>
        <v>18137.279299425885</v>
      </c>
      <c r="J22" s="39">
        <f t="shared" si="0"/>
        <v>107.31223585493647</v>
      </c>
      <c r="K22" s="51" t="s">
        <v>18</v>
      </c>
      <c r="L22" s="1"/>
      <c r="M22" s="59"/>
      <c r="N22" s="2"/>
      <c r="O22" s="2"/>
      <c r="P22" s="2"/>
      <c r="Q22" s="2"/>
    </row>
    <row r="23" spans="1:17" ht="18.75" customHeight="1" x14ac:dyDescent="0.25">
      <c r="A23" s="1"/>
      <c r="B23" s="50" t="str">
        <f t="shared" si="1"/>
        <v>October,2031</v>
      </c>
      <c r="C23" s="34">
        <f>IFERROR(VLOOKUP($C$13,GPF_Rate,8,0),"")</f>
        <v>7.1</v>
      </c>
      <c r="D23" s="20">
        <v>7</v>
      </c>
      <c r="E23" s="21"/>
      <c r="F23" s="36">
        <f t="shared" si="2"/>
        <v>7</v>
      </c>
      <c r="G23" s="21"/>
      <c r="H23" s="36">
        <f t="shared" si="3"/>
        <v>7</v>
      </c>
      <c r="I23" s="38">
        <f t="shared" si="4"/>
        <v>18144.279299425885</v>
      </c>
      <c r="J23" s="39">
        <f t="shared" si="0"/>
        <v>107.35365252160314</v>
      </c>
      <c r="K23" s="51" t="s">
        <v>19</v>
      </c>
      <c r="L23" s="1"/>
      <c r="M23" s="59"/>
      <c r="N23" s="2"/>
      <c r="O23" s="2"/>
      <c r="P23" s="2"/>
      <c r="Q23" s="2"/>
    </row>
    <row r="24" spans="1:17" ht="18.75" customHeight="1" x14ac:dyDescent="0.25">
      <c r="A24" s="1"/>
      <c r="B24" s="50" t="str">
        <f t="shared" si="1"/>
        <v>November,2031</v>
      </c>
      <c r="C24" s="34">
        <f>IFERROR(VLOOKUP($C$13,GPF_Rate,9,0),"")</f>
        <v>7.1</v>
      </c>
      <c r="D24" s="20">
        <v>8</v>
      </c>
      <c r="E24" s="21"/>
      <c r="F24" s="36">
        <f t="shared" si="2"/>
        <v>8</v>
      </c>
      <c r="G24" s="21"/>
      <c r="H24" s="36">
        <f t="shared" si="3"/>
        <v>8</v>
      </c>
      <c r="I24" s="38">
        <f t="shared" si="4"/>
        <v>18152.279299425885</v>
      </c>
      <c r="J24" s="39">
        <f t="shared" si="0"/>
        <v>107.40098585493648</v>
      </c>
      <c r="K24" s="51" t="s">
        <v>20</v>
      </c>
      <c r="L24" s="1"/>
      <c r="M24" s="59"/>
      <c r="N24" s="2"/>
      <c r="O24" s="2"/>
      <c r="P24" s="2"/>
      <c r="Q24" s="2"/>
    </row>
    <row r="25" spans="1:17" ht="18.75" customHeight="1" x14ac:dyDescent="0.25">
      <c r="A25" s="1"/>
      <c r="B25" s="50" t="str">
        <f t="shared" si="1"/>
        <v>December,2031</v>
      </c>
      <c r="C25" s="34">
        <f>IFERROR(VLOOKUP($C$13,GPF_Rate,10,0),"")</f>
        <v>7.1</v>
      </c>
      <c r="D25" s="20">
        <v>9</v>
      </c>
      <c r="E25" s="21"/>
      <c r="F25" s="36">
        <f t="shared" si="2"/>
        <v>9</v>
      </c>
      <c r="G25" s="21"/>
      <c r="H25" s="36">
        <f t="shared" si="3"/>
        <v>9</v>
      </c>
      <c r="I25" s="38">
        <f t="shared" si="4"/>
        <v>18161.279299425885</v>
      </c>
      <c r="J25" s="39">
        <f t="shared" si="0"/>
        <v>107.45423585493648</v>
      </c>
      <c r="K25" s="51" t="s">
        <v>21</v>
      </c>
      <c r="L25" s="1"/>
      <c r="M25" s="59"/>
      <c r="N25" s="2"/>
      <c r="O25" s="2"/>
      <c r="P25" s="2"/>
      <c r="Q25" s="2"/>
    </row>
    <row r="26" spans="1:17" ht="18.75" customHeight="1" x14ac:dyDescent="0.25">
      <c r="A26" s="1"/>
      <c r="B26" s="50" t="str">
        <f>K26&amp;","&amp;RIGHT($D$13,4)</f>
        <v>January,2032</v>
      </c>
      <c r="C26" s="34">
        <f>IFERROR(VLOOKUP($C$13,GPF_Rate,11,0),"")</f>
        <v>7.1</v>
      </c>
      <c r="D26" s="20">
        <v>10</v>
      </c>
      <c r="E26" s="21"/>
      <c r="F26" s="36">
        <f t="shared" si="2"/>
        <v>10</v>
      </c>
      <c r="G26" s="21"/>
      <c r="H26" s="36">
        <f t="shared" si="3"/>
        <v>10</v>
      </c>
      <c r="I26" s="38">
        <f t="shared" si="4"/>
        <v>18171.279299425885</v>
      </c>
      <c r="J26" s="39">
        <f t="shared" si="0"/>
        <v>107.51340252160315</v>
      </c>
      <c r="K26" s="51" t="s">
        <v>22</v>
      </c>
      <c r="L26" s="1"/>
      <c r="M26" s="59"/>
      <c r="N26" s="2"/>
      <c r="O26" s="2"/>
      <c r="P26" s="2"/>
      <c r="Q26" s="2"/>
    </row>
    <row r="27" spans="1:17" ht="18.75" customHeight="1" x14ac:dyDescent="0.25">
      <c r="A27" s="1"/>
      <c r="B27" s="50" t="str">
        <f>K27&amp;","&amp;RIGHT($D$13,4)</f>
        <v>February,2032</v>
      </c>
      <c r="C27" s="34">
        <f>IFERROR(VLOOKUP($C$13,GPF_Rate,12,0),"")</f>
        <v>7.1</v>
      </c>
      <c r="D27" s="20">
        <v>11</v>
      </c>
      <c r="E27" s="21"/>
      <c r="F27" s="36">
        <f t="shared" si="2"/>
        <v>11</v>
      </c>
      <c r="G27" s="21"/>
      <c r="H27" s="36">
        <f t="shared" si="3"/>
        <v>11</v>
      </c>
      <c r="I27" s="38">
        <f t="shared" si="4"/>
        <v>18182.279299425885</v>
      </c>
      <c r="J27" s="39">
        <f t="shared" si="0"/>
        <v>107.57848585493647</v>
      </c>
      <c r="K27" s="51" t="s">
        <v>23</v>
      </c>
      <c r="L27" s="1"/>
      <c r="M27" s="59"/>
      <c r="N27" s="2"/>
      <c r="O27" s="2"/>
      <c r="P27" s="2"/>
      <c r="Q27" s="2"/>
    </row>
    <row r="28" spans="1:17" ht="18.75" customHeight="1" x14ac:dyDescent="0.25">
      <c r="A28" s="1"/>
      <c r="B28" s="52" t="str">
        <f>K28&amp;","&amp;RIGHT($D$13,4)</f>
        <v>March,2032</v>
      </c>
      <c r="C28" s="35">
        <f>IFERROR(VLOOKUP($C$13,GPF_Rate,13,0),"")</f>
        <v>7.1</v>
      </c>
      <c r="D28" s="20">
        <v>12</v>
      </c>
      <c r="E28" s="22"/>
      <c r="F28" s="37">
        <f t="shared" si="2"/>
        <v>12</v>
      </c>
      <c r="G28" s="22"/>
      <c r="H28" s="37">
        <f t="shared" si="3"/>
        <v>12</v>
      </c>
      <c r="I28" s="40">
        <f t="shared" si="4"/>
        <v>18194.279299425885</v>
      </c>
      <c r="J28" s="39">
        <f t="shared" si="0"/>
        <v>107.64948585493647</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217759.35159311068</v>
      </c>
      <c r="J29" s="58">
        <f t="shared" si="5"/>
        <v>1288.4094969259045</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18116.279299425885</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1288.4094969259045</v>
      </c>
      <c r="H34" s="150"/>
      <c r="I34" s="151"/>
      <c r="L34" s="1"/>
      <c r="M34" s="2"/>
      <c r="N34" s="2"/>
      <c r="O34" s="2"/>
      <c r="P34" s="2"/>
      <c r="Q34" s="2"/>
    </row>
    <row r="35" spans="1:17" ht="18.75" customHeight="1" x14ac:dyDescent="0.25">
      <c r="A35" s="1"/>
      <c r="B35" s="146" t="s">
        <v>55</v>
      </c>
      <c r="C35" s="147"/>
      <c r="D35" s="147"/>
      <c r="E35" s="147"/>
      <c r="F35" s="148"/>
      <c r="G35" s="152">
        <f>G31+G32-G33+G34</f>
        <v>19482.688796351791</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&amp;R&amp;"-,Bold"&amp;16&amp;K07-024MADE BY :--BHAGIRATH MAL KALWANIYAN</oddHeader>
    <oddFooter>&amp;C&amp;"-,Bold"&amp;16&amp;KFF0000MADE BY :--BHAGIRATH MAL KALWANIYAN</oddFooter>
  </headerFooter>
  <colBreaks count="1" manualBreakCount="1">
    <brk id="9" min="4" max="34" man="1"/>
  </colBreaks>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7"/>
  <sheetViews>
    <sheetView zoomScaleNormal="100" zoomScaleSheetLayoutView="100" workbookViewId="0">
      <selection activeCell="H18" sqref="H18"/>
    </sheetView>
  </sheetViews>
  <sheetFormatPr defaultColWidth="0" defaultRowHeight="15" customHeight="1"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2032 -    2033</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(39)'!C13+1</f>
        <v>2032</v>
      </c>
      <c r="D13" s="62" t="str">
        <f>IFERROR("-    "&amp;C13+1,"")</f>
        <v>-    2033</v>
      </c>
      <c r="E13" s="115" t="s">
        <v>125</v>
      </c>
      <c r="F13" s="115"/>
      <c r="G13" s="115"/>
      <c r="H13" s="115"/>
      <c r="I13" s="43"/>
      <c r="J13" s="44"/>
      <c r="K13" s="45"/>
      <c r="L13" s="1"/>
      <c r="M13" s="2"/>
      <c r="N13" s="2"/>
      <c r="O13" s="2"/>
      <c r="P13" s="2"/>
      <c r="Q13" s="2"/>
    </row>
    <row r="14" spans="1:17" ht="19.5" customHeight="1" thickBot="1" x14ac:dyDescent="0.3">
      <c r="A14" s="1"/>
      <c r="B14" s="49" t="s">
        <v>42</v>
      </c>
      <c r="C14" s="111">
        <f>IF(I14="",'FY (39)'!G35,I14)</f>
        <v>19482.688796351791</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April,2032</v>
      </c>
      <c r="C17" s="34">
        <f>IFERROR(VLOOKUP($C$13,GPF_Rate,2,0),"")</f>
        <v>7.1</v>
      </c>
      <c r="D17" s="20">
        <v>1</v>
      </c>
      <c r="E17" s="21"/>
      <c r="F17" s="36">
        <f>SUM(D17:E17)</f>
        <v>1</v>
      </c>
      <c r="G17" s="21"/>
      <c r="H17" s="36">
        <f>F17-G17</f>
        <v>1</v>
      </c>
      <c r="I17" s="38">
        <f>C14+F17-G17</f>
        <v>19483.688796351791</v>
      </c>
      <c r="J17" s="39">
        <f t="shared" ref="J17:J28" si="0">I17*C17/1200</f>
        <v>115.27849204508142</v>
      </c>
      <c r="K17" s="51" t="s">
        <v>13</v>
      </c>
      <c r="L17" s="1"/>
      <c r="M17" s="59"/>
      <c r="O17" s="2"/>
      <c r="P17" s="2"/>
      <c r="Q17" s="2"/>
    </row>
    <row r="18" spans="1:17" ht="18.75" customHeight="1" x14ac:dyDescent="0.25">
      <c r="A18" s="1"/>
      <c r="B18" s="50" t="str">
        <f t="shared" ref="B18:B25" si="1">K18&amp;","&amp;$C$13</f>
        <v>May,2032</v>
      </c>
      <c r="C18" s="34">
        <f>IFERROR(VLOOKUP($C$13,GPF_Rate,3,0),"")</f>
        <v>7.1</v>
      </c>
      <c r="D18" s="20">
        <v>2</v>
      </c>
      <c r="E18" s="21"/>
      <c r="F18" s="36">
        <f t="shared" ref="F18:F28" si="2">SUM(D18:E18)</f>
        <v>2</v>
      </c>
      <c r="G18" s="21"/>
      <c r="H18" s="36">
        <f t="shared" ref="H18:H28" si="3">F18-G18</f>
        <v>2</v>
      </c>
      <c r="I18" s="38">
        <f t="shared" ref="I18:I28" si="4">I17+F18-G18</f>
        <v>19485.688796351791</v>
      </c>
      <c r="J18" s="39">
        <f t="shared" si="0"/>
        <v>115.29032537841476</v>
      </c>
      <c r="K18" s="51" t="s">
        <v>14</v>
      </c>
      <c r="L18" s="1"/>
      <c r="M18" s="59"/>
      <c r="N18" s="2"/>
      <c r="O18" s="2"/>
      <c r="P18" s="2"/>
      <c r="Q18" s="2"/>
    </row>
    <row r="19" spans="1:17" ht="18.75" customHeight="1" x14ac:dyDescent="0.25">
      <c r="A19" s="1"/>
      <c r="B19" s="50" t="str">
        <f t="shared" si="1"/>
        <v>June,2032</v>
      </c>
      <c r="C19" s="34">
        <f>IFERROR(VLOOKUP($C$13,GPF_Rate,4,0),"")</f>
        <v>7.1</v>
      </c>
      <c r="D19" s="20">
        <v>3</v>
      </c>
      <c r="E19" s="21"/>
      <c r="F19" s="36">
        <f t="shared" si="2"/>
        <v>3</v>
      </c>
      <c r="G19" s="21"/>
      <c r="H19" s="36">
        <f t="shared" si="3"/>
        <v>3</v>
      </c>
      <c r="I19" s="38">
        <f t="shared" si="4"/>
        <v>19488.688796351791</v>
      </c>
      <c r="J19" s="39">
        <f t="shared" si="0"/>
        <v>115.30807537841474</v>
      </c>
      <c r="K19" s="51" t="s">
        <v>15</v>
      </c>
      <c r="L19" s="1"/>
      <c r="M19" s="59"/>
      <c r="N19" s="2"/>
      <c r="O19" s="2"/>
      <c r="P19" s="2"/>
      <c r="Q19" s="2"/>
    </row>
    <row r="20" spans="1:17" ht="18.75" customHeight="1" x14ac:dyDescent="0.25">
      <c r="A20" s="1"/>
      <c r="B20" s="50" t="str">
        <f t="shared" si="1"/>
        <v>July,2032</v>
      </c>
      <c r="C20" s="34">
        <f>IFERROR(VLOOKUP($C$13,GPF_Rate,5,0),"")</f>
        <v>7.1</v>
      </c>
      <c r="D20" s="20">
        <v>4</v>
      </c>
      <c r="E20" s="21"/>
      <c r="F20" s="36">
        <f t="shared" si="2"/>
        <v>4</v>
      </c>
      <c r="G20" s="21"/>
      <c r="H20" s="36">
        <f>F20-G20</f>
        <v>4</v>
      </c>
      <c r="I20" s="38">
        <f t="shared" si="4"/>
        <v>19492.688796351791</v>
      </c>
      <c r="J20" s="39">
        <f t="shared" si="0"/>
        <v>115.33174204508144</v>
      </c>
      <c r="K20" s="51" t="s">
        <v>16</v>
      </c>
      <c r="L20" s="1"/>
      <c r="M20" s="59"/>
      <c r="N20" s="2"/>
      <c r="O20" s="2"/>
      <c r="P20" s="2"/>
      <c r="Q20" s="2"/>
    </row>
    <row r="21" spans="1:17" ht="18.75" customHeight="1" x14ac:dyDescent="0.25">
      <c r="A21" s="1"/>
      <c r="B21" s="50" t="str">
        <f t="shared" si="1"/>
        <v>August,2032</v>
      </c>
      <c r="C21" s="34">
        <f>IFERROR(VLOOKUP($C$13,GPF_Rate,6,0),"")</f>
        <v>7.1</v>
      </c>
      <c r="D21" s="20">
        <v>5</v>
      </c>
      <c r="E21" s="21"/>
      <c r="F21" s="36">
        <f t="shared" si="2"/>
        <v>5</v>
      </c>
      <c r="G21" s="21"/>
      <c r="H21" s="36">
        <f t="shared" si="3"/>
        <v>5</v>
      </c>
      <c r="I21" s="38">
        <f t="shared" si="4"/>
        <v>19497.688796351791</v>
      </c>
      <c r="J21" s="39">
        <f t="shared" si="0"/>
        <v>115.36132537841476</v>
      </c>
      <c r="K21" s="51" t="s">
        <v>17</v>
      </c>
      <c r="L21" s="1"/>
      <c r="M21" s="59"/>
      <c r="N21" s="2"/>
      <c r="O21" s="2"/>
      <c r="P21" s="2"/>
      <c r="Q21" s="2"/>
    </row>
    <row r="22" spans="1:17" ht="18.75" customHeight="1" x14ac:dyDescent="0.25">
      <c r="A22" s="1"/>
      <c r="B22" s="50" t="str">
        <f t="shared" si="1"/>
        <v>September,2032</v>
      </c>
      <c r="C22" s="34">
        <f>IFERROR(VLOOKUP($C$13,GPF_Rate,7,0),"")</f>
        <v>7.1</v>
      </c>
      <c r="D22" s="20">
        <v>6</v>
      </c>
      <c r="E22" s="21"/>
      <c r="F22" s="36">
        <f t="shared" si="2"/>
        <v>6</v>
      </c>
      <c r="G22" s="21"/>
      <c r="H22" s="36">
        <f t="shared" si="3"/>
        <v>6</v>
      </c>
      <c r="I22" s="38">
        <f t="shared" si="4"/>
        <v>19503.688796351791</v>
      </c>
      <c r="J22" s="39">
        <f t="shared" si="0"/>
        <v>115.39682537841475</v>
      </c>
      <c r="K22" s="51" t="s">
        <v>18</v>
      </c>
      <c r="L22" s="1"/>
      <c r="M22" s="59"/>
      <c r="N22" s="2"/>
      <c r="O22" s="2"/>
      <c r="P22" s="2"/>
      <c r="Q22" s="2"/>
    </row>
    <row r="23" spans="1:17" ht="18.75" customHeight="1" x14ac:dyDescent="0.25">
      <c r="A23" s="1"/>
      <c r="B23" s="50" t="str">
        <f t="shared" si="1"/>
        <v>October,2032</v>
      </c>
      <c r="C23" s="34">
        <f>IFERROR(VLOOKUP($C$13,GPF_Rate,8,0),"")</f>
        <v>7.1</v>
      </c>
      <c r="D23" s="20">
        <v>7</v>
      </c>
      <c r="E23" s="21"/>
      <c r="F23" s="36">
        <f t="shared" si="2"/>
        <v>7</v>
      </c>
      <c r="G23" s="21"/>
      <c r="H23" s="36">
        <f t="shared" si="3"/>
        <v>7</v>
      </c>
      <c r="I23" s="38">
        <f t="shared" si="4"/>
        <v>19510.688796351791</v>
      </c>
      <c r="J23" s="39">
        <f t="shared" si="0"/>
        <v>115.43824204508142</v>
      </c>
      <c r="K23" s="51" t="s">
        <v>19</v>
      </c>
      <c r="L23" s="1"/>
      <c r="M23" s="59"/>
      <c r="N23" s="2"/>
      <c r="O23" s="2"/>
      <c r="P23" s="2"/>
      <c r="Q23" s="2"/>
    </row>
    <row r="24" spans="1:17" ht="18.75" customHeight="1" x14ac:dyDescent="0.25">
      <c r="A24" s="1"/>
      <c r="B24" s="50" t="str">
        <f t="shared" si="1"/>
        <v>November,2032</v>
      </c>
      <c r="C24" s="34">
        <f>IFERROR(VLOOKUP($C$13,GPF_Rate,9,0),"")</f>
        <v>7.1</v>
      </c>
      <c r="D24" s="20">
        <v>8</v>
      </c>
      <c r="E24" s="21"/>
      <c r="F24" s="36">
        <f t="shared" si="2"/>
        <v>8</v>
      </c>
      <c r="G24" s="21"/>
      <c r="H24" s="36">
        <f t="shared" si="3"/>
        <v>8</v>
      </c>
      <c r="I24" s="38">
        <f t="shared" si="4"/>
        <v>19518.688796351791</v>
      </c>
      <c r="J24" s="39">
        <f t="shared" si="0"/>
        <v>115.48557537841475</v>
      </c>
      <c r="K24" s="51" t="s">
        <v>20</v>
      </c>
      <c r="L24" s="1"/>
      <c r="M24" s="59"/>
      <c r="N24" s="2"/>
      <c r="O24" s="2"/>
      <c r="P24" s="2"/>
      <c r="Q24" s="2"/>
    </row>
    <row r="25" spans="1:17" ht="18.75" customHeight="1" x14ac:dyDescent="0.25">
      <c r="A25" s="1"/>
      <c r="B25" s="50" t="str">
        <f t="shared" si="1"/>
        <v>December,2032</v>
      </c>
      <c r="C25" s="34">
        <f>IFERROR(VLOOKUP($C$13,GPF_Rate,10,0),"")</f>
        <v>7.1</v>
      </c>
      <c r="D25" s="20">
        <v>9</v>
      </c>
      <c r="E25" s="21"/>
      <c r="F25" s="36">
        <f t="shared" si="2"/>
        <v>9</v>
      </c>
      <c r="G25" s="21"/>
      <c r="H25" s="36">
        <f t="shared" si="3"/>
        <v>9</v>
      </c>
      <c r="I25" s="38">
        <f t="shared" si="4"/>
        <v>19527.688796351791</v>
      </c>
      <c r="J25" s="39">
        <f t="shared" si="0"/>
        <v>115.53882537841477</v>
      </c>
      <c r="K25" s="51" t="s">
        <v>21</v>
      </c>
      <c r="L25" s="1"/>
      <c r="M25" s="59"/>
      <c r="N25" s="2"/>
      <c r="O25" s="2"/>
      <c r="P25" s="2"/>
      <c r="Q25" s="2"/>
    </row>
    <row r="26" spans="1:17" ht="18.75" customHeight="1" x14ac:dyDescent="0.25">
      <c r="A26" s="1"/>
      <c r="B26" s="50" t="str">
        <f>K26&amp;","&amp;RIGHT($D$13,4)</f>
        <v>January,2033</v>
      </c>
      <c r="C26" s="34">
        <f>IFERROR(VLOOKUP($C$13,GPF_Rate,11,0),"")</f>
        <v>7.1</v>
      </c>
      <c r="D26" s="20">
        <v>10</v>
      </c>
      <c r="E26" s="21"/>
      <c r="F26" s="36">
        <f t="shared" si="2"/>
        <v>10</v>
      </c>
      <c r="G26" s="21"/>
      <c r="H26" s="36">
        <f t="shared" si="3"/>
        <v>10</v>
      </c>
      <c r="I26" s="38">
        <f t="shared" si="4"/>
        <v>19537.688796351791</v>
      </c>
      <c r="J26" s="39">
        <f t="shared" si="0"/>
        <v>115.59799204508144</v>
      </c>
      <c r="K26" s="51" t="s">
        <v>22</v>
      </c>
      <c r="L26" s="1"/>
      <c r="M26" s="59"/>
      <c r="N26" s="2"/>
      <c r="O26" s="2"/>
      <c r="P26" s="2"/>
      <c r="Q26" s="2"/>
    </row>
    <row r="27" spans="1:17" ht="18.75" customHeight="1" x14ac:dyDescent="0.25">
      <c r="A27" s="1"/>
      <c r="B27" s="50" t="str">
        <f>K27&amp;","&amp;RIGHT($D$13,4)</f>
        <v>February,2033</v>
      </c>
      <c r="C27" s="34">
        <f>IFERROR(VLOOKUP($C$13,GPF_Rate,12,0),"")</f>
        <v>7.1</v>
      </c>
      <c r="D27" s="20">
        <v>11</v>
      </c>
      <c r="E27" s="21"/>
      <c r="F27" s="36">
        <f t="shared" si="2"/>
        <v>11</v>
      </c>
      <c r="G27" s="21"/>
      <c r="H27" s="36">
        <f t="shared" si="3"/>
        <v>11</v>
      </c>
      <c r="I27" s="38">
        <f t="shared" si="4"/>
        <v>19548.688796351791</v>
      </c>
      <c r="J27" s="39">
        <f t="shared" si="0"/>
        <v>115.66307537841475</v>
      </c>
      <c r="K27" s="51" t="s">
        <v>23</v>
      </c>
      <c r="L27" s="1"/>
      <c r="M27" s="59"/>
      <c r="N27" s="2"/>
      <c r="O27" s="2"/>
      <c r="P27" s="2"/>
      <c r="Q27" s="2"/>
    </row>
    <row r="28" spans="1:17" ht="18.75" customHeight="1" x14ac:dyDescent="0.25">
      <c r="A28" s="1"/>
      <c r="B28" s="52" t="str">
        <f>K28&amp;","&amp;RIGHT($D$13,4)</f>
        <v>March,2033</v>
      </c>
      <c r="C28" s="35">
        <f>IFERROR(VLOOKUP($C$13,GPF_Rate,13,0),"")</f>
        <v>7.1</v>
      </c>
      <c r="D28" s="20">
        <v>12</v>
      </c>
      <c r="E28" s="22"/>
      <c r="F28" s="37">
        <f t="shared" si="2"/>
        <v>12</v>
      </c>
      <c r="G28" s="22"/>
      <c r="H28" s="37">
        <f t="shared" si="3"/>
        <v>12</v>
      </c>
      <c r="I28" s="40">
        <f t="shared" si="4"/>
        <v>19560.688796351791</v>
      </c>
      <c r="J28" s="39">
        <f t="shared" si="0"/>
        <v>115.73407537841476</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234156.26555622145</v>
      </c>
      <c r="J29" s="58">
        <f t="shared" si="5"/>
        <v>1385.4245712076436</v>
      </c>
      <c r="K29" s="47"/>
      <c r="L29" s="1"/>
      <c r="M29" s="2"/>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19482.688796351791</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1385.4245712076436</v>
      </c>
      <c r="H34" s="150"/>
      <c r="I34" s="151"/>
      <c r="L34" s="1"/>
      <c r="M34" s="2"/>
      <c r="N34" s="2"/>
      <c r="O34" s="2"/>
      <c r="P34" s="2"/>
      <c r="Q34" s="2"/>
    </row>
    <row r="35" spans="1:17" ht="18.75" customHeight="1" x14ac:dyDescent="0.25">
      <c r="A35" s="1"/>
      <c r="B35" s="146" t="s">
        <v>55</v>
      </c>
      <c r="C35" s="147"/>
      <c r="D35" s="147"/>
      <c r="E35" s="147"/>
      <c r="F35" s="148"/>
      <c r="G35" s="152">
        <f>G31+G32-G33+G34</f>
        <v>20946.113367559436</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hidden="1" x14ac:dyDescent="0.25"/>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&amp;C&amp;"-,Bold"&amp;16&amp;K09-024MADE BY :--BHAGIRATH MAL KALWANIYAN</oddHeader>
    <oddFooter>&amp;C&amp;"-,Bold"&amp;18&amp;KC00000MADE BY :--BHAGIRATH MAL KALWANIYAN</oddFooter>
  </headerFooter>
  <colBreaks count="1" manualBreakCount="1">
    <brk id="9" min="4" max="34"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VY37"/>
  <sheetViews>
    <sheetView topLeftCell="A13" zoomScaleNormal="100" zoomScaleSheetLayoutView="100" workbookViewId="0">
      <selection activeCell="H18" sqref="H1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8.7109375" style="3" hidden="1" customWidth="1"/>
    <col min="11" max="11" width="7.28515625" style="3" hidden="1" customWidth="1"/>
    <col min="12" max="12" width="4.140625" style="3" customWidth="1"/>
    <col min="13" max="13" width="13.5703125" style="3" hidden="1" customWidth="1"/>
    <col min="14" max="17" width="8.7109375" style="3" customWidth="1"/>
    <col min="18" max="256" width="14.42578125" style="3" hidden="1"/>
    <col min="257"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1994 -    1995</v>
      </c>
      <c r="C7" s="135"/>
      <c r="D7" s="135"/>
      <c r="E7" s="135"/>
      <c r="F7" s="135"/>
      <c r="G7" s="135"/>
      <c r="H7" s="135"/>
      <c r="I7" s="135"/>
      <c r="J7" s="44"/>
      <c r="K7" s="45"/>
      <c r="L7" s="1"/>
      <c r="M7" s="2"/>
      <c r="N7" s="2"/>
      <c r="O7" s="2"/>
      <c r="P7" s="2"/>
      <c r="Q7" s="2"/>
    </row>
    <row r="8" spans="1:17" ht="19.5" customHeight="1" x14ac:dyDescent="0.25">
      <c r="A8" s="1"/>
      <c r="B8" s="113" t="s">
        <v>35</v>
      </c>
      <c r="C8" s="113"/>
      <c r="D8" s="114" t="str">
        <f>'GEN INFO'!C7</f>
        <v xml:space="preserve">रा.उ-मा.वि.डसाणा खुर्द </v>
      </c>
      <c r="E8" s="114"/>
      <c r="F8" s="114"/>
      <c r="G8" s="114"/>
      <c r="H8" s="114"/>
      <c r="I8" s="114"/>
      <c r="J8" s="44"/>
      <c r="K8" s="45"/>
      <c r="L8" s="1"/>
      <c r="M8" s="2"/>
      <c r="N8" s="2"/>
      <c r="O8" s="2"/>
      <c r="P8" s="2"/>
      <c r="Q8" s="2"/>
    </row>
    <row r="9" spans="1:17" ht="19.5" customHeight="1" x14ac:dyDescent="0.25">
      <c r="A9" s="1"/>
      <c r="B9" s="113" t="s">
        <v>36</v>
      </c>
      <c r="C9" s="113"/>
      <c r="D9" s="114" t="str">
        <f>'GEN INFO'!C8</f>
        <v xml:space="preserve">डीडवाना -कुचामन </v>
      </c>
      <c r="E9" s="114"/>
      <c r="F9" s="114"/>
      <c r="G9" s="114"/>
      <c r="H9" s="114"/>
      <c r="I9" s="114"/>
      <c r="J9" s="44"/>
      <c r="K9" s="45"/>
      <c r="L9" s="1"/>
      <c r="M9" s="2"/>
      <c r="N9" s="2"/>
      <c r="O9" s="2"/>
      <c r="P9" s="2"/>
      <c r="Q9" s="2"/>
    </row>
    <row r="10" spans="1:17" ht="19.5" customHeight="1" x14ac:dyDescent="0.25">
      <c r="A10" s="1"/>
      <c r="B10" s="113" t="s">
        <v>37</v>
      </c>
      <c r="C10" s="113"/>
      <c r="D10" s="114" t="str">
        <f>'GEN INFO'!C9</f>
        <v xml:space="preserve">भागीरथ मल </v>
      </c>
      <c r="E10" s="114"/>
      <c r="F10" s="114"/>
      <c r="G10" s="114"/>
      <c r="H10" s="114"/>
      <c r="I10" s="114"/>
      <c r="J10" s="44"/>
      <c r="K10" s="45"/>
      <c r="L10" s="1"/>
      <c r="M10" s="2"/>
      <c r="N10" s="2"/>
      <c r="O10" s="2"/>
      <c r="P10" s="2"/>
      <c r="Q10" s="2"/>
    </row>
    <row r="11" spans="1:17" ht="19.5" customHeight="1" x14ac:dyDescent="0.25">
      <c r="A11" s="1"/>
      <c r="B11" s="113" t="s">
        <v>38</v>
      </c>
      <c r="C11" s="113"/>
      <c r="D11" s="158" t="str">
        <f>'GEN INFO'!C10</f>
        <v xml:space="preserve">अध्यापक ले. 1 </v>
      </c>
      <c r="E11" s="159"/>
      <c r="F11" s="159"/>
      <c r="G11" s="159"/>
      <c r="H11" s="159"/>
      <c r="I11" s="160"/>
      <c r="J11" s="44"/>
      <c r="K11" s="45"/>
      <c r="L11" s="1"/>
      <c r="M11" s="2"/>
      <c r="N11" s="2"/>
      <c r="O11" s="2"/>
      <c r="P11" s="2"/>
      <c r="Q11" s="2"/>
    </row>
    <row r="12" spans="1:17" ht="19.5" customHeight="1" x14ac:dyDescent="0.25">
      <c r="A12" s="1"/>
      <c r="B12" s="113" t="s">
        <v>26</v>
      </c>
      <c r="C12" s="113"/>
      <c r="D12" s="114">
        <f>'GEN INFO'!C11</f>
        <v>123456</v>
      </c>
      <c r="E12" s="114"/>
      <c r="F12" s="114"/>
      <c r="G12" s="114"/>
      <c r="H12" s="114"/>
      <c r="I12" s="114"/>
      <c r="J12" s="46"/>
      <c r="K12" s="47"/>
      <c r="L12" s="1"/>
      <c r="M12" s="2"/>
      <c r="N12" s="2"/>
      <c r="O12" s="2"/>
      <c r="P12" s="2"/>
      <c r="Q12" s="2"/>
    </row>
    <row r="13" spans="1:17" ht="19.5" customHeight="1" thickBot="1" x14ac:dyDescent="0.3">
      <c r="A13" s="1"/>
      <c r="B13" s="48" t="s">
        <v>41</v>
      </c>
      <c r="C13" s="42">
        <f>'FY 1'!C13+1</f>
        <v>1994</v>
      </c>
      <c r="D13" s="62" t="str">
        <f>IFERROR("-    "&amp;C13+1,"")</f>
        <v>-    1995</v>
      </c>
      <c r="E13" s="115" t="s">
        <v>125</v>
      </c>
      <c r="F13" s="115"/>
      <c r="G13" s="115"/>
      <c r="H13" s="115"/>
      <c r="I13" s="43"/>
      <c r="J13" s="44"/>
      <c r="K13" s="45"/>
      <c r="L13" s="1"/>
      <c r="M13" s="2"/>
      <c r="N13" s="2"/>
      <c r="O13" s="2"/>
      <c r="P13" s="2"/>
      <c r="Q13" s="2"/>
    </row>
    <row r="14" spans="1:17" ht="19.5" customHeight="1" thickBot="1" x14ac:dyDescent="0.3">
      <c r="A14" s="1"/>
      <c r="B14" s="49" t="s">
        <v>42</v>
      </c>
      <c r="C14" s="111">
        <f>IF(I14="",'FY 1'!G35,I14)</f>
        <v>82.76</v>
      </c>
      <c r="D14" s="112"/>
      <c r="E14" s="116"/>
      <c r="F14" s="116"/>
      <c r="G14" s="116"/>
      <c r="H14" s="116"/>
      <c r="I14" s="61"/>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April,1994</v>
      </c>
      <c r="C17" s="34">
        <f>IFERROR(VLOOKUP($C$13,GPF_Rate,2,0),"")</f>
        <v>12</v>
      </c>
      <c r="D17" s="20">
        <v>1</v>
      </c>
      <c r="E17" s="21"/>
      <c r="F17" s="36">
        <f>SUM(D17:E17)</f>
        <v>1</v>
      </c>
      <c r="G17" s="21"/>
      <c r="H17" s="36">
        <f>F17-G17</f>
        <v>1</v>
      </c>
      <c r="I17" s="38">
        <f>C14+F17-G17</f>
        <v>83.76</v>
      </c>
      <c r="J17" s="39">
        <f t="shared" ref="J17:J28" si="0">I17*C17/1200</f>
        <v>0.83760000000000012</v>
      </c>
      <c r="K17" s="51" t="s">
        <v>13</v>
      </c>
      <c r="L17" s="1"/>
      <c r="M17" s="59"/>
      <c r="O17" s="2"/>
      <c r="P17" s="2"/>
      <c r="Q17" s="2"/>
    </row>
    <row r="18" spans="1:17" ht="18.75" customHeight="1" x14ac:dyDescent="0.25">
      <c r="A18" s="1"/>
      <c r="B18" s="50" t="str">
        <f t="shared" ref="B18:B25" si="1">K18&amp;","&amp;$C$13</f>
        <v>May,1994</v>
      </c>
      <c r="C18" s="34">
        <f>IFERROR(VLOOKUP($C$13,GPF_Rate,3,0),"")</f>
        <v>12</v>
      </c>
      <c r="D18" s="20">
        <v>2</v>
      </c>
      <c r="E18" s="21"/>
      <c r="F18" s="36">
        <f t="shared" ref="F18:F28" si="2">SUM(D18:E18)</f>
        <v>2</v>
      </c>
      <c r="G18" s="21"/>
      <c r="H18" s="36">
        <f t="shared" ref="H18:H28" si="3">F18-G18</f>
        <v>2</v>
      </c>
      <c r="I18" s="38">
        <f t="shared" ref="I18:I28" si="4">I17+F18-G18</f>
        <v>85.76</v>
      </c>
      <c r="J18" s="39">
        <f t="shared" si="0"/>
        <v>0.85760000000000014</v>
      </c>
      <c r="K18" s="51" t="s">
        <v>14</v>
      </c>
      <c r="L18" s="1"/>
      <c r="M18" s="59"/>
      <c r="N18" s="2"/>
      <c r="O18" s="2"/>
      <c r="P18" s="2"/>
      <c r="Q18" s="2"/>
    </row>
    <row r="19" spans="1:17" ht="18.75" customHeight="1" x14ac:dyDescent="0.25">
      <c r="A19" s="1"/>
      <c r="B19" s="50" t="str">
        <f t="shared" si="1"/>
        <v>June,1994</v>
      </c>
      <c r="C19" s="34">
        <f>IFERROR(VLOOKUP($C$13,GPF_Rate,4,0),"")</f>
        <v>12</v>
      </c>
      <c r="D19" s="20">
        <v>3</v>
      </c>
      <c r="E19" s="21"/>
      <c r="F19" s="36">
        <f t="shared" si="2"/>
        <v>3</v>
      </c>
      <c r="G19" s="21"/>
      <c r="H19" s="36">
        <f t="shared" si="3"/>
        <v>3</v>
      </c>
      <c r="I19" s="38">
        <f t="shared" si="4"/>
        <v>88.76</v>
      </c>
      <c r="J19" s="39">
        <f t="shared" si="0"/>
        <v>0.88760000000000006</v>
      </c>
      <c r="K19" s="51" t="s">
        <v>15</v>
      </c>
      <c r="L19" s="1"/>
      <c r="M19" s="59"/>
      <c r="N19" s="2"/>
      <c r="O19" s="2"/>
      <c r="P19" s="2"/>
      <c r="Q19" s="2"/>
    </row>
    <row r="20" spans="1:17" ht="18.75" customHeight="1" x14ac:dyDescent="0.25">
      <c r="A20" s="1"/>
      <c r="B20" s="50" t="str">
        <f t="shared" si="1"/>
        <v>July,1994</v>
      </c>
      <c r="C20" s="34">
        <f>IFERROR(VLOOKUP($C$13,GPF_Rate,5,0),"")</f>
        <v>12</v>
      </c>
      <c r="D20" s="20">
        <v>4</v>
      </c>
      <c r="E20" s="21"/>
      <c r="F20" s="36">
        <f t="shared" si="2"/>
        <v>4</v>
      </c>
      <c r="G20" s="21"/>
      <c r="H20" s="36">
        <f>F20-G20</f>
        <v>4</v>
      </c>
      <c r="I20" s="38">
        <f t="shared" si="4"/>
        <v>92.76</v>
      </c>
      <c r="J20" s="39">
        <f t="shared" si="0"/>
        <v>0.92760000000000009</v>
      </c>
      <c r="K20" s="51" t="s">
        <v>16</v>
      </c>
      <c r="L20" s="1"/>
      <c r="M20" s="59"/>
      <c r="N20" s="2"/>
      <c r="O20" s="2"/>
      <c r="P20" s="2"/>
      <c r="Q20" s="2"/>
    </row>
    <row r="21" spans="1:17" ht="18.75" customHeight="1" x14ac:dyDescent="0.25">
      <c r="A21" s="1"/>
      <c r="B21" s="50" t="str">
        <f t="shared" si="1"/>
        <v>August,1994</v>
      </c>
      <c r="C21" s="34">
        <f>IFERROR(VLOOKUP($C$13,GPF_Rate,6,0),"")</f>
        <v>12</v>
      </c>
      <c r="D21" s="20">
        <v>5</v>
      </c>
      <c r="E21" s="21"/>
      <c r="F21" s="36">
        <f t="shared" si="2"/>
        <v>5</v>
      </c>
      <c r="G21" s="21"/>
      <c r="H21" s="36">
        <f t="shared" si="3"/>
        <v>5</v>
      </c>
      <c r="I21" s="38">
        <f t="shared" si="4"/>
        <v>97.76</v>
      </c>
      <c r="J21" s="39">
        <f t="shared" si="0"/>
        <v>0.97760000000000014</v>
      </c>
      <c r="K21" s="51" t="s">
        <v>17</v>
      </c>
      <c r="L21" s="1"/>
      <c r="M21" s="59"/>
      <c r="N21" s="2"/>
      <c r="O21" s="2"/>
      <c r="P21" s="2"/>
      <c r="Q21" s="2"/>
    </row>
    <row r="22" spans="1:17" ht="18.75" customHeight="1" x14ac:dyDescent="0.25">
      <c r="A22" s="1"/>
      <c r="B22" s="50" t="str">
        <f t="shared" si="1"/>
        <v>September,1994</v>
      </c>
      <c r="C22" s="34">
        <f>IFERROR(VLOOKUP($C$13,GPF_Rate,7,0),"")</f>
        <v>12</v>
      </c>
      <c r="D22" s="20">
        <v>6</v>
      </c>
      <c r="E22" s="21"/>
      <c r="F22" s="36">
        <f t="shared" si="2"/>
        <v>6</v>
      </c>
      <c r="G22" s="21"/>
      <c r="H22" s="36">
        <f t="shared" si="3"/>
        <v>6</v>
      </c>
      <c r="I22" s="38">
        <f t="shared" si="4"/>
        <v>103.76</v>
      </c>
      <c r="J22" s="39">
        <f t="shared" si="0"/>
        <v>1.0376000000000001</v>
      </c>
      <c r="K22" s="51" t="s">
        <v>18</v>
      </c>
      <c r="L22" s="1"/>
      <c r="M22" s="59"/>
      <c r="N22" s="2"/>
      <c r="O22" s="2"/>
      <c r="P22" s="2"/>
      <c r="Q22" s="2"/>
    </row>
    <row r="23" spans="1:17" ht="18.75" customHeight="1" x14ac:dyDescent="0.25">
      <c r="A23" s="1"/>
      <c r="B23" s="50" t="str">
        <f t="shared" si="1"/>
        <v>October,1994</v>
      </c>
      <c r="C23" s="34">
        <f>IFERROR(VLOOKUP($C$13,GPF_Rate,8,0),"")</f>
        <v>12</v>
      </c>
      <c r="D23" s="20">
        <v>7</v>
      </c>
      <c r="E23" s="21"/>
      <c r="F23" s="36">
        <f t="shared" si="2"/>
        <v>7</v>
      </c>
      <c r="G23" s="21"/>
      <c r="H23" s="36">
        <f t="shared" si="3"/>
        <v>7</v>
      </c>
      <c r="I23" s="38">
        <f t="shared" si="4"/>
        <v>110.76</v>
      </c>
      <c r="J23" s="39">
        <f t="shared" si="0"/>
        <v>1.1076000000000001</v>
      </c>
      <c r="K23" s="51" t="s">
        <v>19</v>
      </c>
      <c r="L23" s="1"/>
      <c r="M23" s="59"/>
      <c r="N23" s="2"/>
      <c r="O23" s="2"/>
      <c r="P23" s="2"/>
      <c r="Q23" s="2"/>
    </row>
    <row r="24" spans="1:17" ht="18.75" customHeight="1" x14ac:dyDescent="0.25">
      <c r="A24" s="1"/>
      <c r="B24" s="50" t="str">
        <f t="shared" si="1"/>
        <v>November,1994</v>
      </c>
      <c r="C24" s="34">
        <f>IFERROR(VLOOKUP($C$13,GPF_Rate,9,0),"")</f>
        <v>12</v>
      </c>
      <c r="D24" s="20">
        <v>8</v>
      </c>
      <c r="E24" s="21"/>
      <c r="F24" s="36">
        <f t="shared" si="2"/>
        <v>8</v>
      </c>
      <c r="G24" s="21"/>
      <c r="H24" s="36">
        <f t="shared" si="3"/>
        <v>8</v>
      </c>
      <c r="I24" s="38">
        <f t="shared" si="4"/>
        <v>118.76</v>
      </c>
      <c r="J24" s="39">
        <f t="shared" si="0"/>
        <v>1.1876</v>
      </c>
      <c r="K24" s="51" t="s">
        <v>20</v>
      </c>
      <c r="L24" s="1"/>
      <c r="M24" s="59"/>
      <c r="N24" s="2"/>
      <c r="O24" s="2"/>
      <c r="P24" s="2"/>
      <c r="Q24" s="2"/>
    </row>
    <row r="25" spans="1:17" ht="18.75" customHeight="1" x14ac:dyDescent="0.25">
      <c r="A25" s="1"/>
      <c r="B25" s="50" t="str">
        <f t="shared" si="1"/>
        <v>December,1994</v>
      </c>
      <c r="C25" s="34">
        <f>IFERROR(VLOOKUP($C$13,GPF_Rate,10,0),"")</f>
        <v>12</v>
      </c>
      <c r="D25" s="20">
        <v>9</v>
      </c>
      <c r="E25" s="21"/>
      <c r="F25" s="36">
        <f t="shared" si="2"/>
        <v>9</v>
      </c>
      <c r="G25" s="21"/>
      <c r="H25" s="36">
        <f t="shared" si="3"/>
        <v>9</v>
      </c>
      <c r="I25" s="38">
        <f t="shared" si="4"/>
        <v>127.76</v>
      </c>
      <c r="J25" s="39">
        <f t="shared" si="0"/>
        <v>1.2776000000000001</v>
      </c>
      <c r="K25" s="51" t="s">
        <v>21</v>
      </c>
      <c r="L25" s="1"/>
      <c r="M25" s="59"/>
      <c r="N25" s="2"/>
      <c r="O25" s="2"/>
      <c r="P25" s="2"/>
      <c r="Q25" s="2"/>
    </row>
    <row r="26" spans="1:17" ht="18.75" customHeight="1" x14ac:dyDescent="0.25">
      <c r="A26" s="1"/>
      <c r="B26" s="50" t="str">
        <f>K26&amp;","&amp;RIGHT($D$13,4)</f>
        <v>January,1995</v>
      </c>
      <c r="C26" s="34">
        <f>IFERROR(VLOOKUP($C$13,GPF_Rate,11,0),"")</f>
        <v>12</v>
      </c>
      <c r="D26" s="20">
        <v>10</v>
      </c>
      <c r="E26" s="21"/>
      <c r="F26" s="36">
        <f t="shared" si="2"/>
        <v>10</v>
      </c>
      <c r="G26" s="21"/>
      <c r="H26" s="36">
        <f t="shared" si="3"/>
        <v>10</v>
      </c>
      <c r="I26" s="38">
        <f t="shared" si="4"/>
        <v>137.76</v>
      </c>
      <c r="J26" s="39">
        <f t="shared" si="0"/>
        <v>1.3775999999999999</v>
      </c>
      <c r="K26" s="51" t="s">
        <v>22</v>
      </c>
      <c r="L26" s="1"/>
      <c r="M26" s="59"/>
      <c r="N26" s="2"/>
      <c r="O26" s="2"/>
      <c r="P26" s="2"/>
      <c r="Q26" s="2"/>
    </row>
    <row r="27" spans="1:17" ht="18.75" customHeight="1" x14ac:dyDescent="0.25">
      <c r="A27" s="1"/>
      <c r="B27" s="50" t="str">
        <f>K27&amp;","&amp;RIGHT($D$13,4)</f>
        <v>February,1995</v>
      </c>
      <c r="C27" s="34">
        <f>IFERROR(VLOOKUP($C$13,GPF_Rate,12,0),"")</f>
        <v>12</v>
      </c>
      <c r="D27" s="20">
        <v>11</v>
      </c>
      <c r="E27" s="21"/>
      <c r="F27" s="36">
        <f t="shared" si="2"/>
        <v>11</v>
      </c>
      <c r="G27" s="21"/>
      <c r="H27" s="36">
        <f t="shared" si="3"/>
        <v>11</v>
      </c>
      <c r="I27" s="38">
        <f t="shared" si="4"/>
        <v>148.76</v>
      </c>
      <c r="J27" s="39">
        <f t="shared" si="0"/>
        <v>1.4875999999999998</v>
      </c>
      <c r="K27" s="51" t="s">
        <v>23</v>
      </c>
      <c r="L27" s="1"/>
      <c r="M27" s="59"/>
      <c r="N27" s="2"/>
      <c r="O27" s="2"/>
      <c r="P27" s="2"/>
      <c r="Q27" s="2"/>
    </row>
    <row r="28" spans="1:17" ht="18.75" customHeight="1" x14ac:dyDescent="0.25">
      <c r="A28" s="1"/>
      <c r="B28" s="52" t="str">
        <f>K28&amp;","&amp;RIGHT($D$13,4)</f>
        <v>March,1995</v>
      </c>
      <c r="C28" s="35">
        <f>IFERROR(VLOOKUP($C$13,GPF_Rate,13,0),"")</f>
        <v>12</v>
      </c>
      <c r="D28" s="20">
        <v>12</v>
      </c>
      <c r="E28" s="22"/>
      <c r="F28" s="37">
        <f t="shared" si="2"/>
        <v>12</v>
      </c>
      <c r="G28" s="22"/>
      <c r="H28" s="37">
        <f t="shared" si="3"/>
        <v>12</v>
      </c>
      <c r="I28" s="40">
        <f t="shared" si="4"/>
        <v>160.76</v>
      </c>
      <c r="J28" s="39">
        <f t="shared" si="0"/>
        <v>1.6075999999999999</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1357.12</v>
      </c>
      <c r="J29" s="58">
        <f t="shared" si="5"/>
        <v>13.571199999999999</v>
      </c>
      <c r="K29" s="47"/>
      <c r="L29" s="1"/>
      <c r="M29" s="44"/>
      <c r="N29" s="2"/>
      <c r="O29" s="2"/>
      <c r="P29" s="2"/>
      <c r="Q29" s="2"/>
    </row>
    <row r="30" spans="1:17" ht="7.5" customHeight="1" x14ac:dyDescent="0.25">
      <c r="A30" s="1"/>
      <c r="B30" s="7"/>
      <c r="C30" s="7"/>
      <c r="D30" s="7"/>
      <c r="E30" s="7"/>
      <c r="F30" s="7"/>
      <c r="G30" s="7"/>
      <c r="H30" s="7"/>
      <c r="I30" s="7"/>
      <c r="L30" s="1"/>
      <c r="M30" s="44"/>
      <c r="N30" s="2"/>
      <c r="O30" s="2"/>
      <c r="P30" s="2"/>
      <c r="Q30" s="2"/>
    </row>
    <row r="31" spans="1:17" ht="18.75" customHeight="1" x14ac:dyDescent="0.25">
      <c r="A31" s="1"/>
      <c r="B31" s="143" t="s">
        <v>51</v>
      </c>
      <c r="C31" s="144"/>
      <c r="D31" s="144"/>
      <c r="E31" s="144"/>
      <c r="F31" s="145"/>
      <c r="G31" s="155">
        <f>C14</f>
        <v>82.76</v>
      </c>
      <c r="H31" s="156"/>
      <c r="I31" s="157"/>
      <c r="L31" s="1"/>
      <c r="M31" s="60"/>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13.571199999999999</v>
      </c>
      <c r="H34" s="150"/>
      <c r="I34" s="151"/>
      <c r="L34" s="1"/>
      <c r="M34" s="2"/>
      <c r="N34" s="2"/>
      <c r="O34" s="2"/>
      <c r="P34" s="2"/>
      <c r="Q34" s="2"/>
    </row>
    <row r="35" spans="1:17" ht="18.75" customHeight="1" x14ac:dyDescent="0.25">
      <c r="A35" s="1"/>
      <c r="B35" s="146" t="s">
        <v>55</v>
      </c>
      <c r="C35" s="147"/>
      <c r="D35" s="147"/>
      <c r="E35" s="147"/>
      <c r="F35" s="148"/>
      <c r="G35" s="152">
        <f>G31+G32-G33+G34</f>
        <v>174.3312</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&amp;C&amp;"-,Bold"&amp;16&amp;KFF0000MADE BY:-- BHAGIRATH MAL KALWANIYAN</oddFooter>
  </headerFooter>
  <colBreaks count="1" manualBreakCount="1">
    <brk id="9" min="4" max="34"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topLeftCell="A7" zoomScaleNormal="100" zoomScaleSheetLayoutView="100" workbookViewId="0">
      <selection activeCell="H18" sqref="H1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5.85546875" style="3" hidden="1" customWidth="1"/>
    <col min="11" max="11" width="4" style="3" hidden="1" customWidth="1"/>
    <col min="12" max="12" width="4.140625" style="3" customWidth="1"/>
    <col min="13" max="13" width="13.5703125" style="3" hidden="1" customWidth="1"/>
    <col min="14" max="17" width="8.7109375" style="3" customWidth="1"/>
    <col min="18" max="256" width="14.42578125" style="3" hidden="1"/>
    <col min="257"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1995 -    1996</v>
      </c>
      <c r="C7" s="135"/>
      <c r="D7" s="135"/>
      <c r="E7" s="135"/>
      <c r="F7" s="135"/>
      <c r="G7" s="135"/>
      <c r="H7" s="135"/>
      <c r="I7" s="135"/>
      <c r="J7" s="44"/>
      <c r="K7" s="45"/>
      <c r="L7" s="1"/>
      <c r="M7" s="2"/>
      <c r="N7" s="2"/>
      <c r="O7" s="2"/>
      <c r="P7" s="2"/>
      <c r="Q7" s="2"/>
    </row>
    <row r="8" spans="1:17" ht="19.5" customHeight="1" x14ac:dyDescent="0.25">
      <c r="A8" s="1"/>
      <c r="B8" s="113" t="s">
        <v>35</v>
      </c>
      <c r="C8" s="113"/>
      <c r="D8" s="114" t="str">
        <f>'GEN INFO'!C7</f>
        <v xml:space="preserve">रा.उ-मा.वि.डसाणा खुर्द </v>
      </c>
      <c r="E8" s="114"/>
      <c r="F8" s="114"/>
      <c r="G8" s="114"/>
      <c r="H8" s="114"/>
      <c r="I8" s="114"/>
      <c r="J8" s="44"/>
      <c r="K8" s="45"/>
      <c r="L8" s="1"/>
      <c r="M8" s="2"/>
      <c r="N8" s="2"/>
      <c r="O8" s="2"/>
      <c r="P8" s="2"/>
      <c r="Q8" s="2"/>
    </row>
    <row r="9" spans="1:17" ht="19.5" customHeight="1" x14ac:dyDescent="0.25">
      <c r="A9" s="1"/>
      <c r="B9" s="113" t="s">
        <v>36</v>
      </c>
      <c r="C9" s="113"/>
      <c r="D9" s="114" t="str">
        <f>'GEN INFO'!C8</f>
        <v xml:space="preserve">डीडवाना -कुचामन </v>
      </c>
      <c r="E9" s="114"/>
      <c r="F9" s="114"/>
      <c r="G9" s="114"/>
      <c r="H9" s="114"/>
      <c r="I9" s="114"/>
      <c r="J9" s="44"/>
      <c r="K9" s="45"/>
      <c r="L9" s="1"/>
      <c r="M9" s="2"/>
      <c r="N9" s="2"/>
      <c r="O9" s="2"/>
      <c r="P9" s="2"/>
      <c r="Q9" s="2"/>
    </row>
    <row r="10" spans="1:17" ht="19.5" customHeight="1" x14ac:dyDescent="0.25">
      <c r="A10" s="1"/>
      <c r="B10" s="113" t="s">
        <v>37</v>
      </c>
      <c r="C10" s="113"/>
      <c r="D10" s="114" t="str">
        <f>'GEN INFO'!C9</f>
        <v xml:space="preserve">भागीरथ मल </v>
      </c>
      <c r="E10" s="114"/>
      <c r="F10" s="114"/>
      <c r="G10" s="114"/>
      <c r="H10" s="114"/>
      <c r="I10" s="114"/>
      <c r="J10" s="44"/>
      <c r="K10" s="45"/>
      <c r="L10" s="1"/>
      <c r="M10" s="2"/>
      <c r="N10" s="2"/>
      <c r="O10" s="2"/>
      <c r="P10" s="2"/>
      <c r="Q10" s="2"/>
    </row>
    <row r="11" spans="1:17" ht="19.5" customHeight="1" x14ac:dyDescent="0.25">
      <c r="A11" s="1"/>
      <c r="B11" s="113" t="s">
        <v>38</v>
      </c>
      <c r="C11" s="113"/>
      <c r="D11" s="114" t="str">
        <f>'GEN INFO'!C10</f>
        <v xml:space="preserve">अध्यापक ले. 1 </v>
      </c>
      <c r="E11" s="114"/>
      <c r="F11" s="114"/>
      <c r="G11" s="114"/>
      <c r="H11" s="114"/>
      <c r="I11" s="114"/>
      <c r="J11" s="44"/>
      <c r="K11" s="45"/>
      <c r="L11" s="1"/>
      <c r="M11" s="2"/>
      <c r="N11" s="2"/>
      <c r="O11" s="2"/>
      <c r="P11" s="2"/>
      <c r="Q11" s="2"/>
    </row>
    <row r="12" spans="1:17" ht="19.5" customHeight="1" x14ac:dyDescent="0.25">
      <c r="A12" s="1"/>
      <c r="B12" s="113" t="s">
        <v>26</v>
      </c>
      <c r="C12" s="113"/>
      <c r="D12" s="114">
        <f>'GEN INFO'!C11</f>
        <v>123456</v>
      </c>
      <c r="E12" s="114"/>
      <c r="F12" s="114"/>
      <c r="G12" s="114"/>
      <c r="H12" s="114"/>
      <c r="I12" s="114"/>
      <c r="J12" s="46"/>
      <c r="K12" s="47"/>
      <c r="L12" s="1"/>
      <c r="M12" s="2"/>
      <c r="N12" s="2"/>
      <c r="O12" s="2"/>
      <c r="P12" s="2"/>
      <c r="Q12" s="2"/>
    </row>
    <row r="13" spans="1:17" ht="19.5" customHeight="1" thickBot="1" x14ac:dyDescent="0.3">
      <c r="A13" s="1"/>
      <c r="B13" s="48" t="s">
        <v>41</v>
      </c>
      <c r="C13" s="42">
        <f>'FY 2'!C13+1</f>
        <v>1995</v>
      </c>
      <c r="D13" s="62" t="str">
        <f>IFERROR("-    "&amp;C13+1,"")</f>
        <v>-    1996</v>
      </c>
      <c r="E13" s="115" t="s">
        <v>125</v>
      </c>
      <c r="F13" s="115"/>
      <c r="G13" s="115"/>
      <c r="H13" s="115"/>
      <c r="I13" s="43"/>
      <c r="J13" s="44"/>
      <c r="K13" s="45"/>
      <c r="L13" s="1"/>
      <c r="M13" s="2"/>
      <c r="N13" s="2"/>
      <c r="O13" s="2"/>
      <c r="P13" s="2"/>
      <c r="Q13" s="2"/>
    </row>
    <row r="14" spans="1:17" ht="19.5" customHeight="1" thickBot="1" x14ac:dyDescent="0.3">
      <c r="A14" s="1"/>
      <c r="B14" s="49" t="s">
        <v>42</v>
      </c>
      <c r="C14" s="111">
        <f>IF(I14="",'FY 2'!G35,I14)</f>
        <v>174.3312</v>
      </c>
      <c r="D14" s="112"/>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April,1995</v>
      </c>
      <c r="C17" s="34">
        <f>IFERROR(VLOOKUP($C$13,GPF_Rate,2,0),"")</f>
        <v>12</v>
      </c>
      <c r="D17" s="20">
        <v>1</v>
      </c>
      <c r="E17" s="21"/>
      <c r="F17" s="36">
        <f>SUM(D17:E17)</f>
        <v>1</v>
      </c>
      <c r="G17" s="21"/>
      <c r="H17" s="36">
        <f>F17-G17</f>
        <v>1</v>
      </c>
      <c r="I17" s="38">
        <f>C14+F17-G17</f>
        <v>175.3312</v>
      </c>
      <c r="J17" s="39">
        <f t="shared" ref="J17:J28" si="0">I17*C17/1200</f>
        <v>1.753312</v>
      </c>
      <c r="K17" s="51" t="s">
        <v>13</v>
      </c>
      <c r="L17" s="1"/>
      <c r="O17" s="2"/>
      <c r="P17" s="2"/>
      <c r="Q17" s="2"/>
    </row>
    <row r="18" spans="1:17" ht="18.75" customHeight="1" x14ac:dyDescent="0.25">
      <c r="A18" s="1"/>
      <c r="B18" s="50" t="str">
        <f t="shared" ref="B18:B25" si="1">K18&amp;","&amp;$C$13</f>
        <v>May,1995</v>
      </c>
      <c r="C18" s="34">
        <f>IFERROR(VLOOKUP($C$13,GPF_Rate,3,0),"")</f>
        <v>12</v>
      </c>
      <c r="D18" s="20">
        <v>2</v>
      </c>
      <c r="E18" s="21"/>
      <c r="F18" s="36">
        <f t="shared" ref="F18:F28" si="2">SUM(D18:E18)</f>
        <v>2</v>
      </c>
      <c r="G18" s="21"/>
      <c r="H18" s="36">
        <f t="shared" ref="H18:H28" si="3">F18-G18</f>
        <v>2</v>
      </c>
      <c r="I18" s="38">
        <f t="shared" ref="I18:I28" si="4">I17+F18-G18</f>
        <v>177.3312</v>
      </c>
      <c r="J18" s="39">
        <f t="shared" si="0"/>
        <v>1.773312</v>
      </c>
      <c r="K18" s="51" t="s">
        <v>14</v>
      </c>
      <c r="L18" s="1"/>
      <c r="M18" s="59"/>
      <c r="N18" s="2"/>
      <c r="O18" s="2"/>
      <c r="P18" s="2"/>
      <c r="Q18" s="2"/>
    </row>
    <row r="19" spans="1:17" ht="18.75" customHeight="1" x14ac:dyDescent="0.25">
      <c r="A19" s="1"/>
      <c r="B19" s="50" t="str">
        <f t="shared" si="1"/>
        <v>June,1995</v>
      </c>
      <c r="C19" s="34">
        <f>IFERROR(VLOOKUP($C$13,GPF_Rate,4,0),"")</f>
        <v>12</v>
      </c>
      <c r="D19" s="20">
        <v>3</v>
      </c>
      <c r="E19" s="21"/>
      <c r="F19" s="36">
        <f t="shared" si="2"/>
        <v>3</v>
      </c>
      <c r="G19" s="21"/>
      <c r="H19" s="36">
        <f t="shared" si="3"/>
        <v>3</v>
      </c>
      <c r="I19" s="38">
        <f t="shared" si="4"/>
        <v>180.3312</v>
      </c>
      <c r="J19" s="39">
        <f t="shared" si="0"/>
        <v>1.803312</v>
      </c>
      <c r="K19" s="51" t="s">
        <v>15</v>
      </c>
      <c r="L19" s="1"/>
      <c r="M19" s="59"/>
      <c r="N19" s="2"/>
      <c r="O19" s="2"/>
      <c r="P19" s="2"/>
      <c r="Q19" s="2"/>
    </row>
    <row r="20" spans="1:17" ht="18.75" customHeight="1" x14ac:dyDescent="0.25">
      <c r="A20" s="1"/>
      <c r="B20" s="50" t="str">
        <f t="shared" si="1"/>
        <v>July,1995</v>
      </c>
      <c r="C20" s="34">
        <f>IFERROR(VLOOKUP($C$13,GPF_Rate,5,0),"")</f>
        <v>12</v>
      </c>
      <c r="D20" s="20">
        <v>4</v>
      </c>
      <c r="E20" s="21"/>
      <c r="F20" s="36">
        <f t="shared" si="2"/>
        <v>4</v>
      </c>
      <c r="G20" s="21"/>
      <c r="H20" s="36">
        <f>F20-G20</f>
        <v>4</v>
      </c>
      <c r="I20" s="38">
        <f t="shared" si="4"/>
        <v>184.3312</v>
      </c>
      <c r="J20" s="39">
        <f t="shared" si="0"/>
        <v>1.8433120000000001</v>
      </c>
      <c r="K20" s="51" t="s">
        <v>16</v>
      </c>
      <c r="L20" s="1"/>
      <c r="M20" s="59"/>
      <c r="N20" s="2"/>
      <c r="O20" s="2"/>
      <c r="P20" s="2"/>
      <c r="Q20" s="2"/>
    </row>
    <row r="21" spans="1:17" ht="18.75" customHeight="1" x14ac:dyDescent="0.25">
      <c r="A21" s="1"/>
      <c r="B21" s="50" t="str">
        <f t="shared" si="1"/>
        <v>August,1995</v>
      </c>
      <c r="C21" s="34">
        <f>IFERROR(VLOOKUP($C$13,GPF_Rate,6,0),"")</f>
        <v>12</v>
      </c>
      <c r="D21" s="20">
        <v>5</v>
      </c>
      <c r="E21" s="21"/>
      <c r="F21" s="36">
        <f t="shared" si="2"/>
        <v>5</v>
      </c>
      <c r="G21" s="21"/>
      <c r="H21" s="36">
        <f t="shared" si="3"/>
        <v>5</v>
      </c>
      <c r="I21" s="38">
        <f t="shared" si="4"/>
        <v>189.3312</v>
      </c>
      <c r="J21" s="39">
        <f t="shared" si="0"/>
        <v>1.8933120000000001</v>
      </c>
      <c r="K21" s="51" t="s">
        <v>17</v>
      </c>
      <c r="L21" s="1"/>
      <c r="M21" s="59"/>
      <c r="N21" s="2"/>
      <c r="O21" s="2"/>
      <c r="P21" s="2"/>
      <c r="Q21" s="2"/>
    </row>
    <row r="22" spans="1:17" ht="18.75" customHeight="1" x14ac:dyDescent="0.25">
      <c r="A22" s="1"/>
      <c r="B22" s="50" t="str">
        <f t="shared" si="1"/>
        <v>September,1995</v>
      </c>
      <c r="C22" s="34">
        <f>IFERROR(VLOOKUP($C$13,GPF_Rate,7,0),"")</f>
        <v>12</v>
      </c>
      <c r="D22" s="20">
        <v>6</v>
      </c>
      <c r="E22" s="21"/>
      <c r="F22" s="36">
        <f t="shared" si="2"/>
        <v>6</v>
      </c>
      <c r="G22" s="21"/>
      <c r="H22" s="36">
        <f t="shared" si="3"/>
        <v>6</v>
      </c>
      <c r="I22" s="38">
        <f t="shared" si="4"/>
        <v>195.3312</v>
      </c>
      <c r="J22" s="39">
        <f t="shared" si="0"/>
        <v>1.9533120000000002</v>
      </c>
      <c r="K22" s="51" t="s">
        <v>18</v>
      </c>
      <c r="L22" s="1"/>
      <c r="M22" s="59"/>
      <c r="N22" s="2"/>
      <c r="O22" s="2"/>
      <c r="P22" s="2"/>
      <c r="Q22" s="2"/>
    </row>
    <row r="23" spans="1:17" ht="18.75" customHeight="1" x14ac:dyDescent="0.25">
      <c r="A23" s="1"/>
      <c r="B23" s="50" t="str">
        <f t="shared" si="1"/>
        <v>October,1995</v>
      </c>
      <c r="C23" s="34">
        <f>IFERROR(VLOOKUP($C$13,GPF_Rate,8,0),"")</f>
        <v>12</v>
      </c>
      <c r="D23" s="20">
        <v>7</v>
      </c>
      <c r="E23" s="21"/>
      <c r="F23" s="36">
        <f t="shared" si="2"/>
        <v>7</v>
      </c>
      <c r="G23" s="21"/>
      <c r="H23" s="36">
        <f t="shared" si="3"/>
        <v>7</v>
      </c>
      <c r="I23" s="38">
        <f t="shared" si="4"/>
        <v>202.3312</v>
      </c>
      <c r="J23" s="39">
        <f t="shared" si="0"/>
        <v>2.0233120000000002</v>
      </c>
      <c r="K23" s="51" t="s">
        <v>19</v>
      </c>
      <c r="L23" s="1"/>
      <c r="M23" s="59"/>
      <c r="N23" s="2"/>
      <c r="O23" s="2"/>
      <c r="P23" s="2"/>
      <c r="Q23" s="2"/>
    </row>
    <row r="24" spans="1:17" ht="18.75" customHeight="1" x14ac:dyDescent="0.25">
      <c r="A24" s="1"/>
      <c r="B24" s="50" t="str">
        <f t="shared" si="1"/>
        <v>November,1995</v>
      </c>
      <c r="C24" s="34">
        <f>IFERROR(VLOOKUP($C$13,GPF_Rate,9,0),"")</f>
        <v>12</v>
      </c>
      <c r="D24" s="20">
        <v>8</v>
      </c>
      <c r="E24" s="21"/>
      <c r="F24" s="36">
        <f t="shared" si="2"/>
        <v>8</v>
      </c>
      <c r="G24" s="21"/>
      <c r="H24" s="36">
        <f t="shared" si="3"/>
        <v>8</v>
      </c>
      <c r="I24" s="38">
        <f t="shared" si="4"/>
        <v>210.3312</v>
      </c>
      <c r="J24" s="39">
        <f t="shared" si="0"/>
        <v>2.1033119999999998</v>
      </c>
      <c r="K24" s="51" t="s">
        <v>20</v>
      </c>
      <c r="L24" s="1"/>
      <c r="M24" s="59"/>
      <c r="N24" s="2"/>
      <c r="O24" s="2"/>
      <c r="P24" s="2"/>
      <c r="Q24" s="2"/>
    </row>
    <row r="25" spans="1:17" ht="18.75" customHeight="1" x14ac:dyDescent="0.25">
      <c r="A25" s="1"/>
      <c r="B25" s="50" t="str">
        <f t="shared" si="1"/>
        <v>December,1995</v>
      </c>
      <c r="C25" s="34">
        <f>IFERROR(VLOOKUP($C$13,GPF_Rate,10,0),"")</f>
        <v>12</v>
      </c>
      <c r="D25" s="20">
        <v>9</v>
      </c>
      <c r="E25" s="21"/>
      <c r="F25" s="36">
        <f t="shared" si="2"/>
        <v>9</v>
      </c>
      <c r="G25" s="21"/>
      <c r="H25" s="36">
        <f t="shared" si="3"/>
        <v>9</v>
      </c>
      <c r="I25" s="38">
        <f t="shared" si="4"/>
        <v>219.3312</v>
      </c>
      <c r="J25" s="39">
        <f t="shared" si="0"/>
        <v>2.1933120000000002</v>
      </c>
      <c r="K25" s="51" t="s">
        <v>21</v>
      </c>
      <c r="L25" s="1"/>
      <c r="M25" s="59"/>
      <c r="N25" s="2"/>
      <c r="O25" s="2"/>
      <c r="P25" s="2"/>
      <c r="Q25" s="2"/>
    </row>
    <row r="26" spans="1:17" ht="18.75" customHeight="1" x14ac:dyDescent="0.25">
      <c r="A26" s="1"/>
      <c r="B26" s="50" t="str">
        <f>K26&amp;","&amp;RIGHT($D$13,4)</f>
        <v>January,1996</v>
      </c>
      <c r="C26" s="34">
        <f>IFERROR(VLOOKUP($C$13,GPF_Rate,11,0),"")</f>
        <v>12</v>
      </c>
      <c r="D26" s="20">
        <v>10</v>
      </c>
      <c r="E26" s="21"/>
      <c r="F26" s="36">
        <f t="shared" si="2"/>
        <v>10</v>
      </c>
      <c r="G26" s="21"/>
      <c r="H26" s="36">
        <f t="shared" si="3"/>
        <v>10</v>
      </c>
      <c r="I26" s="38">
        <f t="shared" si="4"/>
        <v>229.3312</v>
      </c>
      <c r="J26" s="39">
        <f t="shared" si="0"/>
        <v>2.2933120000000002</v>
      </c>
      <c r="K26" s="51" t="s">
        <v>22</v>
      </c>
      <c r="L26" s="1"/>
      <c r="M26" s="59"/>
      <c r="N26" s="2"/>
      <c r="O26" s="2"/>
      <c r="P26" s="2"/>
      <c r="Q26" s="2"/>
    </row>
    <row r="27" spans="1:17" ht="18.75" customHeight="1" x14ac:dyDescent="0.25">
      <c r="A27" s="1"/>
      <c r="B27" s="50" t="str">
        <f>K27&amp;","&amp;RIGHT($D$13,4)</f>
        <v>February,1996</v>
      </c>
      <c r="C27" s="34">
        <f>IFERROR(VLOOKUP($C$13,GPF_Rate,12,0),"")</f>
        <v>12</v>
      </c>
      <c r="D27" s="20">
        <v>11</v>
      </c>
      <c r="E27" s="21"/>
      <c r="F27" s="36">
        <f t="shared" si="2"/>
        <v>11</v>
      </c>
      <c r="G27" s="21"/>
      <c r="H27" s="36">
        <f t="shared" si="3"/>
        <v>11</v>
      </c>
      <c r="I27" s="38">
        <f t="shared" si="4"/>
        <v>240.3312</v>
      </c>
      <c r="J27" s="39">
        <f t="shared" si="0"/>
        <v>2.4033120000000001</v>
      </c>
      <c r="K27" s="51" t="s">
        <v>23</v>
      </c>
      <c r="L27" s="1"/>
      <c r="M27" s="59"/>
      <c r="N27" s="2"/>
      <c r="O27" s="2"/>
      <c r="P27" s="2"/>
      <c r="Q27" s="2"/>
    </row>
    <row r="28" spans="1:17" ht="18.75" customHeight="1" x14ac:dyDescent="0.25">
      <c r="A28" s="1"/>
      <c r="B28" s="52" t="str">
        <f>K28&amp;","&amp;RIGHT($D$13,4)</f>
        <v>March,1996</v>
      </c>
      <c r="C28" s="35">
        <f>IFERROR(VLOOKUP($C$13,GPF_Rate,13,0),"")</f>
        <v>12</v>
      </c>
      <c r="D28" s="20">
        <v>12</v>
      </c>
      <c r="E28" s="22"/>
      <c r="F28" s="37">
        <f t="shared" si="2"/>
        <v>12</v>
      </c>
      <c r="G28" s="22"/>
      <c r="H28" s="37">
        <f t="shared" si="3"/>
        <v>12</v>
      </c>
      <c r="I28" s="40">
        <f t="shared" si="4"/>
        <v>252.3312</v>
      </c>
      <c r="J28" s="39">
        <f t="shared" si="0"/>
        <v>2.5233120000000002</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2455.9744000000005</v>
      </c>
      <c r="J29" s="58">
        <f t="shared" si="5"/>
        <v>24.559744000000002</v>
      </c>
      <c r="K29" s="47"/>
      <c r="L29" s="1"/>
      <c r="M29" s="44"/>
      <c r="N29" s="2"/>
      <c r="O29" s="2"/>
      <c r="P29" s="2"/>
      <c r="Q29" s="2"/>
    </row>
    <row r="30" spans="1:17" ht="7.5" customHeight="1" x14ac:dyDescent="0.25">
      <c r="A30" s="1"/>
      <c r="B30" s="7"/>
      <c r="C30" s="7"/>
      <c r="D30" s="7"/>
      <c r="E30" s="7"/>
      <c r="F30" s="7"/>
      <c r="G30" s="7"/>
      <c r="H30" s="7"/>
      <c r="I30" s="7"/>
      <c r="L30" s="1"/>
      <c r="M30" s="2"/>
      <c r="N30" s="2"/>
      <c r="O30" s="2"/>
      <c r="P30" s="2"/>
      <c r="Q30" s="2"/>
    </row>
    <row r="31" spans="1:17" ht="18.75" customHeight="1" x14ac:dyDescent="0.25">
      <c r="A31" s="1"/>
      <c r="B31" s="143" t="s">
        <v>51</v>
      </c>
      <c r="C31" s="144"/>
      <c r="D31" s="144"/>
      <c r="E31" s="144"/>
      <c r="F31" s="145"/>
      <c r="G31" s="155">
        <f>C14</f>
        <v>174.3312</v>
      </c>
      <c r="H31" s="156"/>
      <c r="I31" s="157"/>
      <c r="L31" s="1"/>
      <c r="M31" s="8"/>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24.559744000000002</v>
      </c>
      <c r="H34" s="150"/>
      <c r="I34" s="151"/>
      <c r="L34" s="1"/>
      <c r="M34" s="2"/>
      <c r="N34" s="2"/>
      <c r="O34" s="2"/>
      <c r="P34" s="2"/>
      <c r="Q34" s="2"/>
    </row>
    <row r="35" spans="1:17" ht="18.75" customHeight="1" x14ac:dyDescent="0.25">
      <c r="A35" s="1"/>
      <c r="B35" s="146" t="s">
        <v>55</v>
      </c>
      <c r="C35" s="147"/>
      <c r="D35" s="147"/>
      <c r="E35" s="147"/>
      <c r="F35" s="148"/>
      <c r="G35" s="152">
        <f>G31+G32-G33+G34</f>
        <v>276.89094399999999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Header>&amp;F</oddHeader>
    <oddFooter>&amp;C&amp;"-,Bold"&amp;14&amp;KFF0000MADE BY :--BHAGIRATH MAL KALWANIYAN</oddFooter>
  </headerFooter>
  <colBreaks count="1" manualBreakCount="1">
    <brk id="9" min="4" max="34"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topLeftCell="A13" zoomScaleNormal="100" zoomScaleSheetLayoutView="100" workbookViewId="0">
      <selection activeCell="H18" sqref="H1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5.42578125" style="3" hidden="1" customWidth="1"/>
    <col min="11" max="11" width="4.5703125" style="3" hidden="1" customWidth="1"/>
    <col min="12" max="12" width="4.140625" style="3" customWidth="1"/>
    <col min="13" max="13" width="13.5703125" style="3" hidden="1" customWidth="1"/>
    <col min="14" max="17" width="8.7109375" style="3" customWidth="1"/>
    <col min="18" max="256" width="14.42578125" style="3" hidden="1"/>
    <col min="257"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1996 -    1997</v>
      </c>
      <c r="C7" s="135"/>
      <c r="D7" s="135"/>
      <c r="E7" s="135"/>
      <c r="F7" s="135"/>
      <c r="G7" s="135"/>
      <c r="H7" s="135"/>
      <c r="I7" s="135"/>
      <c r="J7" s="44"/>
      <c r="K7" s="45"/>
      <c r="L7" s="1"/>
      <c r="M7" s="2"/>
      <c r="N7" s="2"/>
      <c r="O7" s="2"/>
      <c r="P7" s="2"/>
      <c r="Q7" s="2"/>
    </row>
    <row r="8" spans="1:17" ht="19.5" customHeight="1" x14ac:dyDescent="0.25">
      <c r="A8" s="1"/>
      <c r="B8" s="113" t="s">
        <v>35</v>
      </c>
      <c r="C8" s="113"/>
      <c r="D8" s="114" t="str">
        <f>'GEN INFO'!C7</f>
        <v xml:space="preserve">रा.उ-मा.वि.डसाणा खुर्द </v>
      </c>
      <c r="E8" s="114"/>
      <c r="F8" s="114"/>
      <c r="G8" s="114"/>
      <c r="H8" s="114"/>
      <c r="I8" s="114"/>
      <c r="J8" s="44"/>
      <c r="K8" s="45"/>
      <c r="L8" s="1"/>
      <c r="M8" s="2"/>
      <c r="N8" s="2"/>
      <c r="O8" s="2"/>
      <c r="P8" s="2"/>
      <c r="Q8" s="2"/>
    </row>
    <row r="9" spans="1:17" ht="19.5" customHeight="1" x14ac:dyDescent="0.25">
      <c r="A9" s="1"/>
      <c r="B9" s="113" t="s">
        <v>36</v>
      </c>
      <c r="C9" s="113"/>
      <c r="D9" s="114" t="str">
        <f>'GEN INFO'!C8</f>
        <v xml:space="preserve">डीडवाना -कुचामन </v>
      </c>
      <c r="E9" s="114"/>
      <c r="F9" s="114"/>
      <c r="G9" s="114"/>
      <c r="H9" s="114"/>
      <c r="I9" s="114"/>
      <c r="J9" s="44"/>
      <c r="K9" s="45"/>
      <c r="L9" s="1"/>
      <c r="M9" s="2"/>
      <c r="N9" s="2"/>
      <c r="O9" s="2"/>
      <c r="P9" s="2"/>
      <c r="Q9" s="2"/>
    </row>
    <row r="10" spans="1:17" ht="19.5" customHeight="1" x14ac:dyDescent="0.25">
      <c r="A10" s="1"/>
      <c r="B10" s="113" t="s">
        <v>37</v>
      </c>
      <c r="C10" s="113"/>
      <c r="D10" s="114" t="str">
        <f>'GEN INFO'!C9</f>
        <v xml:space="preserve">भागीरथ मल </v>
      </c>
      <c r="E10" s="114"/>
      <c r="F10" s="114"/>
      <c r="G10" s="114"/>
      <c r="H10" s="114"/>
      <c r="I10" s="114"/>
      <c r="J10" s="44"/>
      <c r="K10" s="45"/>
      <c r="L10" s="1"/>
      <c r="M10" s="2"/>
      <c r="N10" s="2"/>
      <c r="O10" s="2"/>
      <c r="P10" s="2"/>
      <c r="Q10" s="2"/>
    </row>
    <row r="11" spans="1:17" ht="19.5" customHeight="1" x14ac:dyDescent="0.25">
      <c r="A11" s="1"/>
      <c r="B11" s="113" t="s">
        <v>38</v>
      </c>
      <c r="C11" s="113"/>
      <c r="D11" s="114" t="str">
        <f>'GEN INFO'!C10</f>
        <v xml:space="preserve">अध्यापक ले. 1 </v>
      </c>
      <c r="E11" s="114"/>
      <c r="F11" s="114"/>
      <c r="G11" s="114"/>
      <c r="H11" s="114"/>
      <c r="I11" s="114"/>
      <c r="J11" s="44"/>
      <c r="K11" s="45"/>
      <c r="L11" s="1"/>
      <c r="M11" s="2"/>
      <c r="N11" s="2"/>
      <c r="O11" s="2"/>
      <c r="P11" s="2"/>
      <c r="Q11" s="2"/>
    </row>
    <row r="12" spans="1:17" ht="19.5" customHeight="1" x14ac:dyDescent="0.25">
      <c r="A12" s="1"/>
      <c r="B12" s="113" t="s">
        <v>26</v>
      </c>
      <c r="C12" s="113"/>
      <c r="D12" s="114">
        <f>'GEN INFO'!C11</f>
        <v>123456</v>
      </c>
      <c r="E12" s="114"/>
      <c r="F12" s="114"/>
      <c r="G12" s="114"/>
      <c r="H12" s="114"/>
      <c r="I12" s="114"/>
      <c r="J12" s="46"/>
      <c r="K12" s="47"/>
      <c r="L12" s="1"/>
      <c r="M12" s="2"/>
      <c r="N12" s="2"/>
      <c r="O12" s="2"/>
      <c r="P12" s="2"/>
      <c r="Q12" s="2"/>
    </row>
    <row r="13" spans="1:17" ht="19.5" customHeight="1" thickBot="1" x14ac:dyDescent="0.3">
      <c r="A13" s="1"/>
      <c r="B13" s="48" t="s">
        <v>41</v>
      </c>
      <c r="C13" s="42">
        <f>'FY 3'!C13+1</f>
        <v>1996</v>
      </c>
      <c r="D13" s="62" t="str">
        <f>IFERROR("-    "&amp;C13+1,"")</f>
        <v>-    1997</v>
      </c>
      <c r="E13" s="115" t="s">
        <v>125</v>
      </c>
      <c r="F13" s="115"/>
      <c r="G13" s="115"/>
      <c r="H13" s="115"/>
      <c r="I13" s="43"/>
      <c r="J13" s="44"/>
      <c r="K13" s="45"/>
      <c r="L13" s="1"/>
      <c r="M13" s="2"/>
      <c r="N13" s="2"/>
      <c r="O13" s="2"/>
      <c r="P13" s="2"/>
      <c r="Q13" s="2"/>
    </row>
    <row r="14" spans="1:17" ht="19.5" customHeight="1" thickBot="1" x14ac:dyDescent="0.3">
      <c r="A14" s="1"/>
      <c r="B14" s="49" t="s">
        <v>42</v>
      </c>
      <c r="C14" s="111">
        <f>IF(I14="",'FY 3'!G35,I14)</f>
        <v>276.89094399999999</v>
      </c>
      <c r="D14" s="161"/>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April,1996</v>
      </c>
      <c r="C17" s="34">
        <f>IFERROR(VLOOKUP($C$13,GPF_Rate,2,0),"")</f>
        <v>12</v>
      </c>
      <c r="D17" s="20">
        <v>1</v>
      </c>
      <c r="E17" s="21"/>
      <c r="F17" s="36">
        <f>SUM(D17:E17)</f>
        <v>1</v>
      </c>
      <c r="G17" s="21"/>
      <c r="H17" s="36">
        <f>F17-G17</f>
        <v>1</v>
      </c>
      <c r="I17" s="38">
        <f>C14+F17-G17</f>
        <v>277.89094399999999</v>
      </c>
      <c r="J17" s="39">
        <f t="shared" ref="J17:J28" si="0">I17*C17/1200</f>
        <v>2.7789094400000001</v>
      </c>
      <c r="K17" s="51" t="s">
        <v>13</v>
      </c>
      <c r="L17" s="1"/>
      <c r="M17" s="59"/>
      <c r="O17" s="2"/>
      <c r="P17" s="2"/>
      <c r="Q17" s="2"/>
    </row>
    <row r="18" spans="1:17" ht="18.75" customHeight="1" x14ac:dyDescent="0.25">
      <c r="A18" s="1"/>
      <c r="B18" s="50" t="str">
        <f t="shared" ref="B18:B25" si="1">K18&amp;","&amp;$C$13</f>
        <v>May,1996</v>
      </c>
      <c r="C18" s="34">
        <f>IFERROR(VLOOKUP($C$13,GPF_Rate,3,0),"")</f>
        <v>12</v>
      </c>
      <c r="D18" s="20">
        <v>2</v>
      </c>
      <c r="E18" s="21"/>
      <c r="F18" s="36">
        <f t="shared" ref="F18:F28" si="2">SUM(D18:E18)</f>
        <v>2</v>
      </c>
      <c r="G18" s="21"/>
      <c r="H18" s="36">
        <f t="shared" ref="H18:H28" si="3">F18-G18</f>
        <v>2</v>
      </c>
      <c r="I18" s="38">
        <f t="shared" ref="I18:I28" si="4">I17+F18-G18</f>
        <v>279.89094399999999</v>
      </c>
      <c r="J18" s="39">
        <f t="shared" si="0"/>
        <v>2.7989094400000001</v>
      </c>
      <c r="K18" s="51" t="s">
        <v>14</v>
      </c>
      <c r="L18" s="1"/>
      <c r="M18" s="59"/>
      <c r="N18" s="2"/>
      <c r="O18" s="2"/>
      <c r="P18" s="2"/>
      <c r="Q18" s="2"/>
    </row>
    <row r="19" spans="1:17" ht="18.75" customHeight="1" x14ac:dyDescent="0.25">
      <c r="A19" s="1"/>
      <c r="B19" s="50" t="str">
        <f t="shared" si="1"/>
        <v>June,1996</v>
      </c>
      <c r="C19" s="34">
        <f>IFERROR(VLOOKUP($C$13,GPF_Rate,4,0),"")</f>
        <v>12</v>
      </c>
      <c r="D19" s="20">
        <v>3</v>
      </c>
      <c r="E19" s="21"/>
      <c r="F19" s="36">
        <f t="shared" si="2"/>
        <v>3</v>
      </c>
      <c r="G19" s="21"/>
      <c r="H19" s="36">
        <f t="shared" si="3"/>
        <v>3</v>
      </c>
      <c r="I19" s="38">
        <f t="shared" si="4"/>
        <v>282.89094399999999</v>
      </c>
      <c r="J19" s="39">
        <f t="shared" si="0"/>
        <v>2.8289094399999999</v>
      </c>
      <c r="K19" s="51" t="s">
        <v>15</v>
      </c>
      <c r="L19" s="1"/>
      <c r="M19" s="59"/>
      <c r="N19" s="2"/>
      <c r="O19" s="2"/>
      <c r="P19" s="2"/>
      <c r="Q19" s="2"/>
    </row>
    <row r="20" spans="1:17" ht="18.75" customHeight="1" x14ac:dyDescent="0.25">
      <c r="A20" s="1"/>
      <c r="B20" s="50" t="str">
        <f t="shared" si="1"/>
        <v>July,1996</v>
      </c>
      <c r="C20" s="34">
        <f>IFERROR(VLOOKUP($C$13,GPF_Rate,5,0),"")</f>
        <v>12</v>
      </c>
      <c r="D20" s="20">
        <v>4</v>
      </c>
      <c r="E20" s="21"/>
      <c r="F20" s="36">
        <f t="shared" si="2"/>
        <v>4</v>
      </c>
      <c r="G20" s="21"/>
      <c r="H20" s="36">
        <f>F20-G20</f>
        <v>4</v>
      </c>
      <c r="I20" s="38">
        <f t="shared" si="4"/>
        <v>286.89094399999999</v>
      </c>
      <c r="J20" s="39">
        <f t="shared" si="0"/>
        <v>2.8689094399999999</v>
      </c>
      <c r="K20" s="51" t="s">
        <v>16</v>
      </c>
      <c r="L20" s="1"/>
      <c r="M20" s="59"/>
      <c r="N20" s="2"/>
      <c r="O20" s="2"/>
      <c r="P20" s="2"/>
      <c r="Q20" s="2"/>
    </row>
    <row r="21" spans="1:17" ht="18.75" customHeight="1" x14ac:dyDescent="0.25">
      <c r="A21" s="1"/>
      <c r="B21" s="50" t="str">
        <f t="shared" si="1"/>
        <v>August,1996</v>
      </c>
      <c r="C21" s="34">
        <f>IFERROR(VLOOKUP($C$13,GPF_Rate,6,0),"")</f>
        <v>12</v>
      </c>
      <c r="D21" s="20">
        <v>5</v>
      </c>
      <c r="E21" s="21"/>
      <c r="F21" s="36">
        <f t="shared" si="2"/>
        <v>5</v>
      </c>
      <c r="G21" s="21"/>
      <c r="H21" s="36">
        <f t="shared" si="3"/>
        <v>5</v>
      </c>
      <c r="I21" s="38">
        <f t="shared" si="4"/>
        <v>291.89094399999999</v>
      </c>
      <c r="J21" s="39">
        <f t="shared" si="0"/>
        <v>2.9189094399999997</v>
      </c>
      <c r="K21" s="51" t="s">
        <v>17</v>
      </c>
      <c r="L21" s="1"/>
      <c r="M21" s="59"/>
      <c r="N21" s="2"/>
      <c r="O21" s="2"/>
      <c r="P21" s="2"/>
      <c r="Q21" s="2"/>
    </row>
    <row r="22" spans="1:17" ht="18.75" customHeight="1" x14ac:dyDescent="0.25">
      <c r="A22" s="1"/>
      <c r="B22" s="50" t="str">
        <f t="shared" si="1"/>
        <v>September,1996</v>
      </c>
      <c r="C22" s="34">
        <f>IFERROR(VLOOKUP($C$13,GPF_Rate,7,0),"")</f>
        <v>12</v>
      </c>
      <c r="D22" s="20">
        <v>6</v>
      </c>
      <c r="E22" s="21"/>
      <c r="F22" s="36">
        <f t="shared" si="2"/>
        <v>6</v>
      </c>
      <c r="G22" s="21"/>
      <c r="H22" s="36">
        <f t="shared" si="3"/>
        <v>6</v>
      </c>
      <c r="I22" s="38">
        <f t="shared" si="4"/>
        <v>297.89094399999999</v>
      </c>
      <c r="J22" s="39">
        <f t="shared" si="0"/>
        <v>2.9789094399999998</v>
      </c>
      <c r="K22" s="51" t="s">
        <v>18</v>
      </c>
      <c r="L22" s="1"/>
      <c r="M22" s="59"/>
      <c r="N22" s="2"/>
      <c r="O22" s="2"/>
      <c r="P22" s="2"/>
      <c r="Q22" s="2"/>
    </row>
    <row r="23" spans="1:17" ht="18.75" customHeight="1" x14ac:dyDescent="0.25">
      <c r="A23" s="1"/>
      <c r="B23" s="50" t="str">
        <f t="shared" si="1"/>
        <v>October,1996</v>
      </c>
      <c r="C23" s="34">
        <f>IFERROR(VLOOKUP($C$13,GPF_Rate,8,0),"")</f>
        <v>12</v>
      </c>
      <c r="D23" s="20">
        <v>7</v>
      </c>
      <c r="E23" s="21"/>
      <c r="F23" s="36">
        <f t="shared" si="2"/>
        <v>7</v>
      </c>
      <c r="G23" s="21"/>
      <c r="H23" s="36">
        <f t="shared" si="3"/>
        <v>7</v>
      </c>
      <c r="I23" s="38">
        <f t="shared" si="4"/>
        <v>304.89094399999999</v>
      </c>
      <c r="J23" s="39">
        <f t="shared" si="0"/>
        <v>3.0489094400000001</v>
      </c>
      <c r="K23" s="51" t="s">
        <v>19</v>
      </c>
      <c r="L23" s="1"/>
      <c r="M23" s="59"/>
      <c r="N23" s="2"/>
      <c r="O23" s="2"/>
      <c r="P23" s="2"/>
      <c r="Q23" s="2"/>
    </row>
    <row r="24" spans="1:17" ht="18.75" customHeight="1" x14ac:dyDescent="0.25">
      <c r="A24" s="1"/>
      <c r="B24" s="50" t="str">
        <f t="shared" si="1"/>
        <v>November,1996</v>
      </c>
      <c r="C24" s="34">
        <f>IFERROR(VLOOKUP($C$13,GPF_Rate,9,0),"")</f>
        <v>12</v>
      </c>
      <c r="D24" s="20">
        <v>8</v>
      </c>
      <c r="E24" s="21"/>
      <c r="F24" s="36">
        <f t="shared" si="2"/>
        <v>8</v>
      </c>
      <c r="G24" s="21"/>
      <c r="H24" s="36">
        <f t="shared" si="3"/>
        <v>8</v>
      </c>
      <c r="I24" s="38">
        <f t="shared" si="4"/>
        <v>312.89094399999999</v>
      </c>
      <c r="J24" s="39">
        <f t="shared" si="0"/>
        <v>3.1289094399999997</v>
      </c>
      <c r="K24" s="51" t="s">
        <v>20</v>
      </c>
      <c r="L24" s="1"/>
      <c r="M24" s="59"/>
      <c r="N24" s="2"/>
      <c r="O24" s="2"/>
      <c r="P24" s="2"/>
      <c r="Q24" s="2"/>
    </row>
    <row r="25" spans="1:17" ht="18.75" customHeight="1" x14ac:dyDescent="0.25">
      <c r="A25" s="1"/>
      <c r="B25" s="50" t="str">
        <f t="shared" si="1"/>
        <v>December,1996</v>
      </c>
      <c r="C25" s="34">
        <f>IFERROR(VLOOKUP($C$13,GPF_Rate,10,0),"")</f>
        <v>12</v>
      </c>
      <c r="D25" s="20">
        <v>9</v>
      </c>
      <c r="E25" s="21"/>
      <c r="F25" s="36">
        <f t="shared" si="2"/>
        <v>9</v>
      </c>
      <c r="G25" s="21"/>
      <c r="H25" s="36">
        <f t="shared" si="3"/>
        <v>9</v>
      </c>
      <c r="I25" s="38">
        <f t="shared" si="4"/>
        <v>321.89094399999999</v>
      </c>
      <c r="J25" s="39">
        <f t="shared" si="0"/>
        <v>3.21890944</v>
      </c>
      <c r="K25" s="51" t="s">
        <v>21</v>
      </c>
      <c r="L25" s="1"/>
      <c r="M25" s="59"/>
      <c r="N25" s="2"/>
      <c r="O25" s="2"/>
      <c r="P25" s="2"/>
      <c r="Q25" s="2"/>
    </row>
    <row r="26" spans="1:17" ht="18.75" customHeight="1" x14ac:dyDescent="0.25">
      <c r="A26" s="1"/>
      <c r="B26" s="50" t="str">
        <f>K26&amp;","&amp;RIGHT($D$13,4)</f>
        <v>January,1997</v>
      </c>
      <c r="C26" s="34">
        <f>IFERROR(VLOOKUP($C$13,GPF_Rate,11,0),"")</f>
        <v>12</v>
      </c>
      <c r="D26" s="20">
        <v>10</v>
      </c>
      <c r="E26" s="21"/>
      <c r="F26" s="36">
        <f t="shared" si="2"/>
        <v>10</v>
      </c>
      <c r="G26" s="21"/>
      <c r="H26" s="36">
        <f t="shared" si="3"/>
        <v>10</v>
      </c>
      <c r="I26" s="38">
        <f t="shared" si="4"/>
        <v>331.89094399999999</v>
      </c>
      <c r="J26" s="39">
        <f t="shared" si="0"/>
        <v>3.3189094400000001</v>
      </c>
      <c r="K26" s="51" t="s">
        <v>22</v>
      </c>
      <c r="L26" s="1"/>
      <c r="M26" s="59"/>
      <c r="N26" s="2"/>
      <c r="O26" s="2"/>
      <c r="P26" s="2"/>
      <c r="Q26" s="2"/>
    </row>
    <row r="27" spans="1:17" ht="18.75" customHeight="1" x14ac:dyDescent="0.25">
      <c r="A27" s="1"/>
      <c r="B27" s="50" t="str">
        <f>K27&amp;","&amp;RIGHT($D$13,4)</f>
        <v>February,1997</v>
      </c>
      <c r="C27" s="34">
        <f>IFERROR(VLOOKUP($C$13,GPF_Rate,12,0),"")</f>
        <v>12</v>
      </c>
      <c r="D27" s="20">
        <v>11</v>
      </c>
      <c r="E27" s="21"/>
      <c r="F27" s="36">
        <f t="shared" si="2"/>
        <v>11</v>
      </c>
      <c r="G27" s="21"/>
      <c r="H27" s="36">
        <f t="shared" si="3"/>
        <v>11</v>
      </c>
      <c r="I27" s="38">
        <f t="shared" si="4"/>
        <v>342.89094399999999</v>
      </c>
      <c r="J27" s="39">
        <f t="shared" si="0"/>
        <v>3.42890944</v>
      </c>
      <c r="K27" s="51" t="s">
        <v>23</v>
      </c>
      <c r="L27" s="1"/>
      <c r="M27" s="59"/>
      <c r="N27" s="2"/>
      <c r="O27" s="2"/>
      <c r="P27" s="2"/>
      <c r="Q27" s="2"/>
    </row>
    <row r="28" spans="1:17" ht="18.75" customHeight="1" x14ac:dyDescent="0.25">
      <c r="A28" s="1"/>
      <c r="B28" s="52" t="str">
        <f>K28&amp;","&amp;RIGHT($D$13,4)</f>
        <v>March,1997</v>
      </c>
      <c r="C28" s="35">
        <f>IFERROR(VLOOKUP($C$13,GPF_Rate,13,0),"")</f>
        <v>12</v>
      </c>
      <c r="D28" s="20">
        <v>12</v>
      </c>
      <c r="E28" s="22"/>
      <c r="F28" s="37">
        <f t="shared" si="2"/>
        <v>12</v>
      </c>
      <c r="G28" s="22"/>
      <c r="H28" s="37">
        <f t="shared" si="3"/>
        <v>12</v>
      </c>
      <c r="I28" s="40">
        <f t="shared" si="4"/>
        <v>354.89094399999999</v>
      </c>
      <c r="J28" s="39">
        <f t="shared" si="0"/>
        <v>3.5489094400000001</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3686.691327999999</v>
      </c>
      <c r="J29" s="58">
        <f t="shared" si="5"/>
        <v>36.866913280000006</v>
      </c>
      <c r="K29" s="47"/>
      <c r="L29" s="1"/>
      <c r="M29" s="44"/>
      <c r="N29" s="2"/>
      <c r="O29" s="2"/>
      <c r="P29" s="2"/>
      <c r="Q29" s="2"/>
    </row>
    <row r="30" spans="1:17" ht="7.5" customHeight="1" x14ac:dyDescent="0.25">
      <c r="A30" s="1"/>
      <c r="B30" s="7"/>
      <c r="C30" s="7"/>
      <c r="D30" s="7"/>
      <c r="E30" s="7"/>
      <c r="F30" s="7"/>
      <c r="G30" s="7"/>
      <c r="H30" s="7"/>
      <c r="I30" s="7"/>
      <c r="L30" s="1"/>
      <c r="M30" s="44"/>
      <c r="N30" s="2"/>
      <c r="O30" s="2"/>
      <c r="P30" s="2"/>
      <c r="Q30" s="2"/>
    </row>
    <row r="31" spans="1:17" ht="18.75" customHeight="1" x14ac:dyDescent="0.25">
      <c r="A31" s="1"/>
      <c r="B31" s="143" t="s">
        <v>51</v>
      </c>
      <c r="C31" s="144"/>
      <c r="D31" s="144"/>
      <c r="E31" s="144"/>
      <c r="F31" s="145"/>
      <c r="G31" s="155">
        <f>C14</f>
        <v>276.89094399999999</v>
      </c>
      <c r="H31" s="156"/>
      <c r="I31" s="157"/>
      <c r="L31" s="1"/>
      <c r="M31" s="60"/>
      <c r="N31" s="2"/>
      <c r="O31" s="2"/>
      <c r="P31" s="2"/>
      <c r="Q31" s="2"/>
    </row>
    <row r="32" spans="1:17" ht="18.75" customHeight="1" x14ac:dyDescent="0.25">
      <c r="A32" s="1"/>
      <c r="B32" s="123" t="s">
        <v>52</v>
      </c>
      <c r="C32" s="124"/>
      <c r="D32" s="124"/>
      <c r="E32" s="124"/>
      <c r="F32" s="125"/>
      <c r="G32" s="149">
        <f>F29</f>
        <v>78</v>
      </c>
      <c r="H32" s="150"/>
      <c r="I32" s="151"/>
      <c r="L32" s="1"/>
      <c r="M32" s="44"/>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36.866913280000006</v>
      </c>
      <c r="H34" s="150"/>
      <c r="I34" s="151"/>
      <c r="L34" s="1"/>
      <c r="M34" s="2"/>
      <c r="N34" s="2"/>
      <c r="O34" s="2"/>
      <c r="P34" s="2"/>
      <c r="Q34" s="2"/>
    </row>
    <row r="35" spans="1:17" ht="18.75" customHeight="1" x14ac:dyDescent="0.25">
      <c r="A35" s="1"/>
      <c r="B35" s="146" t="s">
        <v>55</v>
      </c>
      <c r="C35" s="147"/>
      <c r="D35" s="147"/>
      <c r="E35" s="147"/>
      <c r="F35" s="148"/>
      <c r="G35" s="152">
        <f>G31+G32-G33+G34</f>
        <v>391.75785728</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colBreaks count="1" manualBreakCount="1">
    <brk id="9" min="4" max="34"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zoomScaleNormal="100" zoomScaleSheetLayoutView="100" workbookViewId="0">
      <selection activeCell="H18" sqref="H1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4.7109375" style="3" hidden="1" customWidth="1"/>
    <col min="11" max="11" width="5" style="3" hidden="1" customWidth="1"/>
    <col min="12" max="12" width="4.140625" style="3" customWidth="1"/>
    <col min="13" max="13" width="13.5703125" style="3" hidden="1" customWidth="1"/>
    <col min="14" max="17" width="8.7109375" style="3" customWidth="1"/>
    <col min="18" max="256" width="14.42578125" style="3" hidden="1"/>
    <col min="257"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1997 -    1998</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4'!C13+1</f>
        <v>1997</v>
      </c>
      <c r="D13" s="62" t="str">
        <f>IFERROR("-    "&amp;C13+1,"")</f>
        <v>-    1998</v>
      </c>
      <c r="E13" s="115" t="s">
        <v>125</v>
      </c>
      <c r="F13" s="115"/>
      <c r="G13" s="115"/>
      <c r="H13" s="115"/>
      <c r="I13" s="43"/>
      <c r="J13" s="44"/>
      <c r="K13" s="45"/>
      <c r="L13" s="1"/>
      <c r="M13" s="2"/>
      <c r="N13" s="2"/>
      <c r="O13" s="2"/>
      <c r="P13" s="2"/>
      <c r="Q13" s="2"/>
    </row>
    <row r="14" spans="1:17" ht="19.5" customHeight="1" thickBot="1" x14ac:dyDescent="0.3">
      <c r="A14" s="1"/>
      <c r="B14" s="49" t="s">
        <v>42</v>
      </c>
      <c r="C14" s="111">
        <f>IF(I14="",'FY 4'!G35,I14)</f>
        <v>391.75785728</v>
      </c>
      <c r="D14" s="161"/>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April,1997</v>
      </c>
      <c r="C17" s="34">
        <f>IFERROR(VLOOKUP($C$13,GPF_Rate,2,0),"")</f>
        <v>12</v>
      </c>
      <c r="D17" s="20">
        <v>1</v>
      </c>
      <c r="E17" s="21"/>
      <c r="F17" s="36">
        <f>SUM(D17:E17)</f>
        <v>1</v>
      </c>
      <c r="G17" s="21"/>
      <c r="H17" s="36">
        <f>F17-G17</f>
        <v>1</v>
      </c>
      <c r="I17" s="38">
        <f>C14+F17-G17</f>
        <v>392.75785728</v>
      </c>
      <c r="J17" s="39">
        <f t="shared" ref="J17:J28" si="0">I17*C17/1200</f>
        <v>3.9275785727999999</v>
      </c>
      <c r="K17" s="51" t="s">
        <v>13</v>
      </c>
      <c r="L17" s="1"/>
      <c r="M17" s="59"/>
      <c r="O17" s="2"/>
      <c r="P17" s="2"/>
      <c r="Q17" s="2"/>
    </row>
    <row r="18" spans="1:17" ht="18.75" customHeight="1" x14ac:dyDescent="0.25">
      <c r="A18" s="1"/>
      <c r="B18" s="50" t="str">
        <f t="shared" ref="B18:B25" si="1">K18&amp;","&amp;$C$13</f>
        <v>May,1997</v>
      </c>
      <c r="C18" s="34">
        <f>IFERROR(VLOOKUP($C$13,GPF_Rate,3,0),"")</f>
        <v>12</v>
      </c>
      <c r="D18" s="20">
        <v>2</v>
      </c>
      <c r="E18" s="21"/>
      <c r="F18" s="36">
        <f t="shared" ref="F18:F28" si="2">SUM(D18:E18)</f>
        <v>2</v>
      </c>
      <c r="G18" s="21"/>
      <c r="H18" s="36">
        <f t="shared" ref="H18:H28" si="3">F18-G18</f>
        <v>2</v>
      </c>
      <c r="I18" s="38">
        <f t="shared" ref="I18:I28" si="4">I17+F18-G18</f>
        <v>394.75785728</v>
      </c>
      <c r="J18" s="39">
        <f t="shared" si="0"/>
        <v>3.9475785727999999</v>
      </c>
      <c r="K18" s="51" t="s">
        <v>14</v>
      </c>
      <c r="L18" s="1"/>
      <c r="M18" s="59"/>
      <c r="N18" s="2"/>
      <c r="O18" s="2"/>
      <c r="P18" s="2"/>
      <c r="Q18" s="2"/>
    </row>
    <row r="19" spans="1:17" ht="18.75" customHeight="1" x14ac:dyDescent="0.25">
      <c r="A19" s="1"/>
      <c r="B19" s="50" t="str">
        <f t="shared" si="1"/>
        <v>June,1997</v>
      </c>
      <c r="C19" s="34">
        <f>IFERROR(VLOOKUP($C$13,GPF_Rate,4,0),"")</f>
        <v>12</v>
      </c>
      <c r="D19" s="20">
        <v>3</v>
      </c>
      <c r="E19" s="21"/>
      <c r="F19" s="36">
        <f t="shared" si="2"/>
        <v>3</v>
      </c>
      <c r="G19" s="21"/>
      <c r="H19" s="36">
        <f t="shared" si="3"/>
        <v>3</v>
      </c>
      <c r="I19" s="38">
        <f t="shared" si="4"/>
        <v>397.75785728</v>
      </c>
      <c r="J19" s="39">
        <f t="shared" si="0"/>
        <v>3.9775785727999997</v>
      </c>
      <c r="K19" s="51" t="s">
        <v>15</v>
      </c>
      <c r="L19" s="1"/>
      <c r="M19" s="59"/>
      <c r="N19" s="2"/>
      <c r="O19" s="2"/>
      <c r="P19" s="2"/>
      <c r="Q19" s="2"/>
    </row>
    <row r="20" spans="1:17" ht="18.75" customHeight="1" x14ac:dyDescent="0.25">
      <c r="A20" s="1"/>
      <c r="B20" s="50" t="str">
        <f t="shared" si="1"/>
        <v>July,1997</v>
      </c>
      <c r="C20" s="34">
        <f>IFERROR(VLOOKUP($C$13,GPF_Rate,5,0),"")</f>
        <v>12</v>
      </c>
      <c r="D20" s="20">
        <v>4</v>
      </c>
      <c r="E20" s="21"/>
      <c r="F20" s="36">
        <f t="shared" si="2"/>
        <v>4</v>
      </c>
      <c r="G20" s="21"/>
      <c r="H20" s="36">
        <f>F20-G20</f>
        <v>4</v>
      </c>
      <c r="I20" s="38">
        <f t="shared" si="4"/>
        <v>401.75785728</v>
      </c>
      <c r="J20" s="39">
        <f t="shared" si="0"/>
        <v>4.0175785727999997</v>
      </c>
      <c r="K20" s="51" t="s">
        <v>16</v>
      </c>
      <c r="L20" s="1"/>
      <c r="M20" s="59"/>
      <c r="N20" s="2"/>
      <c r="O20" s="2"/>
      <c r="P20" s="2"/>
      <c r="Q20" s="2"/>
    </row>
    <row r="21" spans="1:17" ht="18.75" customHeight="1" x14ac:dyDescent="0.25">
      <c r="A21" s="1"/>
      <c r="B21" s="50" t="str">
        <f t="shared" si="1"/>
        <v>August,1997</v>
      </c>
      <c r="C21" s="34">
        <f>IFERROR(VLOOKUP($C$13,GPF_Rate,6,0),"")</f>
        <v>12</v>
      </c>
      <c r="D21" s="20">
        <v>5</v>
      </c>
      <c r="E21" s="21"/>
      <c r="F21" s="36">
        <f t="shared" si="2"/>
        <v>5</v>
      </c>
      <c r="G21" s="21"/>
      <c r="H21" s="36">
        <f t="shared" si="3"/>
        <v>5</v>
      </c>
      <c r="I21" s="38">
        <f t="shared" si="4"/>
        <v>406.75785728</v>
      </c>
      <c r="J21" s="39">
        <f t="shared" si="0"/>
        <v>4.0675785727999996</v>
      </c>
      <c r="K21" s="51" t="s">
        <v>17</v>
      </c>
      <c r="L21" s="1"/>
      <c r="M21" s="59"/>
      <c r="N21" s="2"/>
      <c r="O21" s="2"/>
      <c r="P21" s="2"/>
      <c r="Q21" s="2"/>
    </row>
    <row r="22" spans="1:17" ht="18.75" customHeight="1" x14ac:dyDescent="0.25">
      <c r="A22" s="1"/>
      <c r="B22" s="50" t="str">
        <f t="shared" si="1"/>
        <v>September,1997</v>
      </c>
      <c r="C22" s="34">
        <f>IFERROR(VLOOKUP($C$13,GPF_Rate,7,0),"")</f>
        <v>12</v>
      </c>
      <c r="D22" s="20">
        <v>6</v>
      </c>
      <c r="E22" s="21"/>
      <c r="F22" s="36">
        <f t="shared" si="2"/>
        <v>6</v>
      </c>
      <c r="G22" s="21"/>
      <c r="H22" s="36">
        <f t="shared" si="3"/>
        <v>6</v>
      </c>
      <c r="I22" s="38">
        <f t="shared" si="4"/>
        <v>412.75785728</v>
      </c>
      <c r="J22" s="39">
        <f t="shared" si="0"/>
        <v>4.1275785728000001</v>
      </c>
      <c r="K22" s="51" t="s">
        <v>18</v>
      </c>
      <c r="L22" s="1"/>
      <c r="M22" s="59"/>
      <c r="N22" s="2"/>
      <c r="O22" s="2"/>
      <c r="P22" s="2"/>
      <c r="Q22" s="2"/>
    </row>
    <row r="23" spans="1:17" ht="18.75" customHeight="1" x14ac:dyDescent="0.25">
      <c r="A23" s="1"/>
      <c r="B23" s="50" t="str">
        <f t="shared" si="1"/>
        <v>October,1997</v>
      </c>
      <c r="C23" s="34">
        <f>IFERROR(VLOOKUP($C$13,GPF_Rate,8,0),"")</f>
        <v>12</v>
      </c>
      <c r="D23" s="20">
        <v>7</v>
      </c>
      <c r="E23" s="21"/>
      <c r="F23" s="36">
        <f t="shared" si="2"/>
        <v>7</v>
      </c>
      <c r="G23" s="21"/>
      <c r="H23" s="36">
        <f t="shared" si="3"/>
        <v>7</v>
      </c>
      <c r="I23" s="38">
        <f t="shared" si="4"/>
        <v>419.75785728</v>
      </c>
      <c r="J23" s="39">
        <f t="shared" si="0"/>
        <v>4.1975785727999995</v>
      </c>
      <c r="K23" s="51" t="s">
        <v>19</v>
      </c>
      <c r="L23" s="1"/>
      <c r="M23" s="59"/>
      <c r="N23" s="2"/>
      <c r="O23" s="2"/>
      <c r="P23" s="2"/>
      <c r="Q23" s="2"/>
    </row>
    <row r="24" spans="1:17" ht="18.75" customHeight="1" x14ac:dyDescent="0.25">
      <c r="A24" s="1"/>
      <c r="B24" s="50" t="str">
        <f t="shared" si="1"/>
        <v>November,1997</v>
      </c>
      <c r="C24" s="34">
        <f>IFERROR(VLOOKUP($C$13,GPF_Rate,9,0),"")</f>
        <v>12</v>
      </c>
      <c r="D24" s="20">
        <v>8</v>
      </c>
      <c r="E24" s="21"/>
      <c r="F24" s="36">
        <f t="shared" si="2"/>
        <v>8</v>
      </c>
      <c r="G24" s="21"/>
      <c r="H24" s="36">
        <f t="shared" si="3"/>
        <v>8</v>
      </c>
      <c r="I24" s="38">
        <f t="shared" si="4"/>
        <v>427.75785728</v>
      </c>
      <c r="J24" s="39">
        <f t="shared" si="0"/>
        <v>4.2775785727999995</v>
      </c>
      <c r="K24" s="51" t="s">
        <v>20</v>
      </c>
      <c r="L24" s="1"/>
      <c r="M24" s="59"/>
      <c r="N24" s="2"/>
      <c r="O24" s="2"/>
      <c r="P24" s="2"/>
      <c r="Q24" s="2"/>
    </row>
    <row r="25" spans="1:17" ht="18.75" customHeight="1" x14ac:dyDescent="0.25">
      <c r="A25" s="1"/>
      <c r="B25" s="50" t="str">
        <f t="shared" si="1"/>
        <v>December,1997</v>
      </c>
      <c r="C25" s="34">
        <f>IFERROR(VLOOKUP($C$13,GPF_Rate,10,0),"")</f>
        <v>12</v>
      </c>
      <c r="D25" s="20">
        <v>9</v>
      </c>
      <c r="E25" s="21"/>
      <c r="F25" s="36">
        <f t="shared" si="2"/>
        <v>9</v>
      </c>
      <c r="G25" s="21"/>
      <c r="H25" s="36">
        <f t="shared" si="3"/>
        <v>9</v>
      </c>
      <c r="I25" s="38">
        <f t="shared" si="4"/>
        <v>436.75785728</v>
      </c>
      <c r="J25" s="39">
        <f t="shared" si="0"/>
        <v>4.3675785727999994</v>
      </c>
      <c r="K25" s="51" t="s">
        <v>21</v>
      </c>
      <c r="L25" s="1"/>
      <c r="M25" s="59"/>
      <c r="N25" s="2"/>
      <c r="O25" s="2"/>
      <c r="P25" s="2"/>
      <c r="Q25" s="2"/>
    </row>
    <row r="26" spans="1:17" ht="18.75" customHeight="1" x14ac:dyDescent="0.25">
      <c r="A26" s="1"/>
      <c r="B26" s="50" t="str">
        <f>K26&amp;","&amp;RIGHT($D$13,4)</f>
        <v>January,1998</v>
      </c>
      <c r="C26" s="34">
        <f>IFERROR(VLOOKUP($C$13,GPF_Rate,11,0),"")</f>
        <v>12</v>
      </c>
      <c r="D26" s="20">
        <v>10</v>
      </c>
      <c r="E26" s="21"/>
      <c r="F26" s="36">
        <f t="shared" si="2"/>
        <v>10</v>
      </c>
      <c r="G26" s="21"/>
      <c r="H26" s="36">
        <f t="shared" si="3"/>
        <v>10</v>
      </c>
      <c r="I26" s="38">
        <f t="shared" si="4"/>
        <v>446.75785728</v>
      </c>
      <c r="J26" s="39">
        <f t="shared" si="0"/>
        <v>4.4675785727999999</v>
      </c>
      <c r="K26" s="51" t="s">
        <v>22</v>
      </c>
      <c r="L26" s="1"/>
      <c r="M26" s="59"/>
      <c r="N26" s="2"/>
      <c r="O26" s="2"/>
      <c r="P26" s="2"/>
      <c r="Q26" s="2"/>
    </row>
    <row r="27" spans="1:17" ht="18.75" customHeight="1" x14ac:dyDescent="0.25">
      <c r="A27" s="1"/>
      <c r="B27" s="50" t="str">
        <f>K27&amp;","&amp;RIGHT($D$13,4)</f>
        <v>February,1998</v>
      </c>
      <c r="C27" s="34">
        <f>IFERROR(VLOOKUP($C$13,GPF_Rate,12,0),"")</f>
        <v>12</v>
      </c>
      <c r="D27" s="20">
        <v>11</v>
      </c>
      <c r="E27" s="21"/>
      <c r="F27" s="36">
        <f t="shared" si="2"/>
        <v>11</v>
      </c>
      <c r="G27" s="21"/>
      <c r="H27" s="36">
        <f t="shared" si="3"/>
        <v>11</v>
      </c>
      <c r="I27" s="38">
        <f t="shared" si="4"/>
        <v>457.75785728</v>
      </c>
      <c r="J27" s="39">
        <f t="shared" si="0"/>
        <v>4.5775785727999994</v>
      </c>
      <c r="K27" s="51" t="s">
        <v>23</v>
      </c>
      <c r="L27" s="1"/>
      <c r="M27" s="59"/>
      <c r="N27" s="2"/>
      <c r="O27" s="2"/>
      <c r="P27" s="2"/>
      <c r="Q27" s="2"/>
    </row>
    <row r="28" spans="1:17" ht="18.75" customHeight="1" x14ac:dyDescent="0.25">
      <c r="A28" s="1"/>
      <c r="B28" s="52" t="str">
        <f>K28&amp;","&amp;RIGHT($D$13,4)</f>
        <v>March,1998</v>
      </c>
      <c r="C28" s="35">
        <f>IFERROR(VLOOKUP($C$13,GPF_Rate,13,0),"")</f>
        <v>12</v>
      </c>
      <c r="D28" s="20">
        <v>12</v>
      </c>
      <c r="E28" s="22"/>
      <c r="F28" s="37">
        <f t="shared" si="2"/>
        <v>12</v>
      </c>
      <c r="G28" s="22"/>
      <c r="H28" s="37">
        <f t="shared" si="3"/>
        <v>12</v>
      </c>
      <c r="I28" s="40">
        <f t="shared" si="4"/>
        <v>469.75785728</v>
      </c>
      <c r="J28" s="39">
        <f t="shared" si="0"/>
        <v>4.6975785727999995</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5065.0942873599997</v>
      </c>
      <c r="J29" s="58">
        <f t="shared" si="5"/>
        <v>50.650942873600002</v>
      </c>
      <c r="K29" s="47"/>
      <c r="L29" s="1"/>
      <c r="M29" s="44"/>
      <c r="N29" s="2"/>
      <c r="O29" s="2"/>
      <c r="P29" s="2"/>
      <c r="Q29" s="2"/>
    </row>
    <row r="30" spans="1:17" ht="7.5" customHeight="1" x14ac:dyDescent="0.25">
      <c r="A30" s="1"/>
      <c r="B30" s="7"/>
      <c r="C30" s="7"/>
      <c r="D30" s="7"/>
      <c r="E30" s="7"/>
      <c r="F30" s="7"/>
      <c r="G30" s="7"/>
      <c r="H30" s="7"/>
      <c r="I30" s="7"/>
      <c r="L30" s="1"/>
      <c r="M30" s="44"/>
      <c r="N30" s="2"/>
      <c r="O30" s="2"/>
      <c r="P30" s="2"/>
      <c r="Q30" s="2"/>
    </row>
    <row r="31" spans="1:17" ht="18.75" customHeight="1" x14ac:dyDescent="0.25">
      <c r="A31" s="1"/>
      <c r="B31" s="143" t="s">
        <v>51</v>
      </c>
      <c r="C31" s="144"/>
      <c r="D31" s="144"/>
      <c r="E31" s="144"/>
      <c r="F31" s="145"/>
      <c r="G31" s="155">
        <f>C14</f>
        <v>391.75785728</v>
      </c>
      <c r="H31" s="156"/>
      <c r="I31" s="157"/>
      <c r="L31" s="1"/>
      <c r="M31" s="60"/>
      <c r="N31" s="2"/>
      <c r="O31" s="2"/>
      <c r="P31" s="2"/>
      <c r="Q31" s="2"/>
    </row>
    <row r="32" spans="1:17" ht="18.75" customHeight="1" x14ac:dyDescent="0.25">
      <c r="A32" s="1"/>
      <c r="B32" s="123" t="s">
        <v>52</v>
      </c>
      <c r="C32" s="124"/>
      <c r="D32" s="124"/>
      <c r="E32" s="124"/>
      <c r="F32" s="125"/>
      <c r="G32" s="149">
        <f>F29</f>
        <v>78</v>
      </c>
      <c r="H32" s="150"/>
      <c r="I32" s="151"/>
      <c r="L32" s="1"/>
      <c r="M32" s="44"/>
      <c r="N32" s="2"/>
      <c r="O32" s="2"/>
      <c r="P32" s="2"/>
      <c r="Q32" s="2"/>
    </row>
    <row r="33" spans="1:17" ht="18.75" customHeight="1" x14ac:dyDescent="0.25">
      <c r="A33" s="1"/>
      <c r="B33" s="123" t="s">
        <v>53</v>
      </c>
      <c r="C33" s="124"/>
      <c r="D33" s="124"/>
      <c r="E33" s="124"/>
      <c r="F33" s="125"/>
      <c r="G33" s="149">
        <f>G29</f>
        <v>0</v>
      </c>
      <c r="H33" s="150"/>
      <c r="I33" s="151"/>
      <c r="L33" s="1"/>
      <c r="M33" s="44"/>
      <c r="N33" s="2"/>
      <c r="O33" s="2"/>
      <c r="P33" s="2"/>
      <c r="Q33" s="2"/>
    </row>
    <row r="34" spans="1:17" ht="18.75" customHeight="1" x14ac:dyDescent="0.25">
      <c r="A34" s="1"/>
      <c r="B34" s="123" t="s">
        <v>54</v>
      </c>
      <c r="C34" s="124"/>
      <c r="D34" s="124"/>
      <c r="E34" s="124"/>
      <c r="F34" s="125"/>
      <c r="G34" s="149">
        <f>J29</f>
        <v>50.650942873600002</v>
      </c>
      <c r="H34" s="150"/>
      <c r="I34" s="151"/>
      <c r="L34" s="1"/>
      <c r="M34" s="2"/>
      <c r="N34" s="2"/>
      <c r="O34" s="2"/>
      <c r="P34" s="2"/>
      <c r="Q34" s="2"/>
    </row>
    <row r="35" spans="1:17" ht="18.75" customHeight="1" x14ac:dyDescent="0.25">
      <c r="A35" s="1"/>
      <c r="B35" s="146" t="s">
        <v>55</v>
      </c>
      <c r="C35" s="147"/>
      <c r="D35" s="147"/>
      <c r="E35" s="147"/>
      <c r="F35" s="148"/>
      <c r="G35" s="152">
        <f>G31+G32-G33+G34</f>
        <v>520.40880015359994</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VY37"/>
  <sheetViews>
    <sheetView topLeftCell="A11" zoomScaleNormal="100" zoomScaleSheetLayoutView="100" workbookViewId="0">
      <selection activeCell="F18" sqref="F18"/>
    </sheetView>
  </sheetViews>
  <sheetFormatPr defaultColWidth="0" defaultRowHeight="15" zeroHeight="1" x14ac:dyDescent="0.25"/>
  <cols>
    <col min="1" max="1" width="3.5703125" style="3" customWidth="1"/>
    <col min="2" max="2" width="18" style="3" customWidth="1"/>
    <col min="3" max="3" width="12.7109375" style="3" customWidth="1"/>
    <col min="4" max="4" width="10.28515625" style="3" customWidth="1"/>
    <col min="5" max="5" width="10.5703125" style="3" customWidth="1"/>
    <col min="6" max="6" width="12.85546875" style="3" customWidth="1"/>
    <col min="7" max="7" width="9.7109375" style="3" customWidth="1"/>
    <col min="8" max="8" width="11.42578125" style="3" customWidth="1"/>
    <col min="9" max="9" width="12.28515625" style="3" customWidth="1"/>
    <col min="10" max="10" width="4" style="3" hidden="1" customWidth="1"/>
    <col min="11" max="11" width="4.28515625" style="3" hidden="1" customWidth="1"/>
    <col min="12" max="12" width="4.140625" style="3" customWidth="1"/>
    <col min="13" max="13" width="13.5703125" style="3" hidden="1" customWidth="1"/>
    <col min="14" max="17" width="8.7109375" style="3" customWidth="1"/>
    <col min="18" max="256" width="14.42578125" style="3" hidden="1"/>
    <col min="257" max="265" width="0" style="3" hidden="1"/>
    <col min="266" max="267" width="14.42578125" style="3" hidden="1"/>
    <col min="268" max="268" width="0" style="3" hidden="1"/>
    <col min="269" max="269" width="14.42578125" style="3" hidden="1"/>
    <col min="270" max="273" width="0" style="3" hidden="1"/>
    <col min="274" max="512" width="14.42578125" style="3" hidden="1"/>
    <col min="513" max="521" width="0" style="3" hidden="1"/>
    <col min="522" max="523" width="14.42578125" style="3" hidden="1"/>
    <col min="524" max="524" width="0" style="3" hidden="1"/>
    <col min="525" max="525" width="14.42578125" style="3" hidden="1"/>
    <col min="526" max="529" width="0" style="3" hidden="1"/>
    <col min="530" max="768" width="14.42578125" style="3" hidden="1"/>
    <col min="769" max="777" width="0" style="3" hidden="1"/>
    <col min="778" max="779" width="14.42578125" style="3" hidden="1"/>
    <col min="780" max="780" width="0" style="3" hidden="1"/>
    <col min="781" max="781" width="14.42578125" style="3" hidden="1"/>
    <col min="782" max="785" width="0" style="3" hidden="1"/>
    <col min="786" max="1024" width="14.42578125" style="3" hidden="1"/>
    <col min="1025" max="1033" width="0" style="3" hidden="1"/>
    <col min="1034" max="1035" width="14.42578125" style="3" hidden="1"/>
    <col min="1036" max="1036" width="0" style="3" hidden="1"/>
    <col min="1037" max="1037" width="14.42578125" style="3" hidden="1"/>
    <col min="1038" max="1041" width="0" style="3" hidden="1"/>
    <col min="1042" max="1280" width="14.42578125" style="3" hidden="1"/>
    <col min="1281" max="1289" width="0" style="3" hidden="1"/>
    <col min="1290" max="1291" width="14.42578125" style="3" hidden="1"/>
    <col min="1292" max="1292" width="0" style="3" hidden="1"/>
    <col min="1293" max="1293" width="14.42578125" style="3" hidden="1"/>
    <col min="1294" max="1297" width="0" style="3" hidden="1"/>
    <col min="1298" max="1536" width="14.42578125" style="3" hidden="1"/>
    <col min="1537" max="1545" width="0" style="3" hidden="1"/>
    <col min="1546" max="1547" width="14.42578125" style="3" hidden="1"/>
    <col min="1548" max="1548" width="0" style="3" hidden="1"/>
    <col min="1549" max="1549" width="14.42578125" style="3" hidden="1"/>
    <col min="1550" max="1553" width="0" style="3" hidden="1"/>
    <col min="1554" max="1792" width="14.42578125" style="3" hidden="1"/>
    <col min="1793" max="1801" width="0" style="3" hidden="1"/>
    <col min="1802" max="1803" width="14.42578125" style="3" hidden="1"/>
    <col min="1804" max="1804" width="0" style="3" hidden="1"/>
    <col min="1805" max="1805" width="14.42578125" style="3" hidden="1"/>
    <col min="1806" max="1809" width="0" style="3" hidden="1"/>
    <col min="1810" max="2048" width="14.42578125" style="3" hidden="1"/>
    <col min="2049" max="2057" width="0" style="3" hidden="1"/>
    <col min="2058" max="2059" width="14.42578125" style="3" hidden="1"/>
    <col min="2060" max="2060" width="0" style="3" hidden="1"/>
    <col min="2061" max="2061" width="14.42578125" style="3" hidden="1"/>
    <col min="2062" max="2065" width="0" style="3" hidden="1"/>
    <col min="2066" max="2304" width="14.42578125" style="3" hidden="1"/>
    <col min="2305" max="2313" width="0" style="3" hidden="1"/>
    <col min="2314" max="2315" width="14.42578125" style="3" hidden="1"/>
    <col min="2316" max="2316" width="0" style="3" hidden="1"/>
    <col min="2317" max="2317" width="14.42578125" style="3" hidden="1"/>
    <col min="2318" max="2321" width="0" style="3" hidden="1"/>
    <col min="2322" max="2560" width="14.42578125" style="3" hidden="1"/>
    <col min="2561" max="2569" width="0" style="3" hidden="1"/>
    <col min="2570" max="2571" width="14.42578125" style="3" hidden="1"/>
    <col min="2572" max="2572" width="0" style="3" hidden="1"/>
    <col min="2573" max="2573" width="14.42578125" style="3" hidden="1"/>
    <col min="2574" max="2577" width="0" style="3" hidden="1"/>
    <col min="2578" max="2816" width="14.42578125" style="3" hidden="1"/>
    <col min="2817" max="2825" width="0" style="3" hidden="1"/>
    <col min="2826" max="2827" width="14.42578125" style="3" hidden="1"/>
    <col min="2828" max="2828" width="0" style="3" hidden="1"/>
    <col min="2829" max="2829" width="14.42578125" style="3" hidden="1"/>
    <col min="2830" max="2833" width="0" style="3" hidden="1"/>
    <col min="2834" max="3072" width="14.42578125" style="3" hidden="1"/>
    <col min="3073" max="3081" width="0" style="3" hidden="1"/>
    <col min="3082" max="3083" width="14.42578125" style="3" hidden="1"/>
    <col min="3084" max="3084" width="0" style="3" hidden="1"/>
    <col min="3085" max="3085" width="14.42578125" style="3" hidden="1"/>
    <col min="3086" max="3089" width="0" style="3" hidden="1"/>
    <col min="3090" max="3328" width="14.42578125" style="3" hidden="1"/>
    <col min="3329" max="3337" width="0" style="3" hidden="1"/>
    <col min="3338" max="3339" width="14.42578125" style="3" hidden="1"/>
    <col min="3340" max="3340" width="0" style="3" hidden="1"/>
    <col min="3341" max="3341" width="14.42578125" style="3" hidden="1"/>
    <col min="3342" max="3345" width="0" style="3" hidden="1"/>
    <col min="3346" max="3584" width="14.42578125" style="3" hidden="1"/>
    <col min="3585" max="3593" width="0" style="3" hidden="1"/>
    <col min="3594" max="3595" width="14.42578125" style="3" hidden="1"/>
    <col min="3596" max="3596" width="0" style="3" hidden="1"/>
    <col min="3597" max="3597" width="14.42578125" style="3" hidden="1"/>
    <col min="3598" max="3601" width="0" style="3" hidden="1"/>
    <col min="3602" max="3840" width="14.42578125" style="3" hidden="1"/>
    <col min="3841" max="3849" width="0" style="3" hidden="1"/>
    <col min="3850" max="3851" width="14.42578125" style="3" hidden="1"/>
    <col min="3852" max="3852" width="0" style="3" hidden="1"/>
    <col min="3853" max="3853" width="14.42578125" style="3" hidden="1"/>
    <col min="3854" max="3857" width="0" style="3" hidden="1"/>
    <col min="3858" max="4096" width="14.42578125" style="3" hidden="1"/>
    <col min="4097" max="4105" width="0" style="3" hidden="1"/>
    <col min="4106" max="4107" width="14.42578125" style="3" hidden="1"/>
    <col min="4108" max="4108" width="0" style="3" hidden="1"/>
    <col min="4109" max="4109" width="14.42578125" style="3" hidden="1"/>
    <col min="4110" max="4113" width="0" style="3" hidden="1"/>
    <col min="4114" max="4352" width="14.42578125" style="3" hidden="1"/>
    <col min="4353" max="4361" width="0" style="3" hidden="1"/>
    <col min="4362" max="4363" width="14.42578125" style="3" hidden="1"/>
    <col min="4364" max="4364" width="0" style="3" hidden="1"/>
    <col min="4365" max="4365" width="14.42578125" style="3" hidden="1"/>
    <col min="4366" max="4369" width="0" style="3" hidden="1"/>
    <col min="4370" max="4608" width="14.42578125" style="3" hidden="1"/>
    <col min="4609" max="4617" width="0" style="3" hidden="1"/>
    <col min="4618" max="4619" width="14.42578125" style="3" hidden="1"/>
    <col min="4620" max="4620" width="0" style="3" hidden="1"/>
    <col min="4621" max="4621" width="14.42578125" style="3" hidden="1"/>
    <col min="4622" max="4625" width="0" style="3" hidden="1"/>
    <col min="4626" max="4864" width="14.42578125" style="3" hidden="1"/>
    <col min="4865" max="4873" width="0" style="3" hidden="1"/>
    <col min="4874" max="4875" width="14.42578125" style="3" hidden="1"/>
    <col min="4876" max="4876" width="0" style="3" hidden="1"/>
    <col min="4877" max="4877" width="14.42578125" style="3" hidden="1"/>
    <col min="4878" max="4881" width="0" style="3" hidden="1"/>
    <col min="4882" max="5120" width="14.42578125" style="3" hidden="1"/>
    <col min="5121" max="5129" width="0" style="3" hidden="1"/>
    <col min="5130" max="5131" width="14.42578125" style="3" hidden="1"/>
    <col min="5132" max="5132" width="0" style="3" hidden="1"/>
    <col min="5133" max="5133" width="14.42578125" style="3" hidden="1"/>
    <col min="5134" max="5137" width="0" style="3" hidden="1"/>
    <col min="5138" max="5376" width="14.42578125" style="3" hidden="1"/>
    <col min="5377" max="5385" width="0" style="3" hidden="1"/>
    <col min="5386" max="5387" width="14.42578125" style="3" hidden="1"/>
    <col min="5388" max="5388" width="0" style="3" hidden="1"/>
    <col min="5389" max="5389" width="14.42578125" style="3" hidden="1"/>
    <col min="5390" max="5393" width="0" style="3" hidden="1"/>
    <col min="5394" max="5632" width="14.42578125" style="3" hidden="1"/>
    <col min="5633" max="5641" width="0" style="3" hidden="1"/>
    <col min="5642" max="5643" width="14.42578125" style="3" hidden="1"/>
    <col min="5644" max="5644" width="0" style="3" hidden="1"/>
    <col min="5645" max="5645" width="14.42578125" style="3" hidden="1"/>
    <col min="5646" max="5649" width="0" style="3" hidden="1"/>
    <col min="5650" max="5888" width="14.42578125" style="3" hidden="1"/>
    <col min="5889" max="5897" width="0" style="3" hidden="1"/>
    <col min="5898" max="5899" width="14.42578125" style="3" hidden="1"/>
    <col min="5900" max="5900" width="0" style="3" hidden="1"/>
    <col min="5901" max="5901" width="14.42578125" style="3" hidden="1"/>
    <col min="5902" max="5905" width="0" style="3" hidden="1"/>
    <col min="5906" max="6144" width="14.42578125" style="3" hidden="1"/>
    <col min="6145" max="6153" width="0" style="3" hidden="1"/>
    <col min="6154" max="6155" width="14.42578125" style="3" hidden="1"/>
    <col min="6156" max="6156" width="0" style="3" hidden="1"/>
    <col min="6157" max="6157" width="14.42578125" style="3" hidden="1"/>
    <col min="6158" max="6161" width="0" style="3" hidden="1"/>
    <col min="6162" max="6400" width="14.42578125" style="3" hidden="1"/>
    <col min="6401" max="6409" width="0" style="3" hidden="1"/>
    <col min="6410" max="6411" width="14.42578125" style="3" hidden="1"/>
    <col min="6412" max="6412" width="0" style="3" hidden="1"/>
    <col min="6413" max="6413" width="14.42578125" style="3" hidden="1"/>
    <col min="6414" max="6417" width="0" style="3" hidden="1"/>
    <col min="6418" max="6656" width="14.42578125" style="3" hidden="1"/>
    <col min="6657" max="6665" width="0" style="3" hidden="1"/>
    <col min="6666" max="6667" width="14.42578125" style="3" hidden="1"/>
    <col min="6668" max="6668" width="0" style="3" hidden="1"/>
    <col min="6669" max="6669" width="14.42578125" style="3" hidden="1"/>
    <col min="6670" max="6673" width="0" style="3" hidden="1"/>
    <col min="6674" max="6912" width="14.42578125" style="3" hidden="1"/>
    <col min="6913" max="6921" width="0" style="3" hidden="1"/>
    <col min="6922" max="6923" width="14.42578125" style="3" hidden="1"/>
    <col min="6924" max="6924" width="0" style="3" hidden="1"/>
    <col min="6925" max="6925" width="14.42578125" style="3" hidden="1"/>
    <col min="6926" max="6929" width="0" style="3" hidden="1"/>
    <col min="6930" max="7168" width="14.42578125" style="3" hidden="1"/>
    <col min="7169" max="7177" width="0" style="3" hidden="1"/>
    <col min="7178" max="7179" width="14.42578125" style="3" hidden="1"/>
    <col min="7180" max="7180" width="0" style="3" hidden="1"/>
    <col min="7181" max="7181" width="14.42578125" style="3" hidden="1"/>
    <col min="7182" max="7185" width="0" style="3" hidden="1"/>
    <col min="7186" max="7424" width="14.42578125" style="3" hidden="1"/>
    <col min="7425" max="7433" width="0" style="3" hidden="1"/>
    <col min="7434" max="7435" width="14.42578125" style="3" hidden="1"/>
    <col min="7436" max="7436" width="0" style="3" hidden="1"/>
    <col min="7437" max="7437" width="14.42578125" style="3" hidden="1"/>
    <col min="7438" max="7441" width="0" style="3" hidden="1"/>
    <col min="7442" max="7680" width="14.42578125" style="3" hidden="1"/>
    <col min="7681" max="7689" width="0" style="3" hidden="1"/>
    <col min="7690" max="7691" width="14.42578125" style="3" hidden="1"/>
    <col min="7692" max="7692" width="0" style="3" hidden="1"/>
    <col min="7693" max="7693" width="14.42578125" style="3" hidden="1"/>
    <col min="7694" max="7697" width="0" style="3" hidden="1"/>
    <col min="7698" max="7936" width="14.42578125" style="3" hidden="1"/>
    <col min="7937" max="7945" width="0" style="3" hidden="1"/>
    <col min="7946" max="7947" width="14.42578125" style="3" hidden="1"/>
    <col min="7948" max="7948" width="0" style="3" hidden="1"/>
    <col min="7949" max="7949" width="14.42578125" style="3" hidden="1"/>
    <col min="7950" max="7953" width="0" style="3" hidden="1"/>
    <col min="7954" max="8192" width="14.42578125" style="3" hidden="1"/>
    <col min="8193" max="8201" width="0" style="3" hidden="1"/>
    <col min="8202" max="8203" width="14.42578125" style="3" hidden="1"/>
    <col min="8204" max="8204" width="0" style="3" hidden="1"/>
    <col min="8205" max="8205" width="14.42578125" style="3" hidden="1"/>
    <col min="8206" max="8209" width="0" style="3" hidden="1"/>
    <col min="8210" max="8448" width="14.42578125" style="3" hidden="1"/>
    <col min="8449" max="8457" width="0" style="3" hidden="1"/>
    <col min="8458" max="8459" width="14.42578125" style="3" hidden="1"/>
    <col min="8460" max="8460" width="0" style="3" hidden="1"/>
    <col min="8461" max="8461" width="14.42578125" style="3" hidden="1"/>
    <col min="8462" max="8465" width="0" style="3" hidden="1"/>
    <col min="8466" max="8704" width="14.42578125" style="3" hidden="1"/>
    <col min="8705" max="8713" width="0" style="3" hidden="1"/>
    <col min="8714" max="8715" width="14.42578125" style="3" hidden="1"/>
    <col min="8716" max="8716" width="0" style="3" hidden="1"/>
    <col min="8717" max="8717" width="14.42578125" style="3" hidden="1"/>
    <col min="8718" max="8721" width="0" style="3" hidden="1"/>
    <col min="8722" max="8960" width="14.42578125" style="3" hidden="1"/>
    <col min="8961" max="8969" width="0" style="3" hidden="1"/>
    <col min="8970" max="8971" width="14.42578125" style="3" hidden="1"/>
    <col min="8972" max="8972" width="0" style="3" hidden="1"/>
    <col min="8973" max="8973" width="14.42578125" style="3" hidden="1"/>
    <col min="8974" max="8977" width="0" style="3" hidden="1"/>
    <col min="8978" max="9216" width="14.42578125" style="3" hidden="1"/>
    <col min="9217" max="9225" width="0" style="3" hidden="1"/>
    <col min="9226" max="9227" width="14.42578125" style="3" hidden="1"/>
    <col min="9228" max="9228" width="0" style="3" hidden="1"/>
    <col min="9229" max="9229" width="14.42578125" style="3" hidden="1"/>
    <col min="9230" max="9233" width="0" style="3" hidden="1"/>
    <col min="9234" max="9472" width="14.42578125" style="3" hidden="1"/>
    <col min="9473" max="9481" width="0" style="3" hidden="1"/>
    <col min="9482" max="9483" width="14.42578125" style="3" hidden="1"/>
    <col min="9484" max="9484" width="0" style="3" hidden="1"/>
    <col min="9485" max="9485" width="14.42578125" style="3" hidden="1"/>
    <col min="9486" max="9489" width="0" style="3" hidden="1"/>
    <col min="9490" max="9728" width="14.42578125" style="3" hidden="1"/>
    <col min="9729" max="9737" width="0" style="3" hidden="1"/>
    <col min="9738" max="9739" width="14.42578125" style="3" hidden="1"/>
    <col min="9740" max="9740" width="0" style="3" hidden="1"/>
    <col min="9741" max="9741" width="14.42578125" style="3" hidden="1"/>
    <col min="9742" max="9745" width="0" style="3" hidden="1"/>
    <col min="9746" max="9984" width="14.42578125" style="3" hidden="1"/>
    <col min="9985" max="9993" width="0" style="3" hidden="1"/>
    <col min="9994" max="9995" width="14.42578125" style="3" hidden="1"/>
    <col min="9996" max="9996" width="0" style="3" hidden="1"/>
    <col min="9997" max="9997" width="14.42578125" style="3" hidden="1"/>
    <col min="9998" max="10001" width="0" style="3" hidden="1"/>
    <col min="10002" max="10240" width="14.42578125" style="3" hidden="1"/>
    <col min="10241" max="10249" width="0" style="3" hidden="1"/>
    <col min="10250" max="10251" width="14.42578125" style="3" hidden="1"/>
    <col min="10252" max="10252" width="0" style="3" hidden="1"/>
    <col min="10253" max="10253" width="14.42578125" style="3" hidden="1"/>
    <col min="10254" max="10257" width="0" style="3" hidden="1"/>
    <col min="10258" max="10496" width="14.42578125" style="3" hidden="1"/>
    <col min="10497" max="10505" width="0" style="3" hidden="1"/>
    <col min="10506" max="10507" width="14.42578125" style="3" hidden="1"/>
    <col min="10508" max="10508" width="0" style="3" hidden="1"/>
    <col min="10509" max="10509" width="14.42578125" style="3" hidden="1"/>
    <col min="10510" max="10513" width="0" style="3" hidden="1"/>
    <col min="10514" max="10752" width="14.42578125" style="3" hidden="1"/>
    <col min="10753" max="10761" width="0" style="3" hidden="1"/>
    <col min="10762" max="10763" width="14.42578125" style="3" hidden="1"/>
    <col min="10764" max="10764" width="0" style="3" hidden="1"/>
    <col min="10765" max="10765" width="14.42578125" style="3" hidden="1"/>
    <col min="10766" max="10769" width="0" style="3" hidden="1"/>
    <col min="10770" max="11008" width="14.42578125" style="3" hidden="1"/>
    <col min="11009" max="11017" width="0" style="3" hidden="1"/>
    <col min="11018" max="11019" width="14.42578125" style="3" hidden="1"/>
    <col min="11020" max="11020" width="0" style="3" hidden="1"/>
    <col min="11021" max="11021" width="14.42578125" style="3" hidden="1"/>
    <col min="11022" max="11025" width="0" style="3" hidden="1"/>
    <col min="11026" max="11264" width="14.42578125" style="3" hidden="1"/>
    <col min="11265" max="11273" width="0" style="3" hidden="1"/>
    <col min="11274" max="11275" width="14.42578125" style="3" hidden="1"/>
    <col min="11276" max="11276" width="0" style="3" hidden="1"/>
    <col min="11277" max="11277" width="14.42578125" style="3" hidden="1"/>
    <col min="11278" max="11281" width="0" style="3" hidden="1"/>
    <col min="11282" max="11520" width="14.42578125" style="3" hidden="1"/>
    <col min="11521" max="11529" width="0" style="3" hidden="1"/>
    <col min="11530" max="11531" width="14.42578125" style="3" hidden="1"/>
    <col min="11532" max="11532" width="0" style="3" hidden="1"/>
    <col min="11533" max="11533" width="14.42578125" style="3" hidden="1"/>
    <col min="11534" max="11537" width="0" style="3" hidden="1"/>
    <col min="11538" max="11776" width="14.42578125" style="3" hidden="1"/>
    <col min="11777" max="11785" width="0" style="3" hidden="1"/>
    <col min="11786" max="11787" width="14.42578125" style="3" hidden="1"/>
    <col min="11788" max="11788" width="0" style="3" hidden="1"/>
    <col min="11789" max="11789" width="14.42578125" style="3" hidden="1"/>
    <col min="11790" max="11793" width="0" style="3" hidden="1"/>
    <col min="11794" max="12032" width="14.42578125" style="3" hidden="1"/>
    <col min="12033" max="12041" width="0" style="3" hidden="1"/>
    <col min="12042" max="12043" width="14.42578125" style="3" hidden="1"/>
    <col min="12044" max="12044" width="0" style="3" hidden="1"/>
    <col min="12045" max="12045" width="14.42578125" style="3" hidden="1"/>
    <col min="12046" max="12049" width="0" style="3" hidden="1"/>
    <col min="12050" max="12288" width="14.42578125" style="3" hidden="1"/>
    <col min="12289" max="12297" width="0" style="3" hidden="1"/>
    <col min="12298" max="12299" width="14.42578125" style="3" hidden="1"/>
    <col min="12300" max="12300" width="0" style="3" hidden="1"/>
    <col min="12301" max="12301" width="14.42578125" style="3" hidden="1"/>
    <col min="12302" max="12305" width="0" style="3" hidden="1"/>
    <col min="12306" max="12544" width="14.42578125" style="3" hidden="1"/>
    <col min="12545" max="12553" width="0" style="3" hidden="1"/>
    <col min="12554" max="12555" width="14.42578125" style="3" hidden="1"/>
    <col min="12556" max="12556" width="0" style="3" hidden="1"/>
    <col min="12557" max="12557" width="14.42578125" style="3" hidden="1"/>
    <col min="12558" max="12561" width="0" style="3" hidden="1"/>
    <col min="12562" max="12800" width="14.42578125" style="3" hidden="1"/>
    <col min="12801" max="12809" width="0" style="3" hidden="1"/>
    <col min="12810" max="12811" width="14.42578125" style="3" hidden="1"/>
    <col min="12812" max="12812" width="0" style="3" hidden="1"/>
    <col min="12813" max="12813" width="14.42578125" style="3" hidden="1"/>
    <col min="12814" max="12817" width="0" style="3" hidden="1"/>
    <col min="12818" max="13056" width="14.42578125" style="3" hidden="1"/>
    <col min="13057" max="13065" width="0" style="3" hidden="1"/>
    <col min="13066" max="13067" width="14.42578125" style="3" hidden="1"/>
    <col min="13068" max="13068" width="0" style="3" hidden="1"/>
    <col min="13069" max="13069" width="14.42578125" style="3" hidden="1"/>
    <col min="13070" max="13073" width="0" style="3" hidden="1"/>
    <col min="13074" max="13312" width="14.42578125" style="3" hidden="1"/>
    <col min="13313" max="13321" width="0" style="3" hidden="1"/>
    <col min="13322" max="13323" width="14.42578125" style="3" hidden="1"/>
    <col min="13324" max="13324" width="0" style="3" hidden="1"/>
    <col min="13325" max="13325" width="14.42578125" style="3" hidden="1"/>
    <col min="13326" max="13329" width="0" style="3" hidden="1"/>
    <col min="13330" max="13568" width="14.42578125" style="3" hidden="1"/>
    <col min="13569" max="13577" width="0" style="3" hidden="1"/>
    <col min="13578" max="13579" width="14.42578125" style="3" hidden="1"/>
    <col min="13580" max="13580" width="0" style="3" hidden="1"/>
    <col min="13581" max="13581" width="14.42578125" style="3" hidden="1"/>
    <col min="13582" max="13585" width="0" style="3" hidden="1"/>
    <col min="13586" max="13824" width="14.42578125" style="3" hidden="1"/>
    <col min="13825" max="13833" width="0" style="3" hidden="1"/>
    <col min="13834" max="13835" width="14.42578125" style="3" hidden="1"/>
    <col min="13836" max="13836" width="0" style="3" hidden="1"/>
    <col min="13837" max="13837" width="14.42578125" style="3" hidden="1"/>
    <col min="13838" max="13841" width="0" style="3" hidden="1"/>
    <col min="13842" max="14080" width="14.42578125" style="3" hidden="1"/>
    <col min="14081" max="14089" width="0" style="3" hidden="1"/>
    <col min="14090" max="14091" width="14.42578125" style="3" hidden="1"/>
    <col min="14092" max="14092" width="0" style="3" hidden="1"/>
    <col min="14093" max="14093" width="14.42578125" style="3" hidden="1"/>
    <col min="14094" max="14097" width="0" style="3" hidden="1"/>
    <col min="14098" max="14336" width="14.42578125" style="3" hidden="1"/>
    <col min="14337" max="14345" width="0" style="3" hidden="1"/>
    <col min="14346" max="14347" width="14.42578125" style="3" hidden="1"/>
    <col min="14348" max="14348" width="0" style="3" hidden="1"/>
    <col min="14349" max="14349" width="14.42578125" style="3" hidden="1"/>
    <col min="14350" max="14353" width="0" style="3" hidden="1"/>
    <col min="14354" max="14592" width="14.42578125" style="3" hidden="1"/>
    <col min="14593" max="14601" width="0" style="3" hidden="1"/>
    <col min="14602" max="14603" width="14.42578125" style="3" hidden="1"/>
    <col min="14604" max="14604" width="0" style="3" hidden="1"/>
    <col min="14605" max="14605" width="14.42578125" style="3" hidden="1"/>
    <col min="14606" max="14609" width="0" style="3" hidden="1"/>
    <col min="14610" max="14848" width="14.42578125" style="3" hidden="1"/>
    <col min="14849" max="14857" width="0" style="3" hidden="1"/>
    <col min="14858" max="14859" width="14.42578125" style="3" hidden="1"/>
    <col min="14860" max="14860" width="0" style="3" hidden="1"/>
    <col min="14861" max="14861" width="14.42578125" style="3" hidden="1"/>
    <col min="14862" max="14865" width="0" style="3" hidden="1"/>
    <col min="14866" max="15104" width="14.42578125" style="3" hidden="1"/>
    <col min="15105" max="15113" width="0" style="3" hidden="1"/>
    <col min="15114" max="15115" width="14.42578125" style="3" hidden="1"/>
    <col min="15116" max="15116" width="0" style="3" hidden="1"/>
    <col min="15117" max="15117" width="14.42578125" style="3" hidden="1"/>
    <col min="15118" max="15121" width="0" style="3" hidden="1"/>
    <col min="15122" max="15360" width="14.42578125" style="3" hidden="1"/>
    <col min="15361" max="15369" width="0" style="3" hidden="1"/>
    <col min="15370" max="15371" width="14.42578125" style="3" hidden="1"/>
    <col min="15372" max="15372" width="0" style="3" hidden="1"/>
    <col min="15373" max="15373" width="14.42578125" style="3" hidden="1"/>
    <col min="15374" max="15377" width="0" style="3" hidden="1"/>
    <col min="15378" max="15616" width="14.42578125" style="3" hidden="1"/>
    <col min="15617" max="15625" width="0" style="3" hidden="1"/>
    <col min="15626" max="15627" width="14.42578125" style="3" hidden="1"/>
    <col min="15628" max="15628" width="0" style="3" hidden="1"/>
    <col min="15629" max="15629" width="14.42578125" style="3" hidden="1"/>
    <col min="15630" max="15633" width="0" style="3" hidden="1"/>
    <col min="15634" max="15872" width="14.42578125" style="3" hidden="1"/>
    <col min="15873" max="15881" width="0" style="3" hidden="1"/>
    <col min="15882" max="15883" width="14.42578125" style="3" hidden="1"/>
    <col min="15884" max="15884" width="0" style="3" hidden="1"/>
    <col min="15885" max="15885" width="14.42578125" style="3" hidden="1"/>
    <col min="15886" max="15889" width="0" style="3" hidden="1"/>
    <col min="15890" max="16128" width="14.42578125" style="3" hidden="1"/>
    <col min="16129" max="16137" width="0" style="3" hidden="1"/>
    <col min="16138" max="16139" width="14.42578125" style="3" hidden="1"/>
    <col min="16140" max="16140" width="0" style="3" hidden="1"/>
    <col min="16141" max="16141" width="14.42578125" style="3" hidden="1"/>
    <col min="16142" max="16145" width="0" style="3" hidden="1"/>
    <col min="16146" max="16384" width="14.42578125" style="3" hidden="1"/>
  </cols>
  <sheetData>
    <row r="1" spans="1:17" ht="14.25" customHeight="1" x14ac:dyDescent="0.25">
      <c r="A1" s="1"/>
      <c r="B1" s="1"/>
      <c r="C1" s="1"/>
      <c r="D1" s="1"/>
      <c r="E1" s="1"/>
      <c r="F1" s="1"/>
      <c r="G1" s="1"/>
      <c r="H1" s="1"/>
      <c r="I1" s="1"/>
      <c r="J1" s="1"/>
      <c r="K1" s="1"/>
      <c r="L1" s="1"/>
      <c r="M1" s="2">
        <f ca="1">YEAR(TODAY())</f>
        <v>2024</v>
      </c>
      <c r="N1" s="2"/>
      <c r="O1" s="2"/>
      <c r="Q1" s="2"/>
    </row>
    <row r="2" spans="1:17" ht="27.75" customHeight="1" x14ac:dyDescent="0.25">
      <c r="A2" s="1"/>
      <c r="B2" s="117" t="s">
        <v>2</v>
      </c>
      <c r="C2" s="118"/>
      <c r="D2" s="118"/>
      <c r="E2" s="118"/>
      <c r="F2" s="118"/>
      <c r="G2" s="118"/>
      <c r="H2" s="118"/>
      <c r="I2" s="118"/>
      <c r="J2" s="2"/>
      <c r="K2" s="2"/>
      <c r="L2" s="1"/>
      <c r="M2" s="2"/>
      <c r="N2" s="2"/>
      <c r="O2" s="2"/>
      <c r="P2" s="4"/>
      <c r="Q2" s="5"/>
    </row>
    <row r="3" spans="1:17" ht="23.25" customHeight="1" x14ac:dyDescent="0.25">
      <c r="A3" s="1"/>
      <c r="B3" s="119" t="s">
        <v>56</v>
      </c>
      <c r="C3" s="120"/>
      <c r="D3" s="120"/>
      <c r="E3" s="120"/>
      <c r="F3" s="120"/>
      <c r="G3" s="120"/>
      <c r="H3" s="120"/>
      <c r="I3" s="120"/>
      <c r="J3" s="2"/>
      <c r="K3" s="2"/>
      <c r="L3" s="1"/>
      <c r="M3" s="2"/>
      <c r="N3" s="2"/>
      <c r="O3" s="2"/>
      <c r="P3" s="2"/>
      <c r="Q3" s="2"/>
    </row>
    <row r="4" spans="1:17" ht="20.25" customHeight="1" x14ac:dyDescent="0.25">
      <c r="A4" s="1"/>
      <c r="B4" s="121" t="s">
        <v>3</v>
      </c>
      <c r="C4" s="122"/>
      <c r="D4" s="122"/>
      <c r="E4" s="122"/>
      <c r="F4" s="122"/>
      <c r="G4" s="122"/>
      <c r="H4" s="122"/>
      <c r="I4" s="122"/>
      <c r="J4" s="2"/>
      <c r="K4" s="2"/>
      <c r="L4" s="1"/>
      <c r="M4" s="2"/>
      <c r="N4" s="2"/>
      <c r="O4" s="2"/>
      <c r="P4" s="2"/>
      <c r="Q4" s="2"/>
    </row>
    <row r="5" spans="1:17" ht="24" customHeight="1" x14ac:dyDescent="0.25">
      <c r="A5" s="1"/>
      <c r="B5" s="138" t="s">
        <v>0</v>
      </c>
      <c r="C5" s="139"/>
      <c r="D5" s="139"/>
      <c r="E5" s="139"/>
      <c r="F5" s="139"/>
      <c r="G5" s="139"/>
      <c r="H5" s="139"/>
      <c r="I5" s="139"/>
      <c r="J5" s="139"/>
      <c r="K5" s="140"/>
      <c r="L5" s="1"/>
      <c r="M5" s="2"/>
      <c r="N5" s="2"/>
      <c r="O5" s="2"/>
      <c r="P5" s="2"/>
      <c r="Q5" s="2"/>
    </row>
    <row r="6" spans="1:17" ht="21" customHeight="1" x14ac:dyDescent="0.25">
      <c r="A6" s="1"/>
      <c r="B6" s="136" t="s">
        <v>40</v>
      </c>
      <c r="C6" s="137"/>
      <c r="D6" s="137"/>
      <c r="E6" s="137"/>
      <c r="F6" s="137"/>
      <c r="G6" s="137"/>
      <c r="H6" s="137"/>
      <c r="I6" s="137"/>
      <c r="J6" s="44"/>
      <c r="K6" s="45"/>
      <c r="L6" s="1"/>
      <c r="M6" s="2"/>
      <c r="N6" s="2"/>
      <c r="O6" s="2"/>
      <c r="P6" s="2"/>
      <c r="Q6" s="2"/>
    </row>
    <row r="7" spans="1:17" ht="26.25" customHeight="1" x14ac:dyDescent="0.25">
      <c r="A7" s="1"/>
      <c r="B7" s="134" t="str">
        <f>"FOR THE FINANCIAL YEAR"&amp;"  :-  "&amp;C13&amp;" "&amp;D13</f>
        <v>FOR THE FINANCIAL YEAR  :-  1998 -    1999</v>
      </c>
      <c r="C7" s="135"/>
      <c r="D7" s="135"/>
      <c r="E7" s="135"/>
      <c r="F7" s="135"/>
      <c r="G7" s="135"/>
      <c r="H7" s="135"/>
      <c r="I7" s="135"/>
      <c r="J7" s="44"/>
      <c r="K7" s="45"/>
      <c r="L7" s="1"/>
      <c r="M7" s="2"/>
      <c r="N7" s="2"/>
      <c r="O7" s="2"/>
      <c r="P7" s="2"/>
      <c r="Q7" s="2"/>
    </row>
    <row r="8" spans="1:17" ht="19.5" customHeight="1" x14ac:dyDescent="0.25">
      <c r="A8" s="1"/>
      <c r="B8" s="113" t="s">
        <v>35</v>
      </c>
      <c r="C8" s="113"/>
      <c r="D8" s="162" t="str">
        <f>'GEN INFO'!C7</f>
        <v xml:space="preserve">रा.उ-मा.वि.डसाणा खुर्द </v>
      </c>
      <c r="E8" s="162"/>
      <c r="F8" s="162"/>
      <c r="G8" s="162"/>
      <c r="H8" s="162"/>
      <c r="I8" s="162"/>
      <c r="J8" s="44"/>
      <c r="K8" s="45"/>
      <c r="L8" s="1"/>
      <c r="M8" s="2"/>
      <c r="N8" s="2"/>
      <c r="O8" s="2"/>
      <c r="P8" s="2"/>
      <c r="Q8" s="2"/>
    </row>
    <row r="9" spans="1:17" ht="19.5" customHeight="1" x14ac:dyDescent="0.25">
      <c r="A9" s="1"/>
      <c r="B9" s="113" t="s">
        <v>36</v>
      </c>
      <c r="C9" s="113"/>
      <c r="D9" s="162" t="str">
        <f>'GEN INFO'!C8</f>
        <v xml:space="preserve">डीडवाना -कुचामन </v>
      </c>
      <c r="E9" s="162"/>
      <c r="F9" s="162"/>
      <c r="G9" s="162"/>
      <c r="H9" s="162"/>
      <c r="I9" s="162"/>
      <c r="J9" s="44"/>
      <c r="K9" s="45"/>
      <c r="L9" s="1"/>
      <c r="M9" s="2"/>
      <c r="N9" s="2"/>
      <c r="O9" s="2"/>
      <c r="P9" s="2"/>
      <c r="Q9" s="2"/>
    </row>
    <row r="10" spans="1:17" ht="19.5" customHeight="1" x14ac:dyDescent="0.25">
      <c r="A10" s="1"/>
      <c r="B10" s="113" t="s">
        <v>37</v>
      </c>
      <c r="C10" s="113"/>
      <c r="D10" s="162" t="str">
        <f>'GEN INFO'!C9</f>
        <v xml:space="preserve">भागीरथ मल </v>
      </c>
      <c r="E10" s="162"/>
      <c r="F10" s="162"/>
      <c r="G10" s="162"/>
      <c r="H10" s="162"/>
      <c r="I10" s="162"/>
      <c r="J10" s="44"/>
      <c r="K10" s="45"/>
      <c r="L10" s="1"/>
      <c r="M10" s="2"/>
      <c r="N10" s="2"/>
      <c r="O10" s="2"/>
      <c r="P10" s="2"/>
      <c r="Q10" s="2"/>
    </row>
    <row r="11" spans="1:17" ht="19.5" customHeight="1" x14ac:dyDescent="0.25">
      <c r="A11" s="1"/>
      <c r="B11" s="113" t="s">
        <v>38</v>
      </c>
      <c r="C11" s="113"/>
      <c r="D11" s="162" t="str">
        <f>'GEN INFO'!C10</f>
        <v xml:space="preserve">अध्यापक ले. 1 </v>
      </c>
      <c r="E11" s="162"/>
      <c r="F11" s="162"/>
      <c r="G11" s="162"/>
      <c r="H11" s="162"/>
      <c r="I11" s="162"/>
      <c r="J11" s="44"/>
      <c r="K11" s="45"/>
      <c r="L11" s="1"/>
      <c r="M11" s="2"/>
      <c r="N11" s="2"/>
      <c r="O11" s="2"/>
      <c r="P11" s="2"/>
      <c r="Q11" s="2"/>
    </row>
    <row r="12" spans="1:17" ht="19.5" customHeight="1" x14ac:dyDescent="0.25">
      <c r="A12" s="1"/>
      <c r="B12" s="113" t="s">
        <v>26</v>
      </c>
      <c r="C12" s="113"/>
      <c r="D12" s="162">
        <f>'GEN INFO'!C11</f>
        <v>123456</v>
      </c>
      <c r="E12" s="162"/>
      <c r="F12" s="162"/>
      <c r="G12" s="162"/>
      <c r="H12" s="162"/>
      <c r="I12" s="162"/>
      <c r="J12" s="46"/>
      <c r="K12" s="47"/>
      <c r="L12" s="1"/>
      <c r="M12" s="2"/>
      <c r="N12" s="2"/>
      <c r="O12" s="2"/>
      <c r="P12" s="2"/>
      <c r="Q12" s="2"/>
    </row>
    <row r="13" spans="1:17" ht="19.5" customHeight="1" thickBot="1" x14ac:dyDescent="0.3">
      <c r="A13" s="1"/>
      <c r="B13" s="48" t="s">
        <v>41</v>
      </c>
      <c r="C13" s="42">
        <f>'FY 5'!C13+1</f>
        <v>1998</v>
      </c>
      <c r="D13" s="62" t="str">
        <f>IFERROR("-    "&amp;C13+1,"")</f>
        <v>-    1999</v>
      </c>
      <c r="E13" s="115" t="s">
        <v>125</v>
      </c>
      <c r="F13" s="115"/>
      <c r="G13" s="115"/>
      <c r="H13" s="115"/>
      <c r="I13" s="43"/>
      <c r="J13" s="44"/>
      <c r="K13" s="45"/>
      <c r="L13" s="1"/>
      <c r="M13" s="2"/>
      <c r="N13" s="2"/>
      <c r="O13" s="2"/>
      <c r="P13" s="2"/>
      <c r="Q13" s="2"/>
    </row>
    <row r="14" spans="1:17" ht="19.5" customHeight="1" thickBot="1" x14ac:dyDescent="0.3">
      <c r="A14" s="1"/>
      <c r="B14" s="49" t="s">
        <v>42</v>
      </c>
      <c r="C14" s="111">
        <f>IF(I14="",'FY 5'!G35,I14)</f>
        <v>520.40880015359994</v>
      </c>
      <c r="D14" s="161"/>
      <c r="E14" s="116"/>
      <c r="F14" s="116"/>
      <c r="G14" s="116"/>
      <c r="H14" s="116"/>
      <c r="I14" s="6"/>
      <c r="J14" s="44"/>
      <c r="K14" s="45"/>
      <c r="L14" s="1"/>
      <c r="M14" s="2"/>
      <c r="N14" s="2"/>
      <c r="O14" s="2"/>
      <c r="P14" s="2"/>
      <c r="Q14" s="2"/>
    </row>
    <row r="15" spans="1:17" ht="14.25" customHeight="1" x14ac:dyDescent="0.25">
      <c r="A15" s="1"/>
      <c r="B15" s="126" t="s">
        <v>4</v>
      </c>
      <c r="C15" s="128" t="s">
        <v>5</v>
      </c>
      <c r="D15" s="130" t="s">
        <v>6</v>
      </c>
      <c r="E15" s="132" t="s">
        <v>7</v>
      </c>
      <c r="F15" s="133" t="s">
        <v>8</v>
      </c>
      <c r="G15" s="132" t="s">
        <v>9</v>
      </c>
      <c r="H15" s="133" t="s">
        <v>10</v>
      </c>
      <c r="I15" s="128" t="s">
        <v>11</v>
      </c>
      <c r="J15" s="141" t="s">
        <v>12</v>
      </c>
      <c r="K15" s="45"/>
      <c r="L15" s="1"/>
      <c r="M15" s="2"/>
      <c r="N15" s="2"/>
      <c r="O15" s="2"/>
      <c r="P15" s="2"/>
      <c r="Q15" s="2"/>
    </row>
    <row r="16" spans="1:17" ht="30" customHeight="1" x14ac:dyDescent="0.25">
      <c r="A16" s="1"/>
      <c r="B16" s="127"/>
      <c r="C16" s="129"/>
      <c r="D16" s="131"/>
      <c r="E16" s="131"/>
      <c r="F16" s="129"/>
      <c r="G16" s="131"/>
      <c r="H16" s="129"/>
      <c r="I16" s="129"/>
      <c r="J16" s="142"/>
      <c r="K16" s="45"/>
      <c r="L16" s="1"/>
      <c r="M16" s="2"/>
      <c r="N16" s="2"/>
      <c r="O16" s="2"/>
      <c r="P16" s="2"/>
      <c r="Q16" s="2"/>
    </row>
    <row r="17" spans="1:17" ht="18.75" customHeight="1" x14ac:dyDescent="0.25">
      <c r="A17" s="1"/>
      <c r="B17" s="50" t="str">
        <f>$K17&amp;","&amp;$C$13</f>
        <v>April,1998</v>
      </c>
      <c r="C17" s="34">
        <f>IFERROR(VLOOKUP($C$13,GPF_Rate,2,0),"")</f>
        <v>12</v>
      </c>
      <c r="D17" s="20">
        <v>1</v>
      </c>
      <c r="E17" s="21"/>
      <c r="F17" s="36">
        <f>SUM(D17:E17)</f>
        <v>1</v>
      </c>
      <c r="G17" s="21"/>
      <c r="H17" s="36">
        <f>F17-G17</f>
        <v>1</v>
      </c>
      <c r="I17" s="38">
        <f>C14+F17-G17</f>
        <v>521.40880015359994</v>
      </c>
      <c r="J17" s="39">
        <f t="shared" ref="J17:J28" si="0">I17*C17/1200</f>
        <v>5.2140880015359992</v>
      </c>
      <c r="K17" s="51" t="s">
        <v>13</v>
      </c>
      <c r="L17" s="1"/>
      <c r="M17" s="59"/>
      <c r="O17" s="2"/>
      <c r="P17" s="2"/>
      <c r="Q17" s="2"/>
    </row>
    <row r="18" spans="1:17" ht="18.75" customHeight="1" x14ac:dyDescent="0.25">
      <c r="A18" s="1"/>
      <c r="B18" s="50" t="str">
        <f t="shared" ref="B18:B25" si="1">K18&amp;","&amp;$C$13</f>
        <v>May,1998</v>
      </c>
      <c r="C18" s="34">
        <f>IFERROR(VLOOKUP($C$13,GPF_Rate,3,0),"")</f>
        <v>12</v>
      </c>
      <c r="D18" s="20">
        <v>2</v>
      </c>
      <c r="E18" s="21"/>
      <c r="F18" s="36">
        <f t="shared" ref="F18:F28" si="2">SUM(D18:E18)</f>
        <v>2</v>
      </c>
      <c r="G18" s="21"/>
      <c r="H18" s="36">
        <f t="shared" ref="H18:H28" si="3">F18-G18</f>
        <v>2</v>
      </c>
      <c r="I18" s="38">
        <f t="shared" ref="I18:I28" si="4">I17+F18-G18</f>
        <v>523.40880015359994</v>
      </c>
      <c r="J18" s="39">
        <f t="shared" si="0"/>
        <v>5.2340880015359996</v>
      </c>
      <c r="K18" s="51" t="s">
        <v>14</v>
      </c>
      <c r="L18" s="1"/>
      <c r="M18" s="59"/>
      <c r="N18" s="2"/>
      <c r="O18" s="2"/>
      <c r="P18" s="2"/>
      <c r="Q18" s="2"/>
    </row>
    <row r="19" spans="1:17" ht="18.75" customHeight="1" x14ac:dyDescent="0.25">
      <c r="A19" s="1"/>
      <c r="B19" s="50" t="str">
        <f t="shared" si="1"/>
        <v>June,1998</v>
      </c>
      <c r="C19" s="34">
        <f>IFERROR(VLOOKUP($C$13,GPF_Rate,4,0),"")</f>
        <v>12</v>
      </c>
      <c r="D19" s="20">
        <v>3</v>
      </c>
      <c r="E19" s="21"/>
      <c r="F19" s="36">
        <f t="shared" si="2"/>
        <v>3</v>
      </c>
      <c r="G19" s="21"/>
      <c r="H19" s="36">
        <f t="shared" si="3"/>
        <v>3</v>
      </c>
      <c r="I19" s="38">
        <f t="shared" si="4"/>
        <v>526.40880015359994</v>
      </c>
      <c r="J19" s="39">
        <f t="shared" si="0"/>
        <v>5.264088001535999</v>
      </c>
      <c r="K19" s="51" t="s">
        <v>15</v>
      </c>
      <c r="L19" s="1"/>
      <c r="M19" s="59"/>
      <c r="N19" s="2"/>
      <c r="O19" s="2"/>
      <c r="P19" s="2"/>
      <c r="Q19" s="2"/>
    </row>
    <row r="20" spans="1:17" ht="18.75" customHeight="1" x14ac:dyDescent="0.25">
      <c r="A20" s="1"/>
      <c r="B20" s="50" t="str">
        <f t="shared" si="1"/>
        <v>July,1998</v>
      </c>
      <c r="C20" s="34">
        <f>IFERROR(VLOOKUP($C$13,GPF_Rate,5,0),"")</f>
        <v>12</v>
      </c>
      <c r="D20" s="20">
        <v>4</v>
      </c>
      <c r="E20" s="21"/>
      <c r="F20" s="36">
        <f t="shared" si="2"/>
        <v>4</v>
      </c>
      <c r="G20" s="21"/>
      <c r="H20" s="36">
        <f>F20-G20</f>
        <v>4</v>
      </c>
      <c r="I20" s="38">
        <f t="shared" si="4"/>
        <v>530.40880015359994</v>
      </c>
      <c r="J20" s="39">
        <f t="shared" si="0"/>
        <v>5.304088001535999</v>
      </c>
      <c r="K20" s="51" t="s">
        <v>16</v>
      </c>
      <c r="L20" s="1"/>
      <c r="M20" s="59"/>
      <c r="N20" s="2"/>
      <c r="O20" s="2"/>
      <c r="P20" s="2"/>
      <c r="Q20" s="2"/>
    </row>
    <row r="21" spans="1:17" ht="18.75" customHeight="1" x14ac:dyDescent="0.25">
      <c r="A21" s="1"/>
      <c r="B21" s="50" t="str">
        <f t="shared" si="1"/>
        <v>August,1998</v>
      </c>
      <c r="C21" s="34">
        <f>IFERROR(VLOOKUP($C$13,GPF_Rate,6,0),"")</f>
        <v>12</v>
      </c>
      <c r="D21" s="20">
        <v>5</v>
      </c>
      <c r="E21" s="21"/>
      <c r="F21" s="36">
        <f t="shared" si="2"/>
        <v>5</v>
      </c>
      <c r="G21" s="21"/>
      <c r="H21" s="36">
        <f t="shared" si="3"/>
        <v>5</v>
      </c>
      <c r="I21" s="38">
        <f t="shared" si="4"/>
        <v>535.40880015359994</v>
      </c>
      <c r="J21" s="39">
        <f t="shared" si="0"/>
        <v>5.3540880015359997</v>
      </c>
      <c r="K21" s="51" t="s">
        <v>17</v>
      </c>
      <c r="L21" s="1"/>
      <c r="M21" s="59"/>
      <c r="N21" s="2"/>
      <c r="O21" s="2"/>
      <c r="P21" s="2"/>
      <c r="Q21" s="2"/>
    </row>
    <row r="22" spans="1:17" ht="18.75" customHeight="1" x14ac:dyDescent="0.25">
      <c r="A22" s="1"/>
      <c r="B22" s="50" t="str">
        <f t="shared" si="1"/>
        <v>September,1998</v>
      </c>
      <c r="C22" s="34">
        <f>IFERROR(VLOOKUP($C$13,GPF_Rate,7,0),"")</f>
        <v>12</v>
      </c>
      <c r="D22" s="20">
        <v>6</v>
      </c>
      <c r="E22" s="21"/>
      <c r="F22" s="36">
        <f t="shared" si="2"/>
        <v>6</v>
      </c>
      <c r="G22" s="21"/>
      <c r="H22" s="36">
        <f t="shared" si="3"/>
        <v>6</v>
      </c>
      <c r="I22" s="38">
        <f t="shared" si="4"/>
        <v>541.40880015359994</v>
      </c>
      <c r="J22" s="39">
        <f t="shared" si="0"/>
        <v>5.4140880015359993</v>
      </c>
      <c r="K22" s="51" t="s">
        <v>18</v>
      </c>
      <c r="L22" s="1"/>
      <c r="M22" s="59"/>
      <c r="N22" s="2"/>
      <c r="O22" s="2"/>
      <c r="P22" s="2"/>
      <c r="Q22" s="2"/>
    </row>
    <row r="23" spans="1:17" ht="18.75" customHeight="1" x14ac:dyDescent="0.25">
      <c r="A23" s="1"/>
      <c r="B23" s="50" t="str">
        <f t="shared" si="1"/>
        <v>October,1998</v>
      </c>
      <c r="C23" s="34">
        <f>IFERROR(VLOOKUP($C$13,GPF_Rate,8,0),"")</f>
        <v>12</v>
      </c>
      <c r="D23" s="20">
        <v>7</v>
      </c>
      <c r="E23" s="21"/>
      <c r="F23" s="36">
        <f t="shared" si="2"/>
        <v>7</v>
      </c>
      <c r="G23" s="21"/>
      <c r="H23" s="36">
        <f t="shared" si="3"/>
        <v>7</v>
      </c>
      <c r="I23" s="38">
        <f t="shared" si="4"/>
        <v>548.40880015359994</v>
      </c>
      <c r="J23" s="39">
        <f t="shared" si="0"/>
        <v>5.4840880015359996</v>
      </c>
      <c r="K23" s="51" t="s">
        <v>19</v>
      </c>
      <c r="L23" s="1"/>
      <c r="M23" s="59"/>
      <c r="N23" s="2"/>
      <c r="O23" s="2"/>
      <c r="P23" s="2"/>
      <c r="Q23" s="2"/>
    </row>
    <row r="24" spans="1:17" ht="18.75" customHeight="1" x14ac:dyDescent="0.25">
      <c r="A24" s="1"/>
      <c r="B24" s="50" t="str">
        <f t="shared" si="1"/>
        <v>November,1998</v>
      </c>
      <c r="C24" s="34">
        <f>IFERROR(VLOOKUP($C$13,GPF_Rate,9,0),"")</f>
        <v>12</v>
      </c>
      <c r="D24" s="20">
        <v>8</v>
      </c>
      <c r="E24" s="21"/>
      <c r="F24" s="36">
        <f t="shared" si="2"/>
        <v>8</v>
      </c>
      <c r="G24" s="21"/>
      <c r="H24" s="36">
        <f t="shared" si="3"/>
        <v>8</v>
      </c>
      <c r="I24" s="38">
        <f t="shared" si="4"/>
        <v>556.40880015359994</v>
      </c>
      <c r="J24" s="39">
        <f t="shared" si="0"/>
        <v>5.5640880015359997</v>
      </c>
      <c r="K24" s="51" t="s">
        <v>20</v>
      </c>
      <c r="L24" s="1"/>
      <c r="M24" s="59"/>
      <c r="N24" s="2"/>
      <c r="O24" s="2"/>
      <c r="P24" s="2"/>
      <c r="Q24" s="2"/>
    </row>
    <row r="25" spans="1:17" ht="18.75" customHeight="1" x14ac:dyDescent="0.25">
      <c r="A25" s="1"/>
      <c r="B25" s="50" t="str">
        <f t="shared" si="1"/>
        <v>December,1998</v>
      </c>
      <c r="C25" s="34">
        <f>IFERROR(VLOOKUP($C$13,GPF_Rate,10,0),"")</f>
        <v>12</v>
      </c>
      <c r="D25" s="20">
        <v>9</v>
      </c>
      <c r="E25" s="21"/>
      <c r="F25" s="36">
        <f t="shared" si="2"/>
        <v>9</v>
      </c>
      <c r="G25" s="21"/>
      <c r="H25" s="36">
        <f t="shared" si="3"/>
        <v>9</v>
      </c>
      <c r="I25" s="38">
        <f t="shared" si="4"/>
        <v>565.40880015359994</v>
      </c>
      <c r="J25" s="39">
        <f t="shared" si="0"/>
        <v>5.6540880015359996</v>
      </c>
      <c r="K25" s="51" t="s">
        <v>21</v>
      </c>
      <c r="L25" s="1"/>
      <c r="M25" s="59"/>
      <c r="N25" s="2"/>
      <c r="O25" s="2"/>
      <c r="P25" s="2"/>
      <c r="Q25" s="2"/>
    </row>
    <row r="26" spans="1:17" ht="18.75" customHeight="1" x14ac:dyDescent="0.25">
      <c r="A26" s="1"/>
      <c r="B26" s="50" t="str">
        <f>K26&amp;","&amp;RIGHT($D$13,4)</f>
        <v>January,1999</v>
      </c>
      <c r="C26" s="34">
        <f>IFERROR(VLOOKUP($C$13,GPF_Rate,11,0),"")</f>
        <v>12</v>
      </c>
      <c r="D26" s="20">
        <v>10</v>
      </c>
      <c r="E26" s="21"/>
      <c r="F26" s="36">
        <f t="shared" si="2"/>
        <v>10</v>
      </c>
      <c r="G26" s="21"/>
      <c r="H26" s="36">
        <f t="shared" si="3"/>
        <v>10</v>
      </c>
      <c r="I26" s="38">
        <f t="shared" si="4"/>
        <v>575.40880015359994</v>
      </c>
      <c r="J26" s="39">
        <f t="shared" si="0"/>
        <v>5.7540880015359992</v>
      </c>
      <c r="K26" s="51" t="s">
        <v>22</v>
      </c>
      <c r="L26" s="1"/>
      <c r="M26" s="59"/>
      <c r="N26" s="2"/>
      <c r="O26" s="2"/>
      <c r="P26" s="2"/>
      <c r="Q26" s="2"/>
    </row>
    <row r="27" spans="1:17" ht="18.75" customHeight="1" x14ac:dyDescent="0.25">
      <c r="A27" s="1"/>
      <c r="B27" s="50" t="str">
        <f>K27&amp;","&amp;RIGHT($D$13,4)</f>
        <v>February,1999</v>
      </c>
      <c r="C27" s="34">
        <f>IFERROR(VLOOKUP($C$13,GPF_Rate,12,0),"")</f>
        <v>12</v>
      </c>
      <c r="D27" s="20">
        <v>11</v>
      </c>
      <c r="E27" s="21"/>
      <c r="F27" s="36">
        <f t="shared" si="2"/>
        <v>11</v>
      </c>
      <c r="G27" s="21"/>
      <c r="H27" s="36">
        <f t="shared" si="3"/>
        <v>11</v>
      </c>
      <c r="I27" s="38">
        <f t="shared" si="4"/>
        <v>586.40880015359994</v>
      </c>
      <c r="J27" s="39">
        <f t="shared" si="0"/>
        <v>5.8640880015359995</v>
      </c>
      <c r="K27" s="51" t="s">
        <v>23</v>
      </c>
      <c r="L27" s="1"/>
      <c r="M27" s="59"/>
      <c r="N27" s="2"/>
      <c r="O27" s="2"/>
      <c r="P27" s="2"/>
      <c r="Q27" s="2"/>
    </row>
    <row r="28" spans="1:17" ht="18.75" customHeight="1" x14ac:dyDescent="0.25">
      <c r="A28" s="1"/>
      <c r="B28" s="52" t="str">
        <f>K28&amp;","&amp;RIGHT($D$13,4)</f>
        <v>March,1999</v>
      </c>
      <c r="C28" s="35">
        <f>IFERROR(VLOOKUP($C$13,GPF_Rate,13,0),"")</f>
        <v>12</v>
      </c>
      <c r="D28" s="20">
        <v>12</v>
      </c>
      <c r="E28" s="22"/>
      <c r="F28" s="37">
        <f t="shared" si="2"/>
        <v>12</v>
      </c>
      <c r="G28" s="22"/>
      <c r="H28" s="37">
        <f t="shared" si="3"/>
        <v>12</v>
      </c>
      <c r="I28" s="40">
        <f t="shared" si="4"/>
        <v>598.40880015359994</v>
      </c>
      <c r="J28" s="39">
        <f t="shared" si="0"/>
        <v>5.9840880015359996</v>
      </c>
      <c r="K28" s="51" t="s">
        <v>24</v>
      </c>
      <c r="L28" s="1"/>
      <c r="M28" s="59"/>
      <c r="N28" s="2"/>
      <c r="O28" s="2"/>
      <c r="P28" s="2"/>
      <c r="Q28" s="2"/>
    </row>
    <row r="29" spans="1:17" ht="27" customHeight="1" x14ac:dyDescent="0.25">
      <c r="A29" s="1"/>
      <c r="B29" s="53" t="s">
        <v>25</v>
      </c>
      <c r="C29" s="54"/>
      <c r="D29" s="55">
        <f t="shared" ref="D29:J29" si="5">SUM(D17:D28)</f>
        <v>78</v>
      </c>
      <c r="E29" s="55">
        <f t="shared" si="5"/>
        <v>0</v>
      </c>
      <c r="F29" s="56">
        <f t="shared" si="5"/>
        <v>78</v>
      </c>
      <c r="G29" s="55">
        <f t="shared" si="5"/>
        <v>0</v>
      </c>
      <c r="H29" s="56">
        <f t="shared" si="5"/>
        <v>78</v>
      </c>
      <c r="I29" s="57">
        <f t="shared" si="5"/>
        <v>6608.9056018432011</v>
      </c>
      <c r="J29" s="58">
        <f t="shared" si="5"/>
        <v>66.08905601843199</v>
      </c>
      <c r="K29" s="47"/>
      <c r="L29" s="1"/>
      <c r="M29" s="44"/>
      <c r="N29" s="2"/>
      <c r="O29" s="2"/>
      <c r="P29" s="2"/>
      <c r="Q29" s="2"/>
    </row>
    <row r="30" spans="1:17" ht="7.5" customHeight="1" x14ac:dyDescent="0.25">
      <c r="A30" s="1"/>
      <c r="B30" s="7"/>
      <c r="C30" s="7"/>
      <c r="D30" s="7"/>
      <c r="E30" s="7"/>
      <c r="F30" s="7"/>
      <c r="G30" s="7"/>
      <c r="H30" s="7"/>
      <c r="I30" s="7"/>
      <c r="L30" s="1"/>
      <c r="M30" s="44"/>
      <c r="N30" s="2"/>
      <c r="O30" s="2"/>
      <c r="P30" s="2"/>
      <c r="Q30" s="2"/>
    </row>
    <row r="31" spans="1:17" ht="18.75" customHeight="1" x14ac:dyDescent="0.25">
      <c r="A31" s="1"/>
      <c r="B31" s="143" t="s">
        <v>51</v>
      </c>
      <c r="C31" s="144"/>
      <c r="D31" s="144"/>
      <c r="E31" s="144"/>
      <c r="F31" s="145"/>
      <c r="G31" s="155">
        <f>C14</f>
        <v>520.40880015359994</v>
      </c>
      <c r="H31" s="156"/>
      <c r="I31" s="157"/>
      <c r="L31" s="1"/>
      <c r="M31" s="60"/>
      <c r="N31" s="2"/>
      <c r="O31" s="2"/>
      <c r="P31" s="2"/>
      <c r="Q31" s="2"/>
    </row>
    <row r="32" spans="1:17" ht="18.75" customHeight="1" x14ac:dyDescent="0.25">
      <c r="A32" s="1"/>
      <c r="B32" s="123" t="s">
        <v>52</v>
      </c>
      <c r="C32" s="124"/>
      <c r="D32" s="124"/>
      <c r="E32" s="124"/>
      <c r="F32" s="125"/>
      <c r="G32" s="149">
        <f>F29</f>
        <v>78</v>
      </c>
      <c r="H32" s="150"/>
      <c r="I32" s="151"/>
      <c r="L32" s="1"/>
      <c r="M32" s="2"/>
      <c r="N32" s="2"/>
      <c r="O32" s="2"/>
      <c r="P32" s="2"/>
      <c r="Q32" s="2"/>
    </row>
    <row r="33" spans="1:17" ht="18.75" customHeight="1" x14ac:dyDescent="0.25">
      <c r="A33" s="1"/>
      <c r="B33" s="123" t="s">
        <v>53</v>
      </c>
      <c r="C33" s="124"/>
      <c r="D33" s="124"/>
      <c r="E33" s="124"/>
      <c r="F33" s="125"/>
      <c r="G33" s="149">
        <f>G29</f>
        <v>0</v>
      </c>
      <c r="H33" s="150"/>
      <c r="I33" s="151"/>
      <c r="L33" s="1"/>
      <c r="M33" s="2"/>
      <c r="N33" s="2"/>
      <c r="O33" s="2"/>
      <c r="P33" s="2"/>
      <c r="Q33" s="2"/>
    </row>
    <row r="34" spans="1:17" ht="18.75" customHeight="1" x14ac:dyDescent="0.25">
      <c r="A34" s="1"/>
      <c r="B34" s="123" t="s">
        <v>54</v>
      </c>
      <c r="C34" s="124"/>
      <c r="D34" s="124"/>
      <c r="E34" s="124"/>
      <c r="F34" s="125"/>
      <c r="G34" s="149">
        <f>J29</f>
        <v>66.08905601843199</v>
      </c>
      <c r="H34" s="150"/>
      <c r="I34" s="151"/>
      <c r="L34" s="1"/>
      <c r="M34" s="2"/>
      <c r="N34" s="2"/>
      <c r="O34" s="2"/>
      <c r="P34" s="2"/>
      <c r="Q34" s="2"/>
    </row>
    <row r="35" spans="1:17" ht="18.75" customHeight="1" x14ac:dyDescent="0.25">
      <c r="A35" s="1"/>
      <c r="B35" s="146" t="s">
        <v>55</v>
      </c>
      <c r="C35" s="147"/>
      <c r="D35" s="147"/>
      <c r="E35" s="147"/>
      <c r="F35" s="148"/>
      <c r="G35" s="152">
        <f>G31+G32-G33+G34</f>
        <v>664.4978561720319</v>
      </c>
      <c r="H35" s="153"/>
      <c r="I35" s="154"/>
      <c r="L35" s="1"/>
      <c r="M35" s="2"/>
      <c r="N35" s="2"/>
      <c r="O35" s="2"/>
      <c r="P35" s="2"/>
      <c r="Q35" s="2"/>
    </row>
    <row r="36" spans="1:17" ht="14.25" customHeight="1" x14ac:dyDescent="0.25">
      <c r="A36" s="1"/>
      <c r="B36" s="1"/>
      <c r="C36" s="1"/>
      <c r="D36" s="1"/>
      <c r="E36" s="1"/>
      <c r="F36" s="1"/>
      <c r="G36" s="1"/>
      <c r="H36" s="1"/>
      <c r="I36" s="1"/>
      <c r="J36" s="1"/>
      <c r="K36" s="1"/>
      <c r="L36" s="1"/>
      <c r="M36" s="2"/>
      <c r="N36" s="2"/>
      <c r="O36" s="2"/>
      <c r="P36" s="2"/>
      <c r="Q36" s="2"/>
    </row>
    <row r="37" spans="1:17" x14ac:dyDescent="0.25">
      <c r="M37" s="2"/>
      <c r="N37" s="2"/>
      <c r="O37" s="2"/>
      <c r="P37" s="2"/>
      <c r="Q37" s="2"/>
    </row>
  </sheetData>
  <sheetProtection password="CDA0" sheet="1" objects="1" scenarios="1"/>
  <protectedRanges>
    <protectedRange sqref="I14 G17:G28 D17:E28" name="Range2"/>
    <protectedRange password="CDA0" sqref="G17:G28 I14 D17:E28" name="Range1"/>
  </protectedRanges>
  <mergeCells count="37">
    <mergeCell ref="B7:I7"/>
    <mergeCell ref="B2:I2"/>
    <mergeCell ref="B3:I3"/>
    <mergeCell ref="B4:I4"/>
    <mergeCell ref="B5:K5"/>
    <mergeCell ref="B6:I6"/>
    <mergeCell ref="B8:C8"/>
    <mergeCell ref="D8:I8"/>
    <mergeCell ref="B9:C9"/>
    <mergeCell ref="D9:I9"/>
    <mergeCell ref="B10:C10"/>
    <mergeCell ref="D10:I10"/>
    <mergeCell ref="B11:C11"/>
    <mergeCell ref="D11:I11"/>
    <mergeCell ref="B12:C12"/>
    <mergeCell ref="D12:I12"/>
    <mergeCell ref="C14:D14"/>
    <mergeCell ref="J15:J16"/>
    <mergeCell ref="B31:F31"/>
    <mergeCell ref="G31:I31"/>
    <mergeCell ref="B33:F33"/>
    <mergeCell ref="G33:I33"/>
    <mergeCell ref="B32:F32"/>
    <mergeCell ref="G32:I32"/>
    <mergeCell ref="B15:B16"/>
    <mergeCell ref="C15:C16"/>
    <mergeCell ref="D15:D16"/>
    <mergeCell ref="E15:E16"/>
    <mergeCell ref="F15:F16"/>
    <mergeCell ref="G15:G16"/>
    <mergeCell ref="H15:H16"/>
    <mergeCell ref="I15:I16"/>
    <mergeCell ref="B34:F34"/>
    <mergeCell ref="G34:I34"/>
    <mergeCell ref="B35:F35"/>
    <mergeCell ref="G35:I35"/>
    <mergeCell ref="E13:H14"/>
  </mergeCells>
  <dataValidations count="1">
    <dataValidation type="decimal" allowBlank="1" showErrorMessage="1" sqref="C17:C28 E17:I28 D18 D20 D22 D24 D26 D28">
      <formula1>0</formula1>
      <formula2>9.99999999999999E+27</formula2>
    </dataValidation>
  </dataValidations>
  <printOptions horizontalCentered="1"/>
  <pageMargins left="0.19685039370078741" right="0" top="0.39370078740157483" bottom="0.39370078740157483" header="0.19685039370078741" footer="0.19685039370078741"/>
  <pageSetup paperSize="9" orientation="portrait" r:id="rId1"/>
  <headerFooter>
    <oddFooter>&amp;C&amp;"-,Bold"&amp;14&amp;KFF0000MADE BY :--BHAGIRATH MAL KALWANIYAN</oddFooter>
  </headerFooter>
  <colBreaks count="1" manualBreakCount="1">
    <brk id="9" min="4" max="3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41</vt:i4>
      </vt:variant>
    </vt:vector>
  </HeadingPairs>
  <TitlesOfParts>
    <vt:vector size="84" baseType="lpstr">
      <vt:lpstr>निर्देश</vt:lpstr>
      <vt:lpstr>GEN INFO</vt:lpstr>
      <vt:lpstr>RATE.OF INT.</vt:lpstr>
      <vt:lpstr>FY 1</vt:lpstr>
      <vt:lpstr>FY 2</vt:lpstr>
      <vt:lpstr>FY 3</vt:lpstr>
      <vt:lpstr>FY 4</vt:lpstr>
      <vt:lpstr>FY 5</vt:lpstr>
      <vt:lpstr>FY 6</vt:lpstr>
      <vt:lpstr>FY 7</vt:lpstr>
      <vt:lpstr>FY (8)</vt:lpstr>
      <vt:lpstr>FY  (9)</vt:lpstr>
      <vt:lpstr>FY  (10)</vt:lpstr>
      <vt:lpstr>FY (11)</vt:lpstr>
      <vt:lpstr>FY (12)</vt:lpstr>
      <vt:lpstr>FY  (13)</vt:lpstr>
      <vt:lpstr>FY  14)</vt:lpstr>
      <vt:lpstr>FY  (15)</vt:lpstr>
      <vt:lpstr>FY  (16)</vt:lpstr>
      <vt:lpstr>FY (17)</vt:lpstr>
      <vt:lpstr>FY(18)</vt:lpstr>
      <vt:lpstr>FY (19)</vt:lpstr>
      <vt:lpstr>FY (20)</vt:lpstr>
      <vt:lpstr>FY (21)</vt:lpstr>
      <vt:lpstr>FY (22)</vt:lpstr>
      <vt:lpstr>FY  (23)</vt:lpstr>
      <vt:lpstr>FY (24)</vt:lpstr>
      <vt:lpstr>FY (25)</vt:lpstr>
      <vt:lpstr>FY (26)</vt:lpstr>
      <vt:lpstr>FY (27)</vt:lpstr>
      <vt:lpstr>FY (28)</vt:lpstr>
      <vt:lpstr>FY  (29)</vt:lpstr>
      <vt:lpstr>FY (30)</vt:lpstr>
      <vt:lpstr>FY (31)</vt:lpstr>
      <vt:lpstr>FY (32)</vt:lpstr>
      <vt:lpstr>FY (33)</vt:lpstr>
      <vt:lpstr>FY (34)</vt:lpstr>
      <vt:lpstr>FY (35)</vt:lpstr>
      <vt:lpstr>FY (36)</vt:lpstr>
      <vt:lpstr>FY  (37)</vt:lpstr>
      <vt:lpstr>FY  (38)</vt:lpstr>
      <vt:lpstr>FY (39)</vt:lpstr>
      <vt:lpstr>FY  (40)</vt:lpstr>
      <vt:lpstr>GPF_Rate</vt:lpstr>
      <vt:lpstr>'FY  (10)'!Print_Area</vt:lpstr>
      <vt:lpstr>'FY  (13)'!Print_Area</vt:lpstr>
      <vt:lpstr>'FY  (15)'!Print_Area</vt:lpstr>
      <vt:lpstr>'FY  (16)'!Print_Area</vt:lpstr>
      <vt:lpstr>'FY  (23)'!Print_Area</vt:lpstr>
      <vt:lpstr>'FY  (29)'!Print_Area</vt:lpstr>
      <vt:lpstr>'FY  (37)'!Print_Area</vt:lpstr>
      <vt:lpstr>'FY  (38)'!Print_Area</vt:lpstr>
      <vt:lpstr>'FY  (40)'!Print_Area</vt:lpstr>
      <vt:lpstr>'FY  (9)'!Print_Area</vt:lpstr>
      <vt:lpstr>'FY  14)'!Print_Area</vt:lpstr>
      <vt:lpstr>'FY (11)'!Print_Area</vt:lpstr>
      <vt:lpstr>'FY (12)'!Print_Area</vt:lpstr>
      <vt:lpstr>'FY (17)'!Print_Area</vt:lpstr>
      <vt:lpstr>'FY (19)'!Print_Area</vt:lpstr>
      <vt:lpstr>'FY (20)'!Print_Area</vt:lpstr>
      <vt:lpstr>'FY (21)'!Print_Area</vt:lpstr>
      <vt:lpstr>'FY (22)'!Print_Area</vt:lpstr>
      <vt:lpstr>'FY (24)'!Print_Area</vt:lpstr>
      <vt:lpstr>'FY (25)'!Print_Area</vt:lpstr>
      <vt:lpstr>'FY (26)'!Print_Area</vt:lpstr>
      <vt:lpstr>'FY (27)'!Print_Area</vt:lpstr>
      <vt:lpstr>'FY (28)'!Print_Area</vt:lpstr>
      <vt:lpstr>'FY (30)'!Print_Area</vt:lpstr>
      <vt:lpstr>'FY (31)'!Print_Area</vt:lpstr>
      <vt:lpstr>'FY (32)'!Print_Area</vt:lpstr>
      <vt:lpstr>'FY (33)'!Print_Area</vt:lpstr>
      <vt:lpstr>'FY (34)'!Print_Area</vt:lpstr>
      <vt:lpstr>'FY (35)'!Print_Area</vt:lpstr>
      <vt:lpstr>'FY (36)'!Print_Area</vt:lpstr>
      <vt:lpstr>'FY (39)'!Print_Area</vt:lpstr>
      <vt:lpstr>'FY (8)'!Print_Area</vt:lpstr>
      <vt:lpstr>'FY 1'!Print_Area</vt:lpstr>
      <vt:lpstr>'FY 2'!Print_Area</vt:lpstr>
      <vt:lpstr>'FY 3'!Print_Area</vt:lpstr>
      <vt:lpstr>'FY 4'!Print_Area</vt:lpstr>
      <vt:lpstr>'FY 5'!Print_Area</vt:lpstr>
      <vt:lpstr>'FY 6'!Print_Area</vt:lpstr>
      <vt:lpstr>'FY 7'!Print_Area</vt:lpstr>
      <vt:lpstr>'FY(18)'!Print_Area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2024-01-02T09:20:08Z</cp:lastPrinted>
  <dcterms:created xsi:type="dcterms:W3CDTF">2024-01-01T07:26:50Z</dcterms:created>
  <dcterms:modified xsi:type="dcterms:W3CDTF">2024-01-02T09:29:01Z</dcterms:modified>
</cp:coreProperties>
</file>